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kalpa\Downloads\"/>
    </mc:Choice>
  </mc:AlternateContent>
  <xr:revisionPtr revIDLastSave="0" documentId="13_ncr:1_{AC38BC0F-1AAB-46E9-AAD2-5D0B035D451F}" xr6:coauthVersionLast="47" xr6:coauthVersionMax="47" xr10:uidLastSave="{00000000-0000-0000-0000-000000000000}"/>
  <bookViews>
    <workbookView xWindow="-120" yWindow="-120" windowWidth="20730" windowHeight="11160" activeTab="2" xr2:uid="{00000000-000D-0000-FFFF-FFFF00000000}"/>
  </bookViews>
  <sheets>
    <sheet name="Input Data" sheetId="1" r:id="rId1"/>
    <sheet name="Analysis" sheetId="8" r:id="rId2"/>
    <sheet name="dashboard" sheetId="3" r:id="rId3"/>
    <sheet name="Master Data" sheetId="4" r:id="rId4"/>
  </sheets>
  <definedNames>
    <definedName name="_xlchart.v1.2" hidden="1">Analysis!$AD$1</definedName>
    <definedName name="Category">OFFSET(Analysis!$AD:$AD,1,0,COUNT(Analysis!$AE:$AE))</definedName>
    <definedName name="CategoryRange">OFFSET(Analysis!$AD:$AD,1,1,COUNT(Analysis!$AE:$AE))</definedName>
    <definedName name="Slicer_MONTH">#N/A</definedName>
    <definedName name="Slicer_PAYMENT_MODE">#N/A</definedName>
    <definedName name="Slicer_SALE_TYPE">#N/A</definedName>
    <definedName name="Slicer_YEAR">#N/A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4" i="8" l="1"/>
  <c r="AA5" i="8"/>
  <c r="AA6" i="8"/>
  <c r="AA7" i="8"/>
  <c r="AA8" i="8"/>
  <c r="AA9" i="8"/>
  <c r="AA10" i="8"/>
  <c r="AA11" i="8"/>
  <c r="AA12" i="8"/>
  <c r="AA13" i="8"/>
  <c r="AA3" i="8"/>
  <c r="AI3" i="8"/>
  <c r="AI4" i="8"/>
  <c r="AI5" i="8"/>
  <c r="AI6" i="8"/>
  <c r="AI2" i="8"/>
  <c r="AH2" i="8"/>
  <c r="AH3" i="8"/>
  <c r="AH4" i="8"/>
  <c r="AH5" i="8"/>
  <c r="AH6" i="8"/>
  <c r="V3" i="8"/>
  <c r="AB1" i="8"/>
  <c r="Z4" i="8"/>
  <c r="Z5" i="8"/>
  <c r="Z6" i="8"/>
  <c r="Z7" i="8"/>
  <c r="Z8" i="8"/>
  <c r="Z9" i="8"/>
  <c r="Z10" i="8"/>
  <c r="Z11" i="8"/>
  <c r="Z12" i="8"/>
  <c r="Z13" i="8"/>
  <c r="W4"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X3" i="8"/>
  <c r="W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M4" i="8"/>
  <c r="M5" i="8"/>
  <c r="M6" i="8"/>
  <c r="M7" i="8"/>
  <c r="M8" i="8"/>
  <c r="M9" i="8"/>
  <c r="M10" i="8"/>
  <c r="M11" i="8"/>
  <c r="M12" i="8"/>
  <c r="M13" i="8"/>
  <c r="M14" i="8"/>
  <c r="M3" i="8"/>
  <c r="N4" i="8"/>
  <c r="N5" i="8"/>
  <c r="O5" i="8" s="1"/>
  <c r="N6" i="8"/>
  <c r="O6" i="8" s="1"/>
  <c r="N7" i="8"/>
  <c r="O7" i="8" s="1"/>
  <c r="N8" i="8"/>
  <c r="O8" i="8" s="1"/>
  <c r="N9" i="8"/>
  <c r="O9" i="8" s="1"/>
  <c r="N10" i="8"/>
  <c r="O10" i="8" s="1"/>
  <c r="N11" i="8"/>
  <c r="O11" i="8" s="1"/>
  <c r="N12" i="8"/>
  <c r="O12" i="8" s="1"/>
  <c r="N13" i="8"/>
  <c r="O13" i="8" s="1"/>
  <c r="N14" i="8"/>
  <c r="O14" i="8" s="1"/>
  <c r="N3" i="8"/>
  <c r="O3" i="8" s="1"/>
  <c r="O4" i="8"/>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L85" i="1" s="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L123" i="1" s="1"/>
  <c r="J124" i="1"/>
  <c r="L124" i="1" s="1"/>
  <c r="J125" i="1"/>
  <c r="L125" i="1" s="1"/>
  <c r="J126" i="1"/>
  <c r="L126" i="1" s="1"/>
  <c r="J127" i="1"/>
  <c r="L127" i="1" s="1"/>
  <c r="J128" i="1"/>
  <c r="L128" i="1" s="1"/>
  <c r="J129" i="1"/>
  <c r="L129" i="1" s="1"/>
  <c r="J130" i="1"/>
  <c r="L130" i="1" s="1"/>
  <c r="J131" i="1"/>
  <c r="L131" i="1" s="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L219" i="1" s="1"/>
  <c r="J220" i="1"/>
  <c r="L220" i="1" s="1"/>
  <c r="J221" i="1"/>
  <c r="L221" i="1" s="1"/>
  <c r="J222" i="1"/>
  <c r="L222" i="1" s="1"/>
  <c r="J223" i="1"/>
  <c r="L223" i="1" s="1"/>
  <c r="J224" i="1"/>
  <c r="L224" i="1" s="1"/>
  <c r="J225" i="1"/>
  <c r="L225" i="1" s="1"/>
  <c r="J226" i="1"/>
  <c r="L226" i="1" s="1"/>
  <c r="J227" i="1"/>
  <c r="L227" i="1" s="1"/>
  <c r="J228" i="1"/>
  <c r="L228" i="1" s="1"/>
  <c r="J229" i="1"/>
  <c r="L229" i="1" s="1"/>
  <c r="J230" i="1"/>
  <c r="L230" i="1" s="1"/>
  <c r="J231" i="1"/>
  <c r="L231" i="1" s="1"/>
  <c r="J232" i="1"/>
  <c r="L232" i="1" s="1"/>
  <c r="J233" i="1"/>
  <c r="L233" i="1" s="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L255" i="1" s="1"/>
  <c r="J256" i="1"/>
  <c r="L256" i="1" s="1"/>
  <c r="J257" i="1"/>
  <c r="L257" i="1" s="1"/>
  <c r="J258" i="1"/>
  <c r="L258" i="1" s="1"/>
  <c r="J259" i="1"/>
  <c r="L259" i="1" s="1"/>
  <c r="J260" i="1"/>
  <c r="L260" i="1" s="1"/>
  <c r="J261" i="1"/>
  <c r="L261" i="1" s="1"/>
  <c r="J262" i="1"/>
  <c r="L262" i="1" s="1"/>
  <c r="J263" i="1"/>
  <c r="L263" i="1" s="1"/>
  <c r="J264" i="1"/>
  <c r="L264" i="1" s="1"/>
  <c r="J265" i="1"/>
  <c r="L265" i="1" s="1"/>
  <c r="J266" i="1"/>
  <c r="L266" i="1" s="1"/>
  <c r="J267" i="1"/>
  <c r="L267" i="1" s="1"/>
  <c r="J268" i="1"/>
  <c r="L268" i="1" s="1"/>
  <c r="J269" i="1"/>
  <c r="L269" i="1" s="1"/>
  <c r="J270" i="1"/>
  <c r="L270" i="1" s="1"/>
  <c r="J271" i="1"/>
  <c r="L271" i="1" s="1"/>
  <c r="J272" i="1"/>
  <c r="L272" i="1" s="1"/>
  <c r="J273" i="1"/>
  <c r="L273" i="1" s="1"/>
  <c r="J274" i="1"/>
  <c r="L274" i="1" s="1"/>
  <c r="J275" i="1"/>
  <c r="L275" i="1" s="1"/>
  <c r="J276" i="1"/>
  <c r="L276" i="1" s="1"/>
  <c r="J277" i="1"/>
  <c r="L277" i="1" s="1"/>
  <c r="J278" i="1"/>
  <c r="L278" i="1" s="1"/>
  <c r="J279" i="1"/>
  <c r="L279" i="1" s="1"/>
  <c r="J280" i="1"/>
  <c r="L280" i="1" s="1"/>
  <c r="J281" i="1"/>
  <c r="L281" i="1" s="1"/>
  <c r="J282" i="1"/>
  <c r="L282" i="1" s="1"/>
  <c r="J283" i="1"/>
  <c r="L283" i="1" s="1"/>
  <c r="J284" i="1"/>
  <c r="L284" i="1" s="1"/>
  <c r="J285" i="1"/>
  <c r="L285" i="1" s="1"/>
  <c r="J286" i="1"/>
  <c r="L286" i="1" s="1"/>
  <c r="J287" i="1"/>
  <c r="L287" i="1" s="1"/>
  <c r="J288" i="1"/>
  <c r="L288" i="1" s="1"/>
  <c r="J289" i="1"/>
  <c r="L289" i="1" s="1"/>
  <c r="J290" i="1"/>
  <c r="L290" i="1" s="1"/>
  <c r="J291" i="1"/>
  <c r="L291" i="1" s="1"/>
  <c r="J292" i="1"/>
  <c r="L292" i="1" s="1"/>
  <c r="J293" i="1"/>
  <c r="L293" i="1" s="1"/>
  <c r="J294" i="1"/>
  <c r="L294" i="1" s="1"/>
  <c r="J295" i="1"/>
  <c r="L295" i="1" s="1"/>
  <c r="J296" i="1"/>
  <c r="L296" i="1" s="1"/>
  <c r="J297" i="1"/>
  <c r="L297" i="1" s="1"/>
  <c r="J298" i="1"/>
  <c r="L298" i="1" s="1"/>
  <c r="J299" i="1"/>
  <c r="L299" i="1" s="1"/>
  <c r="J300" i="1"/>
  <c r="L300" i="1" s="1"/>
  <c r="J301" i="1"/>
  <c r="L301" i="1" s="1"/>
  <c r="J302" i="1"/>
  <c r="L302" i="1" s="1"/>
  <c r="J303" i="1"/>
  <c r="L303" i="1" s="1"/>
  <c r="J304" i="1"/>
  <c r="L304" i="1" s="1"/>
  <c r="J305" i="1"/>
  <c r="L305" i="1" s="1"/>
  <c r="J306" i="1"/>
  <c r="L306" i="1" s="1"/>
  <c r="J307" i="1"/>
  <c r="L307" i="1" s="1"/>
  <c r="J308" i="1"/>
  <c r="L308" i="1" s="1"/>
  <c r="J309" i="1"/>
  <c r="L309" i="1" s="1"/>
  <c r="J310" i="1"/>
  <c r="L310" i="1" s="1"/>
  <c r="J311" i="1"/>
  <c r="L311" i="1" s="1"/>
  <c r="J312" i="1"/>
  <c r="L312" i="1" s="1"/>
  <c r="J313" i="1"/>
  <c r="L313" i="1" s="1"/>
  <c r="J314" i="1"/>
  <c r="L314" i="1" s="1"/>
  <c r="J315" i="1"/>
  <c r="L315" i="1" s="1"/>
  <c r="J316" i="1"/>
  <c r="L316" i="1" s="1"/>
  <c r="J317" i="1"/>
  <c r="L317" i="1" s="1"/>
  <c r="J318" i="1"/>
  <c r="L318" i="1" s="1"/>
  <c r="J319" i="1"/>
  <c r="L319" i="1" s="1"/>
  <c r="J320" i="1"/>
  <c r="L320" i="1" s="1"/>
  <c r="J321" i="1"/>
  <c r="L321" i="1" s="1"/>
  <c r="J322" i="1"/>
  <c r="L322" i="1" s="1"/>
  <c r="J323" i="1"/>
  <c r="L323" i="1" s="1"/>
  <c r="J324" i="1"/>
  <c r="L324" i="1" s="1"/>
  <c r="J325" i="1"/>
  <c r="L325" i="1" s="1"/>
  <c r="J326" i="1"/>
  <c r="L326" i="1" s="1"/>
  <c r="J327" i="1"/>
  <c r="L327" i="1" s="1"/>
  <c r="J328" i="1"/>
  <c r="L328" i="1" s="1"/>
  <c r="J329" i="1"/>
  <c r="L329" i="1" s="1"/>
  <c r="J330" i="1"/>
  <c r="L330" i="1" s="1"/>
  <c r="J331" i="1"/>
  <c r="L331" i="1" s="1"/>
  <c r="J332" i="1"/>
  <c r="L332" i="1" s="1"/>
  <c r="J333" i="1"/>
  <c r="L333" i="1" s="1"/>
  <c r="J334" i="1"/>
  <c r="L334" i="1" s="1"/>
  <c r="J335" i="1"/>
  <c r="L335" i="1" s="1"/>
  <c r="J336" i="1"/>
  <c r="L336" i="1" s="1"/>
  <c r="J337" i="1"/>
  <c r="L337" i="1" s="1"/>
  <c r="J338" i="1"/>
  <c r="L338" i="1" s="1"/>
  <c r="J339" i="1"/>
  <c r="L339" i="1" s="1"/>
  <c r="J340" i="1"/>
  <c r="L340" i="1" s="1"/>
  <c r="J341" i="1"/>
  <c r="L341" i="1" s="1"/>
  <c r="J342" i="1"/>
  <c r="L342" i="1" s="1"/>
  <c r="J343" i="1"/>
  <c r="L343" i="1" s="1"/>
  <c r="J344" i="1"/>
  <c r="L344" i="1" s="1"/>
  <c r="J345" i="1"/>
  <c r="L345" i="1" s="1"/>
  <c r="J346" i="1"/>
  <c r="L346" i="1" s="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L366" i="1" s="1"/>
  <c r="J367" i="1"/>
  <c r="L367" i="1" s="1"/>
  <c r="J368" i="1"/>
  <c r="L368" i="1" s="1"/>
  <c r="J369" i="1"/>
  <c r="L369" i="1" s="1"/>
  <c r="J370" i="1"/>
  <c r="L370" i="1" s="1"/>
  <c r="J371" i="1"/>
  <c r="L371" i="1" s="1"/>
  <c r="J372" i="1"/>
  <c r="L372" i="1" s="1"/>
  <c r="J373" i="1"/>
  <c r="L373" i="1" s="1"/>
  <c r="J374" i="1"/>
  <c r="L374" i="1" s="1"/>
  <c r="J375" i="1"/>
  <c r="L375" i="1" s="1"/>
  <c r="J376" i="1"/>
  <c r="L376" i="1" s="1"/>
  <c r="J377" i="1"/>
  <c r="L377" i="1" s="1"/>
  <c r="J378" i="1"/>
  <c r="L378" i="1" s="1"/>
  <c r="J379" i="1"/>
  <c r="L379" i="1" s="1"/>
  <c r="J380" i="1"/>
  <c r="L380" i="1" s="1"/>
  <c r="J381" i="1"/>
  <c r="L381" i="1" s="1"/>
  <c r="J382" i="1"/>
  <c r="L382" i="1" s="1"/>
  <c r="J383" i="1"/>
  <c r="L383" i="1" s="1"/>
  <c r="J384" i="1"/>
  <c r="L384" i="1" s="1"/>
  <c r="J385" i="1"/>
  <c r="L385" i="1" s="1"/>
  <c r="J386" i="1"/>
  <c r="L386" i="1" s="1"/>
  <c r="J387" i="1"/>
  <c r="L387" i="1" s="1"/>
  <c r="J388" i="1"/>
  <c r="L388" i="1" s="1"/>
  <c r="J389" i="1"/>
  <c r="L389" i="1" s="1"/>
  <c r="J390" i="1"/>
  <c r="L390" i="1" s="1"/>
  <c r="J391" i="1"/>
  <c r="L391" i="1" s="1"/>
  <c r="J392" i="1"/>
  <c r="L392" i="1" s="1"/>
  <c r="J393" i="1"/>
  <c r="L393" i="1" s="1"/>
  <c r="J394" i="1"/>
  <c r="L394" i="1" s="1"/>
  <c r="J395" i="1"/>
  <c r="L395" i="1" s="1"/>
  <c r="J396" i="1"/>
  <c r="L396" i="1" s="1"/>
  <c r="J397" i="1"/>
  <c r="L397" i="1" s="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L443" i="1" s="1"/>
  <c r="J444" i="1"/>
  <c r="L444" i="1" s="1"/>
  <c r="J445" i="1"/>
  <c r="L445" i="1" s="1"/>
  <c r="J446" i="1"/>
  <c r="L446" i="1" s="1"/>
  <c r="J447" i="1"/>
  <c r="L447" i="1" s="1"/>
  <c r="J448" i="1"/>
  <c r="L448" i="1" s="1"/>
  <c r="J449" i="1"/>
  <c r="L449" i="1" s="1"/>
  <c r="J450" i="1"/>
  <c r="L450" i="1" s="1"/>
  <c r="J451" i="1"/>
  <c r="L451" i="1" s="1"/>
  <c r="J452" i="1"/>
  <c r="L452" i="1" s="1"/>
  <c r="J453" i="1"/>
  <c r="L453" i="1" s="1"/>
  <c r="J454" i="1"/>
  <c r="L454" i="1" s="1"/>
  <c r="J455" i="1"/>
  <c r="L455" i="1" s="1"/>
  <c r="J456" i="1"/>
  <c r="L456" i="1" s="1"/>
  <c r="J457" i="1"/>
  <c r="L457" i="1" s="1"/>
  <c r="J458" i="1"/>
  <c r="L458" i="1" s="1"/>
  <c r="J459" i="1"/>
  <c r="L459" i="1" s="1"/>
  <c r="J460" i="1"/>
  <c r="L460" i="1" s="1"/>
  <c r="J461" i="1"/>
  <c r="L461" i="1" s="1"/>
  <c r="J462" i="1"/>
  <c r="L462" i="1" s="1"/>
  <c r="J463" i="1"/>
  <c r="L463" i="1" s="1"/>
  <c r="J464" i="1"/>
  <c r="L464" i="1" s="1"/>
  <c r="J465" i="1"/>
  <c r="L465" i="1" s="1"/>
  <c r="J466" i="1"/>
  <c r="L466" i="1" s="1"/>
  <c r="J467" i="1"/>
  <c r="L467" i="1" s="1"/>
  <c r="J468" i="1"/>
  <c r="L468" i="1" s="1"/>
  <c r="J469" i="1"/>
  <c r="L469" i="1" s="1"/>
  <c r="J470" i="1"/>
  <c r="L470" i="1" s="1"/>
  <c r="J471" i="1"/>
  <c r="L471" i="1" s="1"/>
  <c r="J472" i="1"/>
  <c r="L472" i="1" s="1"/>
  <c r="J473" i="1"/>
  <c r="L473" i="1" s="1"/>
  <c r="J474" i="1"/>
  <c r="L474" i="1" s="1"/>
  <c r="J475" i="1"/>
  <c r="L475" i="1" s="1"/>
  <c r="J476" i="1"/>
  <c r="L476" i="1" s="1"/>
  <c r="I2" i="1"/>
  <c r="K2" i="1" s="1"/>
  <c r="I3" i="1"/>
  <c r="K3" i="1" s="1"/>
  <c r="I4" i="1"/>
  <c r="K4" i="1" s="1"/>
  <c r="I5" i="1"/>
  <c r="K5" i="1" s="1"/>
  <c r="I6" i="1"/>
  <c r="K6" i="1" s="1"/>
  <c r="I7" i="1"/>
  <c r="K7" i="1" s="1"/>
  <c r="I8" i="1"/>
  <c r="K8" i="1" s="1"/>
  <c r="I9" i="1"/>
  <c r="K9" i="1" s="1"/>
  <c r="I10" i="1"/>
  <c r="K10" i="1" s="1"/>
  <c r="I11" i="1"/>
  <c r="K11" i="1" s="1"/>
  <c r="I12" i="1"/>
  <c r="K12" i="1" s="1"/>
  <c r="I13" i="1"/>
  <c r="K13" i="1" s="1"/>
  <c r="I14" i="1"/>
  <c r="K14" i="1" s="1"/>
  <c r="I15" i="1"/>
  <c r="K15" i="1" s="1"/>
  <c r="I16" i="1"/>
  <c r="K16" i="1" s="1"/>
  <c r="I17" i="1"/>
  <c r="K17" i="1" s="1"/>
  <c r="I18" i="1"/>
  <c r="K18" i="1" s="1"/>
  <c r="I19" i="1"/>
  <c r="K19" i="1" s="1"/>
  <c r="I20" i="1"/>
  <c r="K20" i="1" s="1"/>
  <c r="I21" i="1"/>
  <c r="K21" i="1" s="1"/>
  <c r="I22" i="1"/>
  <c r="K22" i="1" s="1"/>
  <c r="I23" i="1"/>
  <c r="K23" i="1" s="1"/>
  <c r="I24" i="1"/>
  <c r="K24" i="1" s="1"/>
  <c r="I25" i="1"/>
  <c r="K25" i="1" s="1"/>
  <c r="I26" i="1"/>
  <c r="K26" i="1" s="1"/>
  <c r="I27" i="1"/>
  <c r="K27" i="1" s="1"/>
  <c r="I28" i="1"/>
  <c r="K28" i="1" s="1"/>
  <c r="I29" i="1"/>
  <c r="K29" i="1" s="1"/>
  <c r="I30" i="1"/>
  <c r="K30" i="1" s="1"/>
  <c r="I31" i="1"/>
  <c r="K31" i="1" s="1"/>
  <c r="I32" i="1"/>
  <c r="K32" i="1" s="1"/>
  <c r="I33" i="1"/>
  <c r="K33" i="1" s="1"/>
  <c r="I34" i="1"/>
  <c r="K34" i="1" s="1"/>
  <c r="I35" i="1"/>
  <c r="K35" i="1" s="1"/>
  <c r="I36" i="1"/>
  <c r="K36" i="1" s="1"/>
  <c r="I37" i="1"/>
  <c r="K37" i="1" s="1"/>
  <c r="I38" i="1"/>
  <c r="K38" i="1" s="1"/>
  <c r="I39" i="1"/>
  <c r="K39" i="1" s="1"/>
  <c r="I40" i="1"/>
  <c r="K40" i="1" s="1"/>
  <c r="I41" i="1"/>
  <c r="K41" i="1" s="1"/>
  <c r="I42" i="1"/>
  <c r="K42" i="1" s="1"/>
  <c r="I43" i="1"/>
  <c r="K43" i="1" s="1"/>
  <c r="I44" i="1"/>
  <c r="K44" i="1" s="1"/>
  <c r="I45" i="1"/>
  <c r="K45" i="1" s="1"/>
  <c r="I46" i="1"/>
  <c r="K46" i="1" s="1"/>
  <c r="I47" i="1"/>
  <c r="K47" i="1" s="1"/>
  <c r="I48" i="1"/>
  <c r="K48" i="1" s="1"/>
  <c r="I49" i="1"/>
  <c r="K49" i="1" s="1"/>
  <c r="I50" i="1"/>
  <c r="K50" i="1" s="1"/>
  <c r="I51" i="1"/>
  <c r="K51" i="1" s="1"/>
  <c r="I52" i="1"/>
  <c r="K52" i="1" s="1"/>
  <c r="I53" i="1"/>
  <c r="K53" i="1" s="1"/>
  <c r="I54" i="1"/>
  <c r="K54" i="1" s="1"/>
  <c r="I55" i="1"/>
  <c r="K55" i="1" s="1"/>
  <c r="I56" i="1"/>
  <c r="K56" i="1" s="1"/>
  <c r="I57" i="1"/>
  <c r="K57" i="1" s="1"/>
  <c r="I58" i="1"/>
  <c r="K58" i="1" s="1"/>
  <c r="I59" i="1"/>
  <c r="K59" i="1" s="1"/>
  <c r="I60" i="1"/>
  <c r="K60" i="1" s="1"/>
  <c r="I61" i="1"/>
  <c r="K61" i="1" s="1"/>
  <c r="I62" i="1"/>
  <c r="K62" i="1" s="1"/>
  <c r="I63" i="1"/>
  <c r="K63" i="1" s="1"/>
  <c r="I64" i="1"/>
  <c r="K64" i="1" s="1"/>
  <c r="I65" i="1"/>
  <c r="K65" i="1" s="1"/>
  <c r="I66" i="1"/>
  <c r="K66" i="1" s="1"/>
  <c r="I67" i="1"/>
  <c r="K67" i="1" s="1"/>
  <c r="I68" i="1"/>
  <c r="K68" i="1" s="1"/>
  <c r="I69" i="1"/>
  <c r="K69" i="1" s="1"/>
  <c r="I70" i="1"/>
  <c r="K70" i="1" s="1"/>
  <c r="I71" i="1"/>
  <c r="K71" i="1" s="1"/>
  <c r="I72" i="1"/>
  <c r="K72" i="1" s="1"/>
  <c r="I73" i="1"/>
  <c r="K73" i="1" s="1"/>
  <c r="I74" i="1"/>
  <c r="K74" i="1" s="1"/>
  <c r="I75" i="1"/>
  <c r="K75" i="1" s="1"/>
  <c r="I76" i="1"/>
  <c r="K76" i="1" s="1"/>
  <c r="I77" i="1"/>
  <c r="K77" i="1" s="1"/>
  <c r="I78" i="1"/>
  <c r="K78" i="1" s="1"/>
  <c r="I79" i="1"/>
  <c r="K79" i="1" s="1"/>
  <c r="I80" i="1"/>
  <c r="K80" i="1" s="1"/>
  <c r="I81" i="1"/>
  <c r="K81" i="1" s="1"/>
  <c r="I82" i="1"/>
  <c r="K82" i="1" s="1"/>
  <c r="I83" i="1"/>
  <c r="K83" i="1" s="1"/>
  <c r="I84" i="1"/>
  <c r="K84" i="1" s="1"/>
  <c r="I85" i="1"/>
  <c r="K85" i="1" s="1"/>
  <c r="I86" i="1"/>
  <c r="K86" i="1" s="1"/>
  <c r="I87" i="1"/>
  <c r="K87" i="1" s="1"/>
  <c r="I88" i="1"/>
  <c r="K88" i="1" s="1"/>
  <c r="I89" i="1"/>
  <c r="K89" i="1" s="1"/>
  <c r="I90" i="1"/>
  <c r="K90" i="1" s="1"/>
  <c r="I91" i="1"/>
  <c r="K91" i="1" s="1"/>
  <c r="I92" i="1"/>
  <c r="K92" i="1" s="1"/>
  <c r="I93" i="1"/>
  <c r="K93" i="1" s="1"/>
  <c r="I94" i="1"/>
  <c r="K94" i="1" s="1"/>
  <c r="I95" i="1"/>
  <c r="K95" i="1" s="1"/>
  <c r="I96" i="1"/>
  <c r="K96" i="1" s="1"/>
  <c r="I97" i="1"/>
  <c r="K97" i="1" s="1"/>
  <c r="I98" i="1"/>
  <c r="K98" i="1" s="1"/>
  <c r="I99" i="1"/>
  <c r="K99" i="1" s="1"/>
  <c r="I100" i="1"/>
  <c r="K100" i="1" s="1"/>
  <c r="I101" i="1"/>
  <c r="K101" i="1" s="1"/>
  <c r="I102" i="1"/>
  <c r="K102" i="1" s="1"/>
  <c r="I103" i="1"/>
  <c r="K103" i="1" s="1"/>
  <c r="I104" i="1"/>
  <c r="K104" i="1" s="1"/>
  <c r="I105" i="1"/>
  <c r="K105" i="1" s="1"/>
  <c r="I106" i="1"/>
  <c r="K106" i="1" s="1"/>
  <c r="I107" i="1"/>
  <c r="K107" i="1" s="1"/>
  <c r="I108" i="1"/>
  <c r="K108" i="1" s="1"/>
  <c r="I109" i="1"/>
  <c r="K109" i="1" s="1"/>
  <c r="I110" i="1"/>
  <c r="K110" i="1" s="1"/>
  <c r="I111" i="1"/>
  <c r="K111" i="1" s="1"/>
  <c r="I112" i="1"/>
  <c r="K112" i="1" s="1"/>
  <c r="I113" i="1"/>
  <c r="K113" i="1" s="1"/>
  <c r="I114" i="1"/>
  <c r="K114" i="1" s="1"/>
  <c r="I115" i="1"/>
  <c r="K115" i="1" s="1"/>
  <c r="I116" i="1"/>
  <c r="K116" i="1" s="1"/>
  <c r="I117" i="1"/>
  <c r="K117" i="1" s="1"/>
  <c r="I118" i="1"/>
  <c r="K118" i="1" s="1"/>
  <c r="I119" i="1"/>
  <c r="K119" i="1" s="1"/>
  <c r="I120" i="1"/>
  <c r="K120" i="1" s="1"/>
  <c r="I121" i="1"/>
  <c r="K121" i="1" s="1"/>
  <c r="I122" i="1"/>
  <c r="K122" i="1" s="1"/>
  <c r="I123" i="1"/>
  <c r="K123" i="1" s="1"/>
  <c r="I124" i="1"/>
  <c r="K124" i="1" s="1"/>
  <c r="I125" i="1"/>
  <c r="K125" i="1" s="1"/>
  <c r="I126" i="1"/>
  <c r="K126" i="1" s="1"/>
  <c r="I127" i="1"/>
  <c r="K127" i="1" s="1"/>
  <c r="I128" i="1"/>
  <c r="K128" i="1" s="1"/>
  <c r="I129" i="1"/>
  <c r="K129" i="1" s="1"/>
  <c r="I130" i="1"/>
  <c r="K130" i="1" s="1"/>
  <c r="I131" i="1"/>
  <c r="K131" i="1" s="1"/>
  <c r="I132" i="1"/>
  <c r="K132" i="1" s="1"/>
  <c r="I133" i="1"/>
  <c r="K133" i="1" s="1"/>
  <c r="I134" i="1"/>
  <c r="K134" i="1" s="1"/>
  <c r="I135" i="1"/>
  <c r="K135" i="1" s="1"/>
  <c r="I136" i="1"/>
  <c r="K136" i="1" s="1"/>
  <c r="I137" i="1"/>
  <c r="K137" i="1" s="1"/>
  <c r="I138" i="1"/>
  <c r="K138" i="1" s="1"/>
  <c r="I139" i="1"/>
  <c r="K139" i="1" s="1"/>
  <c r="I140" i="1"/>
  <c r="K140" i="1" s="1"/>
  <c r="I141" i="1"/>
  <c r="K141" i="1" s="1"/>
  <c r="I142" i="1"/>
  <c r="K142" i="1" s="1"/>
  <c r="I143" i="1"/>
  <c r="K143" i="1" s="1"/>
  <c r="I144" i="1"/>
  <c r="K144" i="1" s="1"/>
  <c r="I145" i="1"/>
  <c r="K145" i="1" s="1"/>
  <c r="I146" i="1"/>
  <c r="K146" i="1" s="1"/>
  <c r="I147" i="1"/>
  <c r="K147" i="1" s="1"/>
  <c r="I148" i="1"/>
  <c r="K148" i="1" s="1"/>
  <c r="I149" i="1"/>
  <c r="K149" i="1" s="1"/>
  <c r="I150" i="1"/>
  <c r="K150" i="1" s="1"/>
  <c r="I151" i="1"/>
  <c r="K151" i="1" s="1"/>
  <c r="I152" i="1"/>
  <c r="K152" i="1" s="1"/>
  <c r="I153" i="1"/>
  <c r="K153" i="1" s="1"/>
  <c r="I154" i="1"/>
  <c r="K154" i="1" s="1"/>
  <c r="I155" i="1"/>
  <c r="K155" i="1" s="1"/>
  <c r="I156" i="1"/>
  <c r="K156" i="1" s="1"/>
  <c r="I157" i="1"/>
  <c r="K157" i="1" s="1"/>
  <c r="I158" i="1"/>
  <c r="K158" i="1" s="1"/>
  <c r="I159" i="1"/>
  <c r="K159" i="1" s="1"/>
  <c r="I160" i="1"/>
  <c r="K160" i="1" s="1"/>
  <c r="I161" i="1"/>
  <c r="K161" i="1" s="1"/>
  <c r="I162" i="1"/>
  <c r="K162" i="1" s="1"/>
  <c r="I163" i="1"/>
  <c r="K163" i="1" s="1"/>
  <c r="I164" i="1"/>
  <c r="K164" i="1" s="1"/>
  <c r="I165" i="1"/>
  <c r="K165" i="1" s="1"/>
  <c r="I166" i="1"/>
  <c r="K166" i="1" s="1"/>
  <c r="I167" i="1"/>
  <c r="K167" i="1" s="1"/>
  <c r="I168" i="1"/>
  <c r="K168" i="1" s="1"/>
  <c r="I169" i="1"/>
  <c r="K169" i="1" s="1"/>
  <c r="I170" i="1"/>
  <c r="K170" i="1" s="1"/>
  <c r="I171" i="1"/>
  <c r="K171" i="1" s="1"/>
  <c r="I172" i="1"/>
  <c r="K172" i="1" s="1"/>
  <c r="I173" i="1"/>
  <c r="K173" i="1" s="1"/>
  <c r="I174" i="1"/>
  <c r="K174" i="1" s="1"/>
  <c r="I175" i="1"/>
  <c r="K175" i="1" s="1"/>
  <c r="I176" i="1"/>
  <c r="K176" i="1" s="1"/>
  <c r="I177" i="1"/>
  <c r="K177" i="1" s="1"/>
  <c r="I178" i="1"/>
  <c r="K178" i="1" s="1"/>
  <c r="I179" i="1"/>
  <c r="K179" i="1" s="1"/>
  <c r="I180" i="1"/>
  <c r="K180" i="1" s="1"/>
  <c r="I181" i="1"/>
  <c r="K181" i="1" s="1"/>
  <c r="I182" i="1"/>
  <c r="K182" i="1" s="1"/>
  <c r="I183" i="1"/>
  <c r="K183" i="1" s="1"/>
  <c r="I184" i="1"/>
  <c r="K184" i="1" s="1"/>
  <c r="I185" i="1"/>
  <c r="K185" i="1" s="1"/>
  <c r="I186" i="1"/>
  <c r="K186" i="1" s="1"/>
  <c r="I187" i="1"/>
  <c r="K187" i="1" s="1"/>
  <c r="I188" i="1"/>
  <c r="K188" i="1" s="1"/>
  <c r="I189" i="1"/>
  <c r="K189" i="1" s="1"/>
  <c r="I190" i="1"/>
  <c r="K190" i="1" s="1"/>
  <c r="I191" i="1"/>
  <c r="K191" i="1" s="1"/>
  <c r="I192" i="1"/>
  <c r="K192" i="1" s="1"/>
  <c r="I193" i="1"/>
  <c r="K193" i="1" s="1"/>
  <c r="I194" i="1"/>
  <c r="K194" i="1" s="1"/>
  <c r="I195" i="1"/>
  <c r="K195" i="1" s="1"/>
  <c r="I196" i="1"/>
  <c r="K196" i="1" s="1"/>
  <c r="I197" i="1"/>
  <c r="K197" i="1" s="1"/>
  <c r="I198" i="1"/>
  <c r="K198" i="1" s="1"/>
  <c r="I199" i="1"/>
  <c r="K199" i="1" s="1"/>
  <c r="I200" i="1"/>
  <c r="K200" i="1" s="1"/>
  <c r="I201" i="1"/>
  <c r="K201" i="1" s="1"/>
  <c r="I202" i="1"/>
  <c r="K202" i="1" s="1"/>
  <c r="I203" i="1"/>
  <c r="K203" i="1" s="1"/>
  <c r="I204" i="1"/>
  <c r="K204" i="1" s="1"/>
  <c r="I205" i="1"/>
  <c r="K205" i="1" s="1"/>
  <c r="I206" i="1"/>
  <c r="K206" i="1" s="1"/>
  <c r="I207" i="1"/>
  <c r="K207" i="1" s="1"/>
  <c r="I208" i="1"/>
  <c r="K208" i="1" s="1"/>
  <c r="I209" i="1"/>
  <c r="K209" i="1" s="1"/>
  <c r="I210" i="1"/>
  <c r="K210" i="1" s="1"/>
  <c r="I211" i="1"/>
  <c r="K211" i="1" s="1"/>
  <c r="I212" i="1"/>
  <c r="K212" i="1" s="1"/>
  <c r="I213" i="1"/>
  <c r="K213" i="1" s="1"/>
  <c r="I214" i="1"/>
  <c r="K214" i="1" s="1"/>
  <c r="I215" i="1"/>
  <c r="K215" i="1" s="1"/>
  <c r="I216" i="1"/>
  <c r="K216" i="1" s="1"/>
  <c r="I217" i="1"/>
  <c r="K217" i="1" s="1"/>
  <c r="I218" i="1"/>
  <c r="K218" i="1" s="1"/>
  <c r="I219" i="1"/>
  <c r="K219" i="1" s="1"/>
  <c r="I220" i="1"/>
  <c r="K220" i="1" s="1"/>
  <c r="I221" i="1"/>
  <c r="K221" i="1" s="1"/>
  <c r="I222" i="1"/>
  <c r="K222" i="1" s="1"/>
  <c r="I223" i="1"/>
  <c r="K223" i="1" s="1"/>
  <c r="I224" i="1"/>
  <c r="K224" i="1" s="1"/>
  <c r="I225" i="1"/>
  <c r="K225" i="1" s="1"/>
  <c r="I226" i="1"/>
  <c r="K226" i="1" s="1"/>
  <c r="I227" i="1"/>
  <c r="K227" i="1" s="1"/>
  <c r="I228" i="1"/>
  <c r="K228" i="1" s="1"/>
  <c r="I229" i="1"/>
  <c r="K229" i="1" s="1"/>
  <c r="I230" i="1"/>
  <c r="K230" i="1" s="1"/>
  <c r="I231" i="1"/>
  <c r="K231" i="1" s="1"/>
  <c r="I232" i="1"/>
  <c r="K232" i="1" s="1"/>
  <c r="I233" i="1"/>
  <c r="K233" i="1" s="1"/>
  <c r="I234" i="1"/>
  <c r="K234" i="1" s="1"/>
  <c r="I235" i="1"/>
  <c r="K235" i="1" s="1"/>
  <c r="I236" i="1"/>
  <c r="K236" i="1" s="1"/>
  <c r="I237" i="1"/>
  <c r="K237" i="1" s="1"/>
  <c r="I238" i="1"/>
  <c r="K238" i="1" s="1"/>
  <c r="I239" i="1"/>
  <c r="K239" i="1" s="1"/>
  <c r="I240" i="1"/>
  <c r="K240" i="1" s="1"/>
  <c r="I241" i="1"/>
  <c r="K241" i="1" s="1"/>
  <c r="I242" i="1"/>
  <c r="K242" i="1" s="1"/>
  <c r="I243" i="1"/>
  <c r="K243" i="1" s="1"/>
  <c r="I244" i="1"/>
  <c r="K244" i="1" s="1"/>
  <c r="I245" i="1"/>
  <c r="K245" i="1" s="1"/>
  <c r="I246" i="1"/>
  <c r="K246" i="1" s="1"/>
  <c r="I247" i="1"/>
  <c r="K247" i="1" s="1"/>
  <c r="I248" i="1"/>
  <c r="K248" i="1" s="1"/>
  <c r="I249" i="1"/>
  <c r="K249" i="1" s="1"/>
  <c r="I250" i="1"/>
  <c r="K250" i="1" s="1"/>
  <c r="I251" i="1"/>
  <c r="K251" i="1" s="1"/>
  <c r="I252" i="1"/>
  <c r="K252" i="1" s="1"/>
  <c r="I253" i="1"/>
  <c r="K253" i="1" s="1"/>
  <c r="I254" i="1"/>
  <c r="K254" i="1" s="1"/>
  <c r="I255" i="1"/>
  <c r="K255" i="1" s="1"/>
  <c r="I256" i="1"/>
  <c r="K256" i="1" s="1"/>
  <c r="I257" i="1"/>
  <c r="K257" i="1" s="1"/>
  <c r="I258" i="1"/>
  <c r="K258" i="1" s="1"/>
  <c r="I259" i="1"/>
  <c r="K259" i="1" s="1"/>
  <c r="I260" i="1"/>
  <c r="K260" i="1" s="1"/>
  <c r="I261" i="1"/>
  <c r="K261" i="1" s="1"/>
  <c r="I262" i="1"/>
  <c r="K262" i="1" s="1"/>
  <c r="I263" i="1"/>
  <c r="K263" i="1" s="1"/>
  <c r="I264" i="1"/>
  <c r="K264" i="1" s="1"/>
  <c r="I265" i="1"/>
  <c r="K265" i="1" s="1"/>
  <c r="I266" i="1"/>
  <c r="K266" i="1" s="1"/>
  <c r="I267" i="1"/>
  <c r="K267" i="1" s="1"/>
  <c r="I268" i="1"/>
  <c r="K268" i="1" s="1"/>
  <c r="I269" i="1"/>
  <c r="K269" i="1" s="1"/>
  <c r="I270" i="1"/>
  <c r="K270" i="1" s="1"/>
  <c r="I271" i="1"/>
  <c r="K271" i="1" s="1"/>
  <c r="I272" i="1"/>
  <c r="K272" i="1" s="1"/>
  <c r="I273" i="1"/>
  <c r="K273" i="1" s="1"/>
  <c r="I274" i="1"/>
  <c r="K274" i="1" s="1"/>
  <c r="I275" i="1"/>
  <c r="K275" i="1" s="1"/>
  <c r="I276" i="1"/>
  <c r="K276" i="1" s="1"/>
  <c r="I277" i="1"/>
  <c r="K277" i="1" s="1"/>
  <c r="I278" i="1"/>
  <c r="K278" i="1" s="1"/>
  <c r="I279" i="1"/>
  <c r="K279" i="1" s="1"/>
  <c r="I280" i="1"/>
  <c r="K280" i="1" s="1"/>
  <c r="I281" i="1"/>
  <c r="K281" i="1" s="1"/>
  <c r="I282" i="1"/>
  <c r="K282" i="1" s="1"/>
  <c r="I283" i="1"/>
  <c r="K283" i="1" s="1"/>
  <c r="I284" i="1"/>
  <c r="K284" i="1" s="1"/>
  <c r="I285" i="1"/>
  <c r="K285" i="1" s="1"/>
  <c r="I286" i="1"/>
  <c r="K286" i="1" s="1"/>
  <c r="I287" i="1"/>
  <c r="K287" i="1" s="1"/>
  <c r="I288" i="1"/>
  <c r="K288" i="1" s="1"/>
  <c r="I289" i="1"/>
  <c r="K289" i="1" s="1"/>
  <c r="I290" i="1"/>
  <c r="K290" i="1" s="1"/>
  <c r="I291" i="1"/>
  <c r="K291" i="1" s="1"/>
  <c r="I292" i="1"/>
  <c r="K292" i="1" s="1"/>
  <c r="I293" i="1"/>
  <c r="K293" i="1" s="1"/>
  <c r="I294" i="1"/>
  <c r="K294" i="1" s="1"/>
  <c r="I295" i="1"/>
  <c r="K295" i="1" s="1"/>
  <c r="I296" i="1"/>
  <c r="K296" i="1" s="1"/>
  <c r="I297" i="1"/>
  <c r="K297" i="1" s="1"/>
  <c r="I298" i="1"/>
  <c r="K298" i="1" s="1"/>
  <c r="I299" i="1"/>
  <c r="K299" i="1" s="1"/>
  <c r="I300" i="1"/>
  <c r="K300" i="1" s="1"/>
  <c r="I301" i="1"/>
  <c r="K301" i="1" s="1"/>
  <c r="I302" i="1"/>
  <c r="K302" i="1" s="1"/>
  <c r="I303" i="1"/>
  <c r="K303" i="1" s="1"/>
  <c r="I304" i="1"/>
  <c r="K304" i="1" s="1"/>
  <c r="I305" i="1"/>
  <c r="K305" i="1" s="1"/>
  <c r="I306" i="1"/>
  <c r="K306" i="1" s="1"/>
  <c r="I307" i="1"/>
  <c r="K307" i="1" s="1"/>
  <c r="I308" i="1"/>
  <c r="K308" i="1" s="1"/>
  <c r="I309" i="1"/>
  <c r="K309" i="1" s="1"/>
  <c r="I310" i="1"/>
  <c r="K310" i="1" s="1"/>
  <c r="I311" i="1"/>
  <c r="K311" i="1" s="1"/>
  <c r="I312" i="1"/>
  <c r="K312" i="1" s="1"/>
  <c r="I313" i="1"/>
  <c r="K313" i="1" s="1"/>
  <c r="I314" i="1"/>
  <c r="K314" i="1" s="1"/>
  <c r="I315" i="1"/>
  <c r="K315" i="1" s="1"/>
  <c r="I316" i="1"/>
  <c r="K316" i="1" s="1"/>
  <c r="I317" i="1"/>
  <c r="K317" i="1" s="1"/>
  <c r="I318" i="1"/>
  <c r="K318" i="1" s="1"/>
  <c r="I319" i="1"/>
  <c r="K319" i="1" s="1"/>
  <c r="I320" i="1"/>
  <c r="K320" i="1" s="1"/>
  <c r="I321" i="1"/>
  <c r="K321" i="1" s="1"/>
  <c r="I322" i="1"/>
  <c r="K322" i="1" s="1"/>
  <c r="I323" i="1"/>
  <c r="K323" i="1" s="1"/>
  <c r="I324" i="1"/>
  <c r="K324" i="1" s="1"/>
  <c r="I325" i="1"/>
  <c r="K325" i="1" s="1"/>
  <c r="I326" i="1"/>
  <c r="K326" i="1" s="1"/>
  <c r="I327" i="1"/>
  <c r="K327" i="1" s="1"/>
  <c r="I328" i="1"/>
  <c r="K328" i="1" s="1"/>
  <c r="I329" i="1"/>
  <c r="K329" i="1" s="1"/>
  <c r="I330" i="1"/>
  <c r="K330" i="1" s="1"/>
  <c r="I331" i="1"/>
  <c r="K331" i="1" s="1"/>
  <c r="I332" i="1"/>
  <c r="K332" i="1" s="1"/>
  <c r="I333" i="1"/>
  <c r="K333" i="1" s="1"/>
  <c r="I334" i="1"/>
  <c r="K334" i="1" s="1"/>
  <c r="I335" i="1"/>
  <c r="K335" i="1" s="1"/>
  <c r="I336" i="1"/>
  <c r="K336" i="1" s="1"/>
  <c r="I337" i="1"/>
  <c r="K337" i="1" s="1"/>
  <c r="I338" i="1"/>
  <c r="K338" i="1" s="1"/>
  <c r="I339" i="1"/>
  <c r="K339" i="1" s="1"/>
  <c r="I340" i="1"/>
  <c r="K340" i="1" s="1"/>
  <c r="I341" i="1"/>
  <c r="K341" i="1" s="1"/>
  <c r="I342" i="1"/>
  <c r="K342" i="1" s="1"/>
  <c r="I343" i="1"/>
  <c r="K343" i="1" s="1"/>
  <c r="I344" i="1"/>
  <c r="K344" i="1" s="1"/>
  <c r="I345" i="1"/>
  <c r="K345" i="1" s="1"/>
  <c r="I346" i="1"/>
  <c r="K346" i="1" s="1"/>
  <c r="I347" i="1"/>
  <c r="K347" i="1" s="1"/>
  <c r="I348" i="1"/>
  <c r="K348" i="1" s="1"/>
  <c r="I349" i="1"/>
  <c r="K349" i="1" s="1"/>
  <c r="I350" i="1"/>
  <c r="K350" i="1" s="1"/>
  <c r="I351" i="1"/>
  <c r="K351" i="1" s="1"/>
  <c r="I352" i="1"/>
  <c r="K352" i="1" s="1"/>
  <c r="I353" i="1"/>
  <c r="K353" i="1" s="1"/>
  <c r="I354" i="1"/>
  <c r="K354" i="1" s="1"/>
  <c r="I355" i="1"/>
  <c r="K355" i="1" s="1"/>
  <c r="I356" i="1"/>
  <c r="K356" i="1" s="1"/>
  <c r="I357" i="1"/>
  <c r="K357" i="1" s="1"/>
  <c r="I358" i="1"/>
  <c r="K358" i="1" s="1"/>
  <c r="I359" i="1"/>
  <c r="K359" i="1" s="1"/>
  <c r="I360" i="1"/>
  <c r="K360" i="1" s="1"/>
  <c r="I361" i="1"/>
  <c r="K361" i="1" s="1"/>
  <c r="I362" i="1"/>
  <c r="K362" i="1" s="1"/>
  <c r="I363" i="1"/>
  <c r="K363" i="1" s="1"/>
  <c r="I364" i="1"/>
  <c r="K364" i="1" s="1"/>
  <c r="I365" i="1"/>
  <c r="K365" i="1" s="1"/>
  <c r="I366" i="1"/>
  <c r="K366" i="1" s="1"/>
  <c r="I367" i="1"/>
  <c r="K367" i="1" s="1"/>
  <c r="I368" i="1"/>
  <c r="K368" i="1" s="1"/>
  <c r="I369" i="1"/>
  <c r="K369" i="1" s="1"/>
  <c r="I370" i="1"/>
  <c r="K370" i="1" s="1"/>
  <c r="I371" i="1"/>
  <c r="K371" i="1" s="1"/>
  <c r="I372" i="1"/>
  <c r="K372" i="1" s="1"/>
  <c r="I373" i="1"/>
  <c r="K373" i="1" s="1"/>
  <c r="I374" i="1"/>
  <c r="K374" i="1" s="1"/>
  <c r="I375" i="1"/>
  <c r="K375" i="1" s="1"/>
  <c r="I376" i="1"/>
  <c r="K376" i="1" s="1"/>
  <c r="I377" i="1"/>
  <c r="K377" i="1" s="1"/>
  <c r="I378" i="1"/>
  <c r="K378" i="1" s="1"/>
  <c r="I379" i="1"/>
  <c r="K379" i="1" s="1"/>
  <c r="I380" i="1"/>
  <c r="K380" i="1" s="1"/>
  <c r="I381" i="1"/>
  <c r="K381" i="1" s="1"/>
  <c r="I382" i="1"/>
  <c r="K382" i="1" s="1"/>
  <c r="I383" i="1"/>
  <c r="K383" i="1" s="1"/>
  <c r="I384" i="1"/>
  <c r="K384" i="1" s="1"/>
  <c r="I385" i="1"/>
  <c r="K385" i="1" s="1"/>
  <c r="I386" i="1"/>
  <c r="K386" i="1" s="1"/>
  <c r="I387" i="1"/>
  <c r="K387" i="1" s="1"/>
  <c r="I388" i="1"/>
  <c r="K388" i="1" s="1"/>
  <c r="I389" i="1"/>
  <c r="K389" i="1" s="1"/>
  <c r="I390" i="1"/>
  <c r="K390" i="1" s="1"/>
  <c r="I391" i="1"/>
  <c r="K391" i="1" s="1"/>
  <c r="I392" i="1"/>
  <c r="K392" i="1" s="1"/>
  <c r="I393" i="1"/>
  <c r="K393" i="1" s="1"/>
  <c r="I394" i="1"/>
  <c r="K394" i="1" s="1"/>
  <c r="I395" i="1"/>
  <c r="K395" i="1" s="1"/>
  <c r="I396" i="1"/>
  <c r="K396" i="1" s="1"/>
  <c r="I397" i="1"/>
  <c r="K397" i="1" s="1"/>
  <c r="I398" i="1"/>
  <c r="K398" i="1" s="1"/>
  <c r="I399" i="1"/>
  <c r="K399" i="1" s="1"/>
  <c r="I400" i="1"/>
  <c r="K400" i="1" s="1"/>
  <c r="I401" i="1"/>
  <c r="K401" i="1" s="1"/>
  <c r="I402" i="1"/>
  <c r="K402" i="1" s="1"/>
  <c r="I403" i="1"/>
  <c r="K403" i="1" s="1"/>
  <c r="I404" i="1"/>
  <c r="K404" i="1" s="1"/>
  <c r="I405" i="1"/>
  <c r="K405" i="1" s="1"/>
  <c r="I406" i="1"/>
  <c r="K406" i="1" s="1"/>
  <c r="I407" i="1"/>
  <c r="K407" i="1" s="1"/>
  <c r="I408" i="1"/>
  <c r="K408" i="1" s="1"/>
  <c r="I409" i="1"/>
  <c r="K409" i="1" s="1"/>
  <c r="I410" i="1"/>
  <c r="K410" i="1" s="1"/>
  <c r="I411" i="1"/>
  <c r="K411" i="1" s="1"/>
  <c r="I412" i="1"/>
  <c r="K412" i="1" s="1"/>
  <c r="I413" i="1"/>
  <c r="K413" i="1" s="1"/>
  <c r="I414" i="1"/>
  <c r="K414" i="1" s="1"/>
  <c r="I415" i="1"/>
  <c r="K415" i="1" s="1"/>
  <c r="I416" i="1"/>
  <c r="K416" i="1" s="1"/>
  <c r="I417" i="1"/>
  <c r="K417" i="1" s="1"/>
  <c r="I418" i="1"/>
  <c r="K418" i="1" s="1"/>
  <c r="I419" i="1"/>
  <c r="K419" i="1" s="1"/>
  <c r="I420" i="1"/>
  <c r="K420" i="1" s="1"/>
  <c r="I421" i="1"/>
  <c r="K421" i="1" s="1"/>
  <c r="I422" i="1"/>
  <c r="K422" i="1" s="1"/>
  <c r="I423" i="1"/>
  <c r="K423" i="1" s="1"/>
  <c r="I424" i="1"/>
  <c r="K424" i="1" s="1"/>
  <c r="I425" i="1"/>
  <c r="K425" i="1" s="1"/>
  <c r="I426" i="1"/>
  <c r="K426" i="1" s="1"/>
  <c r="I427" i="1"/>
  <c r="K427" i="1" s="1"/>
  <c r="I428" i="1"/>
  <c r="K428" i="1" s="1"/>
  <c r="I429" i="1"/>
  <c r="K429" i="1" s="1"/>
  <c r="I430" i="1"/>
  <c r="K430" i="1" s="1"/>
  <c r="I431" i="1"/>
  <c r="K431" i="1" s="1"/>
  <c r="I432" i="1"/>
  <c r="K432" i="1" s="1"/>
  <c r="I433" i="1"/>
  <c r="K433" i="1" s="1"/>
  <c r="I434" i="1"/>
  <c r="K434" i="1" s="1"/>
  <c r="I435" i="1"/>
  <c r="K435" i="1" s="1"/>
  <c r="I436" i="1"/>
  <c r="K436" i="1" s="1"/>
  <c r="I437" i="1"/>
  <c r="K437" i="1" s="1"/>
  <c r="I438" i="1"/>
  <c r="K438" i="1" s="1"/>
  <c r="I439" i="1"/>
  <c r="K439" i="1" s="1"/>
  <c r="I440" i="1"/>
  <c r="K440" i="1" s="1"/>
  <c r="I441" i="1"/>
  <c r="K441" i="1" s="1"/>
  <c r="I442" i="1"/>
  <c r="K442" i="1" s="1"/>
  <c r="I443" i="1"/>
  <c r="K443" i="1" s="1"/>
  <c r="I444" i="1"/>
  <c r="K444" i="1" s="1"/>
  <c r="I445" i="1"/>
  <c r="K445" i="1" s="1"/>
  <c r="I446" i="1"/>
  <c r="K446" i="1" s="1"/>
  <c r="I447" i="1"/>
  <c r="K447" i="1" s="1"/>
  <c r="I448" i="1"/>
  <c r="K448" i="1" s="1"/>
  <c r="I449" i="1"/>
  <c r="K449" i="1" s="1"/>
  <c r="I450" i="1"/>
  <c r="K450" i="1" s="1"/>
  <c r="I451" i="1"/>
  <c r="K451" i="1" s="1"/>
  <c r="I452" i="1"/>
  <c r="K452" i="1" s="1"/>
  <c r="I453" i="1"/>
  <c r="K453" i="1" s="1"/>
  <c r="I454" i="1"/>
  <c r="K454" i="1" s="1"/>
  <c r="I455" i="1"/>
  <c r="K455" i="1" s="1"/>
  <c r="I456" i="1"/>
  <c r="K456" i="1" s="1"/>
  <c r="I457" i="1"/>
  <c r="K457" i="1" s="1"/>
  <c r="I458" i="1"/>
  <c r="K458" i="1" s="1"/>
  <c r="I459" i="1"/>
  <c r="K459" i="1" s="1"/>
  <c r="I460" i="1"/>
  <c r="K460" i="1" s="1"/>
  <c r="I461" i="1"/>
  <c r="K461" i="1" s="1"/>
  <c r="I462" i="1"/>
  <c r="K462" i="1" s="1"/>
  <c r="I463" i="1"/>
  <c r="K463" i="1" s="1"/>
  <c r="I464" i="1"/>
  <c r="K464" i="1" s="1"/>
  <c r="I465" i="1"/>
  <c r="K465" i="1" s="1"/>
  <c r="I466" i="1"/>
  <c r="K466" i="1" s="1"/>
  <c r="I467" i="1"/>
  <c r="K467" i="1" s="1"/>
  <c r="I468" i="1"/>
  <c r="K468" i="1" s="1"/>
  <c r="I469" i="1"/>
  <c r="K469" i="1" s="1"/>
  <c r="I470" i="1"/>
  <c r="K470" i="1" s="1"/>
  <c r="I471" i="1"/>
  <c r="K471" i="1" s="1"/>
  <c r="I472" i="1"/>
  <c r="K472" i="1" s="1"/>
  <c r="I473" i="1"/>
  <c r="K473" i="1" s="1"/>
  <c r="I474" i="1"/>
  <c r="K474" i="1" s="1"/>
  <c r="I475" i="1"/>
  <c r="K475" i="1" s="1"/>
  <c r="I476" i="1"/>
  <c r="K476"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F6" i="8"/>
  <c r="F7" i="8"/>
  <c r="Z3" i="8" l="1"/>
  <c r="U3" i="8"/>
  <c r="U46" i="8"/>
  <c r="U44" i="8"/>
  <c r="U42" i="8"/>
  <c r="U40" i="8"/>
  <c r="U38" i="8"/>
  <c r="U36" i="8"/>
  <c r="U34" i="8"/>
  <c r="U32" i="8"/>
  <c r="U30" i="8"/>
  <c r="U28" i="8"/>
  <c r="U26" i="8"/>
  <c r="U24" i="8"/>
  <c r="U22" i="8"/>
  <c r="U20" i="8"/>
  <c r="U18" i="8"/>
  <c r="U16" i="8"/>
  <c r="U14" i="8"/>
  <c r="U12" i="8"/>
  <c r="U10" i="8"/>
  <c r="U8" i="8"/>
  <c r="U6" i="8"/>
  <c r="U4" i="8"/>
  <c r="U47" i="8"/>
  <c r="U45" i="8"/>
  <c r="U43" i="8"/>
  <c r="U41" i="8"/>
  <c r="U39" i="8"/>
  <c r="U37" i="8"/>
  <c r="U35" i="8"/>
  <c r="U33" i="8"/>
  <c r="U31" i="8"/>
  <c r="U29" i="8"/>
  <c r="U27" i="8"/>
  <c r="U25" i="8"/>
  <c r="U23" i="8"/>
  <c r="U21" i="8"/>
  <c r="U19" i="8"/>
  <c r="U17" i="8"/>
  <c r="U15" i="8"/>
  <c r="U13" i="8"/>
  <c r="U11" i="8"/>
  <c r="U9" i="8"/>
  <c r="U7" i="8"/>
  <c r="U5" i="8"/>
  <c r="F8" i="8"/>
  <c r="X1" i="8" l="1"/>
  <c r="W1" i="8"/>
  <c r="V1" i="8"/>
  <c r="AG3" i="8"/>
  <c r="AG4" i="8"/>
  <c r="AG5" i="8"/>
  <c r="AG6" i="8"/>
  <c r="AG2" i="8"/>
  <c r="AH1" i="8" l="1"/>
  <c r="AI1" i="8"/>
</calcChain>
</file>

<file path=xl/sharedStrings.xml><?xml version="1.0" encoding="utf-8"?>
<sst xmlns="http://schemas.openxmlformats.org/spreadsheetml/2006/main" count="2157" uniqueCount="393">
  <si>
    <t>DATE</t>
  </si>
  <si>
    <t>PRODUCT ID</t>
  </si>
  <si>
    <t>QUANTITY</t>
  </si>
  <si>
    <t>SALE TYPE</t>
  </si>
  <si>
    <t>PAYMENT MODE</t>
  </si>
  <si>
    <t>2023-11-24</t>
  </si>
  <si>
    <t>P0005</t>
  </si>
  <si>
    <t>Wholesaler</t>
  </si>
  <si>
    <t>Online</t>
  </si>
  <si>
    <t>2023-01-10</t>
  </si>
  <si>
    <t>P0036</t>
  </si>
  <si>
    <t>Direct Sales</t>
  </si>
  <si>
    <t>2023-02-09</t>
  </si>
  <si>
    <t>P0032</t>
  </si>
  <si>
    <t>Cash</t>
  </si>
  <si>
    <t>2023-03-03</t>
  </si>
  <si>
    <t>P0015</t>
  </si>
  <si>
    <t>2023-08-22</t>
  </si>
  <si>
    <t>P0003</t>
  </si>
  <si>
    <t>2023-08-31</t>
  </si>
  <si>
    <t>P0028</t>
  </si>
  <si>
    <t>2023-06-10</t>
  </si>
  <si>
    <t>P0007</t>
  </si>
  <si>
    <t>2023-05-31</t>
  </si>
  <si>
    <t>P0016</t>
  </si>
  <si>
    <t>2023-09-16</t>
  </si>
  <si>
    <t>2023-10-03</t>
  </si>
  <si>
    <t>2023-07-24</t>
  </si>
  <si>
    <t>P0030</t>
  </si>
  <si>
    <t>2023-11-19</t>
  </si>
  <si>
    <t>2023-01-14</t>
  </si>
  <si>
    <t>P0010</t>
  </si>
  <si>
    <t>2023-10-17</t>
  </si>
  <si>
    <t>2023-05-09</t>
  </si>
  <si>
    <t>P0035</t>
  </si>
  <si>
    <t>2023-03-29</t>
  </si>
  <si>
    <t>P0012</t>
  </si>
  <si>
    <t>2023-05-13</t>
  </si>
  <si>
    <t>P0038</t>
  </si>
  <si>
    <t>2023-03-13</t>
  </si>
  <si>
    <t>P0044</t>
  </si>
  <si>
    <t>2023-04-15</t>
  </si>
  <si>
    <t>2023-02-03</t>
  </si>
  <si>
    <t>2023-10-18</t>
  </si>
  <si>
    <t>P0014</t>
  </si>
  <si>
    <t>2023-06-27</t>
  </si>
  <si>
    <t>P0013</t>
  </si>
  <si>
    <t>2023-05-11</t>
  </si>
  <si>
    <t>2023-04-13</t>
  </si>
  <si>
    <t>P0045</t>
  </si>
  <si>
    <t>2023-07-26</t>
  </si>
  <si>
    <t>P0023</t>
  </si>
  <si>
    <t>2023-08-04</t>
  </si>
  <si>
    <t>2023-06-29</t>
  </si>
  <si>
    <t>P0017</t>
  </si>
  <si>
    <t>2023-03-28</t>
  </si>
  <si>
    <t>P0025</t>
  </si>
  <si>
    <t>2023-02-22</t>
  </si>
  <si>
    <t>P0042</t>
  </si>
  <si>
    <t>2023-10-28</t>
  </si>
  <si>
    <t>P0039</t>
  </si>
  <si>
    <t>2023-04-24</t>
  </si>
  <si>
    <t>2023-03-25</t>
  </si>
  <si>
    <t>P0006</t>
  </si>
  <si>
    <t>2023-09-07</t>
  </si>
  <si>
    <t>2023-11-14</t>
  </si>
  <si>
    <t>P0041</t>
  </si>
  <si>
    <t>2023-09-21</t>
  </si>
  <si>
    <t>P0018</t>
  </si>
  <si>
    <t>2023-04-11</t>
  </si>
  <si>
    <t>P0011</t>
  </si>
  <si>
    <t>2023-10-14</t>
  </si>
  <si>
    <t>P0033</t>
  </si>
  <si>
    <t>2023-10-04</t>
  </si>
  <si>
    <t>P0021</t>
  </si>
  <si>
    <t>2023-10-25</t>
  </si>
  <si>
    <t>2023-01-31</t>
  </si>
  <si>
    <t>2023-05-07</t>
  </si>
  <si>
    <t>P0022</t>
  </si>
  <si>
    <t>2023-01-04</t>
  </si>
  <si>
    <t>P0009</t>
  </si>
  <si>
    <t>2023-01-15</t>
  </si>
  <si>
    <t>2023-08-07</t>
  </si>
  <si>
    <t>P0034</t>
  </si>
  <si>
    <t>2023-04-23</t>
  </si>
  <si>
    <t>2023-11-30</t>
  </si>
  <si>
    <t>2023-11-22</t>
  </si>
  <si>
    <t>2023-02-15</t>
  </si>
  <si>
    <t>2023-06-17</t>
  </si>
  <si>
    <t>P0020</t>
  </si>
  <si>
    <t>2023-03-11</t>
  </si>
  <si>
    <t>P0031</t>
  </si>
  <si>
    <t>2023-07-13</t>
  </si>
  <si>
    <t>2023-01-20</t>
  </si>
  <si>
    <t>P0001</t>
  </si>
  <si>
    <t>2023-05-22</t>
  </si>
  <si>
    <t>P0027</t>
  </si>
  <si>
    <t>P0002</t>
  </si>
  <si>
    <t>2023-05-03</t>
  </si>
  <si>
    <t>2023-11-17</t>
  </si>
  <si>
    <t>2023-09-12</t>
  </si>
  <si>
    <t>P0029</t>
  </si>
  <si>
    <t>2023-12-13</t>
  </si>
  <si>
    <t>2023-06-05</t>
  </si>
  <si>
    <t>2023-07-06</t>
  </si>
  <si>
    <t>2023-07-04</t>
  </si>
  <si>
    <t>2023-01-05</t>
  </si>
  <si>
    <t>2023-09-20</t>
  </si>
  <si>
    <t>2023-12-01</t>
  </si>
  <si>
    <t>2023-04-12</t>
  </si>
  <si>
    <t>P0043</t>
  </si>
  <si>
    <t>2023-01-25</t>
  </si>
  <si>
    <t>2023-07-09</t>
  </si>
  <si>
    <t>2023-10-24</t>
  </si>
  <si>
    <t>P0024</t>
  </si>
  <si>
    <t>2023-07-14</t>
  </si>
  <si>
    <t>2023-03-21</t>
  </si>
  <si>
    <t>2023-12-26</t>
  </si>
  <si>
    <t>2023-06-07</t>
  </si>
  <si>
    <t>2023-07-03</t>
  </si>
  <si>
    <t>2023-06-13</t>
  </si>
  <si>
    <t>2023-11-25</t>
  </si>
  <si>
    <t>2023-05-21</t>
  </si>
  <si>
    <t>P0037</t>
  </si>
  <si>
    <t>2023-08-15</t>
  </si>
  <si>
    <t>2023-01-21</t>
  </si>
  <si>
    <t>2023-07-18</t>
  </si>
  <si>
    <t>2023-08-08</t>
  </si>
  <si>
    <t>2023-12-06</t>
  </si>
  <si>
    <t>P0008</t>
  </si>
  <si>
    <t>2023-10-15</t>
  </si>
  <si>
    <t>2023-06-09</t>
  </si>
  <si>
    <t>2023-07-22</t>
  </si>
  <si>
    <t>2023-11-07</t>
  </si>
  <si>
    <t>2023-11-18</t>
  </si>
  <si>
    <t>2023-07-27</t>
  </si>
  <si>
    <t>2023-02-23</t>
  </si>
  <si>
    <t>2023-03-12</t>
  </si>
  <si>
    <t>2023-03-20</t>
  </si>
  <si>
    <t>2023-10-19</t>
  </si>
  <si>
    <t>2023-07-02</t>
  </si>
  <si>
    <t>2023-04-01</t>
  </si>
  <si>
    <t>2023-01-26</t>
  </si>
  <si>
    <t>2023-09-23</t>
  </si>
  <si>
    <t>2023-10-29</t>
  </si>
  <si>
    <t>2023-09-24</t>
  </si>
  <si>
    <t>P0004</t>
  </si>
  <si>
    <t>2023-12-30</t>
  </si>
  <si>
    <t>2023-09-18</t>
  </si>
  <si>
    <t>2023-08-28</t>
  </si>
  <si>
    <t>2023-05-28</t>
  </si>
  <si>
    <t>2023-06-06</t>
  </si>
  <si>
    <t>2023-12-25</t>
  </si>
  <si>
    <t>P0026</t>
  </si>
  <si>
    <t>2023-09-02</t>
  </si>
  <si>
    <t>P0040</t>
  </si>
  <si>
    <t>2023-09-26</t>
  </si>
  <si>
    <t>2023-03-22</t>
  </si>
  <si>
    <t>2023-01-09</t>
  </si>
  <si>
    <t>2023-07-30</t>
  </si>
  <si>
    <t>2023-07-05</t>
  </si>
  <si>
    <t>2023-10-01</t>
  </si>
  <si>
    <t>2023-04-04</t>
  </si>
  <si>
    <t>2023-02-27</t>
  </si>
  <si>
    <t>2023-05-06</t>
  </si>
  <si>
    <t>2023-07-28</t>
  </si>
  <si>
    <t>2023-08-02</t>
  </si>
  <si>
    <t>2023-12-20</t>
  </si>
  <si>
    <t>2023-11-02</t>
  </si>
  <si>
    <t>2023-04-03</t>
  </si>
  <si>
    <t>2023-10-12</t>
  </si>
  <si>
    <t>2023-04-22</t>
  </si>
  <si>
    <t>2023-03-26</t>
  </si>
  <si>
    <t>2023-06-24</t>
  </si>
  <si>
    <t>2023-04-28</t>
  </si>
  <si>
    <t>2023-12-19</t>
  </si>
  <si>
    <t>2023-06-14</t>
  </si>
  <si>
    <t>2023-02-26</t>
  </si>
  <si>
    <t>2023-03-31</t>
  </si>
  <si>
    <t>2023-06-21</t>
  </si>
  <si>
    <t>2023-09-03</t>
  </si>
  <si>
    <t>2023-08-11</t>
  </si>
  <si>
    <t>2023-08-06</t>
  </si>
  <si>
    <t>2023-01-03</t>
  </si>
  <si>
    <t>2023-02-13</t>
  </si>
  <si>
    <t>2023-11-27</t>
  </si>
  <si>
    <t>2023-05-24</t>
  </si>
  <si>
    <t>2023-05-25</t>
  </si>
  <si>
    <t>2023-09-09</t>
  </si>
  <si>
    <t>2023-08-05</t>
  </si>
  <si>
    <t>2023-10-08</t>
  </si>
  <si>
    <t>2023-06-26</t>
  </si>
  <si>
    <t>2023-06-19</t>
  </si>
  <si>
    <t>2023-01-06</t>
  </si>
  <si>
    <t>2023-12-03</t>
  </si>
  <si>
    <t>2023-12-15</t>
  </si>
  <si>
    <t>2023-08-26</t>
  </si>
  <si>
    <t>2023-02-28</t>
  </si>
  <si>
    <t>2023-05-23</t>
  </si>
  <si>
    <t>2023-06-22</t>
  </si>
  <si>
    <t>2023-06-12</t>
  </si>
  <si>
    <t>2023-08-25</t>
  </si>
  <si>
    <t>2023-07-25</t>
  </si>
  <si>
    <t>2023-08-23</t>
  </si>
  <si>
    <t>2023-05-08</t>
  </si>
  <si>
    <t>2023-11-23</t>
  </si>
  <si>
    <t>2023-10-09</t>
  </si>
  <si>
    <t>2023-03-23</t>
  </si>
  <si>
    <t>2023-07-01</t>
  </si>
  <si>
    <t>2023-05-14</t>
  </si>
  <si>
    <t>2023-05-01</t>
  </si>
  <si>
    <t>2023-05-30</t>
  </si>
  <si>
    <t>2023-09-01</t>
  </si>
  <si>
    <t>2023-11-05</t>
  </si>
  <si>
    <t>2023-01-02</t>
  </si>
  <si>
    <t>2023-10-30</t>
  </si>
  <si>
    <t>2023-04-16</t>
  </si>
  <si>
    <t>2023-11-01</t>
  </si>
  <si>
    <t>2023-06-04</t>
  </si>
  <si>
    <t>2023-12-23</t>
  </si>
  <si>
    <t>2023-06-16</t>
  </si>
  <si>
    <t>2023-03-06</t>
  </si>
  <si>
    <t>2023-07-31</t>
  </si>
  <si>
    <t>2023-02-20</t>
  </si>
  <si>
    <t>2023-10-05</t>
  </si>
  <si>
    <t>2023-11-09</t>
  </si>
  <si>
    <t>2023-07-08</t>
  </si>
  <si>
    <t>2023-06-18</t>
  </si>
  <si>
    <t>2023-12-21</t>
  </si>
  <si>
    <t>2023-08-18</t>
  </si>
  <si>
    <t>2023-07-21</t>
  </si>
  <si>
    <t>2023-03-14</t>
  </si>
  <si>
    <t>2023-09-27</t>
  </si>
  <si>
    <t>2023-12-11</t>
  </si>
  <si>
    <t>2023-11-26</t>
  </si>
  <si>
    <t>2023-09-19</t>
  </si>
  <si>
    <t>2023-11-16</t>
  </si>
  <si>
    <t>2023-02-25</t>
  </si>
  <si>
    <t>2023-04-05</t>
  </si>
  <si>
    <t>2023-01-08</t>
  </si>
  <si>
    <t>2023-08-21</t>
  </si>
  <si>
    <t>2023-04-29</t>
  </si>
  <si>
    <t>2023-07-15</t>
  </si>
  <si>
    <t>2023-09-28</t>
  </si>
  <si>
    <t>2023-11-21</t>
  </si>
  <si>
    <t>2023-08-19</t>
  </si>
  <si>
    <t>2023-04-30</t>
  </si>
  <si>
    <t>2023-12-05</t>
  </si>
  <si>
    <t>2023-02-12</t>
  </si>
  <si>
    <t>2023-04-07</t>
  </si>
  <si>
    <t>2023-03-08</t>
  </si>
  <si>
    <t>2023-02-17</t>
  </si>
  <si>
    <t>2023-09-25</t>
  </si>
  <si>
    <t>2023-04-09</t>
  </si>
  <si>
    <t>2023-08-09</t>
  </si>
  <si>
    <t>2023-01-17</t>
  </si>
  <si>
    <t>2023-01-28</t>
  </si>
  <si>
    <t>2023-06-25</t>
  </si>
  <si>
    <t>2023-10-11</t>
  </si>
  <si>
    <t>2023-06-15</t>
  </si>
  <si>
    <t>2023-12-31</t>
  </si>
  <si>
    <t>2023-10-21</t>
  </si>
  <si>
    <t>2023-08-27</t>
  </si>
  <si>
    <t>2023-01-27</t>
  </si>
  <si>
    <t>2023-04-26</t>
  </si>
  <si>
    <t>2023-12-08</t>
  </si>
  <si>
    <t>2023-04-02</t>
  </si>
  <si>
    <t>2023-01-29</t>
  </si>
  <si>
    <t>2023-02-06</t>
  </si>
  <si>
    <t>2023-08-01</t>
  </si>
  <si>
    <t>2023-10-26</t>
  </si>
  <si>
    <t>2023-03-09</t>
  </si>
  <si>
    <t>2023-10-22</t>
  </si>
  <si>
    <t>2023-08-20</t>
  </si>
  <si>
    <t>2023-02-10</t>
  </si>
  <si>
    <t>2023-08-10</t>
  </si>
  <si>
    <t>2023-04-19</t>
  </si>
  <si>
    <t>2023-12-14</t>
  </si>
  <si>
    <t>2023-12-16</t>
  </si>
  <si>
    <t>2023-11-10</t>
  </si>
  <si>
    <t>2023-08-30</t>
  </si>
  <si>
    <t>2023-04-17</t>
  </si>
  <si>
    <t>2023-11-12</t>
  </si>
  <si>
    <t>2023-03-05</t>
  </si>
  <si>
    <t>2023-12-24</t>
  </si>
  <si>
    <t>2023-09-04</t>
  </si>
  <si>
    <t>P0019</t>
  </si>
  <si>
    <t>2023-06-02</t>
  </si>
  <si>
    <t>2023-05-20</t>
  </si>
  <si>
    <t>2023-11-08</t>
  </si>
  <si>
    <t>2023-01-16</t>
  </si>
  <si>
    <t>2023-10-16</t>
  </si>
  <si>
    <t>2023-09-05</t>
  </si>
  <si>
    <t>2023-06-03</t>
  </si>
  <si>
    <t>2023-01-24</t>
  </si>
  <si>
    <t>2023-11-29</t>
  </si>
  <si>
    <t>2023-11-04</t>
  </si>
  <si>
    <t>2023-02-04</t>
  </si>
  <si>
    <t>2023-11-20</t>
  </si>
  <si>
    <t>2023-04-25</t>
  </si>
  <si>
    <t>2023-06-08</t>
  </si>
  <si>
    <t>2023-04-18</t>
  </si>
  <si>
    <t>2023-11-06</t>
  </si>
  <si>
    <t>2023-11-11</t>
  </si>
  <si>
    <t>2023-05-12</t>
  </si>
  <si>
    <t>2023-04-27</t>
  </si>
  <si>
    <t>2023-10-31</t>
  </si>
  <si>
    <t>2023-12-17</t>
  </si>
  <si>
    <t>2023-12-28</t>
  </si>
  <si>
    <t>2023-09-22</t>
  </si>
  <si>
    <t>2023-10-10</t>
  </si>
  <si>
    <t>PRODUCT</t>
  </si>
  <si>
    <t>CATEGORY</t>
  </si>
  <si>
    <t>BUYING PRIZE</t>
  </si>
  <si>
    <t>SELLING PRICE</t>
  </si>
  <si>
    <t>DISCOUNT %2</t>
  </si>
  <si>
    <t>Smartphone X Pro</t>
  </si>
  <si>
    <t>Electronics &amp; Gadgets</t>
  </si>
  <si>
    <t>Ultra HD 4K Smart TV</t>
  </si>
  <si>
    <t>Wireless Noise-Canceling Headphones</t>
  </si>
  <si>
    <t>Gaming Laptop Xtreme</t>
  </si>
  <si>
    <t>Bluetooth Smartwatch Series 5</t>
  </si>
  <si>
    <t>Portable Power Bank 20,000mAh</t>
  </si>
  <si>
    <t>VR Headset Max</t>
  </si>
  <si>
    <t>Smart Home Speaker</t>
  </si>
  <si>
    <t>DroneX with 4K Camera</t>
  </si>
  <si>
    <t>Men's Leather Jacket</t>
  </si>
  <si>
    <t>Fashion &amp; Accessories</t>
  </si>
  <si>
    <t>Women's Designer Handbag</t>
  </si>
  <si>
    <t>Luxury Stainless Steel Watch</t>
  </si>
  <si>
    <t>Running Shoes - Ultra Boost</t>
  </si>
  <si>
    <t>Polarized Sunglasses</t>
  </si>
  <si>
    <t>Unisex Hoodie - Streetwear Edition</t>
  </si>
  <si>
    <t>Diamond Stud Earrings</t>
  </si>
  <si>
    <t>Slim Fit Denim Jeans</t>
  </si>
  <si>
    <t>Formal Dress Shoes</t>
  </si>
  <si>
    <t>Modern King-Size Bed Frame</t>
  </si>
  <si>
    <t>Home &amp; Furniture</t>
  </si>
  <si>
    <t>Ergonomic Office Chair</t>
  </si>
  <si>
    <t>3-Seater Recliner Sofa</t>
  </si>
  <si>
    <t>Glass Coffee Table</t>
  </si>
  <si>
    <t>Smart LED Floor Lamp</t>
  </si>
  <si>
    <t>Memory Foam Mattress</t>
  </si>
  <si>
    <t>Minimalist Bookshelf</t>
  </si>
  <si>
    <t>Portable Air Purifier</t>
  </si>
  <si>
    <t>Digital Wall Clock</t>
  </si>
  <si>
    <t>Mountain Bike Pro 5000</t>
  </si>
  <si>
    <t>Sports &amp; Outdoor</t>
  </si>
  <si>
    <t>Adjustable Dumbbell Set</t>
  </si>
  <si>
    <t>Yoga Mat - Anti-Slip</t>
  </si>
  <si>
    <t>Camping Tent for 4 People</t>
  </si>
  <si>
    <t>Smart Fitness Tracker Band</t>
  </si>
  <si>
    <t>Foldable Electric Scooter</t>
  </si>
  <si>
    <t>Professional Tennis Racket</t>
  </si>
  <si>
    <t>Trekking Backpack 50L</t>
  </si>
  <si>
    <t>Home Gym Resistance Bands</t>
  </si>
  <si>
    <t>Next-Gen Gaming Console</t>
  </si>
  <si>
    <t>Toys &amp; Gaming</t>
  </si>
  <si>
    <t>RC Car - Off-Road Beast</t>
  </si>
  <si>
    <t>LEGO Creator Set</t>
  </si>
  <si>
    <t>Gaming Mouse - RGB Edition</t>
  </si>
  <si>
    <t>Mechanical Gaming Keyboard</t>
  </si>
  <si>
    <t>Virtual Reality Gaming Set</t>
  </si>
  <si>
    <t>Tabletop Board Game - Strategy Edition</t>
  </si>
  <si>
    <t>Action Figure - Collector's Edition</t>
  </si>
  <si>
    <t>Building Blocks Set - Creative Kids</t>
  </si>
  <si>
    <t xml:space="preserve">TOTAL BUYING VALUE </t>
  </si>
  <si>
    <t>TOTAL SELLING  VALUE</t>
  </si>
  <si>
    <t>DAY</t>
  </si>
  <si>
    <t>MONTH</t>
  </si>
  <si>
    <t>YEAR</t>
  </si>
  <si>
    <t>Sum of TOTAL SELLING  VALUE</t>
  </si>
  <si>
    <t>Jul</t>
  </si>
  <si>
    <t>Dec</t>
  </si>
  <si>
    <t>Oct</t>
  </si>
  <si>
    <t>Nov</t>
  </si>
  <si>
    <t>Apr</t>
  </si>
  <si>
    <t>Aug</t>
  </si>
  <si>
    <t>Sep</t>
  </si>
  <si>
    <t>May</t>
  </si>
  <si>
    <t>Mar</t>
  </si>
  <si>
    <t>Jun</t>
  </si>
  <si>
    <t>Feb</t>
  </si>
  <si>
    <t>Jan</t>
  </si>
  <si>
    <t xml:space="preserve">DAY </t>
  </si>
  <si>
    <t xml:space="preserve">Sum of TOTAL BUYING VALUE </t>
  </si>
  <si>
    <t>Sum of QUANTITY</t>
  </si>
  <si>
    <t xml:space="preserve">Total Sales </t>
  </si>
  <si>
    <t>Total Profit</t>
  </si>
  <si>
    <t>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</si>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</sst>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164" formatCode="0.0%"/>
    <numFmt numFmtId="165" formatCode="&quot;£&quot;#,##0.00"/>
    <numFmt numFmtId="166" formatCode="[$$-409]#,##0.00"/>
    <numFmt numFmtId="167" formatCode="[$$-409]#,##0"/>
    <numFmt numFmtId="168" formatCode="#,##0_ ;\-#,##0\ "/>
    <numFmt numFmtId="169" formatCode="[$$-409]#,##0.00_ ;\-[$$-409]#,##0.00\ "/>
    <numFmt numFmtId="170" formatCode="[$$-409]#,##0_ ;\-[$$-409]#,##0\ "/>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auto="1"/>
        <bgColor indexed="64"/>
      </patternFill>
    </fill>
    <fill>
      <patternFill patternType="solid">
        <fgColor theme="9"/>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3">
    <xf numFmtId="0" fontId="0" fillId="0" borderId="0" xfId="0"/>
    <xf numFmtId="0" fontId="1" fillId="3" borderId="1" xfId="0" applyFont="1" applyFill="1" applyBorder="1" applyAlignment="1">
      <alignment horizontal="center" vertical="center"/>
    </xf>
    <xf numFmtId="14" fontId="0" fillId="2" borderId="0" xfId="0" applyNumberFormat="1" applyFill="1"/>
    <xf numFmtId="164" fontId="0" fillId="4" borderId="0" xfId="0" applyNumberFormat="1" applyFill="1"/>
    <xf numFmtId="0" fontId="0" fillId="2" borderId="0" xfId="0" applyFill="1" applyAlignment="1">
      <alignment horizontal="center" vertical="center"/>
    </xf>
    <xf numFmtId="0" fontId="0" fillId="4" borderId="0" xfId="0" applyFill="1"/>
    <xf numFmtId="0" fontId="0" fillId="0" borderId="0" xfId="0"/>
    <xf numFmtId="2" fontId="1" fillId="3" borderId="1" xfId="0" applyNumberFormat="1" applyFont="1" applyFill="1" applyBorder="1" applyAlignment="1">
      <alignment horizontal="center" vertical="center"/>
    </xf>
    <xf numFmtId="2" fontId="0" fillId="0" borderId="0" xfId="0" applyNumberFormat="1"/>
    <xf numFmtId="1" fontId="1" fillId="3" borderId="1" xfId="0" applyNumberFormat="1" applyFont="1" applyFill="1" applyBorder="1" applyAlignment="1">
      <alignment horizontal="center" vertical="center"/>
    </xf>
    <xf numFmtId="1" fontId="0" fillId="0" borderId="0" xfId="0" applyNumberFormat="1"/>
    <xf numFmtId="166" fontId="0" fillId="0" borderId="0" xfId="0" applyNumberFormat="1"/>
    <xf numFmtId="0" fontId="0" fillId="0" borderId="0" xfId="0" pivotButton="1"/>
    <xf numFmtId="167" fontId="1" fillId="3" borderId="1" xfId="0" applyNumberFormat="1" applyFont="1" applyFill="1" applyBorder="1" applyAlignment="1">
      <alignment horizontal="center" vertical="center"/>
    </xf>
    <xf numFmtId="167" fontId="0" fillId="0" borderId="0" xfId="0" applyNumberFormat="1"/>
    <xf numFmtId="168" fontId="1" fillId="3" borderId="1" xfId="1" applyNumberFormat="1" applyFont="1" applyFill="1" applyBorder="1" applyAlignment="1">
      <alignment horizontal="center" vertical="center"/>
    </xf>
    <xf numFmtId="168" fontId="0" fillId="0" borderId="0" xfId="1" applyNumberFormat="1" applyFont="1"/>
    <xf numFmtId="168" fontId="0" fillId="0" borderId="0" xfId="0" applyNumberFormat="1"/>
    <xf numFmtId="0" fontId="0" fillId="0" borderId="0" xfId="0" applyAlignment="1">
      <alignment horizontal="left"/>
    </xf>
    <xf numFmtId="9" fontId="0" fillId="0" borderId="0" xfId="2" applyFont="1"/>
    <xf numFmtId="1" fontId="3" fillId="0" borderId="0" xfId="0" applyNumberFormat="1" applyFont="1" applyAlignment="1">
      <alignment horizontal="center"/>
    </xf>
    <xf numFmtId="169" fontId="0" fillId="0" borderId="0" xfId="0" applyNumberFormat="1"/>
    <xf numFmtId="0" fontId="3" fillId="0" borderId="0" xfId="0" applyFont="1"/>
    <xf numFmtId="170" fontId="0" fillId="0" borderId="0" xfId="0" applyNumberFormat="1"/>
    <xf numFmtId="0" fontId="3" fillId="0" borderId="0" xfId="0" applyFont="1" applyBorder="1" applyAlignment="1">
      <alignment horizontal="center" vertical="top"/>
    </xf>
    <xf numFmtId="165" fontId="3" fillId="0" borderId="0" xfId="0" applyNumberFormat="1" applyFont="1" applyBorder="1" applyAlignment="1">
      <alignment horizontal="center" vertical="top"/>
    </xf>
    <xf numFmtId="0" fontId="0" fillId="0" borderId="0" xfId="0" applyBorder="1"/>
    <xf numFmtId="165" fontId="0" fillId="0" borderId="0" xfId="0" applyNumberFormat="1" applyBorder="1"/>
    <xf numFmtId="166" fontId="0" fillId="0" borderId="0" xfId="0" applyNumberFormat="1" applyBorder="1"/>
    <xf numFmtId="0" fontId="0" fillId="5" borderId="0" xfId="0" applyFill="1" applyBorder="1"/>
    <xf numFmtId="166" fontId="0" fillId="5" borderId="0" xfId="0" applyNumberFormat="1" applyFill="1" applyBorder="1"/>
    <xf numFmtId="166" fontId="4" fillId="6" borderId="0" xfId="0" applyNumberFormat="1" applyFont="1" applyFill="1" applyBorder="1" applyAlignment="1">
      <alignment horizontal="center" vertical="center"/>
    </xf>
    <xf numFmtId="0" fontId="4" fillId="6" borderId="0" xfId="0" applyFont="1" applyFill="1" applyBorder="1" applyAlignment="1">
      <alignment horizontal="center" vertical="center"/>
    </xf>
  </cellXfs>
  <cellStyles count="3">
    <cellStyle name="Currency" xfId="1" builtinId="4"/>
    <cellStyle name="Normal" xfId="0" builtinId="0"/>
    <cellStyle name="Percent" xfId="2" builtinId="5"/>
  </cellStyles>
  <dxfs count="36">
    <dxf>
      <numFmt numFmtId="166" formatCode="[$$-409]#,##0.00"/>
      <fill>
        <patternFill>
          <fgColor indexed="64"/>
          <bgColor auto="1"/>
        </patternFill>
      </fill>
    </dxf>
    <dxf>
      <numFmt numFmtId="166" formatCode="[$$-409]#,##0.00"/>
      <fill>
        <patternFill>
          <fgColor indexed="64"/>
          <bgColor auto="1"/>
        </patternFill>
      </fill>
    </dxf>
    <dxf>
      <numFmt numFmtId="165" formatCode="&quot;£&quot;#,##0.00"/>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ont>
        <b/>
        <strike val="0"/>
        <condense val="0"/>
        <extend val="0"/>
        <outline val="0"/>
        <shadow val="0"/>
        <vertAlign val="baseline"/>
        <sz val="11"/>
        <color rgb="FF7030A0"/>
        <name val="Calibri"/>
        <family val="2"/>
        <scheme val="minor"/>
      </font>
      <fill>
        <patternFill patternType="solid">
          <fgColor indexed="64"/>
          <bgColor rgb="FFE1CCF0"/>
        </patternFill>
      </fill>
      <alignment horizontal="center" vertical="center"/>
    </dxf>
    <dxf>
      <numFmt numFmtId="1" formatCode="0"/>
    </dxf>
    <dxf>
      <numFmt numFmtId="1" formatCode="0"/>
    </dxf>
    <dxf>
      <numFmt numFmtId="1" formatCode="0"/>
    </dxf>
    <dxf>
      <numFmt numFmtId="1" formatCode="0"/>
    </dxf>
    <dxf>
      <numFmt numFmtId="1" formatCode="0"/>
    </dxf>
    <dxf>
      <numFmt numFmtId="166" formatCode="[$$-409]#,##0.00"/>
    </dxf>
    <dxf>
      <numFmt numFmtId="166" formatCode="[$$-409]#,##0.00"/>
    </dxf>
    <dxf>
      <numFmt numFmtId="1" formatCode="0"/>
    </dxf>
    <dxf>
      <numFmt numFmtId="1" formatCode="0"/>
    </dxf>
    <dxf>
      <numFmt numFmtId="2" formatCode="0.00"/>
    </dxf>
    <dxf>
      <numFmt numFmtId="168" formatCode="#,##0_ ;\-#,##0\ "/>
    </dxf>
    <dxf>
      <numFmt numFmtId="167" formatCode="[$$-409]#,##0"/>
    </dxf>
    <dxf>
      <numFmt numFmtId="167" formatCode="[$$-409]#,##0"/>
    </dxf>
    <dxf>
      <numFmt numFmtId="167" formatCode="[$$-409]#,##0"/>
    </dxf>
    <dxf>
      <numFmt numFmtId="167" formatCode="[$$-409]#,##0"/>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dxf>
    <dxf>
      <numFmt numFmtId="19" formatCode="dd/mm/yyyy"/>
      <fill>
        <patternFill patternType="solid">
          <fgColor indexed="64"/>
          <bgColor theme="7" tint="0.59999389629810485"/>
        </patternFill>
      </fill>
    </dxf>
    <dxf>
      <border outline="0">
        <bottom style="medium">
          <color rgb="FF7030A0"/>
        </bottom>
      </border>
    </dxf>
    <dxf>
      <font>
        <b/>
        <strike val="0"/>
        <condense val="0"/>
        <extend val="0"/>
        <outline val="0"/>
        <shadow val="0"/>
        <vertAlign val="baseline"/>
        <sz val="11"/>
        <color rgb="FF7030A0"/>
        <name val="Calibri"/>
        <family val="2"/>
        <scheme val="minor"/>
      </font>
      <fill>
        <patternFill patternType="solid">
          <fgColor indexed="64"/>
          <bgColor rgb="FFD1B2E8"/>
        </patternFill>
      </fill>
      <alignment horizontal="center" vertical="center"/>
    </dxf>
    <dxf>
      <font>
        <b/>
        <i val="0"/>
        <sz val="11"/>
        <color theme="2" tint="0.39994506668294322"/>
        <name val="Calibri Light"/>
        <family val="2"/>
        <scheme val="major"/>
      </font>
      <border>
        <bottom style="thin">
          <color theme="4"/>
        </bottom>
        <vertical/>
        <horizontal/>
      </border>
    </dxf>
    <dxf>
      <font>
        <b/>
        <i val="0"/>
        <sz val="11"/>
        <color theme="9"/>
        <name val="Calibri Light"/>
        <family val="2"/>
        <scheme val="major"/>
      </font>
      <fill>
        <patternFill patternType="solid">
          <fgColor theme="9"/>
          <bgColor theme="9"/>
        </patternFill>
      </fill>
      <border diagonalUp="0" diagonalDown="0">
        <left/>
        <right/>
        <top/>
        <bottom/>
        <vertical/>
        <horizontal/>
      </border>
    </dxf>
    <dxf>
      <font>
        <b/>
        <sz val="10"/>
        <color theme="0"/>
        <name val="Poppins"/>
      </font>
      <fill>
        <patternFill>
          <bgColor theme="9"/>
        </patternFill>
      </fill>
      <border>
        <left/>
        <right/>
        <top/>
        <bottom/>
        <vertical/>
        <horizontal/>
      </border>
    </dxf>
    <dxf>
      <font>
        <sz val="9"/>
        <color theme="0"/>
        <name val="Poppins"/>
      </font>
      <fill>
        <patternFill>
          <bgColor theme="9"/>
        </patternFill>
      </fill>
      <border>
        <left/>
        <right/>
        <top/>
        <bottom/>
        <vertical/>
        <horizontal/>
      </border>
    </dxf>
  </dxfs>
  <tableStyles count="2" defaultTableStyle="TableStyleMedium2" defaultPivotStyle="PivotStyleLight16">
    <tableStyle name="SLICER" pivot="0" table="0" count="2" xr9:uid="{00000000-0011-0000-FFFF-FFFF00000000}">
      <tableStyleElement type="wholeTable" dxfId="35"/>
      <tableStyleElement type="headerRow" dxfId="34"/>
    </tableStyle>
    <tableStyle name="SLICER00" pivot="0" table="0" count="10" xr9:uid="{004EDC80-A18D-4FD2-8184-211973941952}">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0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[Sales-Dashboard-Formatted (2).xlsx]Analysis!Daily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40000"/>
                  <a:lumOff val="60000"/>
                </a:schemeClr>
              </a:gs>
              <a:gs pos="61000">
                <a:schemeClr val="accent1">
                  <a:lumMod val="95000"/>
                  <a:lumOff val="5000"/>
                </a:schemeClr>
              </a:gs>
              <a:gs pos="100000">
                <a:schemeClr val="accent1">
                  <a:lumMod val="60000"/>
                </a:schemeClr>
              </a:gs>
            </a:gsLst>
            <a:path path="circle">
              <a:fillToRect l="50000" t="130000" r="50000" b="-3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100509812"/>
          <c:y val="9.0378122040849523E-2"/>
          <c:w val="0.83821439347416005"/>
          <c:h val="0.74314358406006753"/>
        </c:manualLayout>
      </c:layout>
      <c:areaChart>
        <c:grouping val="standard"/>
        <c:varyColors val="0"/>
        <c:ser>
          <c:idx val="0"/>
          <c:order val="0"/>
          <c:tx>
            <c:strRef>
              <c:f>Analysis!$B$1</c:f>
              <c:strCache>
                <c:ptCount val="1"/>
                <c:pt idx="0">
                  <c:v>Total</c:v>
                </c:pt>
              </c:strCache>
            </c:strRef>
          </c:tx>
          <c:spPr>
            <a:gradFill>
              <a:gsLst>
                <a:gs pos="3000">
                  <a:schemeClr val="accent1">
                    <a:lumMod val="40000"/>
                    <a:lumOff val="60000"/>
                  </a:schemeClr>
                </a:gs>
                <a:gs pos="61000">
                  <a:schemeClr val="accent1">
                    <a:lumMod val="95000"/>
                    <a:lumOff val="5000"/>
                  </a:schemeClr>
                </a:gs>
                <a:gs pos="100000">
                  <a:schemeClr val="accent1">
                    <a:lumMod val="60000"/>
                  </a:schemeClr>
                </a:gs>
              </a:gsLst>
              <a:path path="circle">
                <a:fillToRect l="50000" t="130000" r="50000" b="-30000"/>
              </a:path>
            </a:gradFill>
            <a:ln>
              <a:noFill/>
            </a:ln>
            <a:effectLst/>
          </c:spPr>
          <c:cat>
            <c:strRef>
              <c:f>Analysis!$A$2:$A$32</c:f>
              <c:strCache>
                <c:ptCount val="31"/>
                <c:pt idx="0">
                  <c:v>1 </c:v>
                </c:pt>
                <c:pt idx="1">
                  <c:v>2 </c:v>
                </c:pt>
                <c:pt idx="2">
                  <c:v>3 </c:v>
                </c:pt>
                <c:pt idx="3">
                  <c:v>4 </c:v>
                </c:pt>
                <c:pt idx="4">
                  <c:v>5 </c:v>
                </c:pt>
                <c:pt idx="5">
                  <c:v>6 </c:v>
                </c:pt>
                <c:pt idx="6">
                  <c:v>7 </c:v>
                </c:pt>
                <c:pt idx="7">
                  <c:v>8 </c:v>
                </c:pt>
                <c:pt idx="8">
                  <c:v>9 </c:v>
                </c:pt>
                <c:pt idx="9">
                  <c:v>10 </c:v>
                </c:pt>
                <c:pt idx="10">
                  <c:v>11 </c:v>
                </c:pt>
                <c:pt idx="11">
                  <c:v>12 </c:v>
                </c:pt>
                <c:pt idx="12">
                  <c:v>13 </c:v>
                </c:pt>
                <c:pt idx="13">
                  <c:v>14 </c:v>
                </c:pt>
                <c:pt idx="14">
                  <c:v>15 </c:v>
                </c:pt>
                <c:pt idx="15">
                  <c:v>16 </c:v>
                </c:pt>
                <c:pt idx="16">
                  <c:v>17 </c:v>
                </c:pt>
                <c:pt idx="17">
                  <c:v>18 </c:v>
                </c:pt>
                <c:pt idx="18">
                  <c:v>19 </c:v>
                </c:pt>
                <c:pt idx="19">
                  <c:v>20 </c:v>
                </c:pt>
                <c:pt idx="20">
                  <c:v>21 </c:v>
                </c:pt>
                <c:pt idx="21">
                  <c:v>22 </c:v>
                </c:pt>
                <c:pt idx="22">
                  <c:v>23 </c:v>
                </c:pt>
                <c:pt idx="23">
                  <c:v>24 </c:v>
                </c:pt>
                <c:pt idx="24">
                  <c:v>25 </c:v>
                </c:pt>
                <c:pt idx="25">
                  <c:v>26 </c:v>
                </c:pt>
                <c:pt idx="26">
                  <c:v>27 </c:v>
                </c:pt>
                <c:pt idx="27">
                  <c:v>28 </c:v>
                </c:pt>
                <c:pt idx="28">
                  <c:v>29 </c:v>
                </c:pt>
                <c:pt idx="29">
                  <c:v>30 </c:v>
                </c:pt>
                <c:pt idx="30">
                  <c:v>31 </c:v>
                </c:pt>
              </c:strCache>
            </c:strRef>
          </c:cat>
          <c:val>
            <c:numRef>
              <c:f>Analysis!$B$2:$B$32</c:f>
              <c:numCache>
                <c:formatCode>[$$-409]#,##0.00</c:formatCode>
                <c:ptCount val="31"/>
                <c:pt idx="0">
                  <c:v>11524.922000000002</c:v>
                </c:pt>
                <c:pt idx="1">
                  <c:v>13361.375</c:v>
                </c:pt>
                <c:pt idx="2">
                  <c:v>24281.026000000002</c:v>
                </c:pt>
                <c:pt idx="3">
                  <c:v>11540.574999999999</c:v>
                </c:pt>
                <c:pt idx="4">
                  <c:v>17654.6325</c:v>
                </c:pt>
                <c:pt idx="5">
                  <c:v>7557.7579999999998</c:v>
                </c:pt>
                <c:pt idx="6">
                  <c:v>13293.261500000001</c:v>
                </c:pt>
                <c:pt idx="7">
                  <c:v>10473.721</c:v>
                </c:pt>
                <c:pt idx="8">
                  <c:v>23346.861000000001</c:v>
                </c:pt>
                <c:pt idx="9">
                  <c:v>3934.5860000000002</c:v>
                </c:pt>
                <c:pt idx="10">
                  <c:v>15216.766</c:v>
                </c:pt>
                <c:pt idx="11">
                  <c:v>11685.312</c:v>
                </c:pt>
                <c:pt idx="12">
                  <c:v>16294.945500000002</c:v>
                </c:pt>
                <c:pt idx="13">
                  <c:v>16872.385999999999</c:v>
                </c:pt>
                <c:pt idx="14">
                  <c:v>13207.152</c:v>
                </c:pt>
                <c:pt idx="15">
                  <c:v>12843.907999999999</c:v>
                </c:pt>
                <c:pt idx="16">
                  <c:v>13016.961500000001</c:v>
                </c:pt>
                <c:pt idx="17">
                  <c:v>13473.853999999998</c:v>
                </c:pt>
                <c:pt idx="18">
                  <c:v>8217.1839999999993</c:v>
                </c:pt>
                <c:pt idx="19">
                  <c:v>13441.309500000001</c:v>
                </c:pt>
                <c:pt idx="20">
                  <c:v>12869.288</c:v>
                </c:pt>
                <c:pt idx="21">
                  <c:v>13142.311999999998</c:v>
                </c:pt>
                <c:pt idx="22">
                  <c:v>7984.5370000000003</c:v>
                </c:pt>
                <c:pt idx="23">
                  <c:v>19091.864999999998</c:v>
                </c:pt>
                <c:pt idx="24">
                  <c:v>22326.202500000003</c:v>
                </c:pt>
                <c:pt idx="25">
                  <c:v>13780.974</c:v>
                </c:pt>
                <c:pt idx="26">
                  <c:v>20054.778000000002</c:v>
                </c:pt>
                <c:pt idx="27">
                  <c:v>17003.181999999997</c:v>
                </c:pt>
                <c:pt idx="28">
                  <c:v>13869.504000000003</c:v>
                </c:pt>
                <c:pt idx="29">
                  <c:v>8107.0200000000013</c:v>
                </c:pt>
                <c:pt idx="30">
                  <c:v>8530.2980000000007</c:v>
                </c:pt>
              </c:numCache>
            </c:numRef>
          </c:val>
          <c:extLst>
            <c:ext xmlns:c16="http://schemas.microsoft.com/office/drawing/2014/chart" uri="{C3380CC4-5D6E-409C-BE32-E72D297353CC}">
              <c16:uniqueId val="{00000000-A4C4-4791-B582-57A84EEB2728}"/>
            </c:ext>
          </c:extLst>
        </c:ser>
        <c:dLbls>
          <c:showLegendKey val="0"/>
          <c:showVal val="0"/>
          <c:showCatName val="0"/>
          <c:showSerName val="0"/>
          <c:showPercent val="0"/>
          <c:showBubbleSize val="0"/>
        </c:dLbls>
        <c:axId val="1014098288"/>
        <c:axId val="1014098704"/>
      </c:areaChart>
      <c:catAx>
        <c:axId val="1014098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098704"/>
        <c:crosses val="autoZero"/>
        <c:auto val="1"/>
        <c:lblAlgn val="ctr"/>
        <c:lblOffset val="100"/>
        <c:noMultiLvlLbl val="0"/>
      </c:catAx>
      <c:valAx>
        <c:axId val="1014098704"/>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0982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07868042394078"/>
          <c:y val="6.2421100963991866E-2"/>
          <c:w val="0.80301596675415576"/>
          <c:h val="0.8416746864975212"/>
        </c:manualLayout>
      </c:layout>
      <c:barChart>
        <c:barDir val="col"/>
        <c:grouping val="clustered"/>
        <c:varyColors val="0"/>
        <c:ser>
          <c:idx val="0"/>
          <c:order val="0"/>
          <c:spPr>
            <a:gradFill flip="none" rotWithShape="1">
              <a:gsLst>
                <a:gs pos="0">
                  <a:schemeClr val="accent2">
                    <a:lumMod val="67000"/>
                  </a:schemeClr>
                </a:gs>
                <a:gs pos="86000">
                  <a:schemeClr val="accent2">
                    <a:lumMod val="97000"/>
                    <a:lumOff val="3000"/>
                  </a:schemeClr>
                </a:gs>
                <a:gs pos="100000">
                  <a:schemeClr val="accent2">
                    <a:lumMod val="60000"/>
                    <a:lumOff val="40000"/>
                  </a:schemeClr>
                </a:gs>
              </a:gsLst>
              <a:lin ang="16200000" scaled="1"/>
              <a:tileRect/>
            </a:gradFill>
            <a:ln>
              <a:solidFill>
                <a:schemeClr val="accent1">
                  <a:alpha val="99000"/>
                </a:schemeClr>
              </a:solidFill>
            </a:ln>
            <a:effectLst>
              <a:outerShdw blurRad="50800" dist="50800" dir="5400000" sx="2000" sy="2000" algn="ctr" rotWithShape="0">
                <a:srgbClr val="000000">
                  <a:alpha val="99000"/>
                </a:srgbClr>
              </a:outerShdw>
            </a:effectLst>
          </c:spPr>
          <c:invertIfNegative val="0"/>
          <c:dLbls>
            <c:delete val="1"/>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[$$-409]#,##0.00_ ;\-[$$-409]#,##0.00\ </c:formatCode>
                <c:ptCount val="12"/>
                <c:pt idx="0">
                  <c:v>35316.635000000002</c:v>
                </c:pt>
                <c:pt idx="1">
                  <c:v>35095.988000000005</c:v>
                </c:pt>
                <c:pt idx="2">
                  <c:v>29669.052999999996</c:v>
                </c:pt>
                <c:pt idx="3">
                  <c:v>43988.882500000007</c:v>
                </c:pt>
                <c:pt idx="4">
                  <c:v>37724.322999999997</c:v>
                </c:pt>
                <c:pt idx="5">
                  <c:v>40690.238499999999</c:v>
                </c:pt>
                <c:pt idx="6">
                  <c:v>37498.952999999994</c:v>
                </c:pt>
                <c:pt idx="7">
                  <c:v>35791.900499999996</c:v>
                </c:pt>
                <c:pt idx="8">
                  <c:v>32676.372999999992</c:v>
                </c:pt>
                <c:pt idx="9">
                  <c:v>32803.502500000002</c:v>
                </c:pt>
                <c:pt idx="10">
                  <c:v>40661.472999999991</c:v>
                </c:pt>
                <c:pt idx="11">
                  <c:v>26081.134999999998</c:v>
                </c:pt>
              </c:numCache>
            </c:numRef>
          </c:val>
          <c:extLst>
            <c:ext xmlns:c16="http://schemas.microsoft.com/office/drawing/2014/chart" uri="{C3380CC4-5D6E-409C-BE32-E72D297353CC}">
              <c16:uniqueId val="{00000000-0265-42B5-9707-FDDD50FB15E4}"/>
            </c:ext>
          </c:extLst>
        </c:ser>
        <c:ser>
          <c:idx val="1"/>
          <c:order val="1"/>
          <c:spPr>
            <a:solidFill>
              <a:srgbClr val="FF0000"/>
            </a:solidFill>
            <a:ln>
              <a:noFill/>
            </a:ln>
            <a:effectLst/>
          </c:spPr>
          <c:invertIfNegative val="0"/>
          <c:dLbls>
            <c:delete val="1"/>
          </c:dLbls>
          <c:cat>
            <c:strRef>
              <c:f>Analysis!$L$3:$L$14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[$$-409]#,##0.00_ ;\-[$$-409]#,##0.00\ </c:formatCode>
                <c:ptCount val="12"/>
                <c:pt idx="0">
                  <c:v>2383.635000000002</c:v>
                </c:pt>
                <c:pt idx="1">
                  <c:v>2304.9880000000048</c:v>
                </c:pt>
                <c:pt idx="2">
                  <c:v>1884.0529999999962</c:v>
                </c:pt>
                <c:pt idx="3">
                  <c:v>3081.882500000007</c:v>
                </c:pt>
                <c:pt idx="4">
                  <c:v>2323.3229999999967</c:v>
                </c:pt>
                <c:pt idx="5">
                  <c:v>3087.2384999999995</c:v>
                </c:pt>
                <c:pt idx="6">
                  <c:v>2508.9529999999941</c:v>
                </c:pt>
                <c:pt idx="7">
                  <c:v>2974.9004999999961</c:v>
                </c:pt>
                <c:pt idx="8">
                  <c:v>2236.3729999999923</c:v>
                </c:pt>
                <c:pt idx="9">
                  <c:v>1035.5025000000023</c:v>
                </c:pt>
                <c:pt idx="10">
                  <c:v>1680.4729999999909</c:v>
                </c:pt>
                <c:pt idx="11">
                  <c:v>1123.1349999999984</c:v>
                </c:pt>
              </c:numCache>
            </c:numRef>
          </c:val>
          <c:extLst>
            <c:ext xmlns:c16="http://schemas.microsoft.com/office/drawing/2014/chart" uri="{C3380CC4-5D6E-409C-BE32-E72D297353CC}">
              <c16:uniqueId val="{00000001-0265-42B5-9707-FDDD50FB15E4}"/>
            </c:ext>
          </c:extLst>
        </c:ser>
        <c:dLbls>
          <c:dLblPos val="inEnd"/>
          <c:showLegendKey val="0"/>
          <c:showVal val="1"/>
          <c:showCatName val="0"/>
          <c:showSerName val="0"/>
          <c:showPercent val="0"/>
          <c:showBubbleSize val="0"/>
        </c:dLbls>
        <c:gapWidth val="50"/>
        <c:overlap val="100"/>
        <c:axId val="652334128"/>
        <c:axId val="652330800"/>
      </c:barChart>
      <c:catAx>
        <c:axId val="65233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330800"/>
        <c:crosses val="autoZero"/>
        <c:auto val="1"/>
        <c:lblAlgn val="ctr"/>
        <c:lblOffset val="100"/>
        <c:noMultiLvlLbl val="0"/>
      </c:catAx>
      <c:valAx>
        <c:axId val="652330800"/>
        <c:scaling>
          <c:orientation val="minMax"/>
        </c:scaling>
        <c:delete val="0"/>
        <c:axPos val="l"/>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233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2700">
        <a:schemeClr val="accent1">
          <a:alpha val="40000"/>
        </a:schemeClr>
      </a:glow>
      <a:outerShdw blurRad="50800" dist="50800" dir="5400000" algn="ctr" rotWithShape="0">
        <a:srgbClr val="000000">
          <a:alpha val="99000"/>
        </a:srgbClr>
      </a:outerShdw>
      <a:softEdge rad="254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5074691845671886"/>
          <c:y val="1.7402631523345743E-2"/>
          <c:w val="0.58735353352893527"/>
          <c:h val="0.92135709064327487"/>
        </c:manualLayout>
      </c:layout>
      <c:barChart>
        <c:barDir val="bar"/>
        <c:grouping val="clustered"/>
        <c:varyColors val="0"/>
        <c:ser>
          <c:idx val="0"/>
          <c:order val="0"/>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Analysis!$Z$3:$Z$13</c:f>
              <c:strCache>
                <c:ptCount val="11"/>
                <c:pt idx="0">
                  <c:v>3-Seater Recliner Sofa</c:v>
                </c:pt>
                <c:pt idx="1">
                  <c:v>Action Figure - Collector's Edition</c:v>
                </c:pt>
                <c:pt idx="2">
                  <c:v>Adjustable Dumbbell Set</c:v>
                </c:pt>
                <c:pt idx="3">
                  <c:v>Bluetooth Smartwatch Series 5</c:v>
                </c:pt>
                <c:pt idx="4">
                  <c:v>Building Blocks Set - Creative Kids</c:v>
                </c:pt>
                <c:pt idx="5">
                  <c:v>Camping Tent for 4 People</c:v>
                </c:pt>
                <c:pt idx="6">
                  <c:v>Diamond Stud Earrings</c:v>
                </c:pt>
                <c:pt idx="7">
                  <c:v>Digital Wall Clock</c:v>
                </c:pt>
                <c:pt idx="8">
                  <c:v>DroneX with 4K Camera</c:v>
                </c:pt>
                <c:pt idx="9">
                  <c:v>Ergonomic Office Chair</c:v>
                </c:pt>
                <c:pt idx="10">
                  <c:v>Foldable Electric Scooter</c:v>
                </c:pt>
              </c:strCache>
            </c:strRef>
          </c:cat>
          <c:val>
            <c:numRef>
              <c:f>Analysis!$AA$3:$AA$13</c:f>
              <c:numCache>
                <c:formatCode>[$$-409]#,##0_ ;\-[$$-409]#,##0\ </c:formatCode>
                <c:ptCount val="11"/>
                <c:pt idx="0">
                  <c:v>19204.100999999999</c:v>
                </c:pt>
                <c:pt idx="1">
                  <c:v>6398.1359999999995</c:v>
                </c:pt>
                <c:pt idx="2">
                  <c:v>3603.5135000000005</c:v>
                </c:pt>
                <c:pt idx="3">
                  <c:v>14440.608000000002</c:v>
                </c:pt>
                <c:pt idx="4">
                  <c:v>6630.9</c:v>
                </c:pt>
                <c:pt idx="5">
                  <c:v>7223.4960000000001</c:v>
                </c:pt>
                <c:pt idx="6">
                  <c:v>2018.432</c:v>
                </c:pt>
                <c:pt idx="7">
                  <c:v>6220.3679999999995</c:v>
                </c:pt>
                <c:pt idx="8">
                  <c:v>844.16399999999987</c:v>
                </c:pt>
                <c:pt idx="9">
                  <c:v>4414.875</c:v>
                </c:pt>
                <c:pt idx="10">
                  <c:v>13484.205</c:v>
                </c:pt>
              </c:numCache>
            </c:numRef>
          </c:val>
          <c:extLst>
            <c:ext xmlns:c16="http://schemas.microsoft.com/office/drawing/2014/chart" uri="{C3380CC4-5D6E-409C-BE32-E72D297353CC}">
              <c16:uniqueId val="{00000000-A34C-4E18-973C-A6C690071952}"/>
            </c:ext>
          </c:extLst>
        </c:ser>
        <c:dLbls>
          <c:showLegendKey val="0"/>
          <c:showVal val="0"/>
          <c:showCatName val="0"/>
          <c:showSerName val="0"/>
          <c:showPercent val="0"/>
          <c:showBubbleSize val="0"/>
        </c:dLbls>
        <c:gapWidth val="50"/>
        <c:axId val="1444177647"/>
        <c:axId val="1444180143"/>
      </c:barChart>
      <c:catAx>
        <c:axId val="1444177647"/>
        <c:scaling>
          <c:orientation val="minMax"/>
        </c:scaling>
        <c:delete val="0"/>
        <c:axPos val="l"/>
        <c:numFmt formatCode="General" sourceLinked="1"/>
        <c:majorTickMark val="none"/>
        <c:minorTickMark val="none"/>
        <c:tickLblPos val="nextTo"/>
        <c:spPr>
          <a:noFill/>
          <a:ln w="9525" cap="flat" cmpd="sng" algn="ctr">
            <a:noFill/>
            <a:round/>
          </a:ln>
          <a:effectLst>
            <a:outerShdw blurRad="50800" dist="50800" dir="5400000" sx="2000" sy="2000" algn="ctr" rotWithShape="0">
              <a:srgbClr val="000000">
                <a:alpha val="43137"/>
              </a:srgbClr>
            </a:outerShdw>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444180143"/>
        <c:crosses val="autoZero"/>
        <c:auto val="1"/>
        <c:lblAlgn val="ctr"/>
        <c:lblOffset val="100"/>
        <c:noMultiLvlLbl val="0"/>
      </c:catAx>
      <c:valAx>
        <c:axId val="1444180143"/>
        <c:scaling>
          <c:orientation val="minMax"/>
        </c:scaling>
        <c:delete val="1"/>
        <c:axPos val="b"/>
        <c:numFmt formatCode="[$$-409]#,##0_ ;\-[$$-409]#,##0\ " sourceLinked="1"/>
        <c:majorTickMark val="none"/>
        <c:minorTickMark val="none"/>
        <c:tickLblPos val="nextTo"/>
        <c:crossAx val="1444177647"/>
        <c:crosses val="autoZero"/>
        <c:crossBetween val="between"/>
      </c:valAx>
      <c:spPr>
        <a:noFill/>
        <a:ln w="0">
          <a:noFill/>
        </a:ln>
        <a:effectLst>
          <a:glow rad="63500">
            <a:schemeClr val="accent1">
              <a:alpha val="18000"/>
            </a:schemeClr>
          </a:glow>
          <a:outerShdw blurRad="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[Sales-Dashboard-Formatted (2).xlsx]Analysis!sales type</c:name>
    <c:fmtId val="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noFill/>
          </a:ln>
          <a:effectLst/>
        </c:spPr>
      </c:pivotFmt>
      <c:pivotFmt>
        <c:idx val="10"/>
        <c:spPr>
          <a:solidFill>
            <a:schemeClr val="accent6"/>
          </a:solidFill>
          <a:ln w="19050">
            <a:noFill/>
          </a:ln>
          <a:effectLst/>
        </c:spPr>
      </c:pivotFmt>
      <c:pivotFmt>
        <c:idx val="11"/>
        <c:spPr>
          <a:solidFill>
            <a:schemeClr val="accent6"/>
          </a:solidFill>
          <a:ln w="19050">
            <a:noFill/>
          </a:ln>
          <a:effectLst/>
        </c:spPr>
      </c:pivotFmt>
    </c:pivotFmts>
    <c:plotArea>
      <c:layout>
        <c:manualLayout>
          <c:layoutTarget val="inner"/>
          <c:xMode val="edge"/>
          <c:yMode val="edge"/>
          <c:x val="0.14316246936892363"/>
          <c:y val="6.8596021425223405E-2"/>
          <c:w val="0.80959291440073688"/>
          <c:h val="0.6169377265611663"/>
        </c:manualLayout>
      </c:layout>
      <c:pieChart>
        <c:varyColors val="1"/>
        <c:ser>
          <c:idx val="0"/>
          <c:order val="0"/>
          <c:tx>
            <c:strRef>
              <c:f>Analysis!$AL$1</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E232-4BDF-AF53-ABABD268D49E}"/>
              </c:ext>
            </c:extLst>
          </c:dPt>
          <c:dPt>
            <c:idx val="1"/>
            <c:bubble3D val="0"/>
            <c:spPr>
              <a:solidFill>
                <a:schemeClr val="accent5"/>
              </a:solidFill>
              <a:ln w="19050">
                <a:noFill/>
              </a:ln>
              <a:effectLst/>
            </c:spPr>
            <c:extLst>
              <c:ext xmlns:c16="http://schemas.microsoft.com/office/drawing/2014/chart" uri="{C3380CC4-5D6E-409C-BE32-E72D297353CC}">
                <c16:uniqueId val="{00000003-E232-4BDF-AF53-ABABD268D49E}"/>
              </c:ext>
            </c:extLst>
          </c:dPt>
          <c:dPt>
            <c:idx val="2"/>
            <c:bubble3D val="0"/>
            <c:spPr>
              <a:solidFill>
                <a:schemeClr val="accent4"/>
              </a:solidFill>
              <a:ln w="19050">
                <a:noFill/>
              </a:ln>
              <a:effectLst/>
            </c:spPr>
            <c:extLst>
              <c:ext xmlns:c16="http://schemas.microsoft.com/office/drawing/2014/chart" uri="{C3380CC4-5D6E-409C-BE32-E72D297353CC}">
                <c16:uniqueId val="{00000005-E232-4BDF-AF53-ABABD268D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Analysis!$AK$2:$AK$4</c:f>
              <c:strCache>
                <c:ptCount val="3"/>
                <c:pt idx="0">
                  <c:v>Direct Sales</c:v>
                </c:pt>
                <c:pt idx="1">
                  <c:v>Online</c:v>
                </c:pt>
                <c:pt idx="2">
                  <c:v>Wholesaler</c:v>
                </c:pt>
              </c:strCache>
            </c:strRef>
          </c:cat>
          <c:val>
            <c:numRef>
              <c:f>Analysis!$AL$2:$AL$4</c:f>
              <c:numCache>
                <c:formatCode>0</c:formatCode>
                <c:ptCount val="3"/>
                <c:pt idx="0">
                  <c:v>130429.41700000003</c:v>
                </c:pt>
                <c:pt idx="1">
                  <c:v>137186.63449999999</c:v>
                </c:pt>
                <c:pt idx="2">
                  <c:v>160382.40549999991</c:v>
                </c:pt>
              </c:numCache>
            </c:numRef>
          </c:val>
          <c:extLst>
            <c:ext xmlns:c16="http://schemas.microsoft.com/office/drawing/2014/chart" uri="{C3380CC4-5D6E-409C-BE32-E72D297353CC}">
              <c16:uniqueId val="{00000006-E232-4BDF-AF53-ABABD268D49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[Sales-Dashboard-Formatted (2).xlsx]Analysis!Payement 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399162451600551"/>
              <c:y val="-0.1370680688299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4701677480782344"/>
              <c:y val="0.11709048614343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8399162451600551"/>
              <c:y val="-0.1370680688299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701677480782344"/>
              <c:y val="0.11709048614343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18399162451600551"/>
              <c:y val="-0.137068068829902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4701677480782344"/>
              <c:y val="0.11709048614343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3757186489688681E-2"/>
          <c:y val="0.11542847152642653"/>
          <c:w val="0.84409116814864504"/>
          <c:h val="0.94434781231307907"/>
        </c:manualLayout>
      </c:layout>
      <c:pieChart>
        <c:varyColors val="1"/>
        <c:ser>
          <c:idx val="0"/>
          <c:order val="0"/>
          <c:tx>
            <c:strRef>
              <c:f>Analysis!$AO$1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5B93-4754-9E5C-E65887BB3B72}"/>
              </c:ext>
            </c:extLst>
          </c:dPt>
          <c:dPt>
            <c:idx val="1"/>
            <c:bubble3D val="0"/>
            <c:spPr>
              <a:solidFill>
                <a:schemeClr val="accent2"/>
              </a:solidFill>
              <a:ln w="19050">
                <a:noFill/>
              </a:ln>
              <a:effectLst/>
            </c:spPr>
            <c:extLst>
              <c:ext xmlns:c16="http://schemas.microsoft.com/office/drawing/2014/chart" uri="{C3380CC4-5D6E-409C-BE32-E72D297353CC}">
                <c16:uniqueId val="{00000003-5B93-4754-9E5C-E65887BB3B72}"/>
              </c:ext>
            </c:extLst>
          </c:dPt>
          <c:dLbls>
            <c:dLbl>
              <c:idx val="0"/>
              <c:layout>
                <c:manualLayout>
                  <c:x val="-0.18399162451600551"/>
                  <c:y val="-0.137068068829902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93-4754-9E5C-E65887BB3B72}"/>
                </c:ext>
              </c:extLst>
            </c:dLbl>
            <c:dLbl>
              <c:idx val="1"/>
              <c:layout>
                <c:manualLayout>
                  <c:x val="0.14701677480782344"/>
                  <c:y val="0.1170904861434300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93-4754-9E5C-E65887BB3B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Analysis!$AN$2:$AN$3</c:f>
              <c:strCache>
                <c:ptCount val="2"/>
                <c:pt idx="0">
                  <c:v>Cash</c:v>
                </c:pt>
                <c:pt idx="1">
                  <c:v>Online</c:v>
                </c:pt>
              </c:strCache>
            </c:strRef>
          </c:cat>
          <c:val>
            <c:numRef>
              <c:f>Analysis!$AO$2:$AO$3</c:f>
              <c:numCache>
                <c:formatCode>0</c:formatCode>
                <c:ptCount val="2"/>
                <c:pt idx="0">
                  <c:v>302696.97400000005</c:v>
                </c:pt>
                <c:pt idx="1">
                  <c:v>125301.48299999998</c:v>
                </c:pt>
              </c:numCache>
            </c:numRef>
          </c:val>
          <c:extLst>
            <c:ext xmlns:c16="http://schemas.microsoft.com/office/drawing/2014/chart" uri="{C3380CC4-5D6E-409C-BE32-E72D297353CC}">
              <c16:uniqueId val="{00000004-5B93-4754-9E5C-E65887BB3B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[0]!CategoryRange</cx:f>
      </cx:numDim>
    </cx:data>
  </cx:chartData>
  <cx:chart>
    <cx:plotArea>
      <cx:plotAreaRegion>
        <cx:series layoutId="treemap" uniqueId="{EFDCF32A-D68E-485A-BDBB-1CE7018268B4}">
          <cx:tx>
            <cx:txData>
              <cx:f>_xlchart.v1.2</cx:f>
              <cx:v>DAY </cx:v>
            </cx:txData>
          </cx:tx>
          <cx:spPr>
            <a:ln>
              <a:noFill/>
            </a:ln>
          </cx:spPr>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O$1" lockText="1" noThreeD="1"/>
</file>

<file path=xl/ctrlProps/ctrlProp3.xml><?xml version="1.0" encoding="utf-8"?>
<formControlPr xmlns="http://schemas.microsoft.com/office/spreadsheetml/2009/9/main" objectType="CheckBox" checked="Checked" fmlaLink="Analysis!$N$1" lockText="1" noThreeD="1"/>
</file>

<file path=xl/ctrlProps/ctrlProp4.xml><?xml version="1.0" encoding="utf-8"?>
<formControlPr xmlns="http://schemas.microsoft.com/office/spreadsheetml/2009/9/main" objectType="Scroll" dx="22" fmlaLink="Analysis!$AA$1" max="100" min="1" page="10"/>
</file>

<file path=xl/drawings/_rels/drawing1.xml.rels><?xml version="1.0" encoding="UTF-8" standalone="yes"?>
<Relationships xmlns="http://schemas.openxmlformats.org/package/2006/relationships"><Relationship Id="rId8" Type="http://schemas.microsoft.com/office/2007/relationships/hdphoto" Target="../media/hdphoto4.wdp"/><Relationship Id="rId13" Type="http://schemas.openxmlformats.org/officeDocument/2006/relationships/image" Target="../media/image7.png"/><Relationship Id="rId18" Type="http://schemas.microsoft.com/office/2007/relationships/hdphoto" Target="../media/hdphoto9.wdp"/><Relationship Id="rId26" Type="http://schemas.openxmlformats.org/officeDocument/2006/relationships/image" Target="../media/image14.svg"/><Relationship Id="rId3" Type="http://schemas.openxmlformats.org/officeDocument/2006/relationships/image" Target="../media/image2.png"/><Relationship Id="rId21" Type="http://schemas.openxmlformats.org/officeDocument/2006/relationships/image" Target="../media/image11.png"/><Relationship Id="rId7" Type="http://schemas.openxmlformats.org/officeDocument/2006/relationships/image" Target="../media/image4.png"/><Relationship Id="rId12" Type="http://schemas.microsoft.com/office/2007/relationships/hdphoto" Target="../media/hdphoto6.wdp"/><Relationship Id="rId17" Type="http://schemas.openxmlformats.org/officeDocument/2006/relationships/image" Target="../media/image9.png"/><Relationship Id="rId25" Type="http://schemas.openxmlformats.org/officeDocument/2006/relationships/image" Target="../media/image13.png"/><Relationship Id="rId2" Type="http://schemas.microsoft.com/office/2007/relationships/hdphoto" Target="../media/hdphoto1.wdp"/><Relationship Id="rId16" Type="http://schemas.microsoft.com/office/2007/relationships/hdphoto" Target="../media/hdphoto8.wdp"/><Relationship Id="rId20" Type="http://schemas.microsoft.com/office/2007/relationships/hdphoto" Target="../media/hdphoto10.wdp"/><Relationship Id="rId29" Type="http://schemas.openxmlformats.org/officeDocument/2006/relationships/chart" Target="../charts/chart3.xml"/><Relationship Id="rId1" Type="http://schemas.openxmlformats.org/officeDocument/2006/relationships/image" Target="../media/image1.png"/><Relationship Id="rId6" Type="http://schemas.microsoft.com/office/2007/relationships/hdphoto" Target="../media/hdphoto3.wdp"/><Relationship Id="rId11" Type="http://schemas.openxmlformats.org/officeDocument/2006/relationships/image" Target="../media/image6.png"/><Relationship Id="rId24" Type="http://schemas.microsoft.com/office/2007/relationships/hdphoto" Target="../media/hdphoto12.wdp"/><Relationship Id="rId32"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image" Target="../media/image8.png"/><Relationship Id="rId23" Type="http://schemas.openxmlformats.org/officeDocument/2006/relationships/image" Target="../media/image12.png"/><Relationship Id="rId28" Type="http://schemas.openxmlformats.org/officeDocument/2006/relationships/chart" Target="../charts/chart2.xml"/><Relationship Id="rId10" Type="http://schemas.microsoft.com/office/2007/relationships/hdphoto" Target="../media/hdphoto5.wdp"/><Relationship Id="rId19" Type="http://schemas.openxmlformats.org/officeDocument/2006/relationships/image" Target="../media/image10.png"/><Relationship Id="rId31" Type="http://schemas.openxmlformats.org/officeDocument/2006/relationships/chart" Target="../charts/chart4.xml"/><Relationship Id="rId4" Type="http://schemas.microsoft.com/office/2007/relationships/hdphoto" Target="../media/hdphoto2.wdp"/><Relationship Id="rId9" Type="http://schemas.openxmlformats.org/officeDocument/2006/relationships/image" Target="../media/image5.png"/><Relationship Id="rId14" Type="http://schemas.microsoft.com/office/2007/relationships/hdphoto" Target="../media/hdphoto7.wdp"/><Relationship Id="rId22" Type="http://schemas.microsoft.com/office/2007/relationships/hdphoto" Target="../media/hdphoto11.wdp"/><Relationship Id="rId27" Type="http://schemas.openxmlformats.org/officeDocument/2006/relationships/chart" Target="../charts/chart1.xml"/><Relationship Id="rId30"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35719</xdr:rowOff>
    </xdr:from>
    <xdr:to>
      <xdr:col>19</xdr:col>
      <xdr:colOff>582000</xdr:colOff>
      <xdr:row>36</xdr:row>
      <xdr:rowOff>35719</xdr:rowOff>
    </xdr:to>
    <xdr:sp macro="" textlink="">
      <xdr:nvSpPr>
        <xdr:cNvPr id="249" name="Rectangle: Rounded Corners 248">
          <a:extLst>
            <a:ext uri="{FF2B5EF4-FFF2-40B4-BE49-F238E27FC236}">
              <a16:creationId xmlns:a16="http://schemas.microsoft.com/office/drawing/2014/main" id="{00000000-0008-0000-0200-0000F9000000}"/>
            </a:ext>
          </a:extLst>
        </xdr:cNvPr>
        <xdr:cNvSpPr/>
      </xdr:nvSpPr>
      <xdr:spPr>
        <a:xfrm>
          <a:off x="0" y="35719"/>
          <a:ext cx="12119156" cy="6858000"/>
        </a:xfrm>
        <a:prstGeom prst="roundRect">
          <a:avLst>
            <a:gd name="adj" fmla="val 1930"/>
          </a:avLst>
        </a:prstGeom>
        <a:gradFill flip="none" rotWithShape="1">
          <a:gsLst>
            <a:gs pos="10000">
              <a:schemeClr val="accent6">
                <a:lumMod val="67000"/>
                <a:alpha val="90000"/>
              </a:schemeClr>
            </a:gs>
            <a:gs pos="38000">
              <a:schemeClr val="accent6">
                <a:lumMod val="97000"/>
                <a:lumOff val="3000"/>
                <a:alpha val="90000"/>
              </a:schemeClr>
            </a:gs>
            <a:gs pos="100000">
              <a:schemeClr val="accent6">
                <a:lumMod val="60000"/>
                <a:lumOff val="40000"/>
                <a:alpha val="9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27215</xdr:colOff>
      <xdr:row>5</xdr:row>
      <xdr:rowOff>86747</xdr:rowOff>
    </xdr:from>
    <xdr:to>
      <xdr:col>17</xdr:col>
      <xdr:colOff>166687</xdr:colOff>
      <xdr:row>6</xdr:row>
      <xdr:rowOff>119063</xdr:rowOff>
    </xdr:to>
    <xdr:sp macro="" textlink="">
      <xdr:nvSpPr>
        <xdr:cNvPr id="250" name="Trapezoid 249">
          <a:extLst>
            <a:ext uri="{FF2B5EF4-FFF2-40B4-BE49-F238E27FC236}">
              <a16:creationId xmlns:a16="http://schemas.microsoft.com/office/drawing/2014/main" id="{00000000-0008-0000-0200-0000FA000000}"/>
            </a:ext>
          </a:extLst>
        </xdr:cNvPr>
        <xdr:cNvSpPr/>
      </xdr:nvSpPr>
      <xdr:spPr>
        <a:xfrm>
          <a:off x="9135496" y="1039247"/>
          <a:ext cx="1353910" cy="222816"/>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chemeClr val="accent6">
              <a:lumMod val="75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17</xdr:col>
      <xdr:colOff>242936</xdr:colOff>
      <xdr:row>5</xdr:row>
      <xdr:rowOff>107156</xdr:rowOff>
    </xdr:from>
    <xdr:to>
      <xdr:col>19</xdr:col>
      <xdr:colOff>369094</xdr:colOff>
      <xdr:row>6</xdr:row>
      <xdr:rowOff>154783</xdr:rowOff>
    </xdr:to>
    <xdr:sp macro="" textlink="">
      <xdr:nvSpPr>
        <xdr:cNvPr id="251" name="Trapezoid 250">
          <a:extLst>
            <a:ext uri="{FF2B5EF4-FFF2-40B4-BE49-F238E27FC236}">
              <a16:creationId xmlns:a16="http://schemas.microsoft.com/office/drawing/2014/main" id="{00000000-0008-0000-0200-0000FB000000}"/>
            </a:ext>
          </a:extLst>
        </xdr:cNvPr>
        <xdr:cNvSpPr/>
      </xdr:nvSpPr>
      <xdr:spPr>
        <a:xfrm>
          <a:off x="10565655" y="1059656"/>
          <a:ext cx="1340595" cy="238127"/>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chemeClr val="accent6">
              <a:lumMod val="75000"/>
            </a:schemeClr>
          </a:solid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180000</xdr:colOff>
      <xdr:row>0</xdr:row>
      <xdr:rowOff>180000</xdr:rowOff>
    </xdr:from>
    <xdr:to>
      <xdr:col>8</xdr:col>
      <xdr:colOff>163200</xdr:colOff>
      <xdr:row>4</xdr:row>
      <xdr:rowOff>138000</xdr:rowOff>
    </xdr:to>
    <xdr:sp macro="" textlink="">
      <xdr:nvSpPr>
        <xdr:cNvPr id="252" name="Rectangle: Rounded Corners 251">
          <a:extLst>
            <a:ext uri="{FF2B5EF4-FFF2-40B4-BE49-F238E27FC236}">
              <a16:creationId xmlns:a16="http://schemas.microsoft.com/office/drawing/2014/main" id="{00000000-0008-0000-0200-0000FC000000}"/>
            </a:ext>
          </a:extLst>
        </xdr:cNvPr>
        <xdr:cNvSpPr/>
      </xdr:nvSpPr>
      <xdr:spPr>
        <a:xfrm>
          <a:off x="180000" y="180000"/>
          <a:ext cx="4860000" cy="720000"/>
        </a:xfrm>
        <a:prstGeom prst="roundRect">
          <a:avLst>
            <a:gd name="adj" fmla="val 775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8</xdr:col>
      <xdr:colOff>315600</xdr:colOff>
      <xdr:row>0</xdr:row>
      <xdr:rowOff>180000</xdr:rowOff>
    </xdr:from>
    <xdr:to>
      <xdr:col>19</xdr:col>
      <xdr:colOff>429600</xdr:colOff>
      <xdr:row>4</xdr:row>
      <xdr:rowOff>138000</xdr:rowOff>
    </xdr:to>
    <xdr:sp macro="" textlink="">
      <xdr:nvSpPr>
        <xdr:cNvPr id="253" name="Rectangle: Rounded Corners 252">
          <a:extLst>
            <a:ext uri="{FF2B5EF4-FFF2-40B4-BE49-F238E27FC236}">
              <a16:creationId xmlns:a16="http://schemas.microsoft.com/office/drawing/2014/main" id="{00000000-0008-0000-0200-0000FD000000}"/>
            </a:ext>
          </a:extLst>
        </xdr:cNvPr>
        <xdr:cNvSpPr/>
      </xdr:nvSpPr>
      <xdr:spPr>
        <a:xfrm>
          <a:off x="5192400" y="180000"/>
          <a:ext cx="6819600" cy="720000"/>
        </a:xfrm>
        <a:prstGeom prst="roundRect">
          <a:avLst>
            <a:gd name="adj" fmla="val 3299"/>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180000</xdr:colOff>
      <xdr:row>5</xdr:row>
      <xdr:rowOff>127500</xdr:rowOff>
    </xdr:from>
    <xdr:to>
      <xdr:col>2</xdr:col>
      <xdr:colOff>220800</xdr:colOff>
      <xdr:row>11</xdr:row>
      <xdr:rowOff>64500</xdr:rowOff>
    </xdr:to>
    <xdr:sp macro="" textlink="">
      <xdr:nvSpPr>
        <xdr:cNvPr id="254" name="Rectangle: Rounded Corners 253">
          <a:extLst>
            <a:ext uri="{FF2B5EF4-FFF2-40B4-BE49-F238E27FC236}">
              <a16:creationId xmlns:a16="http://schemas.microsoft.com/office/drawing/2014/main" id="{00000000-0008-0000-0200-0000FE000000}"/>
            </a:ext>
          </a:extLst>
        </xdr:cNvPr>
        <xdr:cNvSpPr/>
      </xdr:nvSpPr>
      <xdr:spPr>
        <a:xfrm>
          <a:off x="180000" y="1080000"/>
          <a:ext cx="1260000" cy="1080000"/>
        </a:xfrm>
        <a:prstGeom prst="roundRect">
          <a:avLst>
            <a:gd name="adj" fmla="val 7755"/>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191907</xdr:colOff>
      <xdr:row>11</xdr:row>
      <xdr:rowOff>149249</xdr:rowOff>
    </xdr:from>
    <xdr:to>
      <xdr:col>2</xdr:col>
      <xdr:colOff>214312</xdr:colOff>
      <xdr:row>30</xdr:row>
      <xdr:rowOff>107156</xdr:rowOff>
    </xdr:to>
    <xdr:sp macro="" textlink="">
      <xdr:nvSpPr>
        <xdr:cNvPr id="255" name="Rectangle: Rounded Corners 254">
          <a:extLst>
            <a:ext uri="{FF2B5EF4-FFF2-40B4-BE49-F238E27FC236}">
              <a16:creationId xmlns:a16="http://schemas.microsoft.com/office/drawing/2014/main" id="{00000000-0008-0000-0200-0000FF000000}"/>
            </a:ext>
          </a:extLst>
        </xdr:cNvPr>
        <xdr:cNvSpPr/>
      </xdr:nvSpPr>
      <xdr:spPr>
        <a:xfrm>
          <a:off x="191907" y="2244749"/>
          <a:ext cx="1236843" cy="3577407"/>
        </a:xfrm>
        <a:prstGeom prst="roundRect">
          <a:avLst>
            <a:gd name="adj" fmla="val 6482"/>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156187</xdr:colOff>
      <xdr:row>31</xdr:row>
      <xdr:rowOff>7565</xdr:rowOff>
    </xdr:from>
    <xdr:to>
      <xdr:col>2</xdr:col>
      <xdr:colOff>196987</xdr:colOff>
      <xdr:row>35</xdr:row>
      <xdr:rowOff>165281</xdr:rowOff>
    </xdr:to>
    <xdr:sp macro="" textlink="">
      <xdr:nvSpPr>
        <xdr:cNvPr id="256" name="Rectangle: Rounded Corners 255">
          <a:extLst>
            <a:ext uri="{FF2B5EF4-FFF2-40B4-BE49-F238E27FC236}">
              <a16:creationId xmlns:a16="http://schemas.microsoft.com/office/drawing/2014/main" id="{00000000-0008-0000-0200-000000010000}"/>
            </a:ext>
          </a:extLst>
        </xdr:cNvPr>
        <xdr:cNvSpPr/>
      </xdr:nvSpPr>
      <xdr:spPr>
        <a:xfrm>
          <a:off x="156187" y="5913065"/>
          <a:ext cx="1255238" cy="919716"/>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414407</xdr:colOff>
      <xdr:row>5</xdr:row>
      <xdr:rowOff>113893</xdr:rowOff>
    </xdr:from>
    <xdr:to>
      <xdr:col>6</xdr:col>
      <xdr:colOff>316007</xdr:colOff>
      <xdr:row>9</xdr:row>
      <xdr:rowOff>71893</xdr:rowOff>
    </xdr:to>
    <xdr:sp macro="" textlink="">
      <xdr:nvSpPr>
        <xdr:cNvPr id="257" name="Rectangle: Rounded Corners 256">
          <a:extLst>
            <a:ext uri="{FF2B5EF4-FFF2-40B4-BE49-F238E27FC236}">
              <a16:creationId xmlns:a16="http://schemas.microsoft.com/office/drawing/2014/main" id="{00000000-0008-0000-0200-000001010000}"/>
            </a:ext>
          </a:extLst>
        </xdr:cNvPr>
        <xdr:cNvSpPr/>
      </xdr:nvSpPr>
      <xdr:spPr>
        <a:xfrm>
          <a:off x="1639050" y="1066393"/>
          <a:ext cx="2350886" cy="72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6</xdr:col>
      <xdr:colOff>482400</xdr:colOff>
      <xdr:row>5</xdr:row>
      <xdr:rowOff>127500</xdr:rowOff>
    </xdr:from>
    <xdr:to>
      <xdr:col>10</xdr:col>
      <xdr:colOff>384000</xdr:colOff>
      <xdr:row>9</xdr:row>
      <xdr:rowOff>85500</xdr:rowOff>
    </xdr:to>
    <xdr:sp macro="" textlink="">
      <xdr:nvSpPr>
        <xdr:cNvPr id="258" name="Rectangle: Rounded Corners 257">
          <a:extLst>
            <a:ext uri="{FF2B5EF4-FFF2-40B4-BE49-F238E27FC236}">
              <a16:creationId xmlns:a16="http://schemas.microsoft.com/office/drawing/2014/main" id="{00000000-0008-0000-0200-000002010000}"/>
            </a:ext>
          </a:extLst>
        </xdr:cNvPr>
        <xdr:cNvSpPr/>
      </xdr:nvSpPr>
      <xdr:spPr>
        <a:xfrm>
          <a:off x="4140000" y="1080000"/>
          <a:ext cx="2340000" cy="72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10</xdr:col>
      <xdr:colOff>564000</xdr:colOff>
      <xdr:row>5</xdr:row>
      <xdr:rowOff>127500</xdr:rowOff>
    </xdr:from>
    <xdr:to>
      <xdr:col>14</xdr:col>
      <xdr:colOff>465600</xdr:colOff>
      <xdr:row>9</xdr:row>
      <xdr:rowOff>85500</xdr:rowOff>
    </xdr:to>
    <xdr:sp macro="" textlink="">
      <xdr:nvSpPr>
        <xdr:cNvPr id="259" name="Rectangle: Rounded Corners 258">
          <a:extLst>
            <a:ext uri="{FF2B5EF4-FFF2-40B4-BE49-F238E27FC236}">
              <a16:creationId xmlns:a16="http://schemas.microsoft.com/office/drawing/2014/main" id="{00000000-0008-0000-0200-000003010000}"/>
            </a:ext>
          </a:extLst>
        </xdr:cNvPr>
        <xdr:cNvSpPr/>
      </xdr:nvSpPr>
      <xdr:spPr>
        <a:xfrm>
          <a:off x="6660000" y="1080000"/>
          <a:ext cx="2340000" cy="72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278336</xdr:colOff>
      <xdr:row>10</xdr:row>
      <xdr:rowOff>27574</xdr:rowOff>
    </xdr:from>
    <xdr:to>
      <xdr:col>7</xdr:col>
      <xdr:colOff>470336</xdr:colOff>
      <xdr:row>22</xdr:row>
      <xdr:rowOff>81574</xdr:rowOff>
    </xdr:to>
    <xdr:sp macro="" textlink="">
      <xdr:nvSpPr>
        <xdr:cNvPr id="260" name="Rectangle: Rounded Corners 259">
          <a:extLst>
            <a:ext uri="{FF2B5EF4-FFF2-40B4-BE49-F238E27FC236}">
              <a16:creationId xmlns:a16="http://schemas.microsoft.com/office/drawing/2014/main" id="{00000000-0008-0000-0200-000004010000}"/>
            </a:ext>
          </a:extLst>
        </xdr:cNvPr>
        <xdr:cNvSpPr/>
      </xdr:nvSpPr>
      <xdr:spPr>
        <a:xfrm>
          <a:off x="1502979" y="1932574"/>
          <a:ext cx="3253607" cy="234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7</xdr:col>
      <xdr:colOff>585020</xdr:colOff>
      <xdr:row>10</xdr:row>
      <xdr:rowOff>0</xdr:rowOff>
    </xdr:from>
    <xdr:to>
      <xdr:col>12</xdr:col>
      <xdr:colOff>107155</xdr:colOff>
      <xdr:row>23</xdr:row>
      <xdr:rowOff>40819</xdr:rowOff>
    </xdr:to>
    <xdr:sp macro="" textlink="">
      <xdr:nvSpPr>
        <xdr:cNvPr id="261" name="Rectangle: Rounded Corners 260">
          <a:extLst>
            <a:ext uri="{FF2B5EF4-FFF2-40B4-BE49-F238E27FC236}">
              <a16:creationId xmlns:a16="http://schemas.microsoft.com/office/drawing/2014/main" id="{00000000-0008-0000-0200-000005010000}"/>
            </a:ext>
          </a:extLst>
        </xdr:cNvPr>
        <xdr:cNvSpPr/>
      </xdr:nvSpPr>
      <xdr:spPr>
        <a:xfrm>
          <a:off x="4835551" y="1905000"/>
          <a:ext cx="2558229" cy="2517319"/>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12</xdr:col>
      <xdr:colOff>168555</xdr:colOff>
      <xdr:row>10</xdr:row>
      <xdr:rowOff>100712</xdr:rowOff>
    </xdr:from>
    <xdr:to>
      <xdr:col>14</xdr:col>
      <xdr:colOff>569355</xdr:colOff>
      <xdr:row>22</xdr:row>
      <xdr:rowOff>154712</xdr:rowOff>
    </xdr:to>
    <xdr:sp macro="" textlink="">
      <xdr:nvSpPr>
        <xdr:cNvPr id="262" name="Rectangle: Rounded Corners 261">
          <a:extLst>
            <a:ext uri="{FF2B5EF4-FFF2-40B4-BE49-F238E27FC236}">
              <a16:creationId xmlns:a16="http://schemas.microsoft.com/office/drawing/2014/main" id="{00000000-0008-0000-0200-000006010000}"/>
            </a:ext>
          </a:extLst>
        </xdr:cNvPr>
        <xdr:cNvSpPr/>
      </xdr:nvSpPr>
      <xdr:spPr>
        <a:xfrm>
          <a:off x="7455180" y="2005712"/>
          <a:ext cx="1615238" cy="234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12</xdr:col>
      <xdr:colOff>37199</xdr:colOff>
      <xdr:row>23</xdr:row>
      <xdr:rowOff>183794</xdr:rowOff>
    </xdr:from>
    <xdr:to>
      <xdr:col>14</xdr:col>
      <xdr:colOff>437999</xdr:colOff>
      <xdr:row>35</xdr:row>
      <xdr:rowOff>57794</xdr:rowOff>
    </xdr:to>
    <xdr:sp macro="" textlink="">
      <xdr:nvSpPr>
        <xdr:cNvPr id="263" name="Rectangle: Rounded Corners 262">
          <a:extLst>
            <a:ext uri="{FF2B5EF4-FFF2-40B4-BE49-F238E27FC236}">
              <a16:creationId xmlns:a16="http://schemas.microsoft.com/office/drawing/2014/main" id="{00000000-0008-0000-0200-000007010000}"/>
            </a:ext>
          </a:extLst>
        </xdr:cNvPr>
        <xdr:cNvSpPr/>
      </xdr:nvSpPr>
      <xdr:spPr>
        <a:xfrm>
          <a:off x="7352399" y="4565294"/>
          <a:ext cx="1620000" cy="216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400800</xdr:colOff>
      <xdr:row>23</xdr:row>
      <xdr:rowOff>183795</xdr:rowOff>
    </xdr:from>
    <xdr:to>
      <xdr:col>11</xdr:col>
      <xdr:colOff>494400</xdr:colOff>
      <xdr:row>35</xdr:row>
      <xdr:rowOff>57795</xdr:rowOff>
    </xdr:to>
    <xdr:sp macro="" textlink="">
      <xdr:nvSpPr>
        <xdr:cNvPr id="264" name="Rectangle: Rounded Corners 263">
          <a:extLst>
            <a:ext uri="{FF2B5EF4-FFF2-40B4-BE49-F238E27FC236}">
              <a16:creationId xmlns:a16="http://schemas.microsoft.com/office/drawing/2014/main" id="{00000000-0008-0000-0200-000008010000}"/>
            </a:ext>
          </a:extLst>
        </xdr:cNvPr>
        <xdr:cNvSpPr/>
      </xdr:nvSpPr>
      <xdr:spPr>
        <a:xfrm>
          <a:off x="1620000" y="4565295"/>
          <a:ext cx="5580000" cy="2160000"/>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132311</xdr:colOff>
      <xdr:row>5</xdr:row>
      <xdr:rowOff>81080</xdr:rowOff>
    </xdr:from>
    <xdr:to>
      <xdr:col>17</xdr:col>
      <xdr:colOff>83343</xdr:colOff>
      <xdr:row>14</xdr:row>
      <xdr:rowOff>166580</xdr:rowOff>
    </xdr:to>
    <xdr:sp macro="" textlink="">
      <xdr:nvSpPr>
        <xdr:cNvPr id="265" name="Flowchart: Off-page Connector 264">
          <a:extLst>
            <a:ext uri="{FF2B5EF4-FFF2-40B4-BE49-F238E27FC236}">
              <a16:creationId xmlns:a16="http://schemas.microsoft.com/office/drawing/2014/main" id="{00000000-0008-0000-0200-000009010000}"/>
            </a:ext>
          </a:extLst>
        </xdr:cNvPr>
        <xdr:cNvSpPr/>
      </xdr:nvSpPr>
      <xdr:spPr>
        <a:xfrm>
          <a:off x="9240592" y="1033580"/>
          <a:ext cx="116547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17</xdr:col>
      <xdr:colOff>290355</xdr:colOff>
      <xdr:row>5</xdr:row>
      <xdr:rowOff>119062</xdr:rowOff>
    </xdr:from>
    <xdr:to>
      <xdr:col>19</xdr:col>
      <xdr:colOff>285752</xdr:colOff>
      <xdr:row>14</xdr:row>
      <xdr:rowOff>177280</xdr:rowOff>
    </xdr:to>
    <xdr:sp macro="" textlink="">
      <xdr:nvSpPr>
        <xdr:cNvPr id="266" name="Flowchart: Off-page Connector 265">
          <a:extLst>
            <a:ext uri="{FF2B5EF4-FFF2-40B4-BE49-F238E27FC236}">
              <a16:creationId xmlns:a16="http://schemas.microsoft.com/office/drawing/2014/main" id="{00000000-0008-0000-0200-00000A010000}"/>
            </a:ext>
          </a:extLst>
        </xdr:cNvPr>
        <xdr:cNvSpPr/>
      </xdr:nvSpPr>
      <xdr:spPr>
        <a:xfrm>
          <a:off x="10613074" y="1071562"/>
          <a:ext cx="1209834" cy="1772718"/>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38163</xdr:colOff>
      <xdr:row>16</xdr:row>
      <xdr:rowOff>23905</xdr:rowOff>
    </xdr:from>
    <xdr:to>
      <xdr:col>19</xdr:col>
      <xdr:colOff>477224</xdr:colOff>
      <xdr:row>35</xdr:row>
      <xdr:rowOff>69700</xdr:rowOff>
    </xdr:to>
    <xdr:sp macro="" textlink="">
      <xdr:nvSpPr>
        <xdr:cNvPr id="267" name="Rectangle: Rounded Corners 266">
          <a:extLst>
            <a:ext uri="{FF2B5EF4-FFF2-40B4-BE49-F238E27FC236}">
              <a16:creationId xmlns:a16="http://schemas.microsoft.com/office/drawing/2014/main" id="{00000000-0008-0000-0200-00000B010000}"/>
            </a:ext>
          </a:extLst>
        </xdr:cNvPr>
        <xdr:cNvSpPr/>
      </xdr:nvSpPr>
      <xdr:spPr>
        <a:xfrm>
          <a:off x="9146444" y="3071905"/>
          <a:ext cx="2867936" cy="3665295"/>
        </a:xfrm>
        <a:prstGeom prst="roundRect">
          <a:avLst>
            <a:gd name="adj" fmla="val 4784"/>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15</xdr:col>
      <xdr:colOff>226219</xdr:colOff>
      <xdr:row>6</xdr:row>
      <xdr:rowOff>94504</xdr:rowOff>
    </xdr:from>
    <xdr:to>
      <xdr:col>16</xdr:col>
      <xdr:colOff>583407</xdr:colOff>
      <xdr:row>14</xdr:row>
      <xdr:rowOff>11906</xdr:rowOff>
    </xdr:to>
    <xdr:sp macro="" textlink="">
      <xdr:nvSpPr>
        <xdr:cNvPr id="268" name="Flowchart: Off-page Connector 267">
          <a:extLst>
            <a:ext uri="{FF2B5EF4-FFF2-40B4-BE49-F238E27FC236}">
              <a16:creationId xmlns:a16="http://schemas.microsoft.com/office/drawing/2014/main" id="{00000000-0008-0000-0200-00000C010000}"/>
            </a:ext>
          </a:extLst>
        </xdr:cNvPr>
        <xdr:cNvSpPr/>
      </xdr:nvSpPr>
      <xdr:spPr>
        <a:xfrm>
          <a:off x="9334500" y="1237504"/>
          <a:ext cx="964407" cy="1441402"/>
        </a:xfrm>
        <a:prstGeom prst="flowChartOffpageConnector">
          <a:avLst/>
        </a:prstGeom>
        <a:solidFill>
          <a:schemeClr val="accent6"/>
        </a:solidFill>
        <a:ln>
          <a:solidFill>
            <a:schemeClr val="bg1"/>
          </a:solidFill>
          <a:prstDash val="lgDash"/>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17</xdr:col>
      <xdr:colOff>416718</xdr:colOff>
      <xdr:row>6</xdr:row>
      <xdr:rowOff>95250</xdr:rowOff>
    </xdr:from>
    <xdr:to>
      <xdr:col>19</xdr:col>
      <xdr:colOff>142874</xdr:colOff>
      <xdr:row>14</xdr:row>
      <xdr:rowOff>53467</xdr:rowOff>
    </xdr:to>
    <xdr:sp macro="" textlink="">
      <xdr:nvSpPr>
        <xdr:cNvPr id="269" name="Flowchart: Off-page Connector 268">
          <a:extLst>
            <a:ext uri="{FF2B5EF4-FFF2-40B4-BE49-F238E27FC236}">
              <a16:creationId xmlns:a16="http://schemas.microsoft.com/office/drawing/2014/main" id="{00000000-0008-0000-0200-00000D010000}"/>
            </a:ext>
          </a:extLst>
        </xdr:cNvPr>
        <xdr:cNvSpPr/>
      </xdr:nvSpPr>
      <xdr:spPr>
        <a:xfrm>
          <a:off x="10739437" y="1238250"/>
          <a:ext cx="940593" cy="1482217"/>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2</xdr:col>
      <xdr:colOff>592929</xdr:colOff>
      <xdr:row>12</xdr:row>
      <xdr:rowOff>54000</xdr:rowOff>
    </xdr:from>
    <xdr:to>
      <xdr:col>7</xdr:col>
      <xdr:colOff>400670</xdr:colOff>
      <xdr:row>12</xdr:row>
      <xdr:rowOff>54000</xdr:rowOff>
    </xdr:to>
    <xdr:cxnSp macro="">
      <xdr:nvCxnSpPr>
        <xdr:cNvPr id="270" name="Straight Connector 269">
          <a:extLst>
            <a:ext uri="{FF2B5EF4-FFF2-40B4-BE49-F238E27FC236}">
              <a16:creationId xmlns:a16="http://schemas.microsoft.com/office/drawing/2014/main" id="{00000000-0008-0000-0200-00000E010000}"/>
            </a:ext>
          </a:extLst>
        </xdr:cNvPr>
        <xdr:cNvCxnSpPr/>
      </xdr:nvCxnSpPr>
      <xdr:spPr>
        <a:xfrm>
          <a:off x="1812129" y="2340000"/>
          <a:ext cx="2855741"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301993</xdr:colOff>
      <xdr:row>11</xdr:row>
      <xdr:rowOff>108429</xdr:rowOff>
    </xdr:from>
    <xdr:to>
      <xdr:col>11</xdr:col>
      <xdr:colOff>273193</xdr:colOff>
      <xdr:row>11</xdr:row>
      <xdr:rowOff>108429</xdr:rowOff>
    </xdr:to>
    <xdr:cxnSp macro="">
      <xdr:nvCxnSpPr>
        <xdr:cNvPr id="271" name="Straight Connector 270">
          <a:extLst>
            <a:ext uri="{FF2B5EF4-FFF2-40B4-BE49-F238E27FC236}">
              <a16:creationId xmlns:a16="http://schemas.microsoft.com/office/drawing/2014/main" id="{00000000-0008-0000-0200-00000F010000}"/>
            </a:ext>
          </a:extLst>
        </xdr:cNvPr>
        <xdr:cNvCxnSpPr/>
      </xdr:nvCxnSpPr>
      <xdr:spPr>
        <a:xfrm>
          <a:off x="5200564" y="2203929"/>
          <a:ext cx="1808165"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154800</xdr:colOff>
      <xdr:row>12</xdr:row>
      <xdr:rowOff>54000</xdr:rowOff>
    </xdr:from>
    <xdr:to>
      <xdr:col>14</xdr:col>
      <xdr:colOff>303600</xdr:colOff>
      <xdr:row>12</xdr:row>
      <xdr:rowOff>54000</xdr:rowOff>
    </xdr:to>
    <xdr:cxnSp macro="">
      <xdr:nvCxnSpPr>
        <xdr:cNvPr id="272" name="Straight Connector 271">
          <a:extLst>
            <a:ext uri="{FF2B5EF4-FFF2-40B4-BE49-F238E27FC236}">
              <a16:creationId xmlns:a16="http://schemas.microsoft.com/office/drawing/2014/main" id="{00000000-0008-0000-0200-000010010000}"/>
            </a:ext>
          </a:extLst>
        </xdr:cNvPr>
        <xdr:cNvCxnSpPr/>
      </xdr:nvCxnSpPr>
      <xdr:spPr>
        <a:xfrm>
          <a:off x="7470000" y="2340000"/>
          <a:ext cx="1368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553199</xdr:colOff>
      <xdr:row>25</xdr:row>
      <xdr:rowOff>97500</xdr:rowOff>
    </xdr:from>
    <xdr:to>
      <xdr:col>11</xdr:col>
      <xdr:colOff>250799</xdr:colOff>
      <xdr:row>25</xdr:row>
      <xdr:rowOff>97500</xdr:rowOff>
    </xdr:to>
    <xdr:cxnSp macro="">
      <xdr:nvCxnSpPr>
        <xdr:cNvPr id="273" name="Straight Connector 272">
          <a:extLst>
            <a:ext uri="{FF2B5EF4-FFF2-40B4-BE49-F238E27FC236}">
              <a16:creationId xmlns:a16="http://schemas.microsoft.com/office/drawing/2014/main" id="{00000000-0008-0000-0200-000011010000}"/>
            </a:ext>
          </a:extLst>
        </xdr:cNvPr>
        <xdr:cNvCxnSpPr/>
      </xdr:nvCxnSpPr>
      <xdr:spPr>
        <a:xfrm>
          <a:off x="1772399" y="4860000"/>
          <a:ext cx="518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154800</xdr:colOff>
      <xdr:row>25</xdr:row>
      <xdr:rowOff>97500</xdr:rowOff>
    </xdr:from>
    <xdr:to>
      <xdr:col>14</xdr:col>
      <xdr:colOff>267600</xdr:colOff>
      <xdr:row>25</xdr:row>
      <xdr:rowOff>97500</xdr:rowOff>
    </xdr:to>
    <xdr:cxnSp macro="">
      <xdr:nvCxnSpPr>
        <xdr:cNvPr id="274" name="Straight Connector 273">
          <a:extLst>
            <a:ext uri="{FF2B5EF4-FFF2-40B4-BE49-F238E27FC236}">
              <a16:creationId xmlns:a16="http://schemas.microsoft.com/office/drawing/2014/main" id="{00000000-0008-0000-0200-000012010000}"/>
            </a:ext>
          </a:extLst>
        </xdr:cNvPr>
        <xdr:cNvCxnSpPr>
          <a:cxnSpLocks/>
        </xdr:cNvCxnSpPr>
      </xdr:nvCxnSpPr>
      <xdr:spPr>
        <a:xfrm>
          <a:off x="7470000" y="4860000"/>
          <a:ext cx="1332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211704</xdr:colOff>
      <xdr:row>17</xdr:row>
      <xdr:rowOff>181500</xdr:rowOff>
    </xdr:from>
    <xdr:to>
      <xdr:col>19</xdr:col>
      <xdr:colOff>293304</xdr:colOff>
      <xdr:row>17</xdr:row>
      <xdr:rowOff>181500</xdr:rowOff>
    </xdr:to>
    <xdr:cxnSp macro="">
      <xdr:nvCxnSpPr>
        <xdr:cNvPr id="275" name="Straight Connector 274">
          <a:extLst>
            <a:ext uri="{FF2B5EF4-FFF2-40B4-BE49-F238E27FC236}">
              <a16:creationId xmlns:a16="http://schemas.microsoft.com/office/drawing/2014/main" id="{00000000-0008-0000-0200-000013010000}"/>
            </a:ext>
          </a:extLst>
        </xdr:cNvPr>
        <xdr:cNvCxnSpPr>
          <a:cxnSpLocks/>
        </xdr:cNvCxnSpPr>
      </xdr:nvCxnSpPr>
      <xdr:spPr>
        <a:xfrm>
          <a:off x="9355704" y="3420000"/>
          <a:ext cx="252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523941</xdr:colOff>
      <xdr:row>11</xdr:row>
      <xdr:rowOff>120196</xdr:rowOff>
    </xdr:from>
    <xdr:to>
      <xdr:col>16</xdr:col>
      <xdr:colOff>385567</xdr:colOff>
      <xdr:row>13</xdr:row>
      <xdr:rowOff>183697</xdr:rowOff>
    </xdr:to>
    <xdr:pic>
      <xdr:nvPicPr>
        <xdr:cNvPr id="3" name="Graphic 2" descr="Trophy with solid fill">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duotone>
            <a:prstClr val="black"/>
            <a:schemeClr val="bg1">
              <a:tint val="45000"/>
              <a:satMod val="400000"/>
            </a:schemeClr>
          </a:duotone>
          <a:extLst>
            <a:ext uri="{BEBA8EAE-BF5A-486C-A8C5-ECC9F3942E4B}">
              <a14:imgProps xmlns:a14="http://schemas.microsoft.com/office/drawing/2010/main">
                <a14:imgLayer r:embed="rId2">
                  <a14:imgEffect>
                    <a14:brightnessContrast bright="100000" contrast="-40000"/>
                  </a14:imgEffect>
                </a14:imgLayer>
              </a14:imgProps>
            </a:ext>
          </a:extLst>
        </a:blip>
        <a:stretch>
          <a:fillRect/>
        </a:stretch>
      </xdr:blipFill>
      <xdr:spPr>
        <a:xfrm>
          <a:off x="9708762" y="2215696"/>
          <a:ext cx="473948" cy="444501"/>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18</xdr:col>
      <xdr:colOff>29761</xdr:colOff>
      <xdr:row>11</xdr:row>
      <xdr:rowOff>96950</xdr:rowOff>
    </xdr:from>
    <xdr:to>
      <xdr:col>18</xdr:col>
      <xdr:colOff>561293</xdr:colOff>
      <xdr:row>13</xdr:row>
      <xdr:rowOff>128700</xdr:rowOff>
    </xdr:to>
    <xdr:pic>
      <xdr:nvPicPr>
        <xdr:cNvPr id="237" name="Graphic 4" descr="Ribbon with solid fill">
          <a:extLst>
            <a:ext uri="{FF2B5EF4-FFF2-40B4-BE49-F238E27FC236}">
              <a16:creationId xmlns:a16="http://schemas.microsoft.com/office/drawing/2014/main" id="{00000000-0008-0000-0200-0000ED000000}"/>
            </a:ext>
          </a:extLst>
        </xdr:cNvPr>
        <xdr:cNvPicPr>
          <a:picLocks noChangeAspect="1"/>
        </xdr:cNvPicPr>
      </xdr:nvPicPr>
      <xdr:blipFill rotWithShape="1">
        <a:blip xmlns:r="http://schemas.openxmlformats.org/officeDocument/2006/relationships" r:embed="rId3">
          <a:alphaModFix/>
          <a:extLst>
            <a:ext uri="{BEBA8EAE-BF5A-486C-A8C5-ECC9F3942E4B}">
              <a14:imgProps xmlns:a14="http://schemas.microsoft.com/office/drawing/2010/main">
                <a14:imgLayer r:embed="rId4">
                  <a14:imgEffect>
                    <a14:sharpenSoften amount="-50000"/>
                  </a14:imgEffect>
                  <a14:imgEffect>
                    <a14:colorTemperature colorTemp="7265"/>
                  </a14:imgEffect>
                  <a14:imgEffect>
                    <a14:saturation sat="400000"/>
                  </a14:imgEffect>
                  <a14:imgEffect>
                    <a14:brightnessContrast bright="100000" contrast="-40000"/>
                  </a14:imgEffect>
                </a14:imgLayer>
              </a14:imgProps>
            </a:ext>
          </a:extLst>
        </a:blip>
        <a:srcRect l="5687" r="5687"/>
        <a:stretch/>
      </xdr:blipFill>
      <xdr:spPr>
        <a:xfrm>
          <a:off x="10959699" y="2192450"/>
          <a:ext cx="531532" cy="41275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12</xdr:col>
      <xdr:colOff>277245</xdr:colOff>
      <xdr:row>10</xdr:row>
      <xdr:rowOff>100604</xdr:rowOff>
    </xdr:from>
    <xdr:to>
      <xdr:col>13</xdr:col>
      <xdr:colOff>131238</xdr:colOff>
      <xdr:row>12</xdr:row>
      <xdr:rowOff>36934</xdr:rowOff>
    </xdr:to>
    <xdr:pic>
      <xdr:nvPicPr>
        <xdr:cNvPr id="239" name="Graphic 8" descr="Register with solid fill">
          <a:extLst>
            <a:ext uri="{FF2B5EF4-FFF2-40B4-BE49-F238E27FC236}">
              <a16:creationId xmlns:a16="http://schemas.microsoft.com/office/drawing/2014/main" id="{00000000-0008-0000-0200-0000EF000000}"/>
            </a:ext>
          </a:extLst>
        </xdr:cNvPr>
        <xdr:cNvPicPr>
          <a:picLocks noChangeAspect="1"/>
        </xdr:cNvPicPr>
      </xdr:nvPicPr>
      <xdr:blipFill>
        <a:blip xmlns:r="http://schemas.openxmlformats.org/officeDocument/2006/relationships" r:embed="rId5">
          <a:duotone>
            <a:prstClr val="black"/>
            <a:schemeClr val="bg1">
              <a:tint val="45000"/>
              <a:satMod val="400000"/>
            </a:schemeClr>
          </a:duotone>
          <a:extLst>
            <a:ext uri="{BEBA8EAE-BF5A-486C-A8C5-ECC9F3942E4B}">
              <a14:imgProps xmlns:a14="http://schemas.microsoft.com/office/drawing/2010/main">
                <a14:imgLayer r:embed="rId6">
                  <a14:imgEffect>
                    <a14:brightnessContrast bright="100000"/>
                  </a14:imgEffect>
                </a14:imgLayer>
              </a14:imgProps>
            </a:ext>
          </a:extLst>
        </a:blip>
        <a:stretch>
          <a:fillRect/>
        </a:stretch>
      </xdr:blipFill>
      <xdr:spPr>
        <a:xfrm>
          <a:off x="7563870" y="2005604"/>
          <a:ext cx="461212" cy="31733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13</xdr:col>
      <xdr:colOff>421820</xdr:colOff>
      <xdr:row>5</xdr:row>
      <xdr:rowOff>136071</xdr:rowOff>
    </xdr:from>
    <xdr:to>
      <xdr:col>14</xdr:col>
      <xdr:colOff>462642</xdr:colOff>
      <xdr:row>9</xdr:row>
      <xdr:rowOff>66070</xdr:rowOff>
    </xdr:to>
    <xdr:pic>
      <xdr:nvPicPr>
        <xdr:cNvPr id="240" name="Graphic 10" descr="Piggy Bank with solid fill">
          <a:extLst>
            <a:ext uri="{FF2B5EF4-FFF2-40B4-BE49-F238E27FC236}">
              <a16:creationId xmlns:a16="http://schemas.microsoft.com/office/drawing/2014/main" id="{00000000-0008-0000-0200-0000F0000000}"/>
            </a:ext>
          </a:extLst>
        </xdr:cNvPr>
        <xdr:cNvPicPr>
          <a:picLocks noChangeAspect="1"/>
        </xdr:cNvPicPr>
      </xdr:nvPicPr>
      <xdr:blipFill>
        <a:blip xmlns:r="http://schemas.openxmlformats.org/officeDocument/2006/relationships" r:embed="rId7">
          <a:duotone>
            <a:prstClr val="black"/>
            <a:schemeClr val="bg1">
              <a:tint val="45000"/>
              <a:satMod val="400000"/>
            </a:schemeClr>
          </a:duotone>
          <a:extLst>
            <a:ext uri="{BEBA8EAE-BF5A-486C-A8C5-ECC9F3942E4B}">
              <a14:imgProps xmlns:a14="http://schemas.microsoft.com/office/drawing/2010/main">
                <a14:imgLayer r:embed="rId8">
                  <a14:imgEffect>
                    <a14:brightnessContrast bright="100000"/>
                  </a14:imgEffect>
                </a14:imgLayer>
              </a14:imgProps>
            </a:ext>
          </a:extLst>
        </a:blip>
        <a:stretch>
          <a:fillRect/>
        </a:stretch>
      </xdr:blipFill>
      <xdr:spPr>
        <a:xfrm>
          <a:off x="8381999" y="1088571"/>
          <a:ext cx="653143" cy="691999"/>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283141</xdr:colOff>
      <xdr:row>31</xdr:row>
      <xdr:rowOff>48319</xdr:rowOff>
    </xdr:from>
    <xdr:to>
      <xdr:col>2</xdr:col>
      <xdr:colOff>126260</xdr:colOff>
      <xdr:row>35</xdr:row>
      <xdr:rowOff>20978</xdr:rowOff>
    </xdr:to>
    <xdr:pic>
      <xdr:nvPicPr>
        <xdr:cNvPr id="241" name="Graphic 14" descr="Shopping cart with solid fill">
          <a:extLst>
            <a:ext uri="{FF2B5EF4-FFF2-40B4-BE49-F238E27FC236}">
              <a16:creationId xmlns:a16="http://schemas.microsoft.com/office/drawing/2014/main" id="{00000000-0008-0000-0200-0000F1000000}"/>
            </a:ext>
          </a:extLst>
        </xdr:cNvPr>
        <xdr:cNvPicPr>
          <a:picLocks noChangeAspect="1"/>
        </xdr:cNvPicPr>
      </xdr:nvPicPr>
      <xdr:blipFill>
        <a:blip xmlns:r="http://schemas.openxmlformats.org/officeDocument/2006/relationships" r:embed="rId9">
          <a:duotone>
            <a:prstClr val="black"/>
            <a:schemeClr val="bg1">
              <a:tint val="45000"/>
              <a:satMod val="400000"/>
            </a:schemeClr>
          </a:duotone>
          <a:extLst>
            <a:ext uri="{BEBA8EAE-BF5A-486C-A8C5-ECC9F3942E4B}">
              <a14:imgProps xmlns:a14="http://schemas.microsoft.com/office/drawing/2010/main">
                <a14:imgLayer r:embed="rId10">
                  <a14:imgEffect>
                    <a14:brightnessContrast bright="100000"/>
                  </a14:imgEffect>
                </a14:imgLayer>
              </a14:imgProps>
            </a:ext>
          </a:extLst>
        </a:blip>
        <a:stretch>
          <a:fillRect/>
        </a:stretch>
      </xdr:blipFill>
      <xdr:spPr>
        <a:xfrm>
          <a:off x="283141" y="5953819"/>
          <a:ext cx="1057557" cy="734659"/>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5</xdr:col>
      <xdr:colOff>489857</xdr:colOff>
      <xdr:row>5</xdr:row>
      <xdr:rowOff>156482</xdr:rowOff>
    </xdr:from>
    <xdr:to>
      <xdr:col>6</xdr:col>
      <xdr:colOff>241507</xdr:colOff>
      <xdr:row>9</xdr:row>
      <xdr:rowOff>52196</xdr:rowOff>
    </xdr:to>
    <xdr:pic>
      <xdr:nvPicPr>
        <xdr:cNvPr id="242" name="Graphic 12" descr="Money with solid fill">
          <a:extLst>
            <a:ext uri="{FF2B5EF4-FFF2-40B4-BE49-F238E27FC236}">
              <a16:creationId xmlns:a16="http://schemas.microsoft.com/office/drawing/2014/main" id="{00000000-0008-0000-0200-0000F2000000}"/>
            </a:ext>
          </a:extLst>
        </xdr:cNvPr>
        <xdr:cNvPicPr>
          <a:picLocks noChangeAspect="1"/>
        </xdr:cNvPicPr>
      </xdr:nvPicPr>
      <xdr:blipFill>
        <a:blip xmlns:r="http://schemas.openxmlformats.org/officeDocument/2006/relationships" r:embed="rId11">
          <a:duotone>
            <a:prstClr val="black"/>
            <a:schemeClr val="bg1">
              <a:tint val="45000"/>
              <a:satMod val="400000"/>
            </a:schemeClr>
          </a:duotone>
          <a:extLst>
            <a:ext uri="{BEBA8EAE-BF5A-486C-A8C5-ECC9F3942E4B}">
              <a14:imgProps xmlns:a14="http://schemas.microsoft.com/office/drawing/2010/main">
                <a14:imgLayer r:embed="rId12">
                  <a14:imgEffect>
                    <a14:brightnessContrast bright="100000"/>
                  </a14:imgEffect>
                </a14:imgLayer>
              </a14:imgProps>
            </a:ext>
          </a:extLst>
        </a:blip>
        <a:stretch>
          <a:fillRect/>
        </a:stretch>
      </xdr:blipFill>
      <xdr:spPr>
        <a:xfrm>
          <a:off x="3551464" y="1108982"/>
          <a:ext cx="363972" cy="65771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273062</xdr:colOff>
      <xdr:row>1</xdr:row>
      <xdr:rowOff>121932</xdr:rowOff>
    </xdr:from>
    <xdr:to>
      <xdr:col>1</xdr:col>
      <xdr:colOff>394608</xdr:colOff>
      <xdr:row>4</xdr:row>
      <xdr:rowOff>136072</xdr:rowOff>
    </xdr:to>
    <xdr:pic>
      <xdr:nvPicPr>
        <xdr:cNvPr id="243" name="Graphic 16" descr="Presentation with bar chart with solid fill">
          <a:extLst>
            <a:ext uri="{FF2B5EF4-FFF2-40B4-BE49-F238E27FC236}">
              <a16:creationId xmlns:a16="http://schemas.microsoft.com/office/drawing/2014/main" id="{00000000-0008-0000-0200-0000F3000000}"/>
            </a:ext>
          </a:extLst>
        </xdr:cNvPr>
        <xdr:cNvPicPr>
          <a:picLocks noChangeAspect="1"/>
        </xdr:cNvPicPr>
      </xdr:nvPicPr>
      <xdr:blipFill>
        <a:blip xmlns:r="http://schemas.openxmlformats.org/officeDocument/2006/relationships" r:embed="rId13">
          <a:duotone>
            <a:prstClr val="black"/>
            <a:schemeClr val="bg1">
              <a:tint val="45000"/>
              <a:satMod val="400000"/>
            </a:schemeClr>
          </a:duotone>
          <a:extLst>
            <a:ext uri="{BEBA8EAE-BF5A-486C-A8C5-ECC9F3942E4B}">
              <a14:imgProps xmlns:a14="http://schemas.microsoft.com/office/drawing/2010/main">
                <a14:imgLayer r:embed="rId14">
                  <a14:imgEffect>
                    <a14:brightnessContrast bright="100000"/>
                  </a14:imgEffect>
                </a14:imgLayer>
              </a14:imgProps>
            </a:ext>
          </a:extLst>
        </a:blip>
        <a:stretch>
          <a:fillRect/>
        </a:stretch>
      </xdr:blipFill>
      <xdr:spPr>
        <a:xfrm>
          <a:off x="273062" y="312432"/>
          <a:ext cx="733867" cy="58564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9</xdr:col>
      <xdr:colOff>489858</xdr:colOff>
      <xdr:row>6</xdr:row>
      <xdr:rowOff>13608</xdr:rowOff>
    </xdr:from>
    <xdr:to>
      <xdr:col>10</xdr:col>
      <xdr:colOff>394608</xdr:colOff>
      <xdr:row>8</xdr:row>
      <xdr:rowOff>161504</xdr:rowOff>
    </xdr:to>
    <xdr:pic>
      <xdr:nvPicPr>
        <xdr:cNvPr id="244" name="Graphic 18" descr="Bar graph with upward trend with solid fill">
          <a:extLst>
            <a:ext uri="{FF2B5EF4-FFF2-40B4-BE49-F238E27FC236}">
              <a16:creationId xmlns:a16="http://schemas.microsoft.com/office/drawing/2014/main" id="{00000000-0008-0000-0200-0000F4000000}"/>
            </a:ext>
          </a:extLst>
        </xdr:cNvPr>
        <xdr:cNvPicPr>
          <a:picLocks noChangeAspect="1"/>
        </xdr:cNvPicPr>
      </xdr:nvPicPr>
      <xdr:blipFill>
        <a:blip xmlns:r="http://schemas.openxmlformats.org/officeDocument/2006/relationships" r:embed="rId15">
          <a:duotone>
            <a:prstClr val="black"/>
            <a:schemeClr val="bg1">
              <a:tint val="45000"/>
              <a:satMod val="400000"/>
            </a:schemeClr>
          </a:duotone>
          <a:extLst>
            <a:ext uri="{BEBA8EAE-BF5A-486C-A8C5-ECC9F3942E4B}">
              <a14:imgProps xmlns:a14="http://schemas.microsoft.com/office/drawing/2010/main">
                <a14:imgLayer r:embed="rId16">
                  <a14:imgEffect>
                    <a14:brightnessContrast bright="100000"/>
                  </a14:imgEffect>
                </a14:imgLayer>
              </a14:imgProps>
            </a:ext>
          </a:extLst>
        </a:blip>
        <a:stretch>
          <a:fillRect/>
        </a:stretch>
      </xdr:blipFill>
      <xdr:spPr>
        <a:xfrm>
          <a:off x="6000751" y="1156608"/>
          <a:ext cx="517071" cy="528896"/>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3</xdr:col>
      <xdr:colOff>8089</xdr:colOff>
      <xdr:row>23</xdr:row>
      <xdr:rowOff>158749</xdr:rowOff>
    </xdr:from>
    <xdr:to>
      <xdr:col>4</xdr:col>
      <xdr:colOff>8800</xdr:colOff>
      <xdr:row>25</xdr:row>
      <xdr:rowOff>95249</xdr:rowOff>
    </xdr:to>
    <xdr:pic>
      <xdr:nvPicPr>
        <xdr:cNvPr id="245" name="Graphic 20" descr="Daily calendar with solid fill">
          <a:extLst>
            <a:ext uri="{FF2B5EF4-FFF2-40B4-BE49-F238E27FC236}">
              <a16:creationId xmlns:a16="http://schemas.microsoft.com/office/drawing/2014/main" id="{00000000-0008-0000-0200-0000F5000000}"/>
            </a:ext>
          </a:extLst>
        </xdr:cNvPr>
        <xdr:cNvPicPr>
          <a:picLocks noChangeAspect="1"/>
        </xdr:cNvPicPr>
      </xdr:nvPicPr>
      <xdr:blipFill>
        <a:blip xmlns:r="http://schemas.openxmlformats.org/officeDocument/2006/relationships" r:embed="rId17">
          <a:duotone>
            <a:prstClr val="black"/>
            <a:schemeClr val="bg1">
              <a:tint val="45000"/>
              <a:satMod val="400000"/>
            </a:schemeClr>
          </a:duotone>
          <a:extLst>
            <a:ext uri="{BEBA8EAE-BF5A-486C-A8C5-ECC9F3942E4B}">
              <a14:imgProps xmlns:a14="http://schemas.microsoft.com/office/drawing/2010/main">
                <a14:imgLayer r:embed="rId18">
                  <a14:imgEffect>
                    <a14:brightnessContrast bright="100000"/>
                  </a14:imgEffect>
                </a14:imgLayer>
              </a14:imgProps>
            </a:ext>
          </a:extLst>
        </a:blip>
        <a:stretch>
          <a:fillRect/>
        </a:stretch>
      </xdr:blipFill>
      <xdr:spPr>
        <a:xfrm>
          <a:off x="1845053" y="4540249"/>
          <a:ext cx="613033" cy="3175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530679</xdr:colOff>
      <xdr:row>10</xdr:row>
      <xdr:rowOff>94335</xdr:rowOff>
    </xdr:from>
    <xdr:to>
      <xdr:col>3</xdr:col>
      <xdr:colOff>394076</xdr:colOff>
      <xdr:row>12</xdr:row>
      <xdr:rowOff>41240</xdr:rowOff>
    </xdr:to>
    <xdr:pic>
      <xdr:nvPicPr>
        <xdr:cNvPr id="246" name="Graphic 22" descr="Flip calendar with solid fill">
          <a:extLst>
            <a:ext uri="{FF2B5EF4-FFF2-40B4-BE49-F238E27FC236}">
              <a16:creationId xmlns:a16="http://schemas.microsoft.com/office/drawing/2014/main" id="{00000000-0008-0000-0200-0000F6000000}"/>
            </a:ext>
          </a:extLst>
        </xdr:cNvPr>
        <xdr:cNvPicPr>
          <a:picLocks noChangeAspect="1"/>
        </xdr:cNvPicPr>
      </xdr:nvPicPr>
      <xdr:blipFill>
        <a:blip xmlns:r="http://schemas.openxmlformats.org/officeDocument/2006/relationships" r:embed="rId19">
          <a:duotone>
            <a:prstClr val="black"/>
            <a:schemeClr val="bg1">
              <a:tint val="45000"/>
              <a:satMod val="400000"/>
            </a:schemeClr>
          </a:duotone>
          <a:extLst>
            <a:ext uri="{BEBA8EAE-BF5A-486C-A8C5-ECC9F3942E4B}">
              <a14:imgProps xmlns:a14="http://schemas.microsoft.com/office/drawing/2010/main">
                <a14:imgLayer r:embed="rId20">
                  <a14:imgEffect>
                    <a14:brightnessContrast bright="100000"/>
                  </a14:imgEffect>
                </a14:imgLayer>
              </a14:imgProps>
            </a:ext>
          </a:extLst>
        </a:blip>
        <a:stretch>
          <a:fillRect/>
        </a:stretch>
      </xdr:blipFill>
      <xdr:spPr>
        <a:xfrm>
          <a:off x="1755322" y="1999335"/>
          <a:ext cx="475718" cy="327905"/>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12</xdr:col>
      <xdr:colOff>136070</xdr:colOff>
      <xdr:row>23</xdr:row>
      <xdr:rowOff>163286</xdr:rowOff>
    </xdr:from>
    <xdr:to>
      <xdr:col>12</xdr:col>
      <xdr:colOff>533968</xdr:colOff>
      <xdr:row>25</xdr:row>
      <xdr:rowOff>95249</xdr:rowOff>
    </xdr:to>
    <xdr:pic>
      <xdr:nvPicPr>
        <xdr:cNvPr id="247" name="Graphic 24" descr="Coins with solid fill">
          <a:extLst>
            <a:ext uri="{FF2B5EF4-FFF2-40B4-BE49-F238E27FC236}">
              <a16:creationId xmlns:a16="http://schemas.microsoft.com/office/drawing/2014/main" id="{00000000-0008-0000-0200-0000F7000000}"/>
            </a:ext>
          </a:extLst>
        </xdr:cNvPr>
        <xdr:cNvPicPr>
          <a:picLocks noChangeAspect="1"/>
        </xdr:cNvPicPr>
      </xdr:nvPicPr>
      <xdr:blipFill>
        <a:blip xmlns:r="http://schemas.openxmlformats.org/officeDocument/2006/relationships" r:embed="rId21">
          <a:duotone>
            <a:prstClr val="black"/>
            <a:schemeClr val="bg1">
              <a:tint val="45000"/>
              <a:satMod val="400000"/>
            </a:schemeClr>
          </a:duotone>
          <a:extLst>
            <a:ext uri="{BEBA8EAE-BF5A-486C-A8C5-ECC9F3942E4B}">
              <a14:imgProps xmlns:a14="http://schemas.microsoft.com/office/drawing/2010/main">
                <a14:imgLayer r:embed="rId22">
                  <a14:imgEffect>
                    <a14:brightnessContrast bright="100000"/>
                  </a14:imgEffect>
                </a14:imgLayer>
              </a14:imgProps>
            </a:ext>
          </a:extLst>
        </a:blip>
        <a:stretch>
          <a:fillRect/>
        </a:stretch>
      </xdr:blipFill>
      <xdr:spPr>
        <a:xfrm>
          <a:off x="7483927" y="4544786"/>
          <a:ext cx="397898" cy="312963"/>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15</xdr:col>
      <xdr:colOff>166601</xdr:colOff>
      <xdr:row>16</xdr:row>
      <xdr:rowOff>40821</xdr:rowOff>
    </xdr:from>
    <xdr:to>
      <xdr:col>16</xdr:col>
      <xdr:colOff>91295</xdr:colOff>
      <xdr:row>17</xdr:row>
      <xdr:rowOff>151947</xdr:rowOff>
    </xdr:to>
    <xdr:pic>
      <xdr:nvPicPr>
        <xdr:cNvPr id="248" name="Graphic 28" descr="Pyramid with levels with solid fill">
          <a:extLst>
            <a:ext uri="{FF2B5EF4-FFF2-40B4-BE49-F238E27FC236}">
              <a16:creationId xmlns:a16="http://schemas.microsoft.com/office/drawing/2014/main" id="{00000000-0008-0000-0200-0000F8000000}"/>
            </a:ext>
          </a:extLst>
        </xdr:cNvPr>
        <xdr:cNvPicPr>
          <a:picLocks noChangeAspect="1"/>
        </xdr:cNvPicPr>
      </xdr:nvPicPr>
      <xdr:blipFill>
        <a:blip xmlns:r="http://schemas.openxmlformats.org/officeDocument/2006/relationships" r:embed="rId23">
          <a:duotone>
            <a:prstClr val="black"/>
            <a:schemeClr val="bg1">
              <a:tint val="45000"/>
              <a:satMod val="400000"/>
            </a:schemeClr>
          </a:duotone>
          <a:extLst>
            <a:ext uri="{BEBA8EAE-BF5A-486C-A8C5-ECC9F3942E4B}">
              <a14:imgProps xmlns:a14="http://schemas.microsoft.com/office/drawing/2010/main">
                <a14:imgLayer r:embed="rId24">
                  <a14:imgEffect>
                    <a14:brightnessContrast bright="100000"/>
                  </a14:imgEffect>
                </a14:imgLayer>
              </a14:imgProps>
            </a:ext>
          </a:extLst>
        </a:blip>
        <a:stretch>
          <a:fillRect/>
        </a:stretch>
      </xdr:blipFill>
      <xdr:spPr>
        <a:xfrm>
          <a:off x="9351422" y="3088821"/>
          <a:ext cx="537016" cy="30162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8</xdr:col>
      <xdr:colOff>190502</xdr:colOff>
      <xdr:row>9</xdr:row>
      <xdr:rowOff>95250</xdr:rowOff>
    </xdr:from>
    <xdr:to>
      <xdr:col>9</xdr:col>
      <xdr:colOff>122465</xdr:colOff>
      <xdr:row>11</xdr:row>
      <xdr:rowOff>136072</xdr:rowOff>
    </xdr:to>
    <xdr:pic>
      <xdr:nvPicPr>
        <xdr:cNvPr id="10" name="Graphic 9" descr="Continuous Improvement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5089073" y="1809750"/>
          <a:ext cx="544285" cy="421822"/>
        </a:xfrm>
        <a:prstGeom prst="rect">
          <a:avLst/>
        </a:prstGeom>
      </xdr:spPr>
    </xdr:pic>
    <xdr:clientData/>
  </xdr:twoCellAnchor>
  <xdr:oneCellAnchor>
    <xdr:from>
      <xdr:col>20</xdr:col>
      <xdr:colOff>585107</xdr:colOff>
      <xdr:row>4</xdr:row>
      <xdr:rowOff>149679</xdr:rowOff>
    </xdr:from>
    <xdr:ext cx="184731" cy="264560"/>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12831536" y="911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285749</xdr:colOff>
      <xdr:row>0</xdr:row>
      <xdr:rowOff>136072</xdr:rowOff>
    </xdr:from>
    <xdr:ext cx="3493842" cy="593304"/>
    <xdr:sp macro="" textlink="">
      <xdr:nvSpPr>
        <xdr:cNvPr id="276" name="TextBox 275">
          <a:extLst>
            <a:ext uri="{FF2B5EF4-FFF2-40B4-BE49-F238E27FC236}">
              <a16:creationId xmlns:a16="http://schemas.microsoft.com/office/drawing/2014/main" id="{00000000-0008-0000-0200-000014010000}"/>
            </a:ext>
          </a:extLst>
        </xdr:cNvPr>
        <xdr:cNvSpPr txBox="1"/>
      </xdr:nvSpPr>
      <xdr:spPr>
        <a:xfrm>
          <a:off x="898070" y="136072"/>
          <a:ext cx="3493842"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200" b="1" baseline="0">
              <a:solidFill>
                <a:schemeClr val="bg1"/>
              </a:solidFill>
              <a:latin typeface="+mn-lt"/>
              <a:ea typeface="+mn-ea"/>
              <a:cs typeface="+mn-cs"/>
            </a:rPr>
            <a:t>SALES DASHBOARD</a:t>
          </a:r>
        </a:p>
      </xdr:txBody>
    </xdr:sp>
    <xdr:clientData/>
  </xdr:oneCellAnchor>
  <xdr:oneCellAnchor>
    <xdr:from>
      <xdr:col>1</xdr:col>
      <xdr:colOff>342900</xdr:colOff>
      <xdr:row>3</xdr:row>
      <xdr:rowOff>54429</xdr:rowOff>
    </xdr:from>
    <xdr:ext cx="1453243" cy="264560"/>
    <xdr:sp macro="" textlink="">
      <xdr:nvSpPr>
        <xdr:cNvPr id="277" name="TextBox 276">
          <a:extLst>
            <a:ext uri="{FF2B5EF4-FFF2-40B4-BE49-F238E27FC236}">
              <a16:creationId xmlns:a16="http://schemas.microsoft.com/office/drawing/2014/main" id="{00000000-0008-0000-0200-000015010000}"/>
            </a:ext>
          </a:extLst>
        </xdr:cNvPr>
        <xdr:cNvSpPr txBox="1"/>
      </xdr:nvSpPr>
      <xdr:spPr>
        <a:xfrm>
          <a:off x="955221" y="625929"/>
          <a:ext cx="14532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chemeClr val="accent2"/>
              </a:solidFill>
            </a:rPr>
            <a:t>SUPERMARKET</a:t>
          </a:r>
          <a:r>
            <a:rPr lang="en-GB" sz="1100" b="1" baseline="0">
              <a:solidFill>
                <a:schemeClr val="accent2"/>
              </a:solidFill>
            </a:rPr>
            <a:t> SHOP</a:t>
          </a:r>
          <a:endParaRPr lang="en-GB" sz="1100" b="1">
            <a:solidFill>
              <a:schemeClr val="accent2"/>
            </a:solidFill>
          </a:endParaRPr>
        </a:p>
      </xdr:txBody>
    </xdr:sp>
    <xdr:clientData/>
  </xdr:oneCellAnchor>
  <xdr:oneCellAnchor>
    <xdr:from>
      <xdr:col>2</xdr:col>
      <xdr:colOff>424542</xdr:colOff>
      <xdr:row>5</xdr:row>
      <xdr:rowOff>111580</xdr:rowOff>
    </xdr:from>
    <xdr:ext cx="943976" cy="436786"/>
    <xdr:sp macro="" textlink="">
      <xdr:nvSpPr>
        <xdr:cNvPr id="278" name="TextBox 277">
          <a:extLst>
            <a:ext uri="{FF2B5EF4-FFF2-40B4-BE49-F238E27FC236}">
              <a16:creationId xmlns:a16="http://schemas.microsoft.com/office/drawing/2014/main" id="{00000000-0008-0000-0200-000016010000}"/>
            </a:ext>
          </a:extLst>
        </xdr:cNvPr>
        <xdr:cNvSpPr txBox="1"/>
      </xdr:nvSpPr>
      <xdr:spPr>
        <a:xfrm>
          <a:off x="1649185" y="1064080"/>
          <a:ext cx="94397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accent2"/>
              </a:solidFill>
              <a:effectLst/>
              <a:latin typeface="+mn-lt"/>
              <a:ea typeface="+mn-ea"/>
              <a:cs typeface="+mn-cs"/>
            </a:rPr>
            <a:t>TOTAL</a:t>
          </a:r>
          <a:r>
            <a:rPr lang="en-GB" sz="1100" b="1" baseline="0">
              <a:solidFill>
                <a:schemeClr val="accent2"/>
              </a:solidFill>
              <a:effectLst/>
              <a:latin typeface="+mn-lt"/>
              <a:ea typeface="+mn-ea"/>
              <a:cs typeface="+mn-cs"/>
            </a:rPr>
            <a:t> SALES</a:t>
          </a:r>
        </a:p>
        <a:p>
          <a:endParaRPr lang="en-GB">
            <a:effectLst/>
          </a:endParaRPr>
        </a:p>
      </xdr:txBody>
    </xdr:sp>
    <xdr:clientData/>
  </xdr:oneCellAnchor>
  <xdr:oneCellAnchor>
    <xdr:from>
      <xdr:col>2</xdr:col>
      <xdr:colOff>383721</xdr:colOff>
      <xdr:row>5</xdr:row>
      <xdr:rowOff>111580</xdr:rowOff>
    </xdr:from>
    <xdr:ext cx="184731" cy="264560"/>
    <xdr:sp macro="" textlink="">
      <xdr:nvSpPr>
        <xdr:cNvPr id="279" name="TextBox 278">
          <a:extLst>
            <a:ext uri="{FF2B5EF4-FFF2-40B4-BE49-F238E27FC236}">
              <a16:creationId xmlns:a16="http://schemas.microsoft.com/office/drawing/2014/main" id="{00000000-0008-0000-0200-000017010000}"/>
            </a:ext>
          </a:extLst>
        </xdr:cNvPr>
        <xdr:cNvSpPr txBox="1"/>
      </xdr:nvSpPr>
      <xdr:spPr>
        <a:xfrm>
          <a:off x="1608364" y="1064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2</xdr:col>
      <xdr:colOff>383721</xdr:colOff>
      <xdr:row>5</xdr:row>
      <xdr:rowOff>111580</xdr:rowOff>
    </xdr:from>
    <xdr:ext cx="184731" cy="264560"/>
    <xdr:sp macro="" textlink="">
      <xdr:nvSpPr>
        <xdr:cNvPr id="280" name="TextBox 279">
          <a:extLst>
            <a:ext uri="{FF2B5EF4-FFF2-40B4-BE49-F238E27FC236}">
              <a16:creationId xmlns:a16="http://schemas.microsoft.com/office/drawing/2014/main" id="{00000000-0008-0000-0200-000018010000}"/>
            </a:ext>
          </a:extLst>
        </xdr:cNvPr>
        <xdr:cNvSpPr txBox="1"/>
      </xdr:nvSpPr>
      <xdr:spPr>
        <a:xfrm>
          <a:off x="1608364" y="1064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2</xdr:col>
      <xdr:colOff>418194</xdr:colOff>
      <xdr:row>6</xdr:row>
      <xdr:rowOff>115814</xdr:rowOff>
    </xdr:from>
    <xdr:ext cx="1356077" cy="468013"/>
    <xdr:sp macro="" textlink="Analysis!F6">
      <xdr:nvSpPr>
        <xdr:cNvPr id="302" name="TextBox 301">
          <a:extLst>
            <a:ext uri="{FF2B5EF4-FFF2-40B4-BE49-F238E27FC236}">
              <a16:creationId xmlns:a16="http://schemas.microsoft.com/office/drawing/2014/main" id="{00000000-0008-0000-0200-00002E010000}"/>
            </a:ext>
          </a:extLst>
        </xdr:cNvPr>
        <xdr:cNvSpPr txBox="1"/>
      </xdr:nvSpPr>
      <xdr:spPr>
        <a:xfrm>
          <a:off x="1645861" y="1258814"/>
          <a:ext cx="135607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F1AF7C72-CD26-4A24-88D4-6C1315E0049B}" type="TxLink">
            <a:rPr lang="en-US" sz="24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$427,998</a:t>
          </a:fld>
          <a:endParaRPr lang="en-GB" sz="2400" b="1" baseline="0">
            <a:solidFill>
              <a:schemeClr val="bg1"/>
            </a:solidFill>
            <a:latin typeface="+mn-lt"/>
            <a:ea typeface="+mn-ea"/>
            <a:cs typeface="+mn-cs"/>
          </a:endParaRPr>
        </a:p>
      </xdr:txBody>
    </xdr:sp>
    <xdr:clientData/>
  </xdr:oneCellAnchor>
  <xdr:oneCellAnchor>
    <xdr:from>
      <xdr:col>6</xdr:col>
      <xdr:colOff>503464</xdr:colOff>
      <xdr:row>5</xdr:row>
      <xdr:rowOff>176894</xdr:rowOff>
    </xdr:from>
    <xdr:ext cx="1018869"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177393" y="1129394"/>
          <a:ext cx="1018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accent2"/>
              </a:solidFill>
            </a:rPr>
            <a:t>TOTAL</a:t>
          </a:r>
          <a:r>
            <a:rPr lang="en-GB" sz="1100" b="1" baseline="0">
              <a:solidFill>
                <a:schemeClr val="accent2"/>
              </a:solidFill>
            </a:rPr>
            <a:t> PROFIT</a:t>
          </a:r>
          <a:endParaRPr lang="en-GB" sz="1100" b="1">
            <a:solidFill>
              <a:schemeClr val="accent2"/>
            </a:solidFill>
          </a:endParaRPr>
        </a:p>
      </xdr:txBody>
    </xdr:sp>
    <xdr:clientData/>
  </xdr:oneCellAnchor>
  <xdr:oneCellAnchor>
    <xdr:from>
      <xdr:col>11</xdr:col>
      <xdr:colOff>-1</xdr:colOff>
      <xdr:row>5</xdr:row>
      <xdr:rowOff>163286</xdr:rowOff>
    </xdr:from>
    <xdr:ext cx="741550"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735535" y="1115786"/>
          <a:ext cx="741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accent2"/>
              </a:solidFill>
            </a:rPr>
            <a:t>PROFIT</a:t>
          </a:r>
          <a:r>
            <a:rPr lang="en-GB" sz="1100" b="1" baseline="0">
              <a:solidFill>
                <a:schemeClr val="accent2"/>
              </a:solidFill>
            </a:rPr>
            <a:t> %</a:t>
          </a:r>
          <a:endParaRPr lang="en-GB" sz="1100" b="1">
            <a:solidFill>
              <a:schemeClr val="accent2"/>
            </a:solidFill>
          </a:endParaRPr>
        </a:p>
      </xdr:txBody>
    </xdr:sp>
    <xdr:clientData/>
  </xdr:oneCellAnchor>
  <xdr:oneCellAnchor>
    <xdr:from>
      <xdr:col>10</xdr:col>
      <xdr:colOff>605972</xdr:colOff>
      <xdr:row>6</xdr:row>
      <xdr:rowOff>115814</xdr:rowOff>
    </xdr:from>
    <xdr:ext cx="949778" cy="468013"/>
    <xdr:sp macro="" textlink="Analysis!F8">
      <xdr:nvSpPr>
        <xdr:cNvPr id="81" name="TextBox 80">
          <a:extLst>
            <a:ext uri="{FF2B5EF4-FFF2-40B4-BE49-F238E27FC236}">
              <a16:creationId xmlns:a16="http://schemas.microsoft.com/office/drawing/2014/main" id="{00000000-0008-0000-0200-000051000000}"/>
            </a:ext>
          </a:extLst>
        </xdr:cNvPr>
        <xdr:cNvSpPr txBox="1"/>
      </xdr:nvSpPr>
      <xdr:spPr>
        <a:xfrm>
          <a:off x="6744305" y="1258814"/>
          <a:ext cx="949778"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1777CFC9-AA0F-4CA1-A4CC-B0E6060011DA}" type="TxLink">
            <a:rPr lang="en-US" sz="24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107%</a:t>
          </a:fld>
          <a:endParaRPr lang="en-GB" sz="2400" b="1" baseline="0">
            <a:solidFill>
              <a:schemeClr val="bg1"/>
            </a:solidFill>
            <a:latin typeface="+mn-lt"/>
            <a:ea typeface="+mn-ea"/>
            <a:cs typeface="+mn-cs"/>
          </a:endParaRPr>
        </a:p>
      </xdr:txBody>
    </xdr:sp>
    <xdr:clientData/>
  </xdr:oneCellAnchor>
  <xdr:oneCellAnchor>
    <xdr:from>
      <xdr:col>3</xdr:col>
      <xdr:colOff>383721</xdr:colOff>
      <xdr:row>10</xdr:row>
      <xdr:rowOff>97972</xdr:rowOff>
    </xdr:from>
    <xdr:ext cx="788036" cy="264560"/>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2225221" y="2002972"/>
          <a:ext cx="788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MONTHLY</a:t>
          </a:r>
        </a:p>
      </xdr:txBody>
    </xdr:sp>
    <xdr:clientData/>
  </xdr:oneCellAnchor>
  <xdr:oneCellAnchor>
    <xdr:from>
      <xdr:col>8</xdr:col>
      <xdr:colOff>587829</xdr:colOff>
      <xdr:row>9</xdr:row>
      <xdr:rowOff>138794</xdr:rowOff>
    </xdr:from>
    <xdr:ext cx="760080" cy="264560"/>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5486400" y="1853294"/>
          <a:ext cx="7600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PRODUCT</a:t>
          </a:r>
        </a:p>
      </xdr:txBody>
    </xdr:sp>
    <xdr:clientData/>
  </xdr:oneCellAnchor>
  <xdr:oneCellAnchor>
    <xdr:from>
      <xdr:col>13</xdr:col>
      <xdr:colOff>101372</xdr:colOff>
      <xdr:row>10</xdr:row>
      <xdr:rowOff>179615</xdr:rowOff>
    </xdr:from>
    <xdr:ext cx="850810" cy="264560"/>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7995216" y="2084615"/>
          <a:ext cx="8508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SALES</a:t>
          </a:r>
          <a:r>
            <a:rPr lang="en-GB" sz="1100" b="1" baseline="0">
              <a:solidFill>
                <a:schemeClr val="bg1"/>
              </a:solidFill>
            </a:rPr>
            <a:t> TYPE</a:t>
          </a:r>
          <a:endParaRPr lang="en-GB" sz="1100" b="1">
            <a:solidFill>
              <a:schemeClr val="bg1"/>
            </a:solidFill>
          </a:endParaRPr>
        </a:p>
      </xdr:txBody>
    </xdr:sp>
    <xdr:clientData/>
  </xdr:oneCellAnchor>
  <xdr:oneCellAnchor>
    <xdr:from>
      <xdr:col>16</xdr:col>
      <xdr:colOff>179613</xdr:colOff>
      <xdr:row>16</xdr:row>
      <xdr:rowOff>57151</xdr:rowOff>
    </xdr:from>
    <xdr:ext cx="821443" cy="264560"/>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0000946" y="3105151"/>
          <a:ext cx="82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CATEGORY</a:t>
          </a:r>
        </a:p>
      </xdr:txBody>
    </xdr:sp>
    <xdr:clientData/>
  </xdr:oneCellAnchor>
  <xdr:oneCellAnchor>
    <xdr:from>
      <xdr:col>12</xdr:col>
      <xdr:colOff>477459</xdr:colOff>
      <xdr:row>24</xdr:row>
      <xdr:rowOff>26913</xdr:rowOff>
    </xdr:from>
    <xdr:ext cx="1181670" cy="264560"/>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7843459" y="4598913"/>
          <a:ext cx="11816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PAYMENT</a:t>
          </a:r>
          <a:r>
            <a:rPr lang="en-GB" sz="1100" b="1" baseline="0">
              <a:solidFill>
                <a:schemeClr val="bg1"/>
              </a:solidFill>
            </a:rPr>
            <a:t> MODE</a:t>
          </a:r>
          <a:endParaRPr lang="en-GB" sz="1100" b="1">
            <a:solidFill>
              <a:schemeClr val="bg1"/>
            </a:solidFill>
          </a:endParaRPr>
        </a:p>
      </xdr:txBody>
    </xdr:sp>
    <xdr:clientData/>
  </xdr:oneCellAnchor>
  <xdr:oneCellAnchor>
    <xdr:from>
      <xdr:col>4</xdr:col>
      <xdr:colOff>16327</xdr:colOff>
      <xdr:row>24</xdr:row>
      <xdr:rowOff>2723</xdr:rowOff>
    </xdr:from>
    <xdr:ext cx="529632" cy="264560"/>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2471660" y="4574723"/>
          <a:ext cx="5296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DAILY</a:t>
          </a:r>
        </a:p>
      </xdr:txBody>
    </xdr:sp>
    <xdr:clientData/>
  </xdr:oneCellAnchor>
  <xdr:oneCellAnchor>
    <xdr:from>
      <xdr:col>6</xdr:col>
      <xdr:colOff>510721</xdr:colOff>
      <xdr:row>6</xdr:row>
      <xdr:rowOff>115814</xdr:rowOff>
    </xdr:from>
    <xdr:ext cx="1246112" cy="468013"/>
    <xdr:sp macro="" textlink="Analysis!F7">
      <xdr:nvSpPr>
        <xdr:cNvPr id="88" name="TextBox 87">
          <a:extLst>
            <a:ext uri="{FF2B5EF4-FFF2-40B4-BE49-F238E27FC236}">
              <a16:creationId xmlns:a16="http://schemas.microsoft.com/office/drawing/2014/main" id="{00000000-0008-0000-0200-000058000000}"/>
            </a:ext>
          </a:extLst>
        </xdr:cNvPr>
        <xdr:cNvSpPr txBox="1"/>
      </xdr:nvSpPr>
      <xdr:spPr>
        <a:xfrm>
          <a:off x="4193721" y="1258814"/>
          <a:ext cx="124611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E4986C48-C857-4210-957F-8E8EB6609849}" type="TxLink">
            <a:rPr lang="en-US" sz="24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$26,624</a:t>
          </a:fld>
          <a:endParaRPr lang="en-GB" sz="2400" b="1" baseline="0">
            <a:solidFill>
              <a:schemeClr val="bg1"/>
            </a:solidFill>
            <a:latin typeface="+mn-lt"/>
            <a:ea typeface="+mn-ea"/>
            <a:cs typeface="+mn-cs"/>
          </a:endParaRPr>
        </a:p>
      </xdr:txBody>
    </xdr:sp>
    <xdr:clientData/>
  </xdr:oneCellAnchor>
  <xdr:oneCellAnchor>
    <xdr:from>
      <xdr:col>15</xdr:col>
      <xdr:colOff>363310</xdr:colOff>
      <xdr:row>6</xdr:row>
      <xdr:rowOff>113279</xdr:rowOff>
    </xdr:from>
    <xdr:ext cx="760080" cy="436786"/>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9471591" y="1256279"/>
          <a:ext cx="76008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solidFill>
                <a:schemeClr val="accent2"/>
              </a:solidFill>
            </a:rPr>
            <a:t>    </a:t>
          </a:r>
          <a:r>
            <a:rPr lang="en-GB" sz="1100" b="1">
              <a:solidFill>
                <a:schemeClr val="accent2"/>
              </a:solidFill>
            </a:rPr>
            <a:t>TOP</a:t>
          </a:r>
          <a:br>
            <a:rPr lang="en-GB" sz="1100" b="1">
              <a:solidFill>
                <a:schemeClr val="accent2"/>
              </a:solidFill>
            </a:rPr>
          </a:br>
          <a:r>
            <a:rPr lang="en-GB" sz="1100" b="1">
              <a:solidFill>
                <a:schemeClr val="accent2"/>
              </a:solidFill>
            </a:rPr>
            <a:t>PRODUCT</a:t>
          </a:r>
        </a:p>
      </xdr:txBody>
    </xdr:sp>
    <xdr:clientData/>
  </xdr:oneCellAnchor>
  <xdr:oneCellAnchor>
    <xdr:from>
      <xdr:col>17</xdr:col>
      <xdr:colOff>462982</xdr:colOff>
      <xdr:row>6</xdr:row>
      <xdr:rowOff>185737</xdr:rowOff>
    </xdr:from>
    <xdr:ext cx="821443" cy="436786"/>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10785701" y="1328737"/>
          <a:ext cx="82144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accent2"/>
              </a:solidFill>
            </a:rPr>
            <a:t>      TOP</a:t>
          </a:r>
          <a:br>
            <a:rPr lang="en-GB" sz="1100" b="1">
              <a:solidFill>
                <a:schemeClr val="accent2"/>
              </a:solidFill>
            </a:rPr>
          </a:br>
          <a:r>
            <a:rPr lang="en-GB" sz="1100" b="1">
              <a:solidFill>
                <a:schemeClr val="accent2"/>
              </a:solidFill>
            </a:rPr>
            <a:t>CATEGORY</a:t>
          </a:r>
        </a:p>
      </xdr:txBody>
    </xdr:sp>
    <xdr:clientData/>
  </xdr:oneCellAnchor>
  <xdr:oneCellAnchor>
    <xdr:from>
      <xdr:col>15</xdr:col>
      <xdr:colOff>198772</xdr:colOff>
      <xdr:row>8</xdr:row>
      <xdr:rowOff>82553</xdr:rowOff>
    </xdr:from>
    <xdr:ext cx="1241884" cy="217560"/>
    <xdr:sp macro="" textlink="Analysis!$V$1">
      <xdr:nvSpPr>
        <xdr:cNvPr id="91" name="TextBox 90">
          <a:extLst>
            <a:ext uri="{FF2B5EF4-FFF2-40B4-BE49-F238E27FC236}">
              <a16:creationId xmlns:a16="http://schemas.microsoft.com/office/drawing/2014/main" id="{00000000-0008-0000-0200-00005B000000}"/>
            </a:ext>
          </a:extLst>
        </xdr:cNvPr>
        <xdr:cNvSpPr txBox="1"/>
      </xdr:nvSpPr>
      <xdr:spPr>
        <a:xfrm>
          <a:off x="9307053" y="1606553"/>
          <a:ext cx="1241884"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616F478A-6670-441F-9AB9-774FCFD6C26E}" type="TxLink">
            <a:rPr lang="en-US" sz="800" b="1" i="0" u="none" strike="noStrike" baseline="0">
              <a:solidFill>
                <a:schemeClr val="bg1"/>
              </a:solidFill>
              <a:latin typeface="Calibri"/>
              <a:ea typeface="+mn-ea"/>
              <a:cs typeface="Calibri"/>
            </a:rPr>
            <a:pPr marL="0" marR="0" lvl="0" indent="0" defTabSz="914400" eaLnBrk="1" fontAlgn="auto" latinLnBrk="0" hangingPunct="1">
              <a:lnSpc>
                <a:spcPct val="100000"/>
              </a:lnSpc>
              <a:spcBef>
                <a:spcPts val="0"/>
              </a:spcBef>
              <a:spcAft>
                <a:spcPts val="0"/>
              </a:spcAft>
              <a:buClrTx/>
              <a:buSzTx/>
              <a:buFontTx/>
              <a:buNone/>
              <a:tabLst/>
              <a:defRPr/>
            </a:pPr>
            <a:t>Men's Leather Jacket</a:t>
          </a:fld>
          <a:endParaRPr lang="en-US" sz="800" b="1" baseline="0">
            <a:solidFill>
              <a:schemeClr val="bg1"/>
            </a:solidFill>
            <a:ea typeface="+mn-ea"/>
          </a:endParaRPr>
        </a:p>
      </xdr:txBody>
    </xdr:sp>
    <xdr:clientData/>
  </xdr:oneCellAnchor>
  <xdr:oneCellAnchor>
    <xdr:from>
      <xdr:col>15</xdr:col>
      <xdr:colOff>549348</xdr:colOff>
      <xdr:row>9</xdr:row>
      <xdr:rowOff>54767</xdr:rowOff>
    </xdr:from>
    <xdr:ext cx="564548" cy="264560"/>
    <xdr:sp macro="" textlink="Analysis!X1">
      <xdr:nvSpPr>
        <xdr:cNvPr id="92" name="TextBox 91">
          <a:extLst>
            <a:ext uri="{FF2B5EF4-FFF2-40B4-BE49-F238E27FC236}">
              <a16:creationId xmlns:a16="http://schemas.microsoft.com/office/drawing/2014/main" id="{00000000-0008-0000-0200-00005C000000}"/>
            </a:ext>
          </a:extLst>
        </xdr:cNvPr>
        <xdr:cNvSpPr txBox="1"/>
      </xdr:nvSpPr>
      <xdr:spPr>
        <a:xfrm>
          <a:off x="9657629" y="1769267"/>
          <a:ext cx="5645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B0C1D2A4-7B57-464A-8486-EB06BF08976B}" type="TxLink">
            <a:rPr lang="en-US" sz="11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186</a:t>
          </a:fld>
          <a:endParaRPr lang="en-GB" sz="1100" b="1" baseline="0">
            <a:solidFill>
              <a:schemeClr val="bg1"/>
            </a:solidFill>
            <a:latin typeface="+mn-lt"/>
            <a:ea typeface="+mn-ea"/>
            <a:cs typeface="+mn-cs"/>
          </a:endParaRPr>
        </a:p>
      </xdr:txBody>
    </xdr:sp>
    <xdr:clientData/>
  </xdr:oneCellAnchor>
  <xdr:oneCellAnchor>
    <xdr:from>
      <xdr:col>15</xdr:col>
      <xdr:colOff>357790</xdr:colOff>
      <xdr:row>10</xdr:row>
      <xdr:rowOff>66939</xdr:rowOff>
    </xdr:from>
    <xdr:ext cx="898981" cy="311496"/>
    <xdr:sp macro="" textlink="Analysis!W1">
      <xdr:nvSpPr>
        <xdr:cNvPr id="93" name="TextBox 92">
          <a:extLst>
            <a:ext uri="{FF2B5EF4-FFF2-40B4-BE49-F238E27FC236}">
              <a16:creationId xmlns:a16="http://schemas.microsoft.com/office/drawing/2014/main" id="{00000000-0008-0000-0200-00005D000000}"/>
            </a:ext>
          </a:extLst>
        </xdr:cNvPr>
        <xdr:cNvSpPr txBox="1"/>
      </xdr:nvSpPr>
      <xdr:spPr>
        <a:xfrm>
          <a:off x="9466071" y="1971939"/>
          <a:ext cx="898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C426ECF6-9680-41AA-9241-21DCEC50AEDB}" type="TxLink">
            <a:rPr lang="en-US" sz="14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$27,763</a:t>
          </a:fld>
          <a:endParaRPr lang="en-GB" sz="1400" b="1" baseline="0">
            <a:solidFill>
              <a:schemeClr val="bg1"/>
            </a:solidFill>
            <a:latin typeface="+mn-lt"/>
            <a:ea typeface="+mn-ea"/>
            <a:cs typeface="+mn-cs"/>
          </a:endParaRPr>
        </a:p>
      </xdr:txBody>
    </xdr:sp>
    <xdr:clientData/>
  </xdr:oneCellAnchor>
  <xdr:oneCellAnchor>
    <xdr:from>
      <xdr:col>17</xdr:col>
      <xdr:colOff>468157</xdr:colOff>
      <xdr:row>9</xdr:row>
      <xdr:rowOff>5706</xdr:rowOff>
    </xdr:from>
    <xdr:ext cx="1047150" cy="233205"/>
    <xdr:sp macro="" textlink="Analysis!AH1">
      <xdr:nvSpPr>
        <xdr:cNvPr id="94" name="TextBox 93">
          <a:extLst>
            <a:ext uri="{FF2B5EF4-FFF2-40B4-BE49-F238E27FC236}">
              <a16:creationId xmlns:a16="http://schemas.microsoft.com/office/drawing/2014/main" id="{00000000-0008-0000-0200-00005E000000}"/>
            </a:ext>
          </a:extLst>
        </xdr:cNvPr>
        <xdr:cNvSpPr txBox="1"/>
      </xdr:nvSpPr>
      <xdr:spPr>
        <a:xfrm>
          <a:off x="10877621" y="1720206"/>
          <a:ext cx="10471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EA0E22EF-6DEE-4852-BEEB-BD58152417D8}" type="TxLink">
            <a:rPr lang="en-US" sz="9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Toys &amp; Gaming</a:t>
          </a:fld>
          <a:endParaRPr lang="en-GB" sz="900" b="1" baseline="0">
            <a:solidFill>
              <a:schemeClr val="bg1"/>
            </a:solidFill>
            <a:latin typeface="+mn-lt"/>
            <a:ea typeface="+mn-ea"/>
            <a:cs typeface="+mn-cs"/>
          </a:endParaRPr>
        </a:p>
      </xdr:txBody>
    </xdr:sp>
    <xdr:clientData/>
  </xdr:oneCellAnchor>
  <xdr:oneCellAnchor>
    <xdr:from>
      <xdr:col>17</xdr:col>
      <xdr:colOff>481084</xdr:colOff>
      <xdr:row>10</xdr:row>
      <xdr:rowOff>38100</xdr:rowOff>
    </xdr:from>
    <xdr:ext cx="1047150" cy="311496"/>
    <xdr:sp macro="" textlink="Analysis!AI1">
      <xdr:nvSpPr>
        <xdr:cNvPr id="95" name="TextBox 94">
          <a:extLst>
            <a:ext uri="{FF2B5EF4-FFF2-40B4-BE49-F238E27FC236}">
              <a16:creationId xmlns:a16="http://schemas.microsoft.com/office/drawing/2014/main" id="{00000000-0008-0000-0200-00005F000000}"/>
            </a:ext>
          </a:extLst>
        </xdr:cNvPr>
        <xdr:cNvSpPr txBox="1"/>
      </xdr:nvSpPr>
      <xdr:spPr>
        <a:xfrm>
          <a:off x="10916251" y="1943100"/>
          <a:ext cx="10471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fld id="{01822160-CBF6-4DC2-8787-0434AB7406D5}" type="TxLink">
            <a:rPr lang="en-US" sz="1400" b="1" baseline="0">
              <a:solidFill>
                <a:schemeClr val="bg1"/>
              </a:solidFill>
              <a:latin typeface="+mn-lt"/>
              <a:ea typeface="+mn-ea"/>
              <a:cs typeface="+mn-cs"/>
            </a:rPr>
            <a:pPr marL="0" marR="0" lvl="0" indent="0" defTabSz="914400" eaLnBrk="1" fontAlgn="auto" latinLnBrk="0" hangingPunct="1">
              <a:lnSpc>
                <a:spcPct val="100000"/>
              </a:lnSpc>
              <a:spcBef>
                <a:spcPts val="0"/>
              </a:spcBef>
              <a:spcAft>
                <a:spcPts val="0"/>
              </a:spcAft>
              <a:buClrTx/>
              <a:buSzTx/>
              <a:buFontTx/>
              <a:buNone/>
              <a:tabLst/>
              <a:defRPr/>
            </a:pPr>
            <a:t>$98,328 </a:t>
          </a:fld>
          <a:endParaRPr lang="en-GB" sz="1400" b="1" baseline="0">
            <a:solidFill>
              <a:schemeClr val="bg1"/>
            </a:solidFill>
            <a:latin typeface="+mn-lt"/>
            <a:ea typeface="+mn-ea"/>
            <a:cs typeface="+mn-cs"/>
          </a:endParaRPr>
        </a:p>
      </xdr:txBody>
    </xdr:sp>
    <xdr:clientData/>
  </xdr:oneCellAnchor>
  <xdr:twoCellAnchor editAs="oneCell">
    <xdr:from>
      <xdr:col>8</xdr:col>
      <xdr:colOff>325209</xdr:colOff>
      <xdr:row>1</xdr:row>
      <xdr:rowOff>28573</xdr:rowOff>
    </xdr:from>
    <xdr:to>
      <xdr:col>14</xdr:col>
      <xdr:colOff>381000</xdr:colOff>
      <xdr:row>4</xdr:row>
      <xdr:rowOff>108856</xdr:rowOff>
    </xdr:to>
    <mc:AlternateContent xmlns:mc="http://schemas.openxmlformats.org/markup-compatibility/2006" xmlns:a14="http://schemas.microsoft.com/office/drawing/2010/main">
      <mc:Choice Requires="a14">
        <xdr:graphicFrame macro="">
          <xdr:nvGraphicFramePr>
            <xdr:cNvPr id="96" name="SALE TYPE">
              <a:extLst>
                <a:ext uri="{FF2B5EF4-FFF2-40B4-BE49-F238E27FC236}">
                  <a16:creationId xmlns:a16="http://schemas.microsoft.com/office/drawing/2014/main" id="{00000000-0008-0000-0200-000060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5223780" y="219073"/>
              <a:ext cx="3729720" cy="6517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99331</xdr:colOff>
      <xdr:row>1</xdr:row>
      <xdr:rowOff>35717</xdr:rowOff>
    </xdr:from>
    <xdr:to>
      <xdr:col>19</xdr:col>
      <xdr:colOff>0</xdr:colOff>
      <xdr:row>4</xdr:row>
      <xdr:rowOff>144575</xdr:rowOff>
    </xdr:to>
    <mc:AlternateContent xmlns:mc="http://schemas.openxmlformats.org/markup-compatibility/2006" xmlns:a14="http://schemas.microsoft.com/office/drawing/2010/main">
      <mc:Choice Requires="a14">
        <xdr:graphicFrame macro="">
          <xdr:nvGraphicFramePr>
            <xdr:cNvPr id="97" name="PAYMENT MODE">
              <a:extLst>
                <a:ext uri="{FF2B5EF4-FFF2-40B4-BE49-F238E27FC236}">
                  <a16:creationId xmlns:a16="http://schemas.microsoft.com/office/drawing/2014/main" id="{00000000-0008-0000-0200-000061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9284152" y="226217"/>
              <a:ext cx="2349955" cy="6803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241865</xdr:colOff>
      <xdr:row>11</xdr:row>
      <xdr:rowOff>164173</xdr:rowOff>
    </xdr:from>
    <xdr:to>
      <xdr:col>2</xdr:col>
      <xdr:colOff>154781</xdr:colOff>
      <xdr:row>31</xdr:row>
      <xdr:rowOff>122464</xdr:rowOff>
    </xdr:to>
    <mc:AlternateContent xmlns:mc="http://schemas.openxmlformats.org/markup-compatibility/2006" xmlns:a14="http://schemas.microsoft.com/office/drawing/2010/main">
      <mc:Choice Requires="a14">
        <xdr:graphicFrame macro="">
          <xdr:nvGraphicFramePr>
            <xdr:cNvPr id="98" name="MONTH">
              <a:extLst>
                <a:ext uri="{FF2B5EF4-FFF2-40B4-BE49-F238E27FC236}">
                  <a16:creationId xmlns:a16="http://schemas.microsoft.com/office/drawing/2014/main" id="{00000000-0008-0000-0200-00006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1865" y="2259673"/>
              <a:ext cx="1137559" cy="37682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258535</xdr:colOff>
      <xdr:row>5</xdr:row>
      <xdr:rowOff>190499</xdr:rowOff>
    </xdr:from>
    <xdr:to>
      <xdr:col>2</xdr:col>
      <xdr:colOff>149678</xdr:colOff>
      <xdr:row>10</xdr:row>
      <xdr:rowOff>176893</xdr:rowOff>
    </xdr:to>
    <mc:AlternateContent xmlns:mc="http://schemas.openxmlformats.org/markup-compatibility/2006" xmlns:a14="http://schemas.microsoft.com/office/drawing/2010/main">
      <mc:Choice Requires="a14">
        <xdr:graphicFrame macro="">
          <xdr:nvGraphicFramePr>
            <xdr:cNvPr id="99" name="YEAR">
              <a:extLst>
                <a:ext uri="{FF2B5EF4-FFF2-40B4-BE49-F238E27FC236}">
                  <a16:creationId xmlns:a16="http://schemas.microsoft.com/office/drawing/2014/main" id="{00000000-0008-0000-0200-00006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8535" y="1142999"/>
              <a:ext cx="1115786" cy="9388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435428</xdr:colOff>
      <xdr:row>25</xdr:row>
      <xdr:rowOff>149412</xdr:rowOff>
    </xdr:from>
    <xdr:to>
      <xdr:col>11</xdr:col>
      <xdr:colOff>462642</xdr:colOff>
      <xdr:row>35</xdr:row>
      <xdr:rowOff>13606</xdr:rowOff>
    </xdr:to>
    <xdr:graphicFrame macro="">
      <xdr:nvGraphicFramePr>
        <xdr:cNvPr id="100" name="Chart 99">
          <a:extLst>
            <a:ext uri="{FF2B5EF4-FFF2-40B4-BE49-F238E27FC236}">
              <a16:creationId xmlns:a16="http://schemas.microsoft.com/office/drawing/2014/main" id="{00000000-0008-0000-0200-00006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338921</xdr:colOff>
      <xdr:row>12</xdr:row>
      <xdr:rowOff>102211</xdr:rowOff>
    </xdr:from>
    <xdr:to>
      <xdr:col>7</xdr:col>
      <xdr:colOff>435428</xdr:colOff>
      <xdr:row>22</xdr:row>
      <xdr:rowOff>27217</xdr:rowOff>
    </xdr:to>
    <xdr:graphicFrame macro="">
      <xdr:nvGraphicFramePr>
        <xdr:cNvPr id="101" name="Chart 100">
          <a:extLst>
            <a:ext uri="{FF2B5EF4-FFF2-40B4-BE49-F238E27FC236}">
              <a16:creationId xmlns:a16="http://schemas.microsoft.com/office/drawing/2014/main" id="{00000000-0008-0000-02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598715</xdr:colOff>
      <xdr:row>11</xdr:row>
      <xdr:rowOff>95251</xdr:rowOff>
    </xdr:from>
    <xdr:to>
      <xdr:col>12</xdr:col>
      <xdr:colOff>107156</xdr:colOff>
      <xdr:row>22</xdr:row>
      <xdr:rowOff>176893</xdr:rowOff>
    </xdr:to>
    <xdr:graphicFrame macro="">
      <xdr:nvGraphicFramePr>
        <xdr:cNvPr id="102" name="Chart 101">
          <a:extLst>
            <a:ext uri="{FF2B5EF4-FFF2-40B4-BE49-F238E27FC236}">
              <a16:creationId xmlns:a16="http://schemas.microsoft.com/office/drawing/2014/main" id="{00000000-0008-0000-02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39687</xdr:colOff>
      <xdr:row>18</xdr:row>
      <xdr:rowOff>38437</xdr:rowOff>
    </xdr:from>
    <xdr:to>
      <xdr:col>19</xdr:col>
      <xdr:colOff>444500</xdr:colOff>
      <xdr:row>35</xdr:row>
      <xdr:rowOff>15874</xdr:rowOff>
    </xdr:to>
    <mc:AlternateContent xmlns:mc="http://schemas.openxmlformats.org/markup-compatibility/2006">
      <mc:Choice xmlns:cx1="http://schemas.microsoft.com/office/drawing/2015/9/8/chartex" Requires="cx1">
        <xdr:graphicFrame macro="">
          <xdr:nvGraphicFramePr>
            <xdr:cNvPr id="103" name="Chart 102">
              <a:extLst>
                <a:ext uri="{FF2B5EF4-FFF2-40B4-BE49-F238E27FC236}">
                  <a16:creationId xmlns:a16="http://schemas.microsoft.com/office/drawing/2014/main" id="{00000000-0008-0000-0200-00006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xfrm>
              <a:off x="9183687" y="3467437"/>
              <a:ext cx="2843213" cy="321593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139475</xdr:colOff>
      <xdr:row>12</xdr:row>
      <xdr:rowOff>45810</xdr:rowOff>
    </xdr:from>
    <xdr:to>
      <xdr:col>14</xdr:col>
      <xdr:colOff>456975</xdr:colOff>
      <xdr:row>22</xdr:row>
      <xdr:rowOff>68036</xdr:rowOff>
    </xdr:to>
    <xdr:graphicFrame macro="">
      <xdr:nvGraphicFramePr>
        <xdr:cNvPr id="104" name="Chart 103">
          <a:extLst>
            <a:ext uri="{FF2B5EF4-FFF2-40B4-BE49-F238E27FC236}">
              <a16:creationId xmlns:a16="http://schemas.microsoft.com/office/drawing/2014/main" id="{00000000-0008-0000-0200-00006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12</xdr:col>
      <xdr:colOff>76201</xdr:colOff>
      <xdr:row>25</xdr:row>
      <xdr:rowOff>111124</xdr:rowOff>
    </xdr:from>
    <xdr:to>
      <xdr:col>14</xdr:col>
      <xdr:colOff>417286</xdr:colOff>
      <xdr:row>35</xdr:row>
      <xdr:rowOff>13607</xdr:rowOff>
    </xdr:to>
    <xdr:graphicFrame macro="">
      <xdr:nvGraphicFramePr>
        <xdr:cNvPr id="105" name="Chart 104">
          <a:extLst>
            <a:ext uri="{FF2B5EF4-FFF2-40B4-BE49-F238E27FC236}">
              <a16:creationId xmlns:a16="http://schemas.microsoft.com/office/drawing/2014/main" id="{00000000-0008-0000-0200-00006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457200</xdr:colOff>
          <xdr:row>10</xdr:row>
          <xdr:rowOff>57150</xdr:rowOff>
        </xdr:from>
        <xdr:to>
          <xdr:col>5</xdr:col>
          <xdr:colOff>247650</xdr:colOff>
          <xdr:row>11</xdr:row>
          <xdr:rowOff>171450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352425</xdr:colOff>
          <xdr:row>10</xdr:row>
          <xdr:rowOff>57150</xdr:rowOff>
        </xdr:from>
        <xdr:to>
          <xdr:col>7</xdr:col>
          <xdr:colOff>133350</xdr:colOff>
          <xdr:row>11</xdr:row>
          <xdr:rowOff>171450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361950</xdr:colOff>
          <xdr:row>10</xdr:row>
          <xdr:rowOff>104775</xdr:rowOff>
        </xdr:from>
        <xdr:to>
          <xdr:col>6</xdr:col>
          <xdr:colOff>161925</xdr:colOff>
          <xdr:row>11</xdr:row>
          <xdr:rowOff>133350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4</xdr:col>
      <xdr:colOff>559594</xdr:colOff>
      <xdr:row>10</xdr:row>
      <xdr:rowOff>95250</xdr:rowOff>
    </xdr:from>
    <xdr:ext cx="531940" cy="264560"/>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2988469" y="2000250"/>
          <a:ext cx="531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effectLst/>
              <a:latin typeface="+mn-lt"/>
              <a:ea typeface="+mn-ea"/>
              <a:cs typeface="+mn-cs"/>
            </a:rPr>
            <a:t>SALES</a:t>
          </a:r>
          <a:endParaRPr lang="en-GB">
            <a:solidFill>
              <a:schemeClr val="bg1"/>
            </a:solidFill>
            <a:effectLst/>
          </a:endParaRPr>
        </a:p>
      </xdr:txBody>
    </xdr:sp>
    <xdr:clientData/>
  </xdr:oneCellAnchor>
  <xdr:oneCellAnchor>
    <xdr:from>
      <xdr:col>5</xdr:col>
      <xdr:colOff>461962</xdr:colOff>
      <xdr:row>10</xdr:row>
      <xdr:rowOff>92869</xdr:rowOff>
    </xdr:from>
    <xdr:ext cx="606833" cy="264560"/>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3498056" y="1997869"/>
          <a:ext cx="60683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effectLst/>
              <a:latin typeface="+mn-lt"/>
              <a:ea typeface="+mn-ea"/>
              <a:cs typeface="+mn-cs"/>
            </a:rPr>
            <a:t>PROFIT</a:t>
          </a:r>
          <a:endParaRPr lang="en-GB">
            <a:solidFill>
              <a:schemeClr val="bg1"/>
            </a:solidFill>
            <a:effectLst/>
          </a:endParaRPr>
        </a:p>
      </xdr:txBody>
    </xdr:sp>
    <xdr:clientData/>
  </xdr:oneCellAnchor>
  <xdr:oneCellAnchor>
    <xdr:from>
      <xdr:col>6</xdr:col>
      <xdr:colOff>447674</xdr:colOff>
      <xdr:row>10</xdr:row>
      <xdr:rowOff>102395</xdr:rowOff>
    </xdr:from>
    <xdr:ext cx="741550" cy="264560"/>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4090987" y="2007395"/>
          <a:ext cx="7415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effectLst/>
              <a:latin typeface="+mn-lt"/>
              <a:ea typeface="+mn-ea"/>
              <a:cs typeface="+mn-cs"/>
            </a:rPr>
            <a:t>PROFIT %</a:t>
          </a:r>
          <a:endParaRPr lang="en-GB">
            <a:solidFill>
              <a:schemeClr val="bg1"/>
            </a:solidFill>
            <a:effectLst/>
          </a:endParaRPr>
        </a:p>
      </xdr:txBody>
    </xdr:sp>
    <xdr:clientData/>
  </xdr:oneCellAnchor>
  <mc:AlternateContent xmlns:mc="http://schemas.openxmlformats.org/markup-compatibility/2006">
    <mc:Choice xmlns:a14="http://schemas.microsoft.com/office/drawing/2010/main" Requires="a14">
      <xdr:twoCellAnchor editAs="oneCell">
        <xdr:from>
          <xdr:col>7</xdr:col>
          <xdr:colOff>542925</xdr:colOff>
          <xdr:row>11</xdr:row>
          <xdr:rowOff>133350</xdr:rowOff>
        </xdr:from>
        <xdr:to>
          <xdr:col>8</xdr:col>
          <xdr:colOff>104775</xdr:colOff>
          <xdr:row>23</xdr:row>
          <xdr:rowOff>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pana chawla" refreshedDate="45734.915766087965" createdVersion="7" refreshedVersion="7" minRefreshableVersion="3" recordCount="475" xr:uid="{2EB6F9DB-704A-4CF9-B030-C69BF8A04889}">
  <cacheSource type="worksheet">
    <worksheetSource name="InputData"/>
  </cacheSource>
  <cacheFields count="15">
    <cacheField name="DATE" numFmtId="14">
      <sharedItems/>
    </cacheField>
    <cacheField name="PRODUCT ID" numFmtId="0">
      <sharedItems/>
    </cacheField>
    <cacheField name="QUANTITY" numFmtId="0">
      <sharedItems containsSemiMixedTypes="0" containsString="0" containsNumber="1" containsInteger="1" minValue="1" maxValue="20"/>
    </cacheField>
    <cacheField name="SALE TYPE" numFmtId="0">
      <sharedItems count="3">
        <s v="Wholesaler"/>
        <s v="Direct Sales"/>
        <s v="Online"/>
      </sharedItems>
    </cacheField>
    <cacheField name="PAYMENT MODE" numFmtId="0">
      <sharedItems count="2">
        <s v="Online"/>
        <s v="Cash"/>
      </sharedItems>
    </cacheField>
    <cacheField name="DISCOUNT %2" numFmtId="164">
      <sharedItems containsSemiMixedTypes="0" containsString="0" containsNumber="1" minValue="0" maxValue="0.2"/>
    </cacheField>
    <cacheField name="PRODUCT" numFmtId="0">
      <sharedItems count="45">
        <s v="Bluetooth Smartwatch Series 5"/>
        <s v="Home Gym Resistance Bands"/>
        <s v="Smart Fitness Tracker Band"/>
        <s v="Unisex Hoodie - Streetwear Edition"/>
        <s v="Wireless Noise-Canceling Headphones"/>
        <s v="Mountain Bike Pro 5000"/>
        <s v="VR Headset Max"/>
        <s v="Diamond Stud Earrings"/>
        <s v="Yoga Mat - Anti-Slip"/>
        <s v="Men's Leather Jacket"/>
        <s v="Trekking Backpack 50L"/>
        <s v="Luxury Stainless Steel Watch"/>
        <s v="RC Car - Off-Road Beast"/>
        <s v="Action Figure - Collector's Edition"/>
        <s v="Polarized Sunglasses"/>
        <s v="Running Shoes - Ultra Boost"/>
        <s v="Building Blocks Set - Creative Kids"/>
        <s v="Smart LED Floor Lamp"/>
        <s v="Slim Fit Denim Jeans"/>
        <s v="Minimalist Bookshelf"/>
        <s v="Virtual Reality Gaming Set"/>
        <s v="LEGO Creator Set"/>
        <s v="Portable Power Bank 20,000mAh"/>
        <s v="Mechanical Gaming Keyboard"/>
        <s v="Formal Dress Shoes"/>
        <s v="Women's Designer Handbag"/>
        <s v="Foldable Electric Scooter"/>
        <s v="3-Seater Recliner Sofa"/>
        <s v="Glass Coffee Table"/>
        <s v="DroneX with 4K Camera"/>
        <s v="Professional Tennis Racket"/>
        <s v="Ergonomic Office Chair"/>
        <s v="Camping Tent for 4 People"/>
        <s v="Smartphone X Pro"/>
        <s v="Digital Wall Clock"/>
        <s v="Ultra HD 4K Smart TV"/>
        <s v="Adjustable Dumbbell Set"/>
        <s v="Tabletop Board Game - Strategy Edition"/>
        <s v="Memory Foam Mattress"/>
        <s v="Next-Gen Gaming Console"/>
        <s v="Smart Home Speaker"/>
        <s v="Gaming Laptop Xtreme"/>
        <s v="Portable Air Purifier"/>
        <s v="Gaming Mouse - RGB Edition"/>
        <s v="Modern King-Size Bed Frame"/>
      </sharedItems>
    </cacheField>
    <cacheField name="CATEGORY" numFmtId="0">
      <sharedItems count="5">
        <s v="Electronics &amp; Gadgets"/>
        <s v="Sports &amp; Outdoor"/>
        <s v="Fashion &amp; Accessories"/>
        <s v="Toys &amp; Gaming"/>
        <s v="Home &amp; Furniture"/>
      </sharedItems>
    </cacheField>
    <cacheField name="BUYING PRIZE" numFmtId="167">
      <sharedItems containsSemiMixedTypes="0" containsString="0" containsNumber="1" containsInteger="1" minValue="5" maxValue="150"/>
    </cacheField>
    <cacheField name="SELLING PRICE" numFmtId="167">
      <sharedItems containsSemiMixedTypes="0" containsString="0" containsNumber="1" minValue="6.7" maxValue="210" count="45">
        <n v="155.61000000000001"/>
        <n v="96.3"/>
        <n v="117.48"/>
        <n v="15.72"/>
        <n v="80.94"/>
        <n v="41.81"/>
        <n v="47.73"/>
        <n v="16.64"/>
        <n v="201.28"/>
        <n v="164.28"/>
        <n v="6.7"/>
        <n v="94.17"/>
        <n v="79.92"/>
        <n v="82.08"/>
        <n v="146.72"/>
        <n v="122.08"/>
        <n v="62"/>
        <n v="149.46"/>
        <n v="156.78"/>
        <n v="8.33"/>
        <n v="162"/>
        <n v="42.55"/>
        <n v="85.5"/>
        <n v="173.88"/>
        <n v="49.21"/>
        <n v="48.4"/>
        <n v="119.7"/>
        <n v="162.54"/>
        <n v="141.57"/>
        <n v="7.8599999999999994"/>
        <n v="58.3"/>
        <n v="76.25"/>
        <n v="104.16"/>
        <n v="103.88"/>
        <n v="57.12"/>
        <n v="142.80000000000001"/>
        <n v="53.11"/>
        <n v="83.08"/>
        <n v="156.96"/>
        <n v="85.76"/>
        <n v="94.62"/>
        <n v="48.84"/>
        <n v="24.66"/>
        <n v="115.2"/>
        <n v="210"/>
      </sharedItems>
    </cacheField>
    <cacheField name="TOTAL BUYING VALUE " numFmtId="167">
      <sharedItems containsSemiMixedTypes="0" containsString="0" containsNumber="1" containsInteger="1" minValue="5" maxValue="2960"/>
    </cacheField>
    <cacheField name="TOTAL SELLING  VALUE" numFmtId="167">
      <sharedItems containsSemiMixedTypes="0" containsString="0" containsNumber="1" minValue="5.36" maxValue="3780"/>
    </cacheField>
    <cacheField name="DAY" numFmtId="168">
      <sharedItems containsSemiMixedTypes="0" containsString="0" containsNumber="1" containsInteger="1" minValue="1" maxValue="31" count="31">
        <n v="24"/>
        <n v="10"/>
        <n v="9"/>
        <n v="3"/>
        <n v="22"/>
        <n v="31"/>
        <n v="14"/>
        <n v="17"/>
        <n v="29"/>
        <n v="13"/>
        <n v="15"/>
        <n v="18"/>
        <n v="27"/>
        <n v="11"/>
        <n v="26"/>
        <n v="4"/>
        <n v="28"/>
        <n v="25"/>
        <n v="7"/>
        <n v="19"/>
        <n v="21"/>
        <n v="23"/>
        <n v="30"/>
        <n v="20"/>
        <n v="12"/>
        <n v="6"/>
        <n v="5"/>
        <n v="1"/>
        <n v="8"/>
        <n v="2"/>
        <n v="16"/>
      </sharedItems>
    </cacheField>
    <cacheField name="MONTH" numFmtId="2">
      <sharedItems count="12">
        <s v="Nov"/>
        <s v="Jan"/>
        <s v="Feb"/>
        <s v="Mar"/>
        <s v="Aug"/>
        <s v="Jun"/>
        <s v="May"/>
        <s v="Oct"/>
        <s v="Jul"/>
        <s v="Apr"/>
        <s v="Sep"/>
        <s v="Dec"/>
      </sharedItems>
    </cacheField>
    <cacheField name="YEAR" numFmtId="1">
      <sharedItems containsSemiMixedTypes="0" containsString="0" containsNumber="1" containsInteger="1" minValue="2023" maxValue="2023" count="1">
        <n v="2023"/>
      </sharedItems>
    </cacheField>
  </cacheFields>
  <extLst>
    <ext xmlns:x14="http://schemas.microsoft.com/office/spreadsheetml/2009/9/main" uri="{725AE2AE-9491-48be-B2B4-4EB974FC3084}">
      <x14:pivotCacheDefinition pivotCacheId="649551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s v="2023-11-24"/>
    <s v="P0005"/>
    <n v="11"/>
    <x v="0"/>
    <x v="0"/>
    <n v="0.2"/>
    <x v="0"/>
    <x v="0"/>
    <n v="133"/>
    <x v="0"/>
    <n v="1463"/>
    <n v="1369.3680000000002"/>
    <x v="0"/>
    <x v="0"/>
    <x v="0"/>
  </r>
  <r>
    <s v="2023-01-10"/>
    <s v="P0036"/>
    <n v="13"/>
    <x v="1"/>
    <x v="1"/>
    <n v="0.2"/>
    <x v="1"/>
    <x v="1"/>
    <n v="90"/>
    <x v="1"/>
    <n v="1170"/>
    <n v="1001.52"/>
    <x v="1"/>
    <x v="1"/>
    <x v="0"/>
  </r>
  <r>
    <s v="2023-02-09"/>
    <s v="P0032"/>
    <n v="16"/>
    <x v="0"/>
    <x v="1"/>
    <n v="0.05"/>
    <x v="2"/>
    <x v="1"/>
    <n v="89"/>
    <x v="2"/>
    <n v="1424"/>
    <n v="1785.6959999999999"/>
    <x v="2"/>
    <x v="2"/>
    <x v="0"/>
  </r>
  <r>
    <s v="2023-03-03"/>
    <s v="P0015"/>
    <n v="7"/>
    <x v="2"/>
    <x v="0"/>
    <n v="0.2"/>
    <x v="3"/>
    <x v="2"/>
    <n v="12"/>
    <x v="3"/>
    <n v="84"/>
    <n v="88.032000000000011"/>
    <x v="3"/>
    <x v="3"/>
    <x v="0"/>
  </r>
  <r>
    <s v="2023-08-22"/>
    <s v="P0003"/>
    <n v="4"/>
    <x v="1"/>
    <x v="0"/>
    <n v="0.1"/>
    <x v="4"/>
    <x v="0"/>
    <n v="71"/>
    <x v="4"/>
    <n v="284"/>
    <n v="291.38400000000001"/>
    <x v="4"/>
    <x v="4"/>
    <x v="0"/>
  </r>
  <r>
    <s v="2023-08-31"/>
    <s v="P0028"/>
    <n v="20"/>
    <x v="0"/>
    <x v="0"/>
    <n v="0.15"/>
    <x v="5"/>
    <x v="1"/>
    <n v="37"/>
    <x v="5"/>
    <n v="740"/>
    <n v="710.77"/>
    <x v="5"/>
    <x v="4"/>
    <x v="0"/>
  </r>
  <r>
    <s v="2023-06-10"/>
    <s v="P0007"/>
    <n v="12"/>
    <x v="0"/>
    <x v="1"/>
    <n v="0.1"/>
    <x v="6"/>
    <x v="0"/>
    <n v="43"/>
    <x v="6"/>
    <n v="516"/>
    <n v="515.48400000000004"/>
    <x v="1"/>
    <x v="5"/>
    <x v="0"/>
  </r>
  <r>
    <s v="2023-05-31"/>
    <s v="P0016"/>
    <n v="18"/>
    <x v="0"/>
    <x v="1"/>
    <n v="0.2"/>
    <x v="7"/>
    <x v="2"/>
    <n v="13"/>
    <x v="7"/>
    <n v="234"/>
    <n v="239.61599999999999"/>
    <x v="5"/>
    <x v="6"/>
    <x v="0"/>
  </r>
  <r>
    <s v="2023-10-03"/>
    <s v="P0028"/>
    <n v="3"/>
    <x v="1"/>
    <x v="1"/>
    <n v="0.1"/>
    <x v="5"/>
    <x v="1"/>
    <n v="37"/>
    <x v="5"/>
    <n v="111"/>
    <n v="112.88700000000001"/>
    <x v="3"/>
    <x v="7"/>
    <x v="0"/>
  </r>
  <r>
    <s v="2023-07-24"/>
    <s v="P0030"/>
    <n v="20"/>
    <x v="0"/>
    <x v="0"/>
    <n v="0.1"/>
    <x v="8"/>
    <x v="1"/>
    <n v="148"/>
    <x v="8"/>
    <n v="2960"/>
    <n v="3623.04"/>
    <x v="0"/>
    <x v="8"/>
    <x v="0"/>
  </r>
  <r>
    <s v="2023-01-14"/>
    <s v="P0010"/>
    <n v="8"/>
    <x v="2"/>
    <x v="1"/>
    <n v="0.2"/>
    <x v="9"/>
    <x v="2"/>
    <n v="148"/>
    <x v="9"/>
    <n v="1184"/>
    <n v="1051.3920000000001"/>
    <x v="6"/>
    <x v="1"/>
    <x v="0"/>
  </r>
  <r>
    <s v="2023-10-17"/>
    <s v="P0030"/>
    <n v="18"/>
    <x v="0"/>
    <x v="1"/>
    <n v="0.15"/>
    <x v="8"/>
    <x v="1"/>
    <n v="148"/>
    <x v="8"/>
    <n v="2664"/>
    <n v="3079.5839999999998"/>
    <x v="7"/>
    <x v="7"/>
    <x v="0"/>
  </r>
  <r>
    <s v="2023-05-09"/>
    <s v="P0035"/>
    <n v="3"/>
    <x v="0"/>
    <x v="1"/>
    <n v="0.15"/>
    <x v="10"/>
    <x v="1"/>
    <n v="5"/>
    <x v="10"/>
    <n v="15"/>
    <n v="17.085000000000001"/>
    <x v="2"/>
    <x v="6"/>
    <x v="0"/>
  </r>
  <r>
    <s v="2023-03-29"/>
    <s v="P0012"/>
    <n v="8"/>
    <x v="1"/>
    <x v="0"/>
    <n v="0"/>
    <x v="11"/>
    <x v="2"/>
    <n v="73"/>
    <x v="11"/>
    <n v="584"/>
    <n v="753.36"/>
    <x v="8"/>
    <x v="3"/>
    <x v="0"/>
  </r>
  <r>
    <s v="2023-05-13"/>
    <s v="P0038"/>
    <n v="2"/>
    <x v="1"/>
    <x v="0"/>
    <n v="0"/>
    <x v="12"/>
    <x v="3"/>
    <n v="72"/>
    <x v="12"/>
    <n v="144"/>
    <n v="159.84"/>
    <x v="9"/>
    <x v="6"/>
    <x v="0"/>
  </r>
  <r>
    <s v="2023-03-13"/>
    <s v="P0044"/>
    <n v="9"/>
    <x v="1"/>
    <x v="1"/>
    <n v="0.1"/>
    <x v="13"/>
    <x v="3"/>
    <n v="76"/>
    <x v="13"/>
    <n v="684"/>
    <n v="664.84800000000007"/>
    <x v="9"/>
    <x v="3"/>
    <x v="0"/>
  </r>
  <r>
    <s v="2023-04-15"/>
    <s v="P0030"/>
    <n v="8"/>
    <x v="2"/>
    <x v="0"/>
    <n v="0.05"/>
    <x v="8"/>
    <x v="1"/>
    <n v="148"/>
    <x v="8"/>
    <n v="1184"/>
    <n v="1529.7279999999998"/>
    <x v="10"/>
    <x v="9"/>
    <x v="0"/>
  </r>
  <r>
    <s v="2023-02-03"/>
    <s v="P0010"/>
    <n v="17"/>
    <x v="1"/>
    <x v="1"/>
    <n v="0.05"/>
    <x v="9"/>
    <x v="2"/>
    <n v="148"/>
    <x v="9"/>
    <n v="2516"/>
    <n v="2653.1220000000003"/>
    <x v="3"/>
    <x v="2"/>
    <x v="0"/>
  </r>
  <r>
    <s v="2023-10-18"/>
    <s v="P0014"/>
    <n v="3"/>
    <x v="1"/>
    <x v="1"/>
    <n v="0.2"/>
    <x v="14"/>
    <x v="2"/>
    <n v="112"/>
    <x v="14"/>
    <n v="336"/>
    <n v="352.12799999999999"/>
    <x v="11"/>
    <x v="7"/>
    <x v="0"/>
  </r>
  <r>
    <s v="2023-06-27"/>
    <s v="P0013"/>
    <n v="9"/>
    <x v="0"/>
    <x v="1"/>
    <n v="0.2"/>
    <x v="15"/>
    <x v="2"/>
    <n v="112"/>
    <x v="15"/>
    <n v="1008"/>
    <n v="878.97600000000011"/>
    <x v="12"/>
    <x v="5"/>
    <x v="0"/>
  </r>
  <r>
    <s v="2023-05-11"/>
    <s v="P0015"/>
    <n v="7"/>
    <x v="1"/>
    <x v="1"/>
    <n v="0"/>
    <x v="3"/>
    <x v="2"/>
    <n v="12"/>
    <x v="3"/>
    <n v="84"/>
    <n v="110.04"/>
    <x v="13"/>
    <x v="6"/>
    <x v="0"/>
  </r>
  <r>
    <s v="2023-04-13"/>
    <s v="P0045"/>
    <n v="9"/>
    <x v="0"/>
    <x v="0"/>
    <n v="0"/>
    <x v="16"/>
    <x v="3"/>
    <n v="50"/>
    <x v="16"/>
    <n v="450"/>
    <n v="558"/>
    <x v="9"/>
    <x v="9"/>
    <x v="0"/>
  </r>
  <r>
    <s v="2023-07-26"/>
    <s v="P0023"/>
    <n v="13"/>
    <x v="2"/>
    <x v="1"/>
    <n v="0"/>
    <x v="17"/>
    <x v="4"/>
    <n v="141"/>
    <x v="17"/>
    <n v="1833"/>
    <n v="1942.98"/>
    <x v="14"/>
    <x v="8"/>
    <x v="0"/>
  </r>
  <r>
    <s v="2023-08-04"/>
    <s v="P0028"/>
    <n v="17"/>
    <x v="1"/>
    <x v="1"/>
    <n v="0"/>
    <x v="5"/>
    <x v="1"/>
    <n v="37"/>
    <x v="5"/>
    <n v="629"/>
    <n v="710.77"/>
    <x v="15"/>
    <x v="4"/>
    <x v="0"/>
  </r>
  <r>
    <s v="2023-06-29"/>
    <s v="P0017"/>
    <n v="13"/>
    <x v="1"/>
    <x v="0"/>
    <n v="0.2"/>
    <x v="18"/>
    <x v="2"/>
    <n v="134"/>
    <x v="18"/>
    <n v="1742"/>
    <n v="1630.5120000000002"/>
    <x v="8"/>
    <x v="5"/>
    <x v="0"/>
  </r>
  <r>
    <s v="2023-03-28"/>
    <s v="P0025"/>
    <n v="11"/>
    <x v="1"/>
    <x v="0"/>
    <n v="0.1"/>
    <x v="19"/>
    <x v="4"/>
    <n v="7"/>
    <x v="19"/>
    <n v="77"/>
    <n v="82.466999999999999"/>
    <x v="16"/>
    <x v="3"/>
    <x v="0"/>
  </r>
  <r>
    <s v="2023-02-22"/>
    <s v="P0042"/>
    <n v="17"/>
    <x v="1"/>
    <x v="1"/>
    <n v="0.15"/>
    <x v="20"/>
    <x v="3"/>
    <n v="120"/>
    <x v="20"/>
    <n v="2040"/>
    <n v="2340.9"/>
    <x v="4"/>
    <x v="2"/>
    <x v="0"/>
  </r>
  <r>
    <s v="2023-10-28"/>
    <s v="P0039"/>
    <n v="1"/>
    <x v="0"/>
    <x v="1"/>
    <n v="0.1"/>
    <x v="21"/>
    <x v="3"/>
    <n v="37"/>
    <x v="21"/>
    <n v="37"/>
    <n v="38.295000000000002"/>
    <x v="16"/>
    <x v="7"/>
    <x v="0"/>
  </r>
  <r>
    <s v="2023-04-24"/>
    <s v="P0003"/>
    <n v="4"/>
    <x v="0"/>
    <x v="1"/>
    <n v="0.2"/>
    <x v="4"/>
    <x v="0"/>
    <n v="71"/>
    <x v="4"/>
    <n v="284"/>
    <n v="259.00799999999998"/>
    <x v="0"/>
    <x v="9"/>
    <x v="0"/>
  </r>
  <r>
    <s v="2023-03-25"/>
    <s v="P0006"/>
    <n v="16"/>
    <x v="1"/>
    <x v="1"/>
    <n v="0.1"/>
    <x v="22"/>
    <x v="0"/>
    <n v="75"/>
    <x v="22"/>
    <n v="1200"/>
    <n v="1231.2"/>
    <x v="17"/>
    <x v="3"/>
    <x v="0"/>
  </r>
  <r>
    <s v="2023-09-07"/>
    <s v="P0039"/>
    <n v="14"/>
    <x v="0"/>
    <x v="1"/>
    <n v="0.2"/>
    <x v="21"/>
    <x v="3"/>
    <n v="37"/>
    <x v="21"/>
    <n v="518"/>
    <n v="476.55999999999995"/>
    <x v="18"/>
    <x v="10"/>
    <x v="0"/>
  </r>
  <r>
    <s v="2023-11-19"/>
    <s v="P0035"/>
    <n v="1"/>
    <x v="0"/>
    <x v="1"/>
    <n v="0.2"/>
    <x v="10"/>
    <x v="1"/>
    <n v="5"/>
    <x v="10"/>
    <n v="5"/>
    <n v="5.36"/>
    <x v="19"/>
    <x v="0"/>
    <x v="0"/>
  </r>
  <r>
    <s v="2023-11-14"/>
    <s v="P0041"/>
    <n v="2"/>
    <x v="1"/>
    <x v="0"/>
    <n v="0.2"/>
    <x v="23"/>
    <x v="3"/>
    <n v="138"/>
    <x v="23"/>
    <n v="276"/>
    <n v="278.20800000000003"/>
    <x v="6"/>
    <x v="0"/>
    <x v="0"/>
  </r>
  <r>
    <s v="2023-09-21"/>
    <s v="P0018"/>
    <n v="14"/>
    <x v="0"/>
    <x v="0"/>
    <n v="0.05"/>
    <x v="24"/>
    <x v="2"/>
    <n v="37"/>
    <x v="24"/>
    <n v="518"/>
    <n v="654.49300000000005"/>
    <x v="20"/>
    <x v="10"/>
    <x v="0"/>
  </r>
  <r>
    <s v="2023-04-11"/>
    <s v="P0011"/>
    <n v="2"/>
    <x v="0"/>
    <x v="1"/>
    <n v="0.15"/>
    <x v="25"/>
    <x v="2"/>
    <n v="44"/>
    <x v="25"/>
    <n v="88"/>
    <n v="82.28"/>
    <x v="13"/>
    <x v="9"/>
    <x v="0"/>
  </r>
  <r>
    <s v="2023-10-14"/>
    <s v="P0033"/>
    <n v="20"/>
    <x v="1"/>
    <x v="1"/>
    <n v="0.1"/>
    <x v="26"/>
    <x v="1"/>
    <n v="95"/>
    <x v="26"/>
    <n v="1900"/>
    <n v="2154.6"/>
    <x v="6"/>
    <x v="7"/>
    <x v="0"/>
  </r>
  <r>
    <s v="2023-10-04"/>
    <s v="P0021"/>
    <n v="8"/>
    <x v="0"/>
    <x v="0"/>
    <n v="0.1"/>
    <x v="27"/>
    <x v="4"/>
    <n v="126"/>
    <x v="27"/>
    <n v="1008"/>
    <n v="1170.288"/>
    <x v="15"/>
    <x v="7"/>
    <x v="0"/>
  </r>
  <r>
    <s v="2023-10-25"/>
    <s v="P0010"/>
    <n v="20"/>
    <x v="2"/>
    <x v="1"/>
    <n v="0.2"/>
    <x v="9"/>
    <x v="2"/>
    <n v="148"/>
    <x v="9"/>
    <n v="2960"/>
    <n v="2628.48"/>
    <x v="17"/>
    <x v="7"/>
    <x v="0"/>
  </r>
  <r>
    <s v="2023-01-31"/>
    <s v="P0005"/>
    <n v="3"/>
    <x v="2"/>
    <x v="1"/>
    <n v="0.15"/>
    <x v="0"/>
    <x v="0"/>
    <n v="133"/>
    <x v="0"/>
    <n v="399"/>
    <n v="396.80550000000005"/>
    <x v="5"/>
    <x v="1"/>
    <x v="0"/>
  </r>
  <r>
    <s v="2023-08-31"/>
    <s v="P0022"/>
    <n v="13"/>
    <x v="0"/>
    <x v="0"/>
    <n v="0.15"/>
    <x v="28"/>
    <x v="4"/>
    <n v="121"/>
    <x v="28"/>
    <n v="1573"/>
    <n v="1564.3484999999998"/>
    <x v="5"/>
    <x v="4"/>
    <x v="0"/>
  </r>
  <r>
    <s v="2023-01-04"/>
    <s v="P0009"/>
    <n v="3"/>
    <x v="2"/>
    <x v="1"/>
    <n v="0.1"/>
    <x v="29"/>
    <x v="0"/>
    <n v="6"/>
    <x v="29"/>
    <n v="18"/>
    <n v="21.221999999999998"/>
    <x v="15"/>
    <x v="1"/>
    <x v="0"/>
  </r>
  <r>
    <s v="2023-01-15"/>
    <s v="P0036"/>
    <n v="12"/>
    <x v="0"/>
    <x v="0"/>
    <n v="0.15"/>
    <x v="1"/>
    <x v="1"/>
    <n v="90"/>
    <x v="1"/>
    <n v="1080"/>
    <n v="982.25999999999988"/>
    <x v="10"/>
    <x v="1"/>
    <x v="0"/>
  </r>
  <r>
    <s v="2023-08-07"/>
    <s v="P0034"/>
    <n v="7"/>
    <x v="2"/>
    <x v="1"/>
    <n v="0"/>
    <x v="30"/>
    <x v="1"/>
    <n v="55"/>
    <x v="30"/>
    <n v="385"/>
    <n v="408.09999999999997"/>
    <x v="18"/>
    <x v="4"/>
    <x v="0"/>
  </r>
  <r>
    <s v="2023-04-23"/>
    <s v="P0003"/>
    <n v="1"/>
    <x v="2"/>
    <x v="0"/>
    <n v="0.15"/>
    <x v="4"/>
    <x v="0"/>
    <n v="71"/>
    <x v="4"/>
    <n v="71"/>
    <n v="68.798999999999992"/>
    <x v="21"/>
    <x v="9"/>
    <x v="0"/>
  </r>
  <r>
    <s v="2023-11-30"/>
    <s v="P0042"/>
    <n v="16"/>
    <x v="0"/>
    <x v="1"/>
    <n v="0.05"/>
    <x v="20"/>
    <x v="3"/>
    <n v="120"/>
    <x v="20"/>
    <n v="1920"/>
    <n v="2462.4"/>
    <x v="22"/>
    <x v="0"/>
    <x v="0"/>
  </r>
  <r>
    <s v="2023-11-22"/>
    <s v="P0030"/>
    <n v="10"/>
    <x v="2"/>
    <x v="1"/>
    <n v="0.05"/>
    <x v="8"/>
    <x v="1"/>
    <n v="148"/>
    <x v="8"/>
    <n v="1480"/>
    <n v="1912.1599999999999"/>
    <x v="4"/>
    <x v="0"/>
    <x v="0"/>
  </r>
  <r>
    <s v="2023-02-15"/>
    <s v="P0005"/>
    <n v="9"/>
    <x v="1"/>
    <x v="1"/>
    <n v="0.1"/>
    <x v="0"/>
    <x v="0"/>
    <n v="133"/>
    <x v="0"/>
    <n v="1197"/>
    <n v="1260.4410000000003"/>
    <x v="10"/>
    <x v="2"/>
    <x v="0"/>
  </r>
  <r>
    <s v="2023-06-17"/>
    <s v="P0020"/>
    <n v="9"/>
    <x v="0"/>
    <x v="1"/>
    <n v="0"/>
    <x v="31"/>
    <x v="4"/>
    <n v="61"/>
    <x v="31"/>
    <n v="549"/>
    <n v="686.25"/>
    <x v="7"/>
    <x v="5"/>
    <x v="0"/>
  </r>
  <r>
    <s v="2023-03-11"/>
    <s v="P0031"/>
    <n v="15"/>
    <x v="2"/>
    <x v="1"/>
    <n v="0.2"/>
    <x v="32"/>
    <x v="1"/>
    <n v="93"/>
    <x v="32"/>
    <n v="1395"/>
    <n v="1249.92"/>
    <x v="13"/>
    <x v="3"/>
    <x v="0"/>
  </r>
  <r>
    <s v="2023-07-13"/>
    <s v="P0035"/>
    <n v="17"/>
    <x v="1"/>
    <x v="0"/>
    <n v="0"/>
    <x v="10"/>
    <x v="1"/>
    <n v="5"/>
    <x v="10"/>
    <n v="85"/>
    <n v="113.9"/>
    <x v="9"/>
    <x v="8"/>
    <x v="0"/>
  </r>
  <r>
    <s v="2023-01-20"/>
    <s v="P0015"/>
    <n v="2"/>
    <x v="0"/>
    <x v="0"/>
    <n v="0.2"/>
    <x v="3"/>
    <x v="2"/>
    <n v="12"/>
    <x v="3"/>
    <n v="24"/>
    <n v="25.152000000000001"/>
    <x v="23"/>
    <x v="1"/>
    <x v="0"/>
  </r>
  <r>
    <s v="2023-05-31"/>
    <s v="P0001"/>
    <n v="3"/>
    <x v="0"/>
    <x v="1"/>
    <n v="0.2"/>
    <x v="33"/>
    <x v="0"/>
    <n v="98"/>
    <x v="33"/>
    <n v="294"/>
    <n v="249.31200000000001"/>
    <x v="5"/>
    <x v="6"/>
    <x v="0"/>
  </r>
  <r>
    <s v="2023-05-22"/>
    <s v="P0027"/>
    <n v="12"/>
    <x v="0"/>
    <x v="1"/>
    <n v="0.1"/>
    <x v="34"/>
    <x v="4"/>
    <n v="48"/>
    <x v="34"/>
    <n v="576"/>
    <n v="616.89599999999996"/>
    <x v="4"/>
    <x v="6"/>
    <x v="0"/>
  </r>
  <r>
    <s v="2023-02-22"/>
    <s v="P0038"/>
    <n v="2"/>
    <x v="2"/>
    <x v="1"/>
    <n v="0.15"/>
    <x v="12"/>
    <x v="3"/>
    <n v="72"/>
    <x v="12"/>
    <n v="144"/>
    <n v="135.864"/>
    <x v="4"/>
    <x v="2"/>
    <x v="0"/>
  </r>
  <r>
    <s v="2023-05-11"/>
    <s v="P0002"/>
    <n v="15"/>
    <x v="0"/>
    <x v="0"/>
    <n v="0.15"/>
    <x v="35"/>
    <x v="0"/>
    <n v="105"/>
    <x v="35"/>
    <n v="1575"/>
    <n v="1820.7"/>
    <x v="13"/>
    <x v="6"/>
    <x v="0"/>
  </r>
  <r>
    <s v="2023-05-03"/>
    <s v="P0013"/>
    <n v="19"/>
    <x v="0"/>
    <x v="1"/>
    <n v="0.15"/>
    <x v="15"/>
    <x v="2"/>
    <n v="112"/>
    <x v="15"/>
    <n v="2128"/>
    <n v="1971.5919999999999"/>
    <x v="3"/>
    <x v="6"/>
    <x v="0"/>
  </r>
  <r>
    <s v="2023-11-17"/>
    <s v="P0015"/>
    <n v="7"/>
    <x v="0"/>
    <x v="1"/>
    <n v="0.15"/>
    <x v="3"/>
    <x v="2"/>
    <n v="12"/>
    <x v="3"/>
    <n v="84"/>
    <n v="93.534000000000006"/>
    <x v="7"/>
    <x v="0"/>
    <x v="0"/>
  </r>
  <r>
    <s v="2023-09-12"/>
    <s v="P0029"/>
    <n v="20"/>
    <x v="2"/>
    <x v="1"/>
    <n v="0.2"/>
    <x v="36"/>
    <x v="1"/>
    <n v="47"/>
    <x v="36"/>
    <n v="940"/>
    <n v="849.7600000000001"/>
    <x v="24"/>
    <x v="10"/>
    <x v="0"/>
  </r>
  <r>
    <s v="2023-12-13"/>
    <s v="P0011"/>
    <n v="11"/>
    <x v="1"/>
    <x v="1"/>
    <n v="0.15"/>
    <x v="25"/>
    <x v="2"/>
    <n v="44"/>
    <x v="25"/>
    <n v="484"/>
    <n v="452.53999999999996"/>
    <x v="9"/>
    <x v="11"/>
    <x v="0"/>
  </r>
  <r>
    <s v="2023-06-27"/>
    <s v="P0009"/>
    <n v="17"/>
    <x v="0"/>
    <x v="0"/>
    <n v="0.2"/>
    <x v="29"/>
    <x v="0"/>
    <n v="6"/>
    <x v="29"/>
    <n v="102"/>
    <n v="106.89600000000002"/>
    <x v="12"/>
    <x v="5"/>
    <x v="0"/>
  </r>
  <r>
    <s v="2023-07-06"/>
    <s v="P0015"/>
    <n v="2"/>
    <x v="2"/>
    <x v="1"/>
    <n v="0"/>
    <x v="3"/>
    <x v="2"/>
    <n v="12"/>
    <x v="3"/>
    <n v="24"/>
    <n v="31.44"/>
    <x v="25"/>
    <x v="8"/>
    <x v="0"/>
  </r>
  <r>
    <s v="2023-07-04"/>
    <s v="P0018"/>
    <n v="12"/>
    <x v="2"/>
    <x v="1"/>
    <n v="0.2"/>
    <x v="24"/>
    <x v="2"/>
    <n v="37"/>
    <x v="24"/>
    <n v="444"/>
    <n v="472.416"/>
    <x v="15"/>
    <x v="8"/>
    <x v="0"/>
  </r>
  <r>
    <s v="2023-01-05"/>
    <s v="P0003"/>
    <n v="8"/>
    <x v="2"/>
    <x v="0"/>
    <n v="0.05"/>
    <x v="4"/>
    <x v="0"/>
    <n v="71"/>
    <x v="4"/>
    <n v="568"/>
    <n v="615.14400000000001"/>
    <x v="26"/>
    <x v="1"/>
    <x v="0"/>
  </r>
  <r>
    <s v="2023-09-20"/>
    <s v="P0023"/>
    <n v="3"/>
    <x v="1"/>
    <x v="1"/>
    <n v="0"/>
    <x v="17"/>
    <x v="4"/>
    <n v="141"/>
    <x v="17"/>
    <n v="423"/>
    <n v="448.38"/>
    <x v="23"/>
    <x v="10"/>
    <x v="0"/>
  </r>
  <r>
    <s v="2023-12-01"/>
    <s v="P0003"/>
    <n v="3"/>
    <x v="2"/>
    <x v="1"/>
    <n v="0.2"/>
    <x v="4"/>
    <x v="0"/>
    <n v="71"/>
    <x v="4"/>
    <n v="213"/>
    <n v="194.256"/>
    <x v="27"/>
    <x v="11"/>
    <x v="0"/>
  </r>
  <r>
    <s v="2023-04-12"/>
    <s v="P0043"/>
    <n v="12"/>
    <x v="1"/>
    <x v="1"/>
    <n v="0.05"/>
    <x v="37"/>
    <x v="3"/>
    <n v="67"/>
    <x v="37"/>
    <n v="804"/>
    <n v="947.11199999999997"/>
    <x v="24"/>
    <x v="9"/>
    <x v="0"/>
  </r>
  <r>
    <s v="2023-01-25"/>
    <s v="P0002"/>
    <n v="10"/>
    <x v="2"/>
    <x v="0"/>
    <n v="0.15"/>
    <x v="35"/>
    <x v="0"/>
    <n v="105"/>
    <x v="35"/>
    <n v="1050"/>
    <n v="1213.8"/>
    <x v="17"/>
    <x v="1"/>
    <x v="0"/>
  </r>
  <r>
    <s v="2023-07-09"/>
    <s v="P0012"/>
    <n v="8"/>
    <x v="0"/>
    <x v="1"/>
    <n v="0"/>
    <x v="11"/>
    <x v="2"/>
    <n v="73"/>
    <x v="11"/>
    <n v="584"/>
    <n v="753.36"/>
    <x v="2"/>
    <x v="8"/>
    <x v="0"/>
  </r>
  <r>
    <s v="2023-10-24"/>
    <s v="P0024"/>
    <n v="15"/>
    <x v="0"/>
    <x v="1"/>
    <n v="0.15"/>
    <x v="38"/>
    <x v="4"/>
    <n v="144"/>
    <x v="38"/>
    <n v="2160"/>
    <n v="2001.24"/>
    <x v="0"/>
    <x v="7"/>
    <x v="0"/>
  </r>
  <r>
    <s v="2023-11-19"/>
    <s v="P0028"/>
    <n v="4"/>
    <x v="2"/>
    <x v="0"/>
    <n v="0.15"/>
    <x v="5"/>
    <x v="1"/>
    <n v="37"/>
    <x v="5"/>
    <n v="148"/>
    <n v="142.154"/>
    <x v="19"/>
    <x v="0"/>
    <x v="0"/>
  </r>
  <r>
    <s v="2023-07-14"/>
    <s v="P0016"/>
    <n v="20"/>
    <x v="0"/>
    <x v="1"/>
    <n v="0.2"/>
    <x v="7"/>
    <x v="2"/>
    <n v="13"/>
    <x v="7"/>
    <n v="260"/>
    <n v="266.24"/>
    <x v="6"/>
    <x v="8"/>
    <x v="0"/>
  </r>
  <r>
    <s v="2023-03-21"/>
    <s v="P0018"/>
    <n v="18"/>
    <x v="1"/>
    <x v="1"/>
    <n v="0"/>
    <x v="24"/>
    <x v="2"/>
    <n v="37"/>
    <x v="24"/>
    <n v="666"/>
    <n v="885.78"/>
    <x v="20"/>
    <x v="3"/>
    <x v="0"/>
  </r>
  <r>
    <s v="2023-12-26"/>
    <s v="P0001"/>
    <n v="14"/>
    <x v="1"/>
    <x v="1"/>
    <n v="0.2"/>
    <x v="33"/>
    <x v="0"/>
    <n v="98"/>
    <x v="33"/>
    <n v="1372"/>
    <n v="1163.4559999999999"/>
    <x v="14"/>
    <x v="11"/>
    <x v="0"/>
  </r>
  <r>
    <s v="2023-06-07"/>
    <s v="P0034"/>
    <n v="18"/>
    <x v="0"/>
    <x v="0"/>
    <n v="0.15"/>
    <x v="30"/>
    <x v="1"/>
    <n v="55"/>
    <x v="30"/>
    <n v="990"/>
    <n v="891.9899999999999"/>
    <x v="18"/>
    <x v="5"/>
    <x v="0"/>
  </r>
  <r>
    <s v="2023-11-17"/>
    <s v="P0002"/>
    <n v="2"/>
    <x v="0"/>
    <x v="0"/>
    <n v="0.05"/>
    <x v="35"/>
    <x v="0"/>
    <n v="105"/>
    <x v="35"/>
    <n v="210"/>
    <n v="271.32"/>
    <x v="7"/>
    <x v="0"/>
    <x v="0"/>
  </r>
  <r>
    <s v="2023-07-03"/>
    <s v="P0017"/>
    <n v="17"/>
    <x v="0"/>
    <x v="0"/>
    <n v="0.05"/>
    <x v="18"/>
    <x v="2"/>
    <n v="134"/>
    <x v="18"/>
    <n v="2278"/>
    <n v="2531.9970000000003"/>
    <x v="3"/>
    <x v="8"/>
    <x v="0"/>
  </r>
  <r>
    <s v="2023-06-13"/>
    <s v="P0021"/>
    <n v="18"/>
    <x v="2"/>
    <x v="1"/>
    <n v="0.2"/>
    <x v="27"/>
    <x v="4"/>
    <n v="126"/>
    <x v="27"/>
    <n v="2268"/>
    <n v="2340.576"/>
    <x v="9"/>
    <x v="5"/>
    <x v="0"/>
  </r>
  <r>
    <s v="2023-11-25"/>
    <s v="P0029"/>
    <n v="8"/>
    <x v="2"/>
    <x v="0"/>
    <n v="0.1"/>
    <x v="36"/>
    <x v="1"/>
    <n v="47"/>
    <x v="36"/>
    <n v="376"/>
    <n v="382.392"/>
    <x v="17"/>
    <x v="0"/>
    <x v="0"/>
  </r>
  <r>
    <s v="2023-05-21"/>
    <s v="P0037"/>
    <n v="18"/>
    <x v="1"/>
    <x v="0"/>
    <n v="0.15"/>
    <x v="39"/>
    <x v="3"/>
    <n v="67"/>
    <x v="39"/>
    <n v="1206"/>
    <n v="1312.1279999999999"/>
    <x v="20"/>
    <x v="6"/>
    <x v="0"/>
  </r>
  <r>
    <s v="2023-08-15"/>
    <s v="P0021"/>
    <n v="12"/>
    <x v="2"/>
    <x v="1"/>
    <n v="0.1"/>
    <x v="27"/>
    <x v="4"/>
    <n v="126"/>
    <x v="27"/>
    <n v="1512"/>
    <n v="1755.432"/>
    <x v="10"/>
    <x v="4"/>
    <x v="0"/>
  </r>
  <r>
    <s v="2023-01-21"/>
    <s v="P0001"/>
    <n v="18"/>
    <x v="0"/>
    <x v="0"/>
    <n v="0.1"/>
    <x v="33"/>
    <x v="0"/>
    <n v="98"/>
    <x v="33"/>
    <n v="1764"/>
    <n v="1682.856"/>
    <x v="20"/>
    <x v="1"/>
    <x v="0"/>
  </r>
  <r>
    <s v="2023-09-12"/>
    <s v="P0023"/>
    <n v="2"/>
    <x v="1"/>
    <x v="0"/>
    <n v="0.15"/>
    <x v="17"/>
    <x v="4"/>
    <n v="141"/>
    <x v="17"/>
    <n v="282"/>
    <n v="254.08199999999999"/>
    <x v="24"/>
    <x v="10"/>
    <x v="0"/>
  </r>
  <r>
    <s v="2023-07-18"/>
    <s v="P0027"/>
    <n v="19"/>
    <x v="2"/>
    <x v="0"/>
    <n v="0.1"/>
    <x v="34"/>
    <x v="4"/>
    <n v="48"/>
    <x v="34"/>
    <n v="912"/>
    <n v="976.75199999999995"/>
    <x v="11"/>
    <x v="8"/>
    <x v="0"/>
  </r>
  <r>
    <s v="2023-08-08"/>
    <s v="P0013"/>
    <n v="4"/>
    <x v="1"/>
    <x v="1"/>
    <n v="0.15"/>
    <x v="15"/>
    <x v="2"/>
    <n v="112"/>
    <x v="15"/>
    <n v="448"/>
    <n v="415.072"/>
    <x v="28"/>
    <x v="4"/>
    <x v="0"/>
  </r>
  <r>
    <s v="2023-12-06"/>
    <s v="P0002"/>
    <n v="4"/>
    <x v="2"/>
    <x v="1"/>
    <n v="0.15"/>
    <x v="35"/>
    <x v="0"/>
    <n v="105"/>
    <x v="35"/>
    <n v="420"/>
    <n v="485.52000000000004"/>
    <x v="25"/>
    <x v="11"/>
    <x v="0"/>
  </r>
  <r>
    <s v="2023-02-15"/>
    <s v="P0008"/>
    <n v="13"/>
    <x v="2"/>
    <x v="0"/>
    <n v="0.15"/>
    <x v="40"/>
    <x v="0"/>
    <n v="83"/>
    <x v="40"/>
    <n v="1079"/>
    <n v="1045.5509999999999"/>
    <x v="10"/>
    <x v="2"/>
    <x v="0"/>
  </r>
  <r>
    <s v="2023-10-15"/>
    <s v="P0006"/>
    <n v="1"/>
    <x v="0"/>
    <x v="1"/>
    <n v="0"/>
    <x v="22"/>
    <x v="0"/>
    <n v="75"/>
    <x v="22"/>
    <n v="75"/>
    <n v="85.5"/>
    <x v="10"/>
    <x v="7"/>
    <x v="0"/>
  </r>
  <r>
    <s v="2023-07-22"/>
    <s v="P0035"/>
    <n v="8"/>
    <x v="2"/>
    <x v="1"/>
    <n v="0"/>
    <x v="10"/>
    <x v="1"/>
    <n v="5"/>
    <x v="10"/>
    <n v="40"/>
    <n v="53.6"/>
    <x v="4"/>
    <x v="8"/>
    <x v="0"/>
  </r>
  <r>
    <s v="2023-11-07"/>
    <s v="P0036"/>
    <n v="13"/>
    <x v="0"/>
    <x v="1"/>
    <n v="0.1"/>
    <x v="1"/>
    <x v="1"/>
    <n v="90"/>
    <x v="1"/>
    <n v="1170"/>
    <n v="1126.7099999999998"/>
    <x v="18"/>
    <x v="0"/>
    <x v="0"/>
  </r>
  <r>
    <s v="2023-11-18"/>
    <s v="P0009"/>
    <n v="3"/>
    <x v="0"/>
    <x v="0"/>
    <n v="0.05"/>
    <x v="29"/>
    <x v="0"/>
    <n v="6"/>
    <x v="29"/>
    <n v="18"/>
    <n v="22.400999999999996"/>
    <x v="11"/>
    <x v="0"/>
    <x v="0"/>
  </r>
  <r>
    <s v="2023-06-29"/>
    <s v="P0002"/>
    <n v="8"/>
    <x v="1"/>
    <x v="1"/>
    <n v="0.05"/>
    <x v="35"/>
    <x v="0"/>
    <n v="105"/>
    <x v="35"/>
    <n v="840"/>
    <n v="1085.28"/>
    <x v="8"/>
    <x v="5"/>
    <x v="0"/>
  </r>
  <r>
    <s v="2023-06-29"/>
    <s v="P0024"/>
    <n v="1"/>
    <x v="1"/>
    <x v="0"/>
    <n v="0.2"/>
    <x v="38"/>
    <x v="4"/>
    <n v="144"/>
    <x v="38"/>
    <n v="144"/>
    <n v="125.56800000000001"/>
    <x v="8"/>
    <x v="5"/>
    <x v="0"/>
  </r>
  <r>
    <s v="2023-07-27"/>
    <s v="P0022"/>
    <n v="7"/>
    <x v="1"/>
    <x v="0"/>
    <n v="0.1"/>
    <x v="28"/>
    <x v="4"/>
    <n v="121"/>
    <x v="28"/>
    <n v="847"/>
    <n v="891.89100000000008"/>
    <x v="12"/>
    <x v="8"/>
    <x v="0"/>
  </r>
  <r>
    <s v="2023-03-12"/>
    <s v="P0013"/>
    <n v="9"/>
    <x v="2"/>
    <x v="0"/>
    <n v="0.05"/>
    <x v="15"/>
    <x v="2"/>
    <n v="112"/>
    <x v="15"/>
    <n v="1008"/>
    <n v="1043.7839999999999"/>
    <x v="24"/>
    <x v="3"/>
    <x v="0"/>
  </r>
  <r>
    <s v="2023-03-20"/>
    <s v="P0033"/>
    <n v="1"/>
    <x v="1"/>
    <x v="1"/>
    <n v="0.15"/>
    <x v="26"/>
    <x v="1"/>
    <n v="95"/>
    <x v="26"/>
    <n v="95"/>
    <n v="101.745"/>
    <x v="23"/>
    <x v="3"/>
    <x v="0"/>
  </r>
  <r>
    <s v="2023-10-19"/>
    <s v="P0023"/>
    <n v="3"/>
    <x v="0"/>
    <x v="0"/>
    <n v="0"/>
    <x v="17"/>
    <x v="4"/>
    <n v="141"/>
    <x v="17"/>
    <n v="423"/>
    <n v="448.38"/>
    <x v="19"/>
    <x v="7"/>
    <x v="0"/>
  </r>
  <r>
    <s v="2023-08-04"/>
    <s v="P0029"/>
    <n v="14"/>
    <x v="1"/>
    <x v="0"/>
    <n v="0.1"/>
    <x v="36"/>
    <x v="1"/>
    <n v="47"/>
    <x v="36"/>
    <n v="658"/>
    <n v="669.18600000000004"/>
    <x v="15"/>
    <x v="4"/>
    <x v="0"/>
  </r>
  <r>
    <s v="2023-08-04"/>
    <s v="P0044"/>
    <n v="8"/>
    <x v="0"/>
    <x v="1"/>
    <n v="0.15"/>
    <x v="13"/>
    <x v="3"/>
    <n v="76"/>
    <x v="13"/>
    <n v="608"/>
    <n v="558.14400000000001"/>
    <x v="15"/>
    <x v="4"/>
    <x v="0"/>
  </r>
  <r>
    <s v="2023-07-02"/>
    <s v="P0037"/>
    <n v="14"/>
    <x v="0"/>
    <x v="0"/>
    <n v="0.15"/>
    <x v="39"/>
    <x v="3"/>
    <n v="67"/>
    <x v="39"/>
    <n v="938"/>
    <n v="1020.5440000000001"/>
    <x v="29"/>
    <x v="8"/>
    <x v="0"/>
  </r>
  <r>
    <s v="2023-04-01"/>
    <s v="P0043"/>
    <n v="19"/>
    <x v="0"/>
    <x v="1"/>
    <n v="0.1"/>
    <x v="37"/>
    <x v="3"/>
    <n v="67"/>
    <x v="37"/>
    <n v="1273"/>
    <n v="1420.6680000000001"/>
    <x v="27"/>
    <x v="9"/>
    <x v="0"/>
  </r>
  <r>
    <s v="2023-11-14"/>
    <s v="P0013"/>
    <n v="14"/>
    <x v="2"/>
    <x v="1"/>
    <n v="0.15"/>
    <x v="15"/>
    <x v="2"/>
    <n v="112"/>
    <x v="15"/>
    <n v="1568"/>
    <n v="1452.752"/>
    <x v="6"/>
    <x v="0"/>
    <x v="0"/>
  </r>
  <r>
    <s v="2023-10-29"/>
    <s v="P0025"/>
    <n v="7"/>
    <x v="0"/>
    <x v="0"/>
    <n v="0.1"/>
    <x v="19"/>
    <x v="4"/>
    <n v="7"/>
    <x v="19"/>
    <n v="49"/>
    <n v="52.479000000000006"/>
    <x v="8"/>
    <x v="7"/>
    <x v="0"/>
  </r>
  <r>
    <s v="2023-09-24"/>
    <s v="P0025"/>
    <n v="6"/>
    <x v="0"/>
    <x v="1"/>
    <n v="0.1"/>
    <x v="19"/>
    <x v="4"/>
    <n v="7"/>
    <x v="19"/>
    <n v="42"/>
    <n v="44.982000000000006"/>
    <x v="0"/>
    <x v="10"/>
    <x v="0"/>
  </r>
  <r>
    <s v="2023-03-12"/>
    <s v="P0004"/>
    <n v="1"/>
    <x v="1"/>
    <x v="0"/>
    <n v="0.2"/>
    <x v="41"/>
    <x v="0"/>
    <n v="44"/>
    <x v="41"/>
    <n v="44"/>
    <n v="39.072000000000003"/>
    <x v="24"/>
    <x v="3"/>
    <x v="0"/>
  </r>
  <r>
    <s v="2023-12-30"/>
    <s v="P0012"/>
    <n v="20"/>
    <x v="0"/>
    <x v="1"/>
    <n v="0.2"/>
    <x v="11"/>
    <x v="2"/>
    <n v="73"/>
    <x v="11"/>
    <n v="1460"/>
    <n v="1506.7200000000003"/>
    <x v="22"/>
    <x v="11"/>
    <x v="0"/>
  </r>
  <r>
    <s v="2023-10-19"/>
    <s v="P0003"/>
    <n v="2"/>
    <x v="2"/>
    <x v="1"/>
    <n v="0.15"/>
    <x v="4"/>
    <x v="0"/>
    <n v="71"/>
    <x v="4"/>
    <n v="142"/>
    <n v="137.59799999999998"/>
    <x v="19"/>
    <x v="7"/>
    <x v="0"/>
  </r>
  <r>
    <s v="2023-11-19"/>
    <s v="P0043"/>
    <n v="8"/>
    <x v="0"/>
    <x v="1"/>
    <n v="0.2"/>
    <x v="37"/>
    <x v="3"/>
    <n v="67"/>
    <x v="37"/>
    <n v="536"/>
    <n v="531.71199999999999"/>
    <x v="19"/>
    <x v="0"/>
    <x v="0"/>
  </r>
  <r>
    <s v="2023-09-18"/>
    <s v="P0023"/>
    <n v="9"/>
    <x v="0"/>
    <x v="0"/>
    <n v="0.05"/>
    <x v="17"/>
    <x v="4"/>
    <n v="141"/>
    <x v="17"/>
    <n v="1269"/>
    <n v="1277.883"/>
    <x v="11"/>
    <x v="10"/>
    <x v="0"/>
  </r>
  <r>
    <s v="2023-08-28"/>
    <s v="P0043"/>
    <n v="17"/>
    <x v="2"/>
    <x v="0"/>
    <n v="0.05"/>
    <x v="37"/>
    <x v="3"/>
    <n v="67"/>
    <x v="37"/>
    <n v="1139"/>
    <n v="1341.7419999999997"/>
    <x v="16"/>
    <x v="4"/>
    <x v="0"/>
  </r>
  <r>
    <s v="2023-06-06"/>
    <s v="P0023"/>
    <n v="1"/>
    <x v="2"/>
    <x v="1"/>
    <n v="0"/>
    <x v="17"/>
    <x v="4"/>
    <n v="141"/>
    <x v="17"/>
    <n v="141"/>
    <n v="149.46"/>
    <x v="25"/>
    <x v="5"/>
    <x v="0"/>
  </r>
  <r>
    <s v="2023-12-25"/>
    <s v="P0026"/>
    <n v="13"/>
    <x v="1"/>
    <x v="1"/>
    <n v="0"/>
    <x v="42"/>
    <x v="4"/>
    <n v="18"/>
    <x v="42"/>
    <n v="234"/>
    <n v="320.58"/>
    <x v="17"/>
    <x v="11"/>
    <x v="0"/>
  </r>
  <r>
    <s v="2023-09-02"/>
    <s v="P0026"/>
    <n v="15"/>
    <x v="1"/>
    <x v="1"/>
    <n v="0"/>
    <x v="42"/>
    <x v="4"/>
    <n v="18"/>
    <x v="42"/>
    <n v="270"/>
    <n v="369.9"/>
    <x v="29"/>
    <x v="10"/>
    <x v="0"/>
  </r>
  <r>
    <s v="2023-06-10"/>
    <s v="P0040"/>
    <n v="3"/>
    <x v="1"/>
    <x v="1"/>
    <n v="0"/>
    <x v="43"/>
    <x v="3"/>
    <n v="90"/>
    <x v="43"/>
    <n v="270"/>
    <n v="345.6"/>
    <x v="1"/>
    <x v="5"/>
    <x v="0"/>
  </r>
  <r>
    <s v="2023-09-20"/>
    <s v="P0002"/>
    <n v="16"/>
    <x v="0"/>
    <x v="1"/>
    <n v="0.1"/>
    <x v="35"/>
    <x v="0"/>
    <n v="105"/>
    <x v="35"/>
    <n v="1680"/>
    <n v="2056.3200000000002"/>
    <x v="23"/>
    <x v="10"/>
    <x v="0"/>
  </r>
  <r>
    <s v="2023-09-26"/>
    <s v="P0003"/>
    <n v="3"/>
    <x v="0"/>
    <x v="1"/>
    <n v="0.15"/>
    <x v="4"/>
    <x v="0"/>
    <n v="71"/>
    <x v="4"/>
    <n v="213"/>
    <n v="206.39699999999999"/>
    <x v="14"/>
    <x v="10"/>
    <x v="0"/>
  </r>
  <r>
    <s v="2023-07-13"/>
    <s v="P0017"/>
    <n v="8"/>
    <x v="1"/>
    <x v="0"/>
    <n v="0.1"/>
    <x v="18"/>
    <x v="2"/>
    <n v="134"/>
    <x v="18"/>
    <n v="1072"/>
    <n v="1128.816"/>
    <x v="9"/>
    <x v="8"/>
    <x v="0"/>
  </r>
  <r>
    <s v="2023-01-09"/>
    <s v="P0025"/>
    <n v="18"/>
    <x v="0"/>
    <x v="0"/>
    <n v="0.1"/>
    <x v="19"/>
    <x v="4"/>
    <n v="7"/>
    <x v="19"/>
    <n v="126"/>
    <n v="134.946"/>
    <x v="2"/>
    <x v="1"/>
    <x v="0"/>
  </r>
  <r>
    <s v="2023-07-30"/>
    <s v="P0044"/>
    <n v="15"/>
    <x v="2"/>
    <x v="1"/>
    <n v="0.15"/>
    <x v="13"/>
    <x v="3"/>
    <n v="76"/>
    <x v="13"/>
    <n v="1140"/>
    <n v="1046.52"/>
    <x v="22"/>
    <x v="8"/>
    <x v="0"/>
  </r>
  <r>
    <s v="2023-07-05"/>
    <s v="P0030"/>
    <n v="11"/>
    <x v="1"/>
    <x v="1"/>
    <n v="0"/>
    <x v="8"/>
    <x v="1"/>
    <n v="148"/>
    <x v="8"/>
    <n v="1628"/>
    <n v="2214.08"/>
    <x v="26"/>
    <x v="8"/>
    <x v="0"/>
  </r>
  <r>
    <s v="2023-11-17"/>
    <s v="P0001"/>
    <n v="9"/>
    <x v="2"/>
    <x v="0"/>
    <n v="0"/>
    <x v="33"/>
    <x v="0"/>
    <n v="98"/>
    <x v="33"/>
    <n v="882"/>
    <n v="934.92"/>
    <x v="7"/>
    <x v="0"/>
    <x v="0"/>
  </r>
  <r>
    <s v="2023-02-27"/>
    <s v="P0013"/>
    <n v="5"/>
    <x v="1"/>
    <x v="1"/>
    <n v="0.05"/>
    <x v="15"/>
    <x v="2"/>
    <n v="112"/>
    <x v="15"/>
    <n v="560"/>
    <n v="579.88"/>
    <x v="12"/>
    <x v="2"/>
    <x v="0"/>
  </r>
  <r>
    <s v="2023-05-06"/>
    <s v="P0014"/>
    <n v="5"/>
    <x v="2"/>
    <x v="0"/>
    <n v="0"/>
    <x v="14"/>
    <x v="2"/>
    <n v="112"/>
    <x v="14"/>
    <n v="560"/>
    <n v="733.6"/>
    <x v="25"/>
    <x v="6"/>
    <x v="0"/>
  </r>
  <r>
    <s v="2023-04-24"/>
    <s v="P0024"/>
    <n v="9"/>
    <x v="1"/>
    <x v="0"/>
    <n v="0.2"/>
    <x v="38"/>
    <x v="4"/>
    <n v="144"/>
    <x v="38"/>
    <n v="1296"/>
    <n v="1130.1120000000001"/>
    <x v="0"/>
    <x v="9"/>
    <x v="0"/>
  </r>
  <r>
    <s v="2023-07-28"/>
    <s v="P0042"/>
    <n v="3"/>
    <x v="0"/>
    <x v="1"/>
    <n v="0.05"/>
    <x v="20"/>
    <x v="3"/>
    <n v="120"/>
    <x v="20"/>
    <n v="360"/>
    <n v="461.7"/>
    <x v="16"/>
    <x v="8"/>
    <x v="0"/>
  </r>
  <r>
    <s v="2023-08-02"/>
    <s v="P0039"/>
    <n v="8"/>
    <x v="2"/>
    <x v="1"/>
    <n v="0.2"/>
    <x v="21"/>
    <x v="3"/>
    <n v="37"/>
    <x v="21"/>
    <n v="296"/>
    <n v="272.32"/>
    <x v="29"/>
    <x v="4"/>
    <x v="0"/>
  </r>
  <r>
    <s v="2023-12-20"/>
    <s v="P0041"/>
    <n v="12"/>
    <x v="1"/>
    <x v="0"/>
    <n v="0.1"/>
    <x v="23"/>
    <x v="3"/>
    <n v="138"/>
    <x v="23"/>
    <n v="1656"/>
    <n v="1877.904"/>
    <x v="23"/>
    <x v="11"/>
    <x v="0"/>
  </r>
  <r>
    <s v="2023-11-02"/>
    <s v="P0026"/>
    <n v="18"/>
    <x v="2"/>
    <x v="0"/>
    <n v="0.1"/>
    <x v="42"/>
    <x v="4"/>
    <n v="18"/>
    <x v="42"/>
    <n v="324"/>
    <n v="399.49200000000002"/>
    <x v="29"/>
    <x v="0"/>
    <x v="0"/>
  </r>
  <r>
    <s v="2023-04-03"/>
    <s v="P0042"/>
    <n v="20"/>
    <x v="2"/>
    <x v="1"/>
    <n v="0.2"/>
    <x v="20"/>
    <x v="3"/>
    <n v="120"/>
    <x v="20"/>
    <n v="2400"/>
    <n v="2592"/>
    <x v="3"/>
    <x v="9"/>
    <x v="0"/>
  </r>
  <r>
    <s v="2023-10-12"/>
    <s v="P0011"/>
    <n v="7"/>
    <x v="0"/>
    <x v="1"/>
    <n v="0.05"/>
    <x v="25"/>
    <x v="2"/>
    <n v="44"/>
    <x v="25"/>
    <n v="308"/>
    <n v="321.86"/>
    <x v="24"/>
    <x v="7"/>
    <x v="0"/>
  </r>
  <r>
    <s v="2023-05-07"/>
    <s v="P0042"/>
    <n v="10"/>
    <x v="1"/>
    <x v="0"/>
    <n v="0.2"/>
    <x v="20"/>
    <x v="3"/>
    <n v="120"/>
    <x v="20"/>
    <n v="1200"/>
    <n v="1296"/>
    <x v="18"/>
    <x v="6"/>
    <x v="0"/>
  </r>
  <r>
    <s v="2023-04-22"/>
    <s v="P0035"/>
    <n v="2"/>
    <x v="1"/>
    <x v="1"/>
    <n v="0.05"/>
    <x v="10"/>
    <x v="1"/>
    <n v="5"/>
    <x v="10"/>
    <n v="10"/>
    <n v="12.73"/>
    <x v="4"/>
    <x v="9"/>
    <x v="0"/>
  </r>
  <r>
    <s v="2023-08-02"/>
    <s v="P0013"/>
    <n v="12"/>
    <x v="2"/>
    <x v="1"/>
    <n v="0.2"/>
    <x v="15"/>
    <x v="2"/>
    <n v="112"/>
    <x v="15"/>
    <n v="1344"/>
    <n v="1171.9680000000001"/>
    <x v="29"/>
    <x v="4"/>
    <x v="0"/>
  </r>
  <r>
    <s v="2023-03-26"/>
    <s v="P0024"/>
    <n v="8"/>
    <x v="0"/>
    <x v="0"/>
    <n v="0"/>
    <x v="38"/>
    <x v="4"/>
    <n v="144"/>
    <x v="38"/>
    <n v="1152"/>
    <n v="1255.68"/>
    <x v="14"/>
    <x v="3"/>
    <x v="0"/>
  </r>
  <r>
    <s v="2023-05-11"/>
    <s v="P0040"/>
    <n v="6"/>
    <x v="1"/>
    <x v="1"/>
    <n v="0.1"/>
    <x v="43"/>
    <x v="3"/>
    <n v="90"/>
    <x v="43"/>
    <n v="540"/>
    <n v="622.08000000000004"/>
    <x v="13"/>
    <x v="6"/>
    <x v="0"/>
  </r>
  <r>
    <s v="2023-06-24"/>
    <s v="P0014"/>
    <n v="4"/>
    <x v="2"/>
    <x v="1"/>
    <n v="0.05"/>
    <x v="14"/>
    <x v="2"/>
    <n v="112"/>
    <x v="14"/>
    <n v="448"/>
    <n v="557.53599999999994"/>
    <x v="0"/>
    <x v="5"/>
    <x v="0"/>
  </r>
  <r>
    <s v="2023-06-10"/>
    <s v="P0043"/>
    <n v="7"/>
    <x v="0"/>
    <x v="1"/>
    <n v="0.1"/>
    <x v="37"/>
    <x v="3"/>
    <n v="67"/>
    <x v="37"/>
    <n v="469"/>
    <n v="523.404"/>
    <x v="1"/>
    <x v="5"/>
    <x v="0"/>
  </r>
  <r>
    <s v="2023-12-19"/>
    <s v="P0002"/>
    <n v="1"/>
    <x v="1"/>
    <x v="1"/>
    <n v="0.1"/>
    <x v="35"/>
    <x v="0"/>
    <n v="105"/>
    <x v="35"/>
    <n v="105"/>
    <n v="128.52000000000001"/>
    <x v="19"/>
    <x v="11"/>
    <x v="0"/>
  </r>
  <r>
    <s v="2023-06-14"/>
    <s v="P0041"/>
    <n v="5"/>
    <x v="2"/>
    <x v="1"/>
    <n v="0.05"/>
    <x v="23"/>
    <x v="3"/>
    <n v="138"/>
    <x v="23"/>
    <n v="690"/>
    <n v="825.93"/>
    <x v="6"/>
    <x v="5"/>
    <x v="0"/>
  </r>
  <r>
    <s v="2023-02-26"/>
    <s v="P0005"/>
    <n v="18"/>
    <x v="2"/>
    <x v="0"/>
    <n v="0.15"/>
    <x v="0"/>
    <x v="0"/>
    <n v="133"/>
    <x v="0"/>
    <n v="2394"/>
    <n v="2380.8330000000005"/>
    <x v="14"/>
    <x v="2"/>
    <x v="0"/>
  </r>
  <r>
    <s v="2023-03-31"/>
    <s v="P0008"/>
    <n v="13"/>
    <x v="1"/>
    <x v="0"/>
    <n v="0"/>
    <x v="40"/>
    <x v="0"/>
    <n v="83"/>
    <x v="40"/>
    <n v="1079"/>
    <n v="1230.06"/>
    <x v="5"/>
    <x v="3"/>
    <x v="0"/>
  </r>
  <r>
    <s v="2023-01-14"/>
    <s v="P0025"/>
    <n v="10"/>
    <x v="2"/>
    <x v="1"/>
    <n v="0"/>
    <x v="19"/>
    <x v="4"/>
    <n v="7"/>
    <x v="19"/>
    <n v="70"/>
    <n v="83.3"/>
    <x v="6"/>
    <x v="1"/>
    <x v="0"/>
  </r>
  <r>
    <s v="2023-06-21"/>
    <s v="P0033"/>
    <n v="6"/>
    <x v="2"/>
    <x v="1"/>
    <n v="0"/>
    <x v="26"/>
    <x v="1"/>
    <n v="95"/>
    <x v="26"/>
    <n v="570"/>
    <n v="718.2"/>
    <x v="20"/>
    <x v="5"/>
    <x v="0"/>
  </r>
  <r>
    <s v="2023-09-03"/>
    <s v="P0004"/>
    <n v="16"/>
    <x v="1"/>
    <x v="1"/>
    <n v="0.1"/>
    <x v="41"/>
    <x v="0"/>
    <n v="44"/>
    <x v="41"/>
    <n v="704"/>
    <n v="703.29600000000005"/>
    <x v="3"/>
    <x v="10"/>
    <x v="0"/>
  </r>
  <r>
    <s v="2023-08-11"/>
    <s v="P0030"/>
    <n v="15"/>
    <x v="2"/>
    <x v="1"/>
    <n v="0"/>
    <x v="8"/>
    <x v="1"/>
    <n v="148"/>
    <x v="8"/>
    <n v="2220"/>
    <n v="3019.2"/>
    <x v="13"/>
    <x v="4"/>
    <x v="0"/>
  </r>
  <r>
    <s v="2023-05-07"/>
    <s v="P0033"/>
    <n v="6"/>
    <x v="0"/>
    <x v="0"/>
    <n v="0"/>
    <x v="26"/>
    <x v="1"/>
    <n v="95"/>
    <x v="26"/>
    <n v="570"/>
    <n v="718.2"/>
    <x v="18"/>
    <x v="6"/>
    <x v="0"/>
  </r>
  <r>
    <s v="2023-08-06"/>
    <s v="P0018"/>
    <n v="8"/>
    <x v="2"/>
    <x v="1"/>
    <n v="0.1"/>
    <x v="24"/>
    <x v="2"/>
    <n v="37"/>
    <x v="24"/>
    <n v="296"/>
    <n v="354.31200000000001"/>
    <x v="25"/>
    <x v="4"/>
    <x v="0"/>
  </r>
  <r>
    <s v="2023-11-17"/>
    <s v="P0014"/>
    <n v="11"/>
    <x v="2"/>
    <x v="1"/>
    <n v="0.2"/>
    <x v="14"/>
    <x v="2"/>
    <n v="112"/>
    <x v="14"/>
    <n v="1232"/>
    <n v="1291.1360000000002"/>
    <x v="7"/>
    <x v="0"/>
    <x v="0"/>
  </r>
  <r>
    <s v="2023-03-26"/>
    <s v="P0027"/>
    <n v="15"/>
    <x v="1"/>
    <x v="0"/>
    <n v="0.2"/>
    <x v="34"/>
    <x v="4"/>
    <n v="48"/>
    <x v="34"/>
    <n v="720"/>
    <n v="685.44"/>
    <x v="14"/>
    <x v="3"/>
    <x v="0"/>
  </r>
  <r>
    <s v="2023-01-03"/>
    <s v="P0017"/>
    <n v="10"/>
    <x v="2"/>
    <x v="1"/>
    <n v="0.2"/>
    <x v="18"/>
    <x v="2"/>
    <n v="134"/>
    <x v="18"/>
    <n v="1340"/>
    <n v="1254.24"/>
    <x v="3"/>
    <x v="1"/>
    <x v="0"/>
  </r>
  <r>
    <s v="2023-12-26"/>
    <s v="P0011"/>
    <n v="10"/>
    <x v="2"/>
    <x v="1"/>
    <n v="0.1"/>
    <x v="25"/>
    <x v="2"/>
    <n v="44"/>
    <x v="25"/>
    <n v="440"/>
    <n v="435.6"/>
    <x v="14"/>
    <x v="11"/>
    <x v="0"/>
  </r>
  <r>
    <s v="2023-02-13"/>
    <s v="P0001"/>
    <n v="6"/>
    <x v="0"/>
    <x v="1"/>
    <n v="0.2"/>
    <x v="33"/>
    <x v="0"/>
    <n v="98"/>
    <x v="33"/>
    <n v="588"/>
    <n v="498.62400000000002"/>
    <x v="9"/>
    <x v="2"/>
    <x v="0"/>
  </r>
  <r>
    <s v="2023-11-27"/>
    <s v="P0040"/>
    <n v="2"/>
    <x v="0"/>
    <x v="1"/>
    <n v="0.05"/>
    <x v="43"/>
    <x v="3"/>
    <n v="90"/>
    <x v="43"/>
    <n v="180"/>
    <n v="218.88"/>
    <x v="12"/>
    <x v="0"/>
    <x v="0"/>
  </r>
  <r>
    <s v="2023-05-24"/>
    <s v="P0022"/>
    <n v="10"/>
    <x v="0"/>
    <x v="1"/>
    <n v="0.1"/>
    <x v="28"/>
    <x v="4"/>
    <n v="121"/>
    <x v="28"/>
    <n v="1210"/>
    <n v="1274.1299999999999"/>
    <x v="0"/>
    <x v="6"/>
    <x v="0"/>
  </r>
  <r>
    <s v="2023-05-25"/>
    <s v="P0036"/>
    <n v="8"/>
    <x v="0"/>
    <x v="1"/>
    <n v="0.15"/>
    <x v="1"/>
    <x v="1"/>
    <n v="90"/>
    <x v="1"/>
    <n v="720"/>
    <n v="654.83999999999992"/>
    <x v="17"/>
    <x v="6"/>
    <x v="0"/>
  </r>
  <r>
    <s v="2023-09-12"/>
    <s v="P0025"/>
    <n v="5"/>
    <x v="1"/>
    <x v="1"/>
    <n v="0.2"/>
    <x v="19"/>
    <x v="4"/>
    <n v="7"/>
    <x v="19"/>
    <n v="35"/>
    <n v="33.32"/>
    <x v="24"/>
    <x v="10"/>
    <x v="0"/>
  </r>
  <r>
    <s v="2023-02-13"/>
    <s v="P0003"/>
    <n v="18"/>
    <x v="1"/>
    <x v="1"/>
    <n v="0.2"/>
    <x v="4"/>
    <x v="0"/>
    <n v="71"/>
    <x v="4"/>
    <n v="1278"/>
    <n v="1165.5360000000001"/>
    <x v="9"/>
    <x v="2"/>
    <x v="0"/>
  </r>
  <r>
    <s v="2023-09-09"/>
    <s v="P0038"/>
    <n v="19"/>
    <x v="0"/>
    <x v="1"/>
    <n v="0.15"/>
    <x v="12"/>
    <x v="3"/>
    <n v="72"/>
    <x v="12"/>
    <n v="1368"/>
    <n v="1290.7080000000001"/>
    <x v="2"/>
    <x v="10"/>
    <x v="0"/>
  </r>
  <r>
    <s v="2023-10-19"/>
    <s v="P0022"/>
    <n v="12"/>
    <x v="2"/>
    <x v="0"/>
    <n v="0.1"/>
    <x v="28"/>
    <x v="4"/>
    <n v="121"/>
    <x v="28"/>
    <n v="1452"/>
    <n v="1528.9559999999999"/>
    <x v="19"/>
    <x v="7"/>
    <x v="0"/>
  </r>
  <r>
    <s v="2023-01-25"/>
    <s v="P0045"/>
    <n v="14"/>
    <x v="0"/>
    <x v="1"/>
    <n v="0.1"/>
    <x v="16"/>
    <x v="3"/>
    <n v="50"/>
    <x v="16"/>
    <n v="700"/>
    <n v="781.2"/>
    <x v="17"/>
    <x v="1"/>
    <x v="0"/>
  </r>
  <r>
    <s v="2023-08-05"/>
    <s v="P0038"/>
    <n v="11"/>
    <x v="0"/>
    <x v="1"/>
    <n v="0.15"/>
    <x v="12"/>
    <x v="3"/>
    <n v="72"/>
    <x v="12"/>
    <n v="792"/>
    <n v="747.25199999999995"/>
    <x v="26"/>
    <x v="4"/>
    <x v="0"/>
  </r>
  <r>
    <s v="2023-10-08"/>
    <s v="P0025"/>
    <n v="20"/>
    <x v="1"/>
    <x v="1"/>
    <n v="0.1"/>
    <x v="19"/>
    <x v="4"/>
    <n v="7"/>
    <x v="19"/>
    <n v="140"/>
    <n v="149.94"/>
    <x v="28"/>
    <x v="7"/>
    <x v="0"/>
  </r>
  <r>
    <s v="2023-04-23"/>
    <s v="P0032"/>
    <n v="10"/>
    <x v="2"/>
    <x v="1"/>
    <n v="0.15"/>
    <x v="2"/>
    <x v="1"/>
    <n v="89"/>
    <x v="2"/>
    <n v="890"/>
    <n v="998.57999999999993"/>
    <x v="21"/>
    <x v="9"/>
    <x v="0"/>
  </r>
  <r>
    <s v="2023-06-26"/>
    <s v="P0024"/>
    <n v="2"/>
    <x v="1"/>
    <x v="1"/>
    <n v="0"/>
    <x v="38"/>
    <x v="4"/>
    <n v="144"/>
    <x v="38"/>
    <n v="288"/>
    <n v="313.92"/>
    <x v="14"/>
    <x v="5"/>
    <x v="0"/>
  </r>
  <r>
    <s v="2023-06-19"/>
    <s v="P0043"/>
    <n v="15"/>
    <x v="0"/>
    <x v="1"/>
    <n v="0.15"/>
    <x v="37"/>
    <x v="3"/>
    <n v="67"/>
    <x v="37"/>
    <n v="1005"/>
    <n v="1059.27"/>
    <x v="19"/>
    <x v="5"/>
    <x v="0"/>
  </r>
  <r>
    <s v="2023-01-06"/>
    <s v="P0035"/>
    <n v="12"/>
    <x v="1"/>
    <x v="0"/>
    <n v="0.1"/>
    <x v="10"/>
    <x v="1"/>
    <n v="5"/>
    <x v="10"/>
    <n v="60"/>
    <n v="72.360000000000014"/>
    <x v="25"/>
    <x v="1"/>
    <x v="0"/>
  </r>
  <r>
    <s v="2023-12-03"/>
    <s v="P0026"/>
    <n v="11"/>
    <x v="0"/>
    <x v="1"/>
    <n v="0.15"/>
    <x v="42"/>
    <x v="4"/>
    <n v="18"/>
    <x v="42"/>
    <n v="198"/>
    <n v="230.571"/>
    <x v="3"/>
    <x v="11"/>
    <x v="0"/>
  </r>
  <r>
    <s v="2023-04-04"/>
    <s v="P0025"/>
    <n v="2"/>
    <x v="2"/>
    <x v="1"/>
    <n v="0.05"/>
    <x v="19"/>
    <x v="4"/>
    <n v="7"/>
    <x v="19"/>
    <n v="14"/>
    <n v="15.827"/>
    <x v="15"/>
    <x v="9"/>
    <x v="0"/>
  </r>
  <r>
    <s v="2023-12-15"/>
    <s v="P0014"/>
    <n v="6"/>
    <x v="0"/>
    <x v="0"/>
    <n v="0.05"/>
    <x v="14"/>
    <x v="2"/>
    <n v="112"/>
    <x v="14"/>
    <n v="672"/>
    <n v="836.30399999999986"/>
    <x v="10"/>
    <x v="11"/>
    <x v="0"/>
  </r>
  <r>
    <s v="2023-06-13"/>
    <s v="P0033"/>
    <n v="14"/>
    <x v="0"/>
    <x v="0"/>
    <n v="0.05"/>
    <x v="26"/>
    <x v="1"/>
    <n v="95"/>
    <x v="26"/>
    <n v="1330"/>
    <n v="1592.01"/>
    <x v="9"/>
    <x v="5"/>
    <x v="0"/>
  </r>
  <r>
    <s v="2023-08-26"/>
    <s v="P0003"/>
    <n v="4"/>
    <x v="1"/>
    <x v="0"/>
    <n v="0"/>
    <x v="4"/>
    <x v="0"/>
    <n v="71"/>
    <x v="4"/>
    <n v="284"/>
    <n v="323.76"/>
    <x v="14"/>
    <x v="4"/>
    <x v="0"/>
  </r>
  <r>
    <s v="2023-02-28"/>
    <s v="P0033"/>
    <n v="3"/>
    <x v="1"/>
    <x v="1"/>
    <n v="0.05"/>
    <x v="26"/>
    <x v="1"/>
    <n v="95"/>
    <x v="26"/>
    <n v="285"/>
    <n v="341.14499999999998"/>
    <x v="16"/>
    <x v="2"/>
    <x v="0"/>
  </r>
  <r>
    <s v="2023-05-23"/>
    <s v="P0043"/>
    <n v="16"/>
    <x v="0"/>
    <x v="1"/>
    <n v="0.1"/>
    <x v="37"/>
    <x v="3"/>
    <n v="67"/>
    <x v="37"/>
    <n v="1072"/>
    <n v="1196.3520000000001"/>
    <x v="21"/>
    <x v="6"/>
    <x v="0"/>
  </r>
  <r>
    <s v="2023-06-22"/>
    <s v="P0008"/>
    <n v="6"/>
    <x v="0"/>
    <x v="1"/>
    <n v="0.1"/>
    <x v="40"/>
    <x v="0"/>
    <n v="83"/>
    <x v="40"/>
    <n v="498"/>
    <n v="510.94800000000004"/>
    <x v="4"/>
    <x v="5"/>
    <x v="0"/>
  </r>
  <r>
    <s v="2023-06-12"/>
    <s v="P0010"/>
    <n v="8"/>
    <x v="2"/>
    <x v="1"/>
    <n v="0.1"/>
    <x v="9"/>
    <x v="2"/>
    <n v="148"/>
    <x v="9"/>
    <n v="1184"/>
    <n v="1182.816"/>
    <x v="24"/>
    <x v="5"/>
    <x v="0"/>
  </r>
  <r>
    <s v="2023-08-25"/>
    <s v="P0032"/>
    <n v="6"/>
    <x v="2"/>
    <x v="0"/>
    <n v="0.2"/>
    <x v="2"/>
    <x v="1"/>
    <n v="89"/>
    <x v="2"/>
    <n v="534"/>
    <n v="563.904"/>
    <x v="17"/>
    <x v="4"/>
    <x v="0"/>
  </r>
  <r>
    <s v="2023-09-16"/>
    <s v="P0005"/>
    <n v="17"/>
    <x v="1"/>
    <x v="1"/>
    <n v="0.15"/>
    <x v="0"/>
    <x v="0"/>
    <n v="133"/>
    <x v="0"/>
    <n v="2261"/>
    <n v="2248.5645000000004"/>
    <x v="30"/>
    <x v="10"/>
    <x v="0"/>
  </r>
  <r>
    <s v="2023-07-25"/>
    <s v="P0024"/>
    <n v="9"/>
    <x v="1"/>
    <x v="0"/>
    <n v="0.2"/>
    <x v="38"/>
    <x v="4"/>
    <n v="144"/>
    <x v="38"/>
    <n v="1296"/>
    <n v="1130.1120000000001"/>
    <x v="17"/>
    <x v="8"/>
    <x v="0"/>
  </r>
  <r>
    <s v="2023-12-13"/>
    <s v="P0011"/>
    <n v="2"/>
    <x v="1"/>
    <x v="1"/>
    <n v="0.1"/>
    <x v="25"/>
    <x v="2"/>
    <n v="44"/>
    <x v="25"/>
    <n v="88"/>
    <n v="87.12"/>
    <x v="9"/>
    <x v="11"/>
    <x v="0"/>
  </r>
  <r>
    <s v="2023-08-23"/>
    <s v="P0003"/>
    <n v="13"/>
    <x v="2"/>
    <x v="0"/>
    <n v="0.2"/>
    <x v="4"/>
    <x v="0"/>
    <n v="71"/>
    <x v="4"/>
    <n v="923"/>
    <n v="841.77600000000007"/>
    <x v="21"/>
    <x v="4"/>
    <x v="0"/>
  </r>
  <r>
    <s v="2023-05-08"/>
    <s v="P0013"/>
    <n v="5"/>
    <x v="1"/>
    <x v="1"/>
    <n v="0.1"/>
    <x v="15"/>
    <x v="2"/>
    <n v="112"/>
    <x v="15"/>
    <n v="560"/>
    <n v="549.36"/>
    <x v="28"/>
    <x v="6"/>
    <x v="0"/>
  </r>
  <r>
    <s v="2023-11-23"/>
    <s v="P0004"/>
    <n v="16"/>
    <x v="0"/>
    <x v="1"/>
    <n v="0.2"/>
    <x v="41"/>
    <x v="0"/>
    <n v="44"/>
    <x v="41"/>
    <n v="704"/>
    <n v="625.15200000000004"/>
    <x v="21"/>
    <x v="0"/>
    <x v="0"/>
  </r>
  <r>
    <s v="2023-10-09"/>
    <s v="P0027"/>
    <n v="16"/>
    <x v="0"/>
    <x v="1"/>
    <n v="0"/>
    <x v="34"/>
    <x v="4"/>
    <n v="48"/>
    <x v="34"/>
    <n v="768"/>
    <n v="913.92"/>
    <x v="2"/>
    <x v="7"/>
    <x v="0"/>
  </r>
  <r>
    <s v="2023-03-23"/>
    <s v="P0038"/>
    <n v="12"/>
    <x v="2"/>
    <x v="1"/>
    <n v="0.1"/>
    <x v="12"/>
    <x v="3"/>
    <n v="72"/>
    <x v="12"/>
    <n v="864"/>
    <n v="863.13599999999997"/>
    <x v="21"/>
    <x v="3"/>
    <x v="0"/>
  </r>
  <r>
    <s v="2023-04-28"/>
    <s v="P0012"/>
    <n v="11"/>
    <x v="1"/>
    <x v="1"/>
    <n v="0"/>
    <x v="11"/>
    <x v="2"/>
    <n v="73"/>
    <x v="11"/>
    <n v="803"/>
    <n v="1035.8700000000001"/>
    <x v="16"/>
    <x v="9"/>
    <x v="0"/>
  </r>
  <r>
    <s v="2023-05-14"/>
    <s v="P0014"/>
    <n v="19"/>
    <x v="0"/>
    <x v="1"/>
    <n v="0"/>
    <x v="14"/>
    <x v="2"/>
    <n v="112"/>
    <x v="14"/>
    <n v="2128"/>
    <n v="2787.68"/>
    <x v="6"/>
    <x v="6"/>
    <x v="0"/>
  </r>
  <r>
    <s v="2023-05-01"/>
    <s v="P0023"/>
    <n v="18"/>
    <x v="0"/>
    <x v="1"/>
    <n v="0.2"/>
    <x v="17"/>
    <x v="4"/>
    <n v="141"/>
    <x v="17"/>
    <n v="2538"/>
    <n v="2152.2240000000002"/>
    <x v="27"/>
    <x v="6"/>
    <x v="0"/>
  </r>
  <r>
    <s v="2023-05-30"/>
    <s v="P0034"/>
    <n v="12"/>
    <x v="2"/>
    <x v="1"/>
    <n v="0.1"/>
    <x v="30"/>
    <x v="1"/>
    <n v="55"/>
    <x v="30"/>
    <n v="660"/>
    <n v="629.64"/>
    <x v="22"/>
    <x v="6"/>
    <x v="0"/>
  </r>
  <r>
    <s v="2023-06-10"/>
    <s v="P0007"/>
    <n v="7"/>
    <x v="2"/>
    <x v="1"/>
    <n v="0"/>
    <x v="6"/>
    <x v="0"/>
    <n v="43"/>
    <x v="6"/>
    <n v="301"/>
    <n v="334.10999999999996"/>
    <x v="1"/>
    <x v="5"/>
    <x v="0"/>
  </r>
  <r>
    <s v="2023-12-30"/>
    <s v="P0027"/>
    <n v="3"/>
    <x v="1"/>
    <x v="0"/>
    <n v="0.05"/>
    <x v="34"/>
    <x v="4"/>
    <n v="48"/>
    <x v="34"/>
    <n v="144"/>
    <n v="162.79199999999997"/>
    <x v="22"/>
    <x v="11"/>
    <x v="0"/>
  </r>
  <r>
    <s v="2023-09-01"/>
    <s v="P0017"/>
    <n v="12"/>
    <x v="1"/>
    <x v="1"/>
    <n v="0.05"/>
    <x v="18"/>
    <x v="2"/>
    <n v="134"/>
    <x v="18"/>
    <n v="1608"/>
    <n v="1787.2920000000001"/>
    <x v="27"/>
    <x v="10"/>
    <x v="0"/>
  </r>
  <r>
    <s v="2023-11-05"/>
    <s v="P0028"/>
    <n v="20"/>
    <x v="2"/>
    <x v="1"/>
    <n v="0.1"/>
    <x v="5"/>
    <x v="1"/>
    <n v="37"/>
    <x v="5"/>
    <n v="740"/>
    <n v="752.58"/>
    <x v="26"/>
    <x v="0"/>
    <x v="0"/>
  </r>
  <r>
    <s v="2023-02-27"/>
    <s v="P0010"/>
    <n v="19"/>
    <x v="0"/>
    <x v="1"/>
    <n v="0.05"/>
    <x v="9"/>
    <x v="2"/>
    <n v="148"/>
    <x v="9"/>
    <n v="2812"/>
    <n v="2965.2539999999999"/>
    <x v="12"/>
    <x v="2"/>
    <x v="0"/>
  </r>
  <r>
    <s v="2023-07-18"/>
    <s v="P0014"/>
    <n v="19"/>
    <x v="0"/>
    <x v="0"/>
    <n v="0.1"/>
    <x v="14"/>
    <x v="2"/>
    <n v="112"/>
    <x v="14"/>
    <n v="2128"/>
    <n v="2508.9119999999998"/>
    <x v="11"/>
    <x v="8"/>
    <x v="0"/>
  </r>
  <r>
    <s v="2023-02-03"/>
    <s v="P0003"/>
    <n v="17"/>
    <x v="0"/>
    <x v="1"/>
    <n v="0.05"/>
    <x v="4"/>
    <x v="0"/>
    <n v="71"/>
    <x v="4"/>
    <n v="1207"/>
    <n v="1307.181"/>
    <x v="3"/>
    <x v="2"/>
    <x v="0"/>
  </r>
  <r>
    <s v="2023-01-05"/>
    <s v="P0003"/>
    <n v="13"/>
    <x v="1"/>
    <x v="1"/>
    <n v="0.1"/>
    <x v="4"/>
    <x v="0"/>
    <n v="71"/>
    <x v="4"/>
    <n v="923"/>
    <n v="946.99800000000005"/>
    <x v="26"/>
    <x v="1"/>
    <x v="0"/>
  </r>
  <r>
    <s v="2023-03-31"/>
    <s v="P0038"/>
    <n v="20"/>
    <x v="1"/>
    <x v="1"/>
    <n v="0.1"/>
    <x v="12"/>
    <x v="3"/>
    <n v="72"/>
    <x v="12"/>
    <n v="1440"/>
    <n v="1438.5600000000002"/>
    <x v="5"/>
    <x v="3"/>
    <x v="0"/>
  </r>
  <r>
    <s v="2023-10-30"/>
    <s v="P0008"/>
    <n v="6"/>
    <x v="1"/>
    <x v="1"/>
    <n v="0.15"/>
    <x v="40"/>
    <x v="0"/>
    <n v="83"/>
    <x v="40"/>
    <n v="498"/>
    <n v="482.56200000000001"/>
    <x v="22"/>
    <x v="7"/>
    <x v="0"/>
  </r>
  <r>
    <s v="2023-05-08"/>
    <s v="P0021"/>
    <n v="19"/>
    <x v="1"/>
    <x v="0"/>
    <n v="0"/>
    <x v="27"/>
    <x v="4"/>
    <n v="126"/>
    <x v="27"/>
    <n v="2394"/>
    <n v="3088.2599999999998"/>
    <x v="28"/>
    <x v="6"/>
    <x v="0"/>
  </r>
  <r>
    <s v="2023-04-16"/>
    <s v="P0039"/>
    <n v="5"/>
    <x v="0"/>
    <x v="0"/>
    <n v="0.2"/>
    <x v="21"/>
    <x v="3"/>
    <n v="37"/>
    <x v="21"/>
    <n v="185"/>
    <n v="170.20000000000002"/>
    <x v="30"/>
    <x v="9"/>
    <x v="0"/>
  </r>
  <r>
    <s v="2023-11-01"/>
    <s v="P0041"/>
    <n v="5"/>
    <x v="2"/>
    <x v="0"/>
    <n v="0.15"/>
    <x v="23"/>
    <x v="3"/>
    <n v="138"/>
    <x v="23"/>
    <n v="690"/>
    <n v="738.99"/>
    <x v="27"/>
    <x v="0"/>
    <x v="0"/>
  </r>
  <r>
    <s v="2023-02-23"/>
    <s v="P0001"/>
    <n v="4"/>
    <x v="1"/>
    <x v="1"/>
    <n v="0.1"/>
    <x v="33"/>
    <x v="0"/>
    <n v="98"/>
    <x v="33"/>
    <n v="392"/>
    <n v="373.96800000000002"/>
    <x v="21"/>
    <x v="2"/>
    <x v="0"/>
  </r>
  <r>
    <s v="2023-06-04"/>
    <s v="P0014"/>
    <n v="5"/>
    <x v="1"/>
    <x v="1"/>
    <n v="0.2"/>
    <x v="14"/>
    <x v="2"/>
    <n v="112"/>
    <x v="14"/>
    <n v="560"/>
    <n v="586.88"/>
    <x v="15"/>
    <x v="5"/>
    <x v="0"/>
  </r>
  <r>
    <s v="2023-12-23"/>
    <s v="P0025"/>
    <n v="10"/>
    <x v="1"/>
    <x v="0"/>
    <n v="0.15"/>
    <x v="19"/>
    <x v="4"/>
    <n v="7"/>
    <x v="19"/>
    <n v="70"/>
    <n v="70.804999999999993"/>
    <x v="21"/>
    <x v="11"/>
    <x v="0"/>
  </r>
  <r>
    <s v="2023-04-15"/>
    <s v="P0029"/>
    <n v="5"/>
    <x v="1"/>
    <x v="1"/>
    <n v="0.2"/>
    <x v="36"/>
    <x v="1"/>
    <n v="47"/>
    <x v="36"/>
    <n v="235"/>
    <n v="212.44000000000003"/>
    <x v="10"/>
    <x v="9"/>
    <x v="0"/>
  </r>
  <r>
    <s v="2023-06-16"/>
    <s v="P0002"/>
    <n v="6"/>
    <x v="1"/>
    <x v="1"/>
    <n v="0.2"/>
    <x v="35"/>
    <x v="0"/>
    <n v="105"/>
    <x v="35"/>
    <n v="630"/>
    <n v="685.44"/>
    <x v="30"/>
    <x v="5"/>
    <x v="0"/>
  </r>
  <r>
    <s v="2023-03-06"/>
    <s v="P0027"/>
    <n v="20"/>
    <x v="2"/>
    <x v="1"/>
    <n v="0.1"/>
    <x v="34"/>
    <x v="4"/>
    <n v="48"/>
    <x v="34"/>
    <n v="960"/>
    <n v="1028.1599999999999"/>
    <x v="25"/>
    <x v="3"/>
    <x v="0"/>
  </r>
  <r>
    <s v="2023-07-31"/>
    <s v="P0007"/>
    <n v="19"/>
    <x v="2"/>
    <x v="1"/>
    <n v="0.2"/>
    <x v="6"/>
    <x v="0"/>
    <n v="43"/>
    <x v="6"/>
    <n v="817"/>
    <n v="725.49599999999998"/>
    <x v="5"/>
    <x v="8"/>
    <x v="0"/>
  </r>
  <r>
    <s v="2023-11-18"/>
    <s v="P0043"/>
    <n v="5"/>
    <x v="1"/>
    <x v="0"/>
    <n v="0"/>
    <x v="37"/>
    <x v="3"/>
    <n v="67"/>
    <x v="37"/>
    <n v="335"/>
    <n v="415.4"/>
    <x v="11"/>
    <x v="0"/>
    <x v="0"/>
  </r>
  <r>
    <s v="2023-10-05"/>
    <s v="P0011"/>
    <n v="14"/>
    <x v="0"/>
    <x v="1"/>
    <n v="0"/>
    <x v="25"/>
    <x v="2"/>
    <n v="44"/>
    <x v="25"/>
    <n v="616"/>
    <n v="677.6"/>
    <x v="26"/>
    <x v="7"/>
    <x v="0"/>
  </r>
  <r>
    <s v="2023-08-11"/>
    <s v="P0021"/>
    <n v="20"/>
    <x v="0"/>
    <x v="0"/>
    <n v="0.1"/>
    <x v="27"/>
    <x v="4"/>
    <n v="126"/>
    <x v="27"/>
    <n v="2520"/>
    <n v="2925.72"/>
    <x v="13"/>
    <x v="4"/>
    <x v="0"/>
  </r>
  <r>
    <s v="2023-10-18"/>
    <s v="P0029"/>
    <n v="8"/>
    <x v="1"/>
    <x v="0"/>
    <n v="0.15"/>
    <x v="36"/>
    <x v="1"/>
    <n v="47"/>
    <x v="36"/>
    <n v="376"/>
    <n v="361.14799999999997"/>
    <x v="11"/>
    <x v="7"/>
    <x v="0"/>
  </r>
  <r>
    <s v="2023-11-09"/>
    <s v="P0013"/>
    <n v="19"/>
    <x v="0"/>
    <x v="1"/>
    <n v="0.05"/>
    <x v="15"/>
    <x v="2"/>
    <n v="112"/>
    <x v="15"/>
    <n v="2128"/>
    <n v="2203.5439999999999"/>
    <x v="2"/>
    <x v="0"/>
    <x v="0"/>
  </r>
  <r>
    <s v="2023-07-08"/>
    <s v="P0008"/>
    <n v="4"/>
    <x v="0"/>
    <x v="1"/>
    <n v="0.05"/>
    <x v="40"/>
    <x v="0"/>
    <n v="83"/>
    <x v="40"/>
    <n v="332"/>
    <n v="359.55599999999998"/>
    <x v="28"/>
    <x v="8"/>
    <x v="0"/>
  </r>
  <r>
    <s v="2023-02-15"/>
    <s v="P0043"/>
    <n v="17"/>
    <x v="0"/>
    <x v="1"/>
    <n v="0.1"/>
    <x v="37"/>
    <x v="3"/>
    <n v="67"/>
    <x v="37"/>
    <n v="1139"/>
    <n v="1271.124"/>
    <x v="10"/>
    <x v="2"/>
    <x v="0"/>
  </r>
  <r>
    <s v="2023-11-25"/>
    <s v="P0044"/>
    <n v="20"/>
    <x v="0"/>
    <x v="1"/>
    <n v="0.15"/>
    <x v="13"/>
    <x v="3"/>
    <n v="76"/>
    <x v="13"/>
    <n v="1520"/>
    <n v="1395.36"/>
    <x v="17"/>
    <x v="0"/>
    <x v="0"/>
  </r>
  <r>
    <s v="2023-09-20"/>
    <s v="P0009"/>
    <n v="2"/>
    <x v="1"/>
    <x v="1"/>
    <n v="0"/>
    <x v="29"/>
    <x v="0"/>
    <n v="6"/>
    <x v="29"/>
    <n v="12"/>
    <n v="15.719999999999999"/>
    <x v="23"/>
    <x v="10"/>
    <x v="0"/>
  </r>
  <r>
    <s v="2023-06-18"/>
    <s v="P0044"/>
    <n v="2"/>
    <x v="1"/>
    <x v="1"/>
    <n v="0"/>
    <x v="13"/>
    <x v="3"/>
    <n v="76"/>
    <x v="13"/>
    <n v="152"/>
    <n v="164.16"/>
    <x v="11"/>
    <x v="5"/>
    <x v="0"/>
  </r>
  <r>
    <s v="2023-12-21"/>
    <s v="P0045"/>
    <n v="10"/>
    <x v="0"/>
    <x v="1"/>
    <n v="0.1"/>
    <x v="16"/>
    <x v="3"/>
    <n v="50"/>
    <x v="16"/>
    <n v="500"/>
    <n v="558"/>
    <x v="20"/>
    <x v="11"/>
    <x v="0"/>
  </r>
  <r>
    <s v="2023-08-18"/>
    <s v="P0031"/>
    <n v="5"/>
    <x v="2"/>
    <x v="0"/>
    <n v="0.05"/>
    <x v="32"/>
    <x v="1"/>
    <n v="93"/>
    <x v="32"/>
    <n v="465"/>
    <n v="494.75999999999993"/>
    <x v="11"/>
    <x v="4"/>
    <x v="0"/>
  </r>
  <r>
    <s v="2023-06-22"/>
    <s v="P0008"/>
    <n v="12"/>
    <x v="1"/>
    <x v="1"/>
    <n v="0.2"/>
    <x v="40"/>
    <x v="0"/>
    <n v="83"/>
    <x v="40"/>
    <n v="996"/>
    <n v="908.35200000000009"/>
    <x v="4"/>
    <x v="5"/>
    <x v="0"/>
  </r>
  <r>
    <s v="2023-08-15"/>
    <s v="P0025"/>
    <n v="11"/>
    <x v="0"/>
    <x v="1"/>
    <n v="0"/>
    <x v="19"/>
    <x v="4"/>
    <n v="7"/>
    <x v="19"/>
    <n v="77"/>
    <n v="91.63"/>
    <x v="10"/>
    <x v="4"/>
    <x v="0"/>
  </r>
  <r>
    <s v="2023-07-21"/>
    <s v="P0032"/>
    <n v="10"/>
    <x v="1"/>
    <x v="1"/>
    <n v="0.2"/>
    <x v="2"/>
    <x v="1"/>
    <n v="89"/>
    <x v="2"/>
    <n v="890"/>
    <n v="939.84"/>
    <x v="20"/>
    <x v="8"/>
    <x v="0"/>
  </r>
  <r>
    <s v="2023-10-17"/>
    <s v="P0029"/>
    <n v="8"/>
    <x v="2"/>
    <x v="0"/>
    <n v="0"/>
    <x v="36"/>
    <x v="1"/>
    <n v="47"/>
    <x v="36"/>
    <n v="376"/>
    <n v="424.88"/>
    <x v="7"/>
    <x v="7"/>
    <x v="0"/>
  </r>
  <r>
    <s v="2023-06-24"/>
    <s v="P0024"/>
    <n v="13"/>
    <x v="0"/>
    <x v="1"/>
    <n v="0.15"/>
    <x v="38"/>
    <x v="4"/>
    <n v="144"/>
    <x v="38"/>
    <n v="1872"/>
    <n v="1734.4079999999999"/>
    <x v="0"/>
    <x v="5"/>
    <x v="0"/>
  </r>
  <r>
    <s v="2023-06-04"/>
    <s v="P0012"/>
    <n v="14"/>
    <x v="1"/>
    <x v="1"/>
    <n v="0.1"/>
    <x v="11"/>
    <x v="2"/>
    <n v="73"/>
    <x v="11"/>
    <n v="1022"/>
    <n v="1186.5420000000001"/>
    <x v="15"/>
    <x v="5"/>
    <x v="0"/>
  </r>
  <r>
    <s v="2023-03-14"/>
    <s v="P0042"/>
    <n v="6"/>
    <x v="2"/>
    <x v="1"/>
    <n v="0.2"/>
    <x v="20"/>
    <x v="3"/>
    <n v="120"/>
    <x v="20"/>
    <n v="720"/>
    <n v="777.6"/>
    <x v="6"/>
    <x v="3"/>
    <x v="0"/>
  </r>
  <r>
    <s v="2023-03-13"/>
    <s v="P0010"/>
    <n v="15"/>
    <x v="1"/>
    <x v="1"/>
    <n v="0.1"/>
    <x v="9"/>
    <x v="2"/>
    <n v="148"/>
    <x v="9"/>
    <n v="2220"/>
    <n v="2217.7799999999997"/>
    <x v="9"/>
    <x v="3"/>
    <x v="0"/>
  </r>
  <r>
    <s v="2023-12-03"/>
    <s v="P0022"/>
    <n v="2"/>
    <x v="2"/>
    <x v="1"/>
    <n v="0.1"/>
    <x v="28"/>
    <x v="4"/>
    <n v="121"/>
    <x v="28"/>
    <n v="242"/>
    <n v="254.82599999999999"/>
    <x v="3"/>
    <x v="11"/>
    <x v="0"/>
  </r>
  <r>
    <s v="2023-06-07"/>
    <s v="P0044"/>
    <n v="4"/>
    <x v="0"/>
    <x v="1"/>
    <n v="0.15"/>
    <x v="13"/>
    <x v="3"/>
    <n v="76"/>
    <x v="13"/>
    <n v="304"/>
    <n v="279.072"/>
    <x v="18"/>
    <x v="5"/>
    <x v="0"/>
  </r>
  <r>
    <s v="2023-09-27"/>
    <s v="P0024"/>
    <n v="8"/>
    <x v="1"/>
    <x v="0"/>
    <n v="0.15"/>
    <x v="38"/>
    <x v="4"/>
    <n v="144"/>
    <x v="38"/>
    <n v="1152"/>
    <n v="1067.328"/>
    <x v="12"/>
    <x v="10"/>
    <x v="0"/>
  </r>
  <r>
    <s v="2023-12-11"/>
    <s v="P0023"/>
    <n v="17"/>
    <x v="1"/>
    <x v="0"/>
    <n v="0.1"/>
    <x v="17"/>
    <x v="4"/>
    <n v="141"/>
    <x v="17"/>
    <n v="2397"/>
    <n v="2286.7380000000003"/>
    <x v="13"/>
    <x v="11"/>
    <x v="0"/>
  </r>
  <r>
    <s v="2023-02-20"/>
    <s v="P0020"/>
    <n v="7"/>
    <x v="1"/>
    <x v="1"/>
    <n v="0.1"/>
    <x v="31"/>
    <x v="4"/>
    <n v="61"/>
    <x v="31"/>
    <n v="427"/>
    <n v="480.375"/>
    <x v="23"/>
    <x v="2"/>
    <x v="0"/>
  </r>
  <r>
    <s v="2023-11-26"/>
    <s v="P0037"/>
    <n v="4"/>
    <x v="0"/>
    <x v="1"/>
    <n v="0.2"/>
    <x v="39"/>
    <x v="3"/>
    <n v="67"/>
    <x v="39"/>
    <n v="268"/>
    <n v="274.43200000000002"/>
    <x v="14"/>
    <x v="0"/>
    <x v="0"/>
  </r>
  <r>
    <s v="2023-06-29"/>
    <s v="P0032"/>
    <n v="13"/>
    <x v="1"/>
    <x v="0"/>
    <n v="0.2"/>
    <x v="2"/>
    <x v="1"/>
    <n v="89"/>
    <x v="2"/>
    <n v="1157"/>
    <n v="1221.7920000000001"/>
    <x v="8"/>
    <x v="5"/>
    <x v="0"/>
  </r>
  <r>
    <s v="2023-03-14"/>
    <s v="P0008"/>
    <n v="6"/>
    <x v="1"/>
    <x v="1"/>
    <n v="0"/>
    <x v="40"/>
    <x v="0"/>
    <n v="83"/>
    <x v="40"/>
    <n v="498"/>
    <n v="567.72"/>
    <x v="6"/>
    <x v="3"/>
    <x v="0"/>
  </r>
  <r>
    <s v="2023-06-16"/>
    <s v="P0027"/>
    <n v="14"/>
    <x v="0"/>
    <x v="1"/>
    <n v="0.15"/>
    <x v="34"/>
    <x v="4"/>
    <n v="48"/>
    <x v="34"/>
    <n v="672"/>
    <n v="679.72799999999995"/>
    <x v="30"/>
    <x v="5"/>
    <x v="0"/>
  </r>
  <r>
    <s v="2023-09-19"/>
    <s v="P0016"/>
    <n v="5"/>
    <x v="0"/>
    <x v="1"/>
    <n v="0.2"/>
    <x v="7"/>
    <x v="2"/>
    <n v="13"/>
    <x v="7"/>
    <n v="65"/>
    <n v="66.56"/>
    <x v="19"/>
    <x v="10"/>
    <x v="0"/>
  </r>
  <r>
    <s v="2023-01-09"/>
    <s v="P0043"/>
    <n v="20"/>
    <x v="0"/>
    <x v="1"/>
    <n v="0.2"/>
    <x v="37"/>
    <x v="3"/>
    <n v="67"/>
    <x v="37"/>
    <n v="1340"/>
    <n v="1329.28"/>
    <x v="2"/>
    <x v="1"/>
    <x v="0"/>
  </r>
  <r>
    <s v="2023-11-16"/>
    <s v="P0039"/>
    <n v="19"/>
    <x v="0"/>
    <x v="1"/>
    <n v="0.05"/>
    <x v="21"/>
    <x v="3"/>
    <n v="37"/>
    <x v="21"/>
    <n v="703"/>
    <n v="768.02749999999992"/>
    <x v="30"/>
    <x v="0"/>
    <x v="0"/>
  </r>
  <r>
    <s v="2023-09-20"/>
    <s v="P0021"/>
    <n v="17"/>
    <x v="0"/>
    <x v="1"/>
    <n v="0.2"/>
    <x v="27"/>
    <x v="4"/>
    <n v="126"/>
    <x v="27"/>
    <n v="2142"/>
    <n v="2210.5439999999999"/>
    <x v="23"/>
    <x v="10"/>
    <x v="0"/>
  </r>
  <r>
    <s v="2023-02-25"/>
    <s v="P0012"/>
    <n v="12"/>
    <x v="0"/>
    <x v="1"/>
    <n v="0.2"/>
    <x v="11"/>
    <x v="2"/>
    <n v="73"/>
    <x v="11"/>
    <n v="876"/>
    <n v="904.03200000000004"/>
    <x v="17"/>
    <x v="2"/>
    <x v="0"/>
  </r>
  <r>
    <s v="2023-09-07"/>
    <s v="P0007"/>
    <n v="11"/>
    <x v="2"/>
    <x v="0"/>
    <n v="0"/>
    <x v="6"/>
    <x v="0"/>
    <n v="43"/>
    <x v="6"/>
    <n v="473"/>
    <n v="525.03"/>
    <x v="18"/>
    <x v="10"/>
    <x v="0"/>
  </r>
  <r>
    <s v="2023-06-18"/>
    <s v="P0034"/>
    <n v="17"/>
    <x v="1"/>
    <x v="1"/>
    <n v="0.15"/>
    <x v="30"/>
    <x v="1"/>
    <n v="55"/>
    <x v="30"/>
    <n v="935"/>
    <n v="842.43499999999995"/>
    <x v="11"/>
    <x v="5"/>
    <x v="0"/>
  </r>
  <r>
    <s v="2023-11-27"/>
    <s v="P0032"/>
    <n v="12"/>
    <x v="0"/>
    <x v="1"/>
    <n v="0.15"/>
    <x v="2"/>
    <x v="1"/>
    <n v="89"/>
    <x v="2"/>
    <n v="1068"/>
    <n v="1198.296"/>
    <x v="12"/>
    <x v="0"/>
    <x v="0"/>
  </r>
  <r>
    <s v="2023-07-30"/>
    <s v="P0039"/>
    <n v="4"/>
    <x v="0"/>
    <x v="0"/>
    <n v="0.1"/>
    <x v="21"/>
    <x v="3"/>
    <n v="37"/>
    <x v="21"/>
    <n v="148"/>
    <n v="153.18"/>
    <x v="22"/>
    <x v="8"/>
    <x v="0"/>
  </r>
  <r>
    <s v="2023-01-14"/>
    <s v="P0033"/>
    <n v="5"/>
    <x v="0"/>
    <x v="0"/>
    <n v="0.05"/>
    <x v="26"/>
    <x v="1"/>
    <n v="95"/>
    <x v="26"/>
    <n v="475"/>
    <n v="568.57499999999993"/>
    <x v="6"/>
    <x v="1"/>
    <x v="0"/>
  </r>
  <r>
    <s v="2023-05-07"/>
    <s v="P0024"/>
    <n v="18"/>
    <x v="2"/>
    <x v="0"/>
    <n v="0.2"/>
    <x v="38"/>
    <x v="4"/>
    <n v="144"/>
    <x v="38"/>
    <n v="2592"/>
    <n v="2260.2240000000002"/>
    <x v="18"/>
    <x v="6"/>
    <x v="0"/>
  </r>
  <r>
    <s v="2023-09-02"/>
    <s v="P0009"/>
    <n v="10"/>
    <x v="2"/>
    <x v="1"/>
    <n v="0"/>
    <x v="29"/>
    <x v="0"/>
    <n v="6"/>
    <x v="29"/>
    <n v="60"/>
    <n v="78.599999999999994"/>
    <x v="29"/>
    <x v="10"/>
    <x v="0"/>
  </r>
  <r>
    <s v="2023-04-05"/>
    <s v="P0009"/>
    <n v="1"/>
    <x v="1"/>
    <x v="0"/>
    <n v="0.05"/>
    <x v="29"/>
    <x v="0"/>
    <n v="6"/>
    <x v="29"/>
    <n v="6"/>
    <n v="7.4669999999999987"/>
    <x v="26"/>
    <x v="9"/>
    <x v="0"/>
  </r>
  <r>
    <s v="2023-01-08"/>
    <s v="P0004"/>
    <n v="11"/>
    <x v="2"/>
    <x v="1"/>
    <n v="0.05"/>
    <x v="41"/>
    <x v="0"/>
    <n v="44"/>
    <x v="41"/>
    <n v="484"/>
    <n v="510.37799999999999"/>
    <x v="28"/>
    <x v="1"/>
    <x v="0"/>
  </r>
  <r>
    <s v="2023-01-20"/>
    <s v="P0041"/>
    <n v="12"/>
    <x v="1"/>
    <x v="1"/>
    <n v="0.2"/>
    <x v="23"/>
    <x v="3"/>
    <n v="138"/>
    <x v="23"/>
    <n v="1656"/>
    <n v="1669.248"/>
    <x v="23"/>
    <x v="1"/>
    <x v="0"/>
  </r>
  <r>
    <s v="2023-02-27"/>
    <s v="P0007"/>
    <n v="18"/>
    <x v="0"/>
    <x v="1"/>
    <n v="0.1"/>
    <x v="6"/>
    <x v="0"/>
    <n v="43"/>
    <x v="6"/>
    <n v="774"/>
    <n v="773.226"/>
    <x v="12"/>
    <x v="2"/>
    <x v="0"/>
  </r>
  <r>
    <s v="2023-08-21"/>
    <s v="P0040"/>
    <n v="18"/>
    <x v="1"/>
    <x v="1"/>
    <n v="0"/>
    <x v="43"/>
    <x v="3"/>
    <n v="90"/>
    <x v="43"/>
    <n v="1620"/>
    <n v="2073.6"/>
    <x v="20"/>
    <x v="4"/>
    <x v="0"/>
  </r>
  <r>
    <s v="2023-01-03"/>
    <s v="P0042"/>
    <n v="4"/>
    <x v="0"/>
    <x v="1"/>
    <n v="0.05"/>
    <x v="20"/>
    <x v="3"/>
    <n v="120"/>
    <x v="20"/>
    <n v="480"/>
    <n v="615.6"/>
    <x v="3"/>
    <x v="1"/>
    <x v="0"/>
  </r>
  <r>
    <s v="2023-04-29"/>
    <s v="P0013"/>
    <n v="9"/>
    <x v="1"/>
    <x v="1"/>
    <n v="0"/>
    <x v="15"/>
    <x v="2"/>
    <n v="112"/>
    <x v="15"/>
    <n v="1008"/>
    <n v="1098.72"/>
    <x v="8"/>
    <x v="9"/>
    <x v="0"/>
  </r>
  <r>
    <s v="2023-04-05"/>
    <s v="P0001"/>
    <n v="16"/>
    <x v="1"/>
    <x v="1"/>
    <n v="0.15"/>
    <x v="33"/>
    <x v="0"/>
    <n v="98"/>
    <x v="33"/>
    <n v="1568"/>
    <n v="1412.7679999999998"/>
    <x v="26"/>
    <x v="9"/>
    <x v="0"/>
  </r>
  <r>
    <s v="2023-04-23"/>
    <s v="P0023"/>
    <n v="1"/>
    <x v="2"/>
    <x v="0"/>
    <n v="0.2"/>
    <x v="17"/>
    <x v="4"/>
    <n v="141"/>
    <x v="17"/>
    <n v="141"/>
    <n v="119.56800000000001"/>
    <x v="21"/>
    <x v="9"/>
    <x v="0"/>
  </r>
  <r>
    <s v="2023-04-13"/>
    <s v="P0018"/>
    <n v="5"/>
    <x v="1"/>
    <x v="0"/>
    <n v="0.15"/>
    <x v="24"/>
    <x v="2"/>
    <n v="37"/>
    <x v="24"/>
    <n v="185"/>
    <n v="209.14250000000001"/>
    <x v="9"/>
    <x v="9"/>
    <x v="0"/>
  </r>
  <r>
    <s v="2023-12-06"/>
    <s v="P0005"/>
    <n v="6"/>
    <x v="0"/>
    <x v="0"/>
    <n v="0.1"/>
    <x v="0"/>
    <x v="0"/>
    <n v="133"/>
    <x v="0"/>
    <n v="798"/>
    <n v="840.2940000000001"/>
    <x v="25"/>
    <x v="11"/>
    <x v="0"/>
  </r>
  <r>
    <s v="2023-07-15"/>
    <s v="P0008"/>
    <n v="7"/>
    <x v="0"/>
    <x v="0"/>
    <n v="0.1"/>
    <x v="40"/>
    <x v="0"/>
    <n v="83"/>
    <x v="40"/>
    <n v="581"/>
    <n v="596.10599999999999"/>
    <x v="10"/>
    <x v="8"/>
    <x v="0"/>
  </r>
  <r>
    <s v="2023-09-16"/>
    <s v="P0008"/>
    <n v="16"/>
    <x v="0"/>
    <x v="1"/>
    <n v="0.05"/>
    <x v="40"/>
    <x v="0"/>
    <n v="83"/>
    <x v="40"/>
    <n v="1328"/>
    <n v="1438.2239999999999"/>
    <x v="30"/>
    <x v="10"/>
    <x v="0"/>
  </r>
  <r>
    <s v="2023-11-21"/>
    <s v="P0011"/>
    <n v="3"/>
    <x v="1"/>
    <x v="1"/>
    <n v="0.15"/>
    <x v="25"/>
    <x v="2"/>
    <n v="44"/>
    <x v="25"/>
    <n v="132"/>
    <n v="123.41999999999999"/>
    <x v="20"/>
    <x v="0"/>
    <x v="0"/>
  </r>
  <r>
    <s v="2023-08-19"/>
    <s v="P0040"/>
    <n v="18"/>
    <x v="1"/>
    <x v="1"/>
    <n v="0.2"/>
    <x v="43"/>
    <x v="3"/>
    <n v="90"/>
    <x v="43"/>
    <n v="1620"/>
    <n v="1658.88"/>
    <x v="19"/>
    <x v="4"/>
    <x v="0"/>
  </r>
  <r>
    <s v="2023-04-30"/>
    <s v="P0039"/>
    <n v="12"/>
    <x v="0"/>
    <x v="1"/>
    <n v="0.05"/>
    <x v="21"/>
    <x v="3"/>
    <n v="37"/>
    <x v="21"/>
    <n v="444"/>
    <n v="485.06999999999994"/>
    <x v="22"/>
    <x v="9"/>
    <x v="0"/>
  </r>
  <r>
    <s v="2023-09-23"/>
    <s v="P0045"/>
    <n v="10"/>
    <x v="1"/>
    <x v="1"/>
    <n v="0.15"/>
    <x v="16"/>
    <x v="3"/>
    <n v="50"/>
    <x v="16"/>
    <n v="500"/>
    <n v="527"/>
    <x v="21"/>
    <x v="10"/>
    <x v="0"/>
  </r>
  <r>
    <s v="2023-02-15"/>
    <s v="P0038"/>
    <n v="4"/>
    <x v="1"/>
    <x v="0"/>
    <n v="0.05"/>
    <x v="12"/>
    <x v="3"/>
    <n v="72"/>
    <x v="12"/>
    <n v="288"/>
    <n v="303.69599999999997"/>
    <x v="10"/>
    <x v="2"/>
    <x v="0"/>
  </r>
  <r>
    <s v="2023-09-28"/>
    <s v="P0041"/>
    <n v="14"/>
    <x v="2"/>
    <x v="1"/>
    <n v="0.05"/>
    <x v="23"/>
    <x v="3"/>
    <n v="138"/>
    <x v="23"/>
    <n v="1932"/>
    <n v="2312.6039999999998"/>
    <x v="16"/>
    <x v="10"/>
    <x v="0"/>
  </r>
  <r>
    <s v="2023-11-21"/>
    <s v="P0003"/>
    <n v="11"/>
    <x v="2"/>
    <x v="1"/>
    <n v="0.15"/>
    <x v="4"/>
    <x v="0"/>
    <n v="71"/>
    <x v="4"/>
    <n v="781"/>
    <n v="756.78899999999987"/>
    <x v="20"/>
    <x v="0"/>
    <x v="0"/>
  </r>
  <r>
    <s v="2023-12-05"/>
    <s v="P0009"/>
    <n v="16"/>
    <x v="1"/>
    <x v="1"/>
    <n v="0"/>
    <x v="29"/>
    <x v="0"/>
    <n v="6"/>
    <x v="29"/>
    <n v="96"/>
    <n v="125.75999999999999"/>
    <x v="26"/>
    <x v="11"/>
    <x v="0"/>
  </r>
  <r>
    <s v="2023-06-24"/>
    <s v="P0020"/>
    <n v="1"/>
    <x v="1"/>
    <x v="1"/>
    <n v="0.2"/>
    <x v="31"/>
    <x v="4"/>
    <n v="61"/>
    <x v="31"/>
    <n v="61"/>
    <n v="61"/>
    <x v="0"/>
    <x v="5"/>
    <x v="0"/>
  </r>
  <r>
    <s v="2023-02-12"/>
    <s v="P0011"/>
    <n v="17"/>
    <x v="0"/>
    <x v="1"/>
    <n v="0.05"/>
    <x v="25"/>
    <x v="2"/>
    <n v="44"/>
    <x v="25"/>
    <n v="748"/>
    <n v="781.66"/>
    <x v="24"/>
    <x v="2"/>
    <x v="0"/>
  </r>
  <r>
    <s v="2023-09-27"/>
    <s v="P0018"/>
    <n v="9"/>
    <x v="1"/>
    <x v="1"/>
    <n v="0.2"/>
    <x v="24"/>
    <x v="2"/>
    <n v="37"/>
    <x v="24"/>
    <n v="333"/>
    <n v="354.31200000000001"/>
    <x v="12"/>
    <x v="10"/>
    <x v="0"/>
  </r>
  <r>
    <s v="2023-05-03"/>
    <s v="P0024"/>
    <n v="19"/>
    <x v="1"/>
    <x v="1"/>
    <n v="0"/>
    <x v="38"/>
    <x v="4"/>
    <n v="144"/>
    <x v="38"/>
    <n v="2736"/>
    <n v="2982.2400000000002"/>
    <x v="3"/>
    <x v="6"/>
    <x v="0"/>
  </r>
  <r>
    <s v="2023-08-26"/>
    <s v="P0027"/>
    <n v="3"/>
    <x v="1"/>
    <x v="1"/>
    <n v="0.1"/>
    <x v="34"/>
    <x v="4"/>
    <n v="48"/>
    <x v="34"/>
    <n v="144"/>
    <n v="154.22399999999999"/>
    <x v="14"/>
    <x v="4"/>
    <x v="0"/>
  </r>
  <r>
    <s v="2023-06-09"/>
    <s v="P0038"/>
    <n v="11"/>
    <x v="1"/>
    <x v="1"/>
    <n v="0.1"/>
    <x v="12"/>
    <x v="3"/>
    <n v="72"/>
    <x v="12"/>
    <n v="792"/>
    <n v="791.20799999999997"/>
    <x v="2"/>
    <x v="5"/>
    <x v="0"/>
  </r>
  <r>
    <s v="2023-07-27"/>
    <s v="P0010"/>
    <n v="7"/>
    <x v="0"/>
    <x v="0"/>
    <n v="0.2"/>
    <x v="9"/>
    <x v="2"/>
    <n v="148"/>
    <x v="9"/>
    <n v="1036"/>
    <n v="919.96800000000007"/>
    <x v="12"/>
    <x v="8"/>
    <x v="0"/>
  </r>
  <r>
    <s v="2023-04-07"/>
    <s v="P0001"/>
    <n v="12"/>
    <x v="0"/>
    <x v="1"/>
    <n v="0.2"/>
    <x v="33"/>
    <x v="0"/>
    <n v="98"/>
    <x v="33"/>
    <n v="1176"/>
    <n v="997.24800000000005"/>
    <x v="18"/>
    <x v="9"/>
    <x v="0"/>
  </r>
  <r>
    <s v="2023-03-08"/>
    <s v="P0003"/>
    <n v="19"/>
    <x v="2"/>
    <x v="1"/>
    <n v="0.05"/>
    <x v="4"/>
    <x v="0"/>
    <n v="71"/>
    <x v="4"/>
    <n v="1349"/>
    <n v="1460.9669999999999"/>
    <x v="28"/>
    <x v="3"/>
    <x v="0"/>
  </r>
  <r>
    <s v="2023-02-17"/>
    <s v="P0043"/>
    <n v="16"/>
    <x v="2"/>
    <x v="1"/>
    <n v="0.15"/>
    <x v="37"/>
    <x v="3"/>
    <n v="67"/>
    <x v="37"/>
    <n v="1072"/>
    <n v="1129.8879999999999"/>
    <x v="7"/>
    <x v="2"/>
    <x v="0"/>
  </r>
  <r>
    <s v="2023-09-25"/>
    <s v="P0012"/>
    <n v="6"/>
    <x v="2"/>
    <x v="1"/>
    <n v="0.15"/>
    <x v="11"/>
    <x v="2"/>
    <n v="73"/>
    <x v="11"/>
    <n v="438"/>
    <n v="480.267"/>
    <x v="17"/>
    <x v="10"/>
    <x v="0"/>
  </r>
  <r>
    <s v="2023-05-28"/>
    <s v="P0017"/>
    <n v="14"/>
    <x v="1"/>
    <x v="1"/>
    <n v="0"/>
    <x v="18"/>
    <x v="2"/>
    <n v="134"/>
    <x v="18"/>
    <n v="1876"/>
    <n v="2194.92"/>
    <x v="16"/>
    <x v="6"/>
    <x v="0"/>
  </r>
  <r>
    <s v="2023-04-09"/>
    <s v="P0020"/>
    <n v="16"/>
    <x v="0"/>
    <x v="0"/>
    <n v="0"/>
    <x v="31"/>
    <x v="4"/>
    <n v="61"/>
    <x v="31"/>
    <n v="976"/>
    <n v="1220"/>
    <x v="2"/>
    <x v="9"/>
    <x v="0"/>
  </r>
  <r>
    <s v="2023-08-09"/>
    <s v="P0004"/>
    <n v="13"/>
    <x v="2"/>
    <x v="1"/>
    <n v="0.05"/>
    <x v="41"/>
    <x v="0"/>
    <n v="44"/>
    <x v="41"/>
    <n v="572"/>
    <n v="603.17400000000009"/>
    <x v="2"/>
    <x v="4"/>
    <x v="0"/>
  </r>
  <r>
    <s v="2023-02-09"/>
    <s v="P0042"/>
    <n v="15"/>
    <x v="0"/>
    <x v="1"/>
    <n v="0.05"/>
    <x v="20"/>
    <x v="3"/>
    <n v="120"/>
    <x v="20"/>
    <n v="1800"/>
    <n v="2308.5"/>
    <x v="2"/>
    <x v="2"/>
    <x v="0"/>
  </r>
  <r>
    <s v="2023-01-17"/>
    <s v="P0033"/>
    <n v="7"/>
    <x v="1"/>
    <x v="1"/>
    <n v="0.1"/>
    <x v="26"/>
    <x v="1"/>
    <n v="95"/>
    <x v="26"/>
    <n v="665"/>
    <n v="754.11"/>
    <x v="7"/>
    <x v="1"/>
    <x v="0"/>
  </r>
  <r>
    <s v="2023-08-22"/>
    <s v="P0042"/>
    <n v="11"/>
    <x v="2"/>
    <x v="1"/>
    <n v="0"/>
    <x v="20"/>
    <x v="3"/>
    <n v="120"/>
    <x v="20"/>
    <n v="1320"/>
    <n v="1782"/>
    <x v="4"/>
    <x v="4"/>
    <x v="0"/>
  </r>
  <r>
    <s v="2023-11-07"/>
    <s v="P0031"/>
    <n v="12"/>
    <x v="2"/>
    <x v="0"/>
    <n v="0"/>
    <x v="32"/>
    <x v="1"/>
    <n v="93"/>
    <x v="32"/>
    <n v="1116"/>
    <n v="1249.92"/>
    <x v="18"/>
    <x v="0"/>
    <x v="0"/>
  </r>
  <r>
    <s v="2023-01-28"/>
    <s v="P0008"/>
    <n v="3"/>
    <x v="2"/>
    <x v="1"/>
    <n v="0.1"/>
    <x v="40"/>
    <x v="0"/>
    <n v="83"/>
    <x v="40"/>
    <n v="249"/>
    <n v="255.47400000000002"/>
    <x v="16"/>
    <x v="1"/>
    <x v="0"/>
  </r>
  <r>
    <s v="2023-06-25"/>
    <s v="P0044"/>
    <n v="20"/>
    <x v="0"/>
    <x v="1"/>
    <n v="0.2"/>
    <x v="13"/>
    <x v="3"/>
    <n v="76"/>
    <x v="13"/>
    <n v="1520"/>
    <n v="1313.28"/>
    <x v="17"/>
    <x v="5"/>
    <x v="0"/>
  </r>
  <r>
    <s v="2023-04-24"/>
    <s v="P0016"/>
    <n v="17"/>
    <x v="0"/>
    <x v="1"/>
    <n v="0.15"/>
    <x v="7"/>
    <x v="2"/>
    <n v="13"/>
    <x v="7"/>
    <n v="221"/>
    <n v="240.44799999999998"/>
    <x v="0"/>
    <x v="9"/>
    <x v="0"/>
  </r>
  <r>
    <s v="2023-10-11"/>
    <s v="P0041"/>
    <n v="14"/>
    <x v="2"/>
    <x v="1"/>
    <n v="0.2"/>
    <x v="23"/>
    <x v="3"/>
    <n v="138"/>
    <x v="23"/>
    <n v="1932"/>
    <n v="1947.4559999999999"/>
    <x v="13"/>
    <x v="7"/>
    <x v="0"/>
  </r>
  <r>
    <s v="2023-06-15"/>
    <s v="P0028"/>
    <n v="1"/>
    <x v="1"/>
    <x v="1"/>
    <n v="0.1"/>
    <x v="5"/>
    <x v="1"/>
    <n v="37"/>
    <x v="5"/>
    <n v="37"/>
    <n v="37.629000000000005"/>
    <x v="10"/>
    <x v="5"/>
    <x v="0"/>
  </r>
  <r>
    <s v="2023-06-27"/>
    <s v="P0023"/>
    <n v="9"/>
    <x v="2"/>
    <x v="1"/>
    <n v="0.15"/>
    <x v="17"/>
    <x v="4"/>
    <n v="141"/>
    <x v="17"/>
    <n v="1269"/>
    <n v="1143.3690000000001"/>
    <x v="12"/>
    <x v="5"/>
    <x v="0"/>
  </r>
  <r>
    <s v="2023-11-23"/>
    <s v="P0009"/>
    <n v="18"/>
    <x v="0"/>
    <x v="1"/>
    <n v="0"/>
    <x v="29"/>
    <x v="0"/>
    <n v="6"/>
    <x v="29"/>
    <n v="108"/>
    <n v="141.47999999999999"/>
    <x v="21"/>
    <x v="0"/>
    <x v="0"/>
  </r>
  <r>
    <s v="2023-09-02"/>
    <s v="P0031"/>
    <n v="14"/>
    <x v="0"/>
    <x v="1"/>
    <n v="0.15"/>
    <x v="32"/>
    <x v="1"/>
    <n v="93"/>
    <x v="32"/>
    <n v="1302"/>
    <n v="1239.5039999999999"/>
    <x v="29"/>
    <x v="10"/>
    <x v="0"/>
  </r>
  <r>
    <s v="2023-12-23"/>
    <s v="P0026"/>
    <n v="1"/>
    <x v="1"/>
    <x v="1"/>
    <n v="0.15"/>
    <x v="42"/>
    <x v="4"/>
    <n v="18"/>
    <x v="42"/>
    <n v="18"/>
    <n v="20.960999999999999"/>
    <x v="21"/>
    <x v="11"/>
    <x v="0"/>
  </r>
  <r>
    <s v="2023-10-08"/>
    <s v="P0045"/>
    <n v="20"/>
    <x v="2"/>
    <x v="1"/>
    <n v="0.05"/>
    <x v="16"/>
    <x v="3"/>
    <n v="50"/>
    <x v="16"/>
    <n v="1000"/>
    <n v="1178"/>
    <x v="28"/>
    <x v="7"/>
    <x v="0"/>
  </r>
  <r>
    <s v="2023-12-26"/>
    <s v="P0003"/>
    <n v="17"/>
    <x v="0"/>
    <x v="1"/>
    <n v="0.1"/>
    <x v="4"/>
    <x v="0"/>
    <n v="71"/>
    <x v="4"/>
    <n v="1207"/>
    <n v="1238.3820000000001"/>
    <x v="14"/>
    <x v="11"/>
    <x v="0"/>
  </r>
  <r>
    <s v="2023-12-31"/>
    <s v="P0003"/>
    <n v="9"/>
    <x v="0"/>
    <x v="1"/>
    <n v="0"/>
    <x v="4"/>
    <x v="0"/>
    <n v="71"/>
    <x v="4"/>
    <n v="639"/>
    <n v="728.46"/>
    <x v="5"/>
    <x v="11"/>
    <x v="0"/>
  </r>
  <r>
    <s v="2023-08-27"/>
    <s v="P0039"/>
    <n v="7"/>
    <x v="2"/>
    <x v="1"/>
    <n v="0"/>
    <x v="21"/>
    <x v="3"/>
    <n v="37"/>
    <x v="21"/>
    <n v="259"/>
    <n v="297.84999999999997"/>
    <x v="12"/>
    <x v="4"/>
    <x v="0"/>
  </r>
  <r>
    <s v="2023-08-02"/>
    <s v="P0032"/>
    <n v="18"/>
    <x v="0"/>
    <x v="1"/>
    <n v="0.05"/>
    <x v="2"/>
    <x v="1"/>
    <n v="89"/>
    <x v="2"/>
    <n v="1602"/>
    <n v="2008.9079999999997"/>
    <x v="29"/>
    <x v="4"/>
    <x v="0"/>
  </r>
  <r>
    <s v="2023-05-07"/>
    <s v="P0006"/>
    <n v="3"/>
    <x v="2"/>
    <x v="1"/>
    <n v="0.15"/>
    <x v="22"/>
    <x v="0"/>
    <n v="75"/>
    <x v="22"/>
    <n v="225"/>
    <n v="218.02500000000001"/>
    <x v="18"/>
    <x v="6"/>
    <x v="0"/>
  </r>
  <r>
    <s v="2023-01-27"/>
    <s v="P0027"/>
    <n v="3"/>
    <x v="1"/>
    <x v="1"/>
    <n v="0.1"/>
    <x v="34"/>
    <x v="4"/>
    <n v="48"/>
    <x v="34"/>
    <n v="144"/>
    <n v="154.22399999999999"/>
    <x v="12"/>
    <x v="1"/>
    <x v="0"/>
  </r>
  <r>
    <s v="2023-11-16"/>
    <s v="P0027"/>
    <n v="10"/>
    <x v="2"/>
    <x v="1"/>
    <n v="0.15"/>
    <x v="34"/>
    <x v="4"/>
    <n v="48"/>
    <x v="34"/>
    <n v="480"/>
    <n v="485.51999999999992"/>
    <x v="30"/>
    <x v="0"/>
    <x v="0"/>
  </r>
  <r>
    <s v="2023-04-26"/>
    <s v="P0027"/>
    <n v="6"/>
    <x v="1"/>
    <x v="0"/>
    <n v="0.1"/>
    <x v="34"/>
    <x v="4"/>
    <n v="48"/>
    <x v="34"/>
    <n v="288"/>
    <n v="308.44799999999998"/>
    <x v="14"/>
    <x v="9"/>
    <x v="0"/>
  </r>
  <r>
    <s v="2023-12-08"/>
    <s v="P0035"/>
    <n v="7"/>
    <x v="1"/>
    <x v="1"/>
    <n v="0.15"/>
    <x v="10"/>
    <x v="1"/>
    <n v="5"/>
    <x v="10"/>
    <n v="35"/>
    <n v="39.864999999999995"/>
    <x v="28"/>
    <x v="11"/>
    <x v="0"/>
  </r>
  <r>
    <s v="2023-01-21"/>
    <s v="P0037"/>
    <n v="2"/>
    <x v="2"/>
    <x v="1"/>
    <n v="0.05"/>
    <x v="39"/>
    <x v="3"/>
    <n v="67"/>
    <x v="39"/>
    <n v="134"/>
    <n v="162.94399999999999"/>
    <x v="20"/>
    <x v="1"/>
    <x v="0"/>
  </r>
  <r>
    <s v="2023-04-02"/>
    <s v="P0035"/>
    <n v="4"/>
    <x v="2"/>
    <x v="1"/>
    <n v="0.1"/>
    <x v="10"/>
    <x v="1"/>
    <n v="5"/>
    <x v="10"/>
    <n v="20"/>
    <n v="24.12"/>
    <x v="29"/>
    <x v="9"/>
    <x v="0"/>
  </r>
  <r>
    <s v="2023-01-29"/>
    <s v="P0006"/>
    <n v="3"/>
    <x v="1"/>
    <x v="0"/>
    <n v="0"/>
    <x v="22"/>
    <x v="0"/>
    <n v="75"/>
    <x v="22"/>
    <n v="225"/>
    <n v="256.5"/>
    <x v="8"/>
    <x v="1"/>
    <x v="0"/>
  </r>
  <r>
    <s v="2023-02-06"/>
    <s v="P0040"/>
    <n v="2"/>
    <x v="1"/>
    <x v="1"/>
    <n v="0.15"/>
    <x v="43"/>
    <x v="3"/>
    <n v="90"/>
    <x v="43"/>
    <n v="180"/>
    <n v="195.84"/>
    <x v="25"/>
    <x v="2"/>
    <x v="0"/>
  </r>
  <r>
    <s v="2023-01-05"/>
    <s v="P0020"/>
    <n v="10"/>
    <x v="1"/>
    <x v="1"/>
    <n v="0.1"/>
    <x v="31"/>
    <x v="4"/>
    <n v="61"/>
    <x v="31"/>
    <n v="610"/>
    <n v="686.25"/>
    <x v="26"/>
    <x v="1"/>
    <x v="0"/>
  </r>
  <r>
    <s v="2023-08-01"/>
    <s v="P0038"/>
    <n v="6"/>
    <x v="1"/>
    <x v="0"/>
    <n v="0.2"/>
    <x v="12"/>
    <x v="3"/>
    <n v="72"/>
    <x v="12"/>
    <n v="432"/>
    <n v="383.61599999999999"/>
    <x v="27"/>
    <x v="4"/>
    <x v="0"/>
  </r>
  <r>
    <s v="2023-12-15"/>
    <s v="P0045"/>
    <n v="10"/>
    <x v="2"/>
    <x v="1"/>
    <n v="0.2"/>
    <x v="16"/>
    <x v="3"/>
    <n v="50"/>
    <x v="16"/>
    <n v="500"/>
    <n v="496"/>
    <x v="10"/>
    <x v="11"/>
    <x v="0"/>
  </r>
  <r>
    <s v="2023-10-26"/>
    <s v="P0024"/>
    <n v="3"/>
    <x v="2"/>
    <x v="1"/>
    <n v="0"/>
    <x v="38"/>
    <x v="4"/>
    <n v="144"/>
    <x v="38"/>
    <n v="432"/>
    <n v="470.88"/>
    <x v="14"/>
    <x v="7"/>
    <x v="0"/>
  </r>
  <r>
    <s v="2023-05-13"/>
    <s v="P0017"/>
    <n v="1"/>
    <x v="0"/>
    <x v="1"/>
    <n v="0.05"/>
    <x v="18"/>
    <x v="2"/>
    <n v="134"/>
    <x v="18"/>
    <n v="134"/>
    <n v="148.941"/>
    <x v="9"/>
    <x v="6"/>
    <x v="0"/>
  </r>
  <r>
    <s v="2023-08-19"/>
    <s v="P0009"/>
    <n v="1"/>
    <x v="1"/>
    <x v="1"/>
    <n v="0.1"/>
    <x v="29"/>
    <x v="0"/>
    <n v="6"/>
    <x v="29"/>
    <n v="6"/>
    <n v="7.0739999999999998"/>
    <x v="19"/>
    <x v="4"/>
    <x v="0"/>
  </r>
  <r>
    <s v="2023-01-03"/>
    <s v="P0007"/>
    <n v="15"/>
    <x v="0"/>
    <x v="0"/>
    <n v="0.15"/>
    <x v="6"/>
    <x v="0"/>
    <n v="43"/>
    <x v="6"/>
    <n v="645"/>
    <n v="608.55749999999989"/>
    <x v="3"/>
    <x v="1"/>
    <x v="0"/>
  </r>
  <r>
    <s v="2023-02-27"/>
    <s v="P0021"/>
    <n v="13"/>
    <x v="2"/>
    <x v="1"/>
    <n v="0.2"/>
    <x v="27"/>
    <x v="4"/>
    <n v="126"/>
    <x v="27"/>
    <n v="1638"/>
    <n v="1690.4160000000002"/>
    <x v="12"/>
    <x v="2"/>
    <x v="0"/>
  </r>
  <r>
    <s v="2023-05-09"/>
    <s v="P0014"/>
    <n v="3"/>
    <x v="1"/>
    <x v="0"/>
    <n v="0.1"/>
    <x v="14"/>
    <x v="2"/>
    <n v="112"/>
    <x v="14"/>
    <n v="336"/>
    <n v="396.14400000000001"/>
    <x v="2"/>
    <x v="6"/>
    <x v="0"/>
  </r>
  <r>
    <s v="2023-11-01"/>
    <s v="P0002"/>
    <n v="7"/>
    <x v="2"/>
    <x v="0"/>
    <n v="0.1"/>
    <x v="35"/>
    <x v="0"/>
    <n v="105"/>
    <x v="35"/>
    <n v="735"/>
    <n v="899.6400000000001"/>
    <x v="27"/>
    <x v="0"/>
    <x v="0"/>
  </r>
  <r>
    <s v="2023-04-01"/>
    <s v="P0045"/>
    <n v="13"/>
    <x v="1"/>
    <x v="0"/>
    <n v="0.05"/>
    <x v="16"/>
    <x v="3"/>
    <n v="50"/>
    <x v="16"/>
    <n v="650"/>
    <n v="765.69999999999993"/>
    <x v="27"/>
    <x v="9"/>
    <x v="0"/>
  </r>
  <r>
    <s v="2023-05-31"/>
    <s v="P0021"/>
    <n v="6"/>
    <x v="2"/>
    <x v="0"/>
    <n v="0.2"/>
    <x v="27"/>
    <x v="4"/>
    <n v="126"/>
    <x v="27"/>
    <n v="756"/>
    <n v="780.19200000000001"/>
    <x v="5"/>
    <x v="6"/>
    <x v="0"/>
  </r>
  <r>
    <s v="2023-03-09"/>
    <s v="P0042"/>
    <n v="19"/>
    <x v="0"/>
    <x v="1"/>
    <n v="0.05"/>
    <x v="20"/>
    <x v="3"/>
    <n v="120"/>
    <x v="20"/>
    <n v="2280"/>
    <n v="2924.1"/>
    <x v="2"/>
    <x v="3"/>
    <x v="0"/>
  </r>
  <r>
    <s v="2023-10-22"/>
    <s v="P0022"/>
    <n v="18"/>
    <x v="0"/>
    <x v="1"/>
    <n v="0.2"/>
    <x v="28"/>
    <x v="4"/>
    <n v="121"/>
    <x v="28"/>
    <n v="2178"/>
    <n v="2038.6079999999999"/>
    <x v="4"/>
    <x v="7"/>
    <x v="0"/>
  </r>
  <r>
    <s v="2023-01-05"/>
    <s v="P0002"/>
    <n v="9"/>
    <x v="1"/>
    <x v="0"/>
    <n v="0.05"/>
    <x v="35"/>
    <x v="0"/>
    <n v="105"/>
    <x v="35"/>
    <n v="945"/>
    <n v="1220.94"/>
    <x v="26"/>
    <x v="1"/>
    <x v="0"/>
  </r>
  <r>
    <s v="2023-08-20"/>
    <s v="P0031"/>
    <n v="15"/>
    <x v="0"/>
    <x v="1"/>
    <n v="0.1"/>
    <x v="32"/>
    <x v="1"/>
    <n v="93"/>
    <x v="32"/>
    <n v="1395"/>
    <n v="1406.1599999999999"/>
    <x v="23"/>
    <x v="4"/>
    <x v="0"/>
  </r>
  <r>
    <s v="2023-02-10"/>
    <s v="P0016"/>
    <n v="2"/>
    <x v="1"/>
    <x v="1"/>
    <n v="0.1"/>
    <x v="7"/>
    <x v="2"/>
    <n v="13"/>
    <x v="7"/>
    <n v="26"/>
    <n v="29.952000000000002"/>
    <x v="1"/>
    <x v="2"/>
    <x v="0"/>
  </r>
  <r>
    <s v="2023-07-09"/>
    <s v="P0040"/>
    <n v="19"/>
    <x v="2"/>
    <x v="1"/>
    <n v="0.2"/>
    <x v="43"/>
    <x v="3"/>
    <n v="90"/>
    <x v="43"/>
    <n v="1710"/>
    <n v="1751.0400000000002"/>
    <x v="2"/>
    <x v="8"/>
    <x v="0"/>
  </r>
  <r>
    <s v="2023-06-13"/>
    <s v="P0014"/>
    <n v="18"/>
    <x v="1"/>
    <x v="0"/>
    <n v="0.05"/>
    <x v="14"/>
    <x v="2"/>
    <n v="112"/>
    <x v="14"/>
    <n v="2016"/>
    <n v="2508.9119999999998"/>
    <x v="9"/>
    <x v="5"/>
    <x v="0"/>
  </r>
  <r>
    <s v="2023-04-12"/>
    <s v="P0010"/>
    <n v="15"/>
    <x v="2"/>
    <x v="1"/>
    <n v="0"/>
    <x v="9"/>
    <x v="2"/>
    <n v="148"/>
    <x v="9"/>
    <n v="2220"/>
    <n v="2464.1999999999998"/>
    <x v="24"/>
    <x v="9"/>
    <x v="0"/>
  </r>
  <r>
    <s v="2023-07-13"/>
    <s v="P0033"/>
    <n v="20"/>
    <x v="0"/>
    <x v="0"/>
    <n v="0.1"/>
    <x v="26"/>
    <x v="1"/>
    <n v="95"/>
    <x v="26"/>
    <n v="1900"/>
    <n v="2154.6"/>
    <x v="9"/>
    <x v="8"/>
    <x v="0"/>
  </r>
  <r>
    <s v="2023-04-12"/>
    <s v="P0017"/>
    <n v="18"/>
    <x v="0"/>
    <x v="1"/>
    <n v="0.15"/>
    <x v="18"/>
    <x v="2"/>
    <n v="134"/>
    <x v="18"/>
    <n v="2412"/>
    <n v="2398.7339999999999"/>
    <x v="24"/>
    <x v="9"/>
    <x v="0"/>
  </r>
  <r>
    <s v="2023-10-28"/>
    <s v="P0045"/>
    <n v="3"/>
    <x v="1"/>
    <x v="1"/>
    <n v="0.2"/>
    <x v="16"/>
    <x v="3"/>
    <n v="50"/>
    <x v="16"/>
    <n v="150"/>
    <n v="148.80000000000001"/>
    <x v="16"/>
    <x v="7"/>
    <x v="0"/>
  </r>
  <r>
    <s v="2023-03-28"/>
    <s v="P0002"/>
    <n v="20"/>
    <x v="2"/>
    <x v="1"/>
    <n v="0.2"/>
    <x v="35"/>
    <x v="0"/>
    <n v="105"/>
    <x v="35"/>
    <n v="2100"/>
    <n v="2284.8000000000002"/>
    <x v="16"/>
    <x v="3"/>
    <x v="0"/>
  </r>
  <r>
    <s v="2023-08-10"/>
    <s v="P0026"/>
    <n v="20"/>
    <x v="1"/>
    <x v="1"/>
    <n v="0.2"/>
    <x v="42"/>
    <x v="4"/>
    <n v="18"/>
    <x v="42"/>
    <n v="360"/>
    <n v="394.56"/>
    <x v="1"/>
    <x v="4"/>
    <x v="0"/>
  </r>
  <r>
    <s v="2023-11-22"/>
    <s v="P0028"/>
    <n v="3"/>
    <x v="0"/>
    <x v="1"/>
    <n v="0"/>
    <x v="5"/>
    <x v="1"/>
    <n v="37"/>
    <x v="5"/>
    <n v="111"/>
    <n v="125.43"/>
    <x v="4"/>
    <x v="0"/>
    <x v="0"/>
  </r>
  <r>
    <s v="2023-11-01"/>
    <s v="P0018"/>
    <n v="14"/>
    <x v="0"/>
    <x v="0"/>
    <n v="0.2"/>
    <x v="24"/>
    <x v="2"/>
    <n v="37"/>
    <x v="24"/>
    <n v="518"/>
    <n v="551.15200000000004"/>
    <x v="27"/>
    <x v="0"/>
    <x v="0"/>
  </r>
  <r>
    <s v="2023-11-23"/>
    <s v="P0040"/>
    <n v="3"/>
    <x v="2"/>
    <x v="1"/>
    <n v="0.2"/>
    <x v="43"/>
    <x v="3"/>
    <n v="90"/>
    <x v="43"/>
    <n v="270"/>
    <n v="276.48"/>
    <x v="21"/>
    <x v="0"/>
    <x v="0"/>
  </r>
  <r>
    <s v="2023-01-03"/>
    <s v="P0022"/>
    <n v="3"/>
    <x v="2"/>
    <x v="0"/>
    <n v="0"/>
    <x v="28"/>
    <x v="4"/>
    <n v="121"/>
    <x v="28"/>
    <n v="363"/>
    <n v="424.71"/>
    <x v="3"/>
    <x v="1"/>
    <x v="0"/>
  </r>
  <r>
    <s v="2023-04-02"/>
    <s v="P0002"/>
    <n v="15"/>
    <x v="1"/>
    <x v="1"/>
    <n v="0.15"/>
    <x v="35"/>
    <x v="0"/>
    <n v="105"/>
    <x v="35"/>
    <n v="1575"/>
    <n v="1820.7"/>
    <x v="29"/>
    <x v="9"/>
    <x v="0"/>
  </r>
  <r>
    <s v="2023-10-08"/>
    <s v="P0015"/>
    <n v="13"/>
    <x v="0"/>
    <x v="1"/>
    <n v="0.15"/>
    <x v="3"/>
    <x v="2"/>
    <n v="12"/>
    <x v="3"/>
    <n v="156"/>
    <n v="173.70600000000002"/>
    <x v="28"/>
    <x v="7"/>
    <x v="0"/>
  </r>
  <r>
    <s v="2023-02-28"/>
    <s v="P0039"/>
    <n v="1"/>
    <x v="2"/>
    <x v="1"/>
    <n v="0"/>
    <x v="21"/>
    <x v="3"/>
    <n v="37"/>
    <x v="21"/>
    <n v="37"/>
    <n v="42.55"/>
    <x v="16"/>
    <x v="2"/>
    <x v="0"/>
  </r>
  <r>
    <s v="2023-01-14"/>
    <s v="P0010"/>
    <n v="19"/>
    <x v="2"/>
    <x v="1"/>
    <n v="0"/>
    <x v="9"/>
    <x v="2"/>
    <n v="148"/>
    <x v="9"/>
    <n v="2812"/>
    <n v="3121.32"/>
    <x v="6"/>
    <x v="1"/>
    <x v="0"/>
  </r>
  <r>
    <s v="2023-08-06"/>
    <s v="P0020"/>
    <n v="12"/>
    <x v="1"/>
    <x v="1"/>
    <n v="0.1"/>
    <x v="31"/>
    <x v="4"/>
    <n v="61"/>
    <x v="31"/>
    <n v="732"/>
    <n v="823.5"/>
    <x v="25"/>
    <x v="4"/>
    <x v="0"/>
  </r>
  <r>
    <s v="2023-04-19"/>
    <s v="P0042"/>
    <n v="17"/>
    <x v="2"/>
    <x v="1"/>
    <n v="0.1"/>
    <x v="20"/>
    <x v="3"/>
    <n v="120"/>
    <x v="20"/>
    <n v="2040"/>
    <n v="2478.6"/>
    <x v="19"/>
    <x v="9"/>
    <x v="0"/>
  </r>
  <r>
    <s v="2023-12-14"/>
    <s v="P0003"/>
    <n v="13"/>
    <x v="1"/>
    <x v="1"/>
    <n v="0.05"/>
    <x v="4"/>
    <x v="0"/>
    <n v="71"/>
    <x v="4"/>
    <n v="923"/>
    <n v="999.60899999999992"/>
    <x v="6"/>
    <x v="11"/>
    <x v="0"/>
  </r>
  <r>
    <s v="2023-12-16"/>
    <s v="P0040"/>
    <n v="10"/>
    <x v="1"/>
    <x v="1"/>
    <n v="0.15"/>
    <x v="43"/>
    <x v="3"/>
    <n v="90"/>
    <x v="43"/>
    <n v="900"/>
    <n v="979.19999999999993"/>
    <x v="30"/>
    <x v="11"/>
    <x v="0"/>
  </r>
  <r>
    <s v="2023-03-29"/>
    <s v="P0009"/>
    <n v="18"/>
    <x v="1"/>
    <x v="1"/>
    <n v="0.1"/>
    <x v="29"/>
    <x v="0"/>
    <n v="6"/>
    <x v="29"/>
    <n v="108"/>
    <n v="127.33199999999999"/>
    <x v="8"/>
    <x v="3"/>
    <x v="0"/>
  </r>
  <r>
    <s v="2023-11-10"/>
    <s v="P0013"/>
    <n v="3"/>
    <x v="0"/>
    <x v="1"/>
    <n v="0.05"/>
    <x v="15"/>
    <x v="2"/>
    <n v="112"/>
    <x v="15"/>
    <n v="336"/>
    <n v="347.928"/>
    <x v="1"/>
    <x v="0"/>
    <x v="0"/>
  </r>
  <r>
    <s v="2023-07-05"/>
    <s v="P0043"/>
    <n v="19"/>
    <x v="1"/>
    <x v="1"/>
    <n v="0.15"/>
    <x v="37"/>
    <x v="3"/>
    <n v="67"/>
    <x v="37"/>
    <n v="1273"/>
    <n v="1341.742"/>
    <x v="26"/>
    <x v="8"/>
    <x v="0"/>
  </r>
  <r>
    <s v="2023-06-25"/>
    <s v="P0021"/>
    <n v="15"/>
    <x v="2"/>
    <x v="1"/>
    <n v="0.15"/>
    <x v="27"/>
    <x v="4"/>
    <n v="126"/>
    <x v="27"/>
    <n v="1890"/>
    <n v="2072.3849999999998"/>
    <x v="17"/>
    <x v="5"/>
    <x v="0"/>
  </r>
  <r>
    <s v="2023-08-30"/>
    <s v="P0030"/>
    <n v="2"/>
    <x v="0"/>
    <x v="0"/>
    <n v="0.05"/>
    <x v="8"/>
    <x v="1"/>
    <n v="148"/>
    <x v="8"/>
    <n v="296"/>
    <n v="382.43199999999996"/>
    <x v="22"/>
    <x v="4"/>
    <x v="0"/>
  </r>
  <r>
    <s v="2023-01-09"/>
    <s v="P0036"/>
    <n v="13"/>
    <x v="1"/>
    <x v="1"/>
    <n v="0.1"/>
    <x v="1"/>
    <x v="1"/>
    <n v="90"/>
    <x v="1"/>
    <n v="1170"/>
    <n v="1126.7099999999998"/>
    <x v="2"/>
    <x v="1"/>
    <x v="0"/>
  </r>
  <r>
    <s v="2023-10-15"/>
    <s v="P0025"/>
    <n v="3"/>
    <x v="1"/>
    <x v="1"/>
    <n v="0.1"/>
    <x v="19"/>
    <x v="4"/>
    <n v="7"/>
    <x v="19"/>
    <n v="21"/>
    <n v="22.491000000000003"/>
    <x v="10"/>
    <x v="7"/>
    <x v="0"/>
  </r>
  <r>
    <s v="2023-04-17"/>
    <s v="P0011"/>
    <n v="18"/>
    <x v="0"/>
    <x v="1"/>
    <n v="0.1"/>
    <x v="25"/>
    <x v="2"/>
    <n v="44"/>
    <x v="25"/>
    <n v="792"/>
    <n v="784.07999999999993"/>
    <x v="7"/>
    <x v="9"/>
    <x v="0"/>
  </r>
  <r>
    <s v="2023-10-01"/>
    <s v="P0008"/>
    <n v="3"/>
    <x v="1"/>
    <x v="1"/>
    <n v="0"/>
    <x v="40"/>
    <x v="0"/>
    <n v="83"/>
    <x v="40"/>
    <n v="249"/>
    <n v="283.86"/>
    <x v="27"/>
    <x v="7"/>
    <x v="0"/>
  </r>
  <r>
    <s v="2023-02-20"/>
    <s v="P0013"/>
    <n v="8"/>
    <x v="0"/>
    <x v="1"/>
    <n v="0.05"/>
    <x v="15"/>
    <x v="2"/>
    <n v="112"/>
    <x v="15"/>
    <n v="896"/>
    <n v="927.80799999999999"/>
    <x v="23"/>
    <x v="2"/>
    <x v="0"/>
  </r>
  <r>
    <s v="2023-11-12"/>
    <s v="P0009"/>
    <n v="9"/>
    <x v="0"/>
    <x v="1"/>
    <n v="0.2"/>
    <x v="29"/>
    <x v="0"/>
    <n v="6"/>
    <x v="29"/>
    <n v="54"/>
    <n v="56.591999999999999"/>
    <x v="24"/>
    <x v="0"/>
    <x v="0"/>
  </r>
  <r>
    <s v="2023-03-05"/>
    <s v="P0041"/>
    <n v="10"/>
    <x v="2"/>
    <x v="1"/>
    <n v="0.1"/>
    <x v="23"/>
    <x v="3"/>
    <n v="138"/>
    <x v="23"/>
    <n v="1380"/>
    <n v="1564.92"/>
    <x v="26"/>
    <x v="3"/>
    <x v="0"/>
  </r>
  <r>
    <s v="2023-07-06"/>
    <s v="P0014"/>
    <n v="9"/>
    <x v="2"/>
    <x v="0"/>
    <n v="0.15"/>
    <x v="14"/>
    <x v="2"/>
    <n v="112"/>
    <x v="14"/>
    <n v="1008"/>
    <n v="1122.4079999999999"/>
    <x v="25"/>
    <x v="8"/>
    <x v="0"/>
  </r>
  <r>
    <s v="2023-09-09"/>
    <s v="P0041"/>
    <n v="3"/>
    <x v="1"/>
    <x v="0"/>
    <n v="0.05"/>
    <x v="23"/>
    <x v="3"/>
    <n v="138"/>
    <x v="23"/>
    <n v="414"/>
    <n v="495.55799999999994"/>
    <x v="2"/>
    <x v="10"/>
    <x v="0"/>
  </r>
  <r>
    <s v="2023-06-15"/>
    <s v="P0020"/>
    <n v="4"/>
    <x v="0"/>
    <x v="0"/>
    <n v="0.1"/>
    <x v="31"/>
    <x v="4"/>
    <n v="61"/>
    <x v="31"/>
    <n v="244"/>
    <n v="274.5"/>
    <x v="10"/>
    <x v="5"/>
    <x v="0"/>
  </r>
  <r>
    <s v="2023-10-18"/>
    <s v="P0041"/>
    <n v="5"/>
    <x v="2"/>
    <x v="1"/>
    <n v="0.1"/>
    <x v="23"/>
    <x v="3"/>
    <n v="138"/>
    <x v="23"/>
    <n v="690"/>
    <n v="782.46"/>
    <x v="11"/>
    <x v="7"/>
    <x v="0"/>
  </r>
  <r>
    <s v="2023-08-31"/>
    <s v="P0025"/>
    <n v="13"/>
    <x v="0"/>
    <x v="1"/>
    <n v="0.05"/>
    <x v="19"/>
    <x v="4"/>
    <n v="7"/>
    <x v="19"/>
    <n v="91"/>
    <n v="102.8755"/>
    <x v="5"/>
    <x v="4"/>
    <x v="0"/>
  </r>
  <r>
    <s v="2023-01-29"/>
    <s v="P0041"/>
    <n v="17"/>
    <x v="1"/>
    <x v="1"/>
    <n v="0.15"/>
    <x v="23"/>
    <x v="3"/>
    <n v="138"/>
    <x v="23"/>
    <n v="2346"/>
    <n v="2512.5659999999998"/>
    <x v="8"/>
    <x v="1"/>
    <x v="0"/>
  </r>
  <r>
    <s v="2023-07-27"/>
    <s v="P0010"/>
    <n v="11"/>
    <x v="2"/>
    <x v="0"/>
    <n v="0.15"/>
    <x v="9"/>
    <x v="2"/>
    <n v="148"/>
    <x v="9"/>
    <n v="1628"/>
    <n v="1536.0179999999998"/>
    <x v="12"/>
    <x v="8"/>
    <x v="0"/>
  </r>
  <r>
    <s v="2023-07-06"/>
    <s v="P0016"/>
    <n v="19"/>
    <x v="0"/>
    <x v="0"/>
    <n v="0.05"/>
    <x v="7"/>
    <x v="2"/>
    <n v="13"/>
    <x v="7"/>
    <n v="247"/>
    <n v="300.35200000000003"/>
    <x v="25"/>
    <x v="8"/>
    <x v="0"/>
  </r>
  <r>
    <s v="2023-12-24"/>
    <s v="P0041"/>
    <n v="19"/>
    <x v="1"/>
    <x v="0"/>
    <n v="0.15"/>
    <x v="23"/>
    <x v="3"/>
    <n v="138"/>
    <x v="23"/>
    <n v="2622"/>
    <n v="2808.1619999999998"/>
    <x v="0"/>
    <x v="11"/>
    <x v="0"/>
  </r>
  <r>
    <s v="2023-05-22"/>
    <s v="P0016"/>
    <n v="14"/>
    <x v="2"/>
    <x v="1"/>
    <n v="0"/>
    <x v="7"/>
    <x v="2"/>
    <n v="13"/>
    <x v="7"/>
    <n v="182"/>
    <n v="232.96"/>
    <x v="4"/>
    <x v="6"/>
    <x v="0"/>
  </r>
  <r>
    <s v="2023-12-01"/>
    <s v="P0009"/>
    <n v="17"/>
    <x v="2"/>
    <x v="1"/>
    <n v="0"/>
    <x v="29"/>
    <x v="0"/>
    <n v="6"/>
    <x v="29"/>
    <n v="102"/>
    <n v="133.62"/>
    <x v="27"/>
    <x v="11"/>
    <x v="0"/>
  </r>
  <r>
    <s v="2023-09-04"/>
    <s v="P0039"/>
    <n v="8"/>
    <x v="2"/>
    <x v="1"/>
    <n v="0.15"/>
    <x v="21"/>
    <x v="3"/>
    <n v="37"/>
    <x v="21"/>
    <n v="296"/>
    <n v="289.33999999999997"/>
    <x v="15"/>
    <x v="10"/>
    <x v="0"/>
  </r>
  <r>
    <s v="2023-03-28"/>
    <s v="P0003"/>
    <n v="17"/>
    <x v="1"/>
    <x v="1"/>
    <n v="0.2"/>
    <x v="4"/>
    <x v="0"/>
    <n v="71"/>
    <x v="4"/>
    <n v="1207"/>
    <n v="1100.7840000000001"/>
    <x v="16"/>
    <x v="3"/>
    <x v="0"/>
  </r>
  <r>
    <s v="2023-01-02"/>
    <s v="P0019"/>
    <n v="12"/>
    <x v="0"/>
    <x v="0"/>
    <n v="0.05"/>
    <x v="44"/>
    <x v="4"/>
    <n v="150"/>
    <x v="44"/>
    <n v="1800"/>
    <n v="2394"/>
    <x v="29"/>
    <x v="1"/>
    <x v="0"/>
  </r>
  <r>
    <s v="2023-06-25"/>
    <s v="P0026"/>
    <n v="16"/>
    <x v="2"/>
    <x v="1"/>
    <n v="0.05"/>
    <x v="42"/>
    <x v="4"/>
    <n v="18"/>
    <x v="42"/>
    <n v="288"/>
    <n v="374.83199999999999"/>
    <x v="17"/>
    <x v="5"/>
    <x v="0"/>
  </r>
  <r>
    <s v="2023-10-08"/>
    <s v="P0038"/>
    <n v="18"/>
    <x v="0"/>
    <x v="0"/>
    <n v="0.1"/>
    <x v="12"/>
    <x v="3"/>
    <n v="72"/>
    <x v="12"/>
    <n v="1296"/>
    <n v="1294.704"/>
    <x v="28"/>
    <x v="7"/>
    <x v="0"/>
  </r>
  <r>
    <s v="2023-08-28"/>
    <s v="P0029"/>
    <n v="10"/>
    <x v="2"/>
    <x v="1"/>
    <n v="0.15"/>
    <x v="36"/>
    <x v="1"/>
    <n v="47"/>
    <x v="36"/>
    <n v="470"/>
    <n v="451.435"/>
    <x v="16"/>
    <x v="4"/>
    <x v="0"/>
  </r>
  <r>
    <s v="2023-10-09"/>
    <s v="P0036"/>
    <n v="12"/>
    <x v="2"/>
    <x v="1"/>
    <n v="0"/>
    <x v="1"/>
    <x v="1"/>
    <n v="90"/>
    <x v="1"/>
    <n v="1080"/>
    <n v="1155.5999999999999"/>
    <x v="2"/>
    <x v="7"/>
    <x v="0"/>
  </r>
  <r>
    <s v="2023-04-16"/>
    <s v="P0005"/>
    <n v="14"/>
    <x v="0"/>
    <x v="1"/>
    <n v="0"/>
    <x v="0"/>
    <x v="0"/>
    <n v="133"/>
    <x v="0"/>
    <n v="1862"/>
    <n v="2178.54"/>
    <x v="30"/>
    <x v="9"/>
    <x v="0"/>
  </r>
  <r>
    <s v="2023-03-21"/>
    <s v="P0043"/>
    <n v="7"/>
    <x v="2"/>
    <x v="0"/>
    <n v="0.05"/>
    <x v="37"/>
    <x v="3"/>
    <n v="67"/>
    <x v="37"/>
    <n v="469"/>
    <n v="552.48199999999997"/>
    <x v="20"/>
    <x v="3"/>
    <x v="0"/>
  </r>
  <r>
    <s v="2023-04-30"/>
    <s v="P0026"/>
    <n v="20"/>
    <x v="2"/>
    <x v="1"/>
    <n v="0.2"/>
    <x v="42"/>
    <x v="4"/>
    <n v="18"/>
    <x v="42"/>
    <n v="360"/>
    <n v="394.56"/>
    <x v="22"/>
    <x v="9"/>
    <x v="0"/>
  </r>
  <r>
    <s v="2023-06-02"/>
    <s v="P0032"/>
    <n v="3"/>
    <x v="1"/>
    <x v="0"/>
    <n v="0"/>
    <x v="2"/>
    <x v="1"/>
    <n v="89"/>
    <x v="2"/>
    <n v="267"/>
    <n v="352.44"/>
    <x v="29"/>
    <x v="5"/>
    <x v="0"/>
  </r>
  <r>
    <s v="2023-05-20"/>
    <s v="P0007"/>
    <n v="9"/>
    <x v="2"/>
    <x v="1"/>
    <n v="0.2"/>
    <x v="6"/>
    <x v="0"/>
    <n v="43"/>
    <x v="6"/>
    <n v="387"/>
    <n v="343.65600000000001"/>
    <x v="23"/>
    <x v="6"/>
    <x v="0"/>
  </r>
  <r>
    <s v="2023-11-25"/>
    <s v="P0025"/>
    <n v="17"/>
    <x v="1"/>
    <x v="1"/>
    <n v="0.15"/>
    <x v="19"/>
    <x v="4"/>
    <n v="7"/>
    <x v="19"/>
    <n v="119"/>
    <n v="120.36850000000001"/>
    <x v="17"/>
    <x v="0"/>
    <x v="0"/>
  </r>
  <r>
    <s v="2023-11-08"/>
    <s v="P0003"/>
    <n v="8"/>
    <x v="0"/>
    <x v="0"/>
    <n v="0.15"/>
    <x v="4"/>
    <x v="0"/>
    <n v="71"/>
    <x v="4"/>
    <n v="568"/>
    <n v="550.39199999999994"/>
    <x v="28"/>
    <x v="0"/>
    <x v="0"/>
  </r>
  <r>
    <s v="2023-01-16"/>
    <s v="P0008"/>
    <n v="17"/>
    <x v="0"/>
    <x v="1"/>
    <n v="0.1"/>
    <x v="40"/>
    <x v="0"/>
    <n v="83"/>
    <x v="40"/>
    <n v="1411"/>
    <n v="1447.6859999999999"/>
    <x v="30"/>
    <x v="1"/>
    <x v="0"/>
  </r>
  <r>
    <s v="2023-10-11"/>
    <s v="P0034"/>
    <n v="2"/>
    <x v="2"/>
    <x v="0"/>
    <n v="0"/>
    <x v="30"/>
    <x v="1"/>
    <n v="55"/>
    <x v="30"/>
    <n v="110"/>
    <n v="116.6"/>
    <x v="13"/>
    <x v="7"/>
    <x v="0"/>
  </r>
  <r>
    <s v="2023-08-20"/>
    <s v="P0028"/>
    <n v="7"/>
    <x v="0"/>
    <x v="1"/>
    <n v="0.15"/>
    <x v="5"/>
    <x v="1"/>
    <n v="37"/>
    <x v="5"/>
    <n v="259"/>
    <n v="248.76949999999999"/>
    <x v="23"/>
    <x v="4"/>
    <x v="0"/>
  </r>
  <r>
    <s v="2023-11-12"/>
    <s v="P0035"/>
    <n v="6"/>
    <x v="0"/>
    <x v="1"/>
    <n v="0.05"/>
    <x v="10"/>
    <x v="1"/>
    <n v="5"/>
    <x v="10"/>
    <n v="30"/>
    <n v="38.19"/>
    <x v="24"/>
    <x v="0"/>
    <x v="0"/>
  </r>
  <r>
    <s v="2023-01-28"/>
    <s v="P0033"/>
    <n v="8"/>
    <x v="2"/>
    <x v="0"/>
    <n v="0"/>
    <x v="26"/>
    <x v="1"/>
    <n v="95"/>
    <x v="26"/>
    <n v="760"/>
    <n v="957.6"/>
    <x v="16"/>
    <x v="1"/>
    <x v="0"/>
  </r>
  <r>
    <s v="2023-10-16"/>
    <s v="P0028"/>
    <n v="9"/>
    <x v="1"/>
    <x v="1"/>
    <n v="0"/>
    <x v="5"/>
    <x v="1"/>
    <n v="37"/>
    <x v="5"/>
    <n v="333"/>
    <n v="376.29"/>
    <x v="30"/>
    <x v="7"/>
    <x v="0"/>
  </r>
  <r>
    <s v="2023-04-05"/>
    <s v="P0023"/>
    <n v="20"/>
    <x v="2"/>
    <x v="1"/>
    <n v="0.2"/>
    <x v="17"/>
    <x v="4"/>
    <n v="141"/>
    <x v="17"/>
    <n v="2820"/>
    <n v="2391.36"/>
    <x v="26"/>
    <x v="9"/>
    <x v="0"/>
  </r>
  <r>
    <s v="2023-07-15"/>
    <s v="P0001"/>
    <n v="15"/>
    <x v="0"/>
    <x v="1"/>
    <n v="0.2"/>
    <x v="33"/>
    <x v="0"/>
    <n v="98"/>
    <x v="33"/>
    <n v="1470"/>
    <n v="1246.56"/>
    <x v="10"/>
    <x v="8"/>
    <x v="0"/>
  </r>
  <r>
    <s v="2023-02-26"/>
    <s v="P0003"/>
    <n v="14"/>
    <x v="2"/>
    <x v="1"/>
    <n v="0.05"/>
    <x v="4"/>
    <x v="0"/>
    <n v="71"/>
    <x v="4"/>
    <n v="994"/>
    <n v="1076.5019999999997"/>
    <x v="14"/>
    <x v="2"/>
    <x v="0"/>
  </r>
  <r>
    <s v="2023-04-24"/>
    <s v="P0040"/>
    <n v="9"/>
    <x v="1"/>
    <x v="1"/>
    <n v="0"/>
    <x v="43"/>
    <x v="3"/>
    <n v="90"/>
    <x v="43"/>
    <n v="810"/>
    <n v="1036.8"/>
    <x v="0"/>
    <x v="9"/>
    <x v="0"/>
  </r>
  <r>
    <s v="2023-10-25"/>
    <s v="P0012"/>
    <n v="8"/>
    <x v="0"/>
    <x v="1"/>
    <n v="0.2"/>
    <x v="11"/>
    <x v="2"/>
    <n v="73"/>
    <x v="11"/>
    <n v="584"/>
    <n v="602.68799999999999"/>
    <x v="17"/>
    <x v="7"/>
    <x v="0"/>
  </r>
  <r>
    <s v="2023-10-08"/>
    <s v="P0006"/>
    <n v="7"/>
    <x v="1"/>
    <x v="0"/>
    <n v="0.05"/>
    <x v="22"/>
    <x v="0"/>
    <n v="75"/>
    <x v="22"/>
    <n v="525"/>
    <n v="568.57499999999993"/>
    <x v="28"/>
    <x v="7"/>
    <x v="0"/>
  </r>
  <r>
    <s v="2023-09-16"/>
    <s v="P0028"/>
    <n v="20"/>
    <x v="2"/>
    <x v="0"/>
    <n v="0.05"/>
    <x v="5"/>
    <x v="1"/>
    <n v="37"/>
    <x v="5"/>
    <n v="740"/>
    <n v="794.39"/>
    <x v="30"/>
    <x v="10"/>
    <x v="0"/>
  </r>
  <r>
    <s v="2023-06-26"/>
    <s v="P0020"/>
    <n v="3"/>
    <x v="2"/>
    <x v="1"/>
    <n v="0.2"/>
    <x v="31"/>
    <x v="4"/>
    <n v="61"/>
    <x v="31"/>
    <n v="183"/>
    <n v="183"/>
    <x v="14"/>
    <x v="5"/>
    <x v="0"/>
  </r>
  <r>
    <s v="2023-09-05"/>
    <s v="P0037"/>
    <n v="15"/>
    <x v="0"/>
    <x v="0"/>
    <n v="0.05"/>
    <x v="39"/>
    <x v="3"/>
    <n v="67"/>
    <x v="39"/>
    <n v="1005"/>
    <n v="1222.08"/>
    <x v="26"/>
    <x v="10"/>
    <x v="0"/>
  </r>
  <r>
    <s v="2023-12-01"/>
    <s v="P0044"/>
    <n v="14"/>
    <x v="0"/>
    <x v="0"/>
    <n v="0.15"/>
    <x v="13"/>
    <x v="3"/>
    <n v="76"/>
    <x v="13"/>
    <n v="1064"/>
    <n v="976.75199999999984"/>
    <x v="27"/>
    <x v="11"/>
    <x v="0"/>
  </r>
  <r>
    <s v="2023-06-15"/>
    <s v="P0013"/>
    <n v="10"/>
    <x v="1"/>
    <x v="1"/>
    <n v="0.05"/>
    <x v="15"/>
    <x v="2"/>
    <n v="112"/>
    <x v="15"/>
    <n v="1120"/>
    <n v="1159.76"/>
    <x v="10"/>
    <x v="5"/>
    <x v="0"/>
  </r>
  <r>
    <s v="2023-11-17"/>
    <s v="P0005"/>
    <n v="15"/>
    <x v="0"/>
    <x v="1"/>
    <n v="0.15"/>
    <x v="0"/>
    <x v="0"/>
    <n v="133"/>
    <x v="0"/>
    <n v="1995"/>
    <n v="1984.0274999999999"/>
    <x v="7"/>
    <x v="0"/>
    <x v="0"/>
  </r>
  <r>
    <s v="2023-03-03"/>
    <s v="P0043"/>
    <n v="4"/>
    <x v="1"/>
    <x v="1"/>
    <n v="0.1"/>
    <x v="37"/>
    <x v="3"/>
    <n v="67"/>
    <x v="37"/>
    <n v="268"/>
    <n v="299.08800000000002"/>
    <x v="3"/>
    <x v="3"/>
    <x v="0"/>
  </r>
  <r>
    <s v="2023-06-03"/>
    <s v="P0029"/>
    <n v="5"/>
    <x v="2"/>
    <x v="1"/>
    <n v="0.05"/>
    <x v="36"/>
    <x v="1"/>
    <n v="47"/>
    <x v="36"/>
    <n v="235"/>
    <n v="252.27250000000001"/>
    <x v="3"/>
    <x v="5"/>
    <x v="0"/>
  </r>
  <r>
    <s v="2023-01-24"/>
    <s v="P0025"/>
    <n v="19"/>
    <x v="2"/>
    <x v="0"/>
    <n v="0.1"/>
    <x v="19"/>
    <x v="4"/>
    <n v="7"/>
    <x v="19"/>
    <n v="133"/>
    <n v="142.44300000000001"/>
    <x v="0"/>
    <x v="1"/>
    <x v="0"/>
  </r>
  <r>
    <s v="2023-02-03"/>
    <s v="P0005"/>
    <n v="8"/>
    <x v="0"/>
    <x v="1"/>
    <n v="0.1"/>
    <x v="0"/>
    <x v="0"/>
    <n v="133"/>
    <x v="0"/>
    <n v="1064"/>
    <n v="1120.3920000000001"/>
    <x v="3"/>
    <x v="2"/>
    <x v="0"/>
  </r>
  <r>
    <s v="2023-01-29"/>
    <s v="P0026"/>
    <n v="20"/>
    <x v="2"/>
    <x v="1"/>
    <n v="0"/>
    <x v="42"/>
    <x v="4"/>
    <n v="18"/>
    <x v="42"/>
    <n v="360"/>
    <n v="493.2"/>
    <x v="8"/>
    <x v="1"/>
    <x v="0"/>
  </r>
  <r>
    <s v="2023-01-27"/>
    <s v="P0033"/>
    <n v="14"/>
    <x v="2"/>
    <x v="1"/>
    <n v="0.05"/>
    <x v="26"/>
    <x v="1"/>
    <n v="95"/>
    <x v="26"/>
    <n v="1330"/>
    <n v="1592.01"/>
    <x v="12"/>
    <x v="1"/>
    <x v="0"/>
  </r>
  <r>
    <s v="2023-11-29"/>
    <s v="P0038"/>
    <n v="5"/>
    <x v="0"/>
    <x v="1"/>
    <n v="0.2"/>
    <x v="12"/>
    <x v="3"/>
    <n v="72"/>
    <x v="12"/>
    <n v="360"/>
    <n v="319.68000000000006"/>
    <x v="8"/>
    <x v="0"/>
    <x v="0"/>
  </r>
  <r>
    <s v="2023-11-04"/>
    <s v="P0022"/>
    <n v="20"/>
    <x v="0"/>
    <x v="1"/>
    <n v="0.1"/>
    <x v="28"/>
    <x v="4"/>
    <n v="121"/>
    <x v="28"/>
    <n v="2420"/>
    <n v="2548.2599999999998"/>
    <x v="15"/>
    <x v="0"/>
    <x v="0"/>
  </r>
  <r>
    <s v="2023-11-05"/>
    <s v="P0022"/>
    <n v="9"/>
    <x v="1"/>
    <x v="1"/>
    <n v="0.05"/>
    <x v="28"/>
    <x v="4"/>
    <n v="121"/>
    <x v="28"/>
    <n v="1089"/>
    <n v="1210.4234999999999"/>
    <x v="26"/>
    <x v="0"/>
    <x v="0"/>
  </r>
  <r>
    <s v="2023-09-07"/>
    <s v="P0002"/>
    <n v="18"/>
    <x v="0"/>
    <x v="1"/>
    <n v="0.15"/>
    <x v="35"/>
    <x v="0"/>
    <n v="105"/>
    <x v="35"/>
    <n v="1890"/>
    <n v="2184.84"/>
    <x v="18"/>
    <x v="10"/>
    <x v="0"/>
  </r>
  <r>
    <s v="2023-10-28"/>
    <s v="P0016"/>
    <n v="20"/>
    <x v="1"/>
    <x v="1"/>
    <n v="0"/>
    <x v="7"/>
    <x v="2"/>
    <n v="13"/>
    <x v="7"/>
    <n v="260"/>
    <n v="332.8"/>
    <x v="16"/>
    <x v="7"/>
    <x v="0"/>
  </r>
  <r>
    <s v="2023-02-04"/>
    <s v="P0033"/>
    <n v="17"/>
    <x v="2"/>
    <x v="1"/>
    <n v="0.1"/>
    <x v="26"/>
    <x v="1"/>
    <n v="95"/>
    <x v="26"/>
    <n v="1615"/>
    <n v="1831.41"/>
    <x v="15"/>
    <x v="2"/>
    <x v="0"/>
  </r>
  <r>
    <s v="2023-01-26"/>
    <s v="P0037"/>
    <n v="6"/>
    <x v="1"/>
    <x v="1"/>
    <n v="0"/>
    <x v="39"/>
    <x v="3"/>
    <n v="67"/>
    <x v="39"/>
    <n v="402"/>
    <n v="514.56000000000006"/>
    <x v="14"/>
    <x v="1"/>
    <x v="0"/>
  </r>
  <r>
    <s v="2023-11-20"/>
    <s v="P0016"/>
    <n v="3"/>
    <x v="1"/>
    <x v="1"/>
    <n v="0.1"/>
    <x v="7"/>
    <x v="2"/>
    <n v="13"/>
    <x v="7"/>
    <n v="39"/>
    <n v="44.928000000000004"/>
    <x v="23"/>
    <x v="0"/>
    <x v="0"/>
  </r>
  <r>
    <s v="2023-04-25"/>
    <s v="P0024"/>
    <n v="16"/>
    <x v="0"/>
    <x v="0"/>
    <n v="0.1"/>
    <x v="38"/>
    <x v="4"/>
    <n v="144"/>
    <x v="38"/>
    <n v="2304"/>
    <n v="2260.2240000000002"/>
    <x v="17"/>
    <x v="9"/>
    <x v="0"/>
  </r>
  <r>
    <s v="2023-06-08"/>
    <s v="P0025"/>
    <n v="18"/>
    <x v="0"/>
    <x v="0"/>
    <n v="0.1"/>
    <x v="19"/>
    <x v="4"/>
    <n v="7"/>
    <x v="19"/>
    <n v="126"/>
    <n v="134.946"/>
    <x v="28"/>
    <x v="5"/>
    <x v="0"/>
  </r>
  <r>
    <s v="2023-08-21"/>
    <s v="P0043"/>
    <n v="7"/>
    <x v="1"/>
    <x v="0"/>
    <n v="0.1"/>
    <x v="37"/>
    <x v="3"/>
    <n v="67"/>
    <x v="37"/>
    <n v="469"/>
    <n v="523.404"/>
    <x v="20"/>
    <x v="4"/>
    <x v="0"/>
  </r>
  <r>
    <s v="2023-10-26"/>
    <s v="P0004"/>
    <n v="5"/>
    <x v="0"/>
    <x v="1"/>
    <n v="0.05"/>
    <x v="41"/>
    <x v="0"/>
    <n v="44"/>
    <x v="41"/>
    <n v="220"/>
    <n v="231.99"/>
    <x v="14"/>
    <x v="7"/>
    <x v="0"/>
  </r>
  <r>
    <s v="2023-11-25"/>
    <s v="P0001"/>
    <n v="18"/>
    <x v="2"/>
    <x v="1"/>
    <n v="0.05"/>
    <x v="33"/>
    <x v="0"/>
    <n v="98"/>
    <x v="33"/>
    <n v="1764"/>
    <n v="1776.3479999999997"/>
    <x v="17"/>
    <x v="0"/>
    <x v="0"/>
  </r>
  <r>
    <s v="2023-04-13"/>
    <s v="P0040"/>
    <n v="3"/>
    <x v="0"/>
    <x v="0"/>
    <n v="0.15"/>
    <x v="43"/>
    <x v="3"/>
    <n v="90"/>
    <x v="43"/>
    <n v="270"/>
    <n v="293.76"/>
    <x v="9"/>
    <x v="9"/>
    <x v="0"/>
  </r>
  <r>
    <s v="2023-04-18"/>
    <s v="P0034"/>
    <n v="15"/>
    <x v="0"/>
    <x v="1"/>
    <n v="0.05"/>
    <x v="30"/>
    <x v="1"/>
    <n v="55"/>
    <x v="30"/>
    <n v="825"/>
    <n v="830.77499999999998"/>
    <x v="11"/>
    <x v="9"/>
    <x v="0"/>
  </r>
  <r>
    <s v="2023-11-29"/>
    <s v="P0010"/>
    <n v="20"/>
    <x v="2"/>
    <x v="1"/>
    <n v="0.1"/>
    <x v="9"/>
    <x v="2"/>
    <n v="148"/>
    <x v="9"/>
    <n v="2960"/>
    <n v="2957.04"/>
    <x v="8"/>
    <x v="0"/>
    <x v="0"/>
  </r>
  <r>
    <s v="2023-11-18"/>
    <s v="P0043"/>
    <n v="8"/>
    <x v="0"/>
    <x v="0"/>
    <n v="0"/>
    <x v="37"/>
    <x v="3"/>
    <n v="67"/>
    <x v="37"/>
    <n v="536"/>
    <n v="664.64"/>
    <x v="11"/>
    <x v="0"/>
    <x v="0"/>
  </r>
  <r>
    <s v="2023-07-27"/>
    <s v="P0011"/>
    <n v="6"/>
    <x v="1"/>
    <x v="0"/>
    <n v="0.1"/>
    <x v="25"/>
    <x v="2"/>
    <n v="44"/>
    <x v="25"/>
    <n v="264"/>
    <n v="261.36"/>
    <x v="12"/>
    <x v="8"/>
    <x v="0"/>
  </r>
  <r>
    <s v="2023-11-06"/>
    <s v="P0024"/>
    <n v="9"/>
    <x v="2"/>
    <x v="1"/>
    <n v="0.2"/>
    <x v="38"/>
    <x v="4"/>
    <n v="144"/>
    <x v="38"/>
    <n v="1296"/>
    <n v="1130.1120000000001"/>
    <x v="25"/>
    <x v="0"/>
    <x v="0"/>
  </r>
  <r>
    <s v="2023-02-25"/>
    <s v="P0039"/>
    <n v="11"/>
    <x v="1"/>
    <x v="1"/>
    <n v="0"/>
    <x v="21"/>
    <x v="3"/>
    <n v="37"/>
    <x v="21"/>
    <n v="407"/>
    <n v="468.04999999999995"/>
    <x v="17"/>
    <x v="2"/>
    <x v="0"/>
  </r>
  <r>
    <s v="2023-11-11"/>
    <s v="P0003"/>
    <n v="16"/>
    <x v="2"/>
    <x v="1"/>
    <n v="0.2"/>
    <x v="4"/>
    <x v="0"/>
    <n v="71"/>
    <x v="4"/>
    <n v="1136"/>
    <n v="1036.0319999999999"/>
    <x v="13"/>
    <x v="0"/>
    <x v="0"/>
  </r>
  <r>
    <s v="2023-06-03"/>
    <s v="P0015"/>
    <n v="10"/>
    <x v="1"/>
    <x v="1"/>
    <n v="0"/>
    <x v="3"/>
    <x v="2"/>
    <n v="12"/>
    <x v="3"/>
    <n v="120"/>
    <n v="157.20000000000002"/>
    <x v="3"/>
    <x v="5"/>
    <x v="0"/>
  </r>
  <r>
    <s v="2023-05-12"/>
    <s v="P0022"/>
    <n v="10"/>
    <x v="1"/>
    <x v="0"/>
    <n v="0.1"/>
    <x v="28"/>
    <x v="4"/>
    <n v="121"/>
    <x v="28"/>
    <n v="1210"/>
    <n v="1274.1299999999999"/>
    <x v="24"/>
    <x v="6"/>
    <x v="0"/>
  </r>
  <r>
    <s v="2023-04-27"/>
    <s v="P0030"/>
    <n v="14"/>
    <x v="2"/>
    <x v="1"/>
    <n v="0.2"/>
    <x v="8"/>
    <x v="1"/>
    <n v="148"/>
    <x v="8"/>
    <n v="2072"/>
    <n v="2254.3360000000002"/>
    <x v="12"/>
    <x v="9"/>
    <x v="0"/>
  </r>
  <r>
    <s v="2023-05-20"/>
    <s v="P0018"/>
    <n v="8"/>
    <x v="2"/>
    <x v="1"/>
    <n v="0.1"/>
    <x v="24"/>
    <x v="2"/>
    <n v="37"/>
    <x v="24"/>
    <n v="296"/>
    <n v="354.31200000000001"/>
    <x v="23"/>
    <x v="6"/>
    <x v="0"/>
  </r>
  <r>
    <s v="2023-03-14"/>
    <s v="P0023"/>
    <n v="14"/>
    <x v="2"/>
    <x v="1"/>
    <n v="0.1"/>
    <x v="17"/>
    <x v="4"/>
    <n v="141"/>
    <x v="17"/>
    <n v="1974"/>
    <n v="1883.1960000000001"/>
    <x v="6"/>
    <x v="3"/>
    <x v="0"/>
  </r>
  <r>
    <s v="2023-12-25"/>
    <s v="P0041"/>
    <n v="10"/>
    <x v="1"/>
    <x v="1"/>
    <n v="0.05"/>
    <x v="23"/>
    <x v="3"/>
    <n v="138"/>
    <x v="23"/>
    <n v="1380"/>
    <n v="1651.86"/>
    <x v="17"/>
    <x v="11"/>
    <x v="0"/>
  </r>
  <r>
    <s v="2023-10-31"/>
    <s v="P0039"/>
    <n v="9"/>
    <x v="0"/>
    <x v="1"/>
    <n v="0.05"/>
    <x v="21"/>
    <x v="3"/>
    <n v="37"/>
    <x v="21"/>
    <n v="333"/>
    <n v="363.80249999999995"/>
    <x v="5"/>
    <x v="7"/>
    <x v="0"/>
  </r>
  <r>
    <s v="2023-04-03"/>
    <s v="P0010"/>
    <n v="9"/>
    <x v="0"/>
    <x v="1"/>
    <n v="0.15"/>
    <x v="9"/>
    <x v="2"/>
    <n v="148"/>
    <x v="9"/>
    <n v="1332"/>
    <n v="1256.742"/>
    <x v="3"/>
    <x v="9"/>
    <x v="0"/>
  </r>
  <r>
    <s v="2023-07-01"/>
    <s v="P0040"/>
    <n v="13"/>
    <x v="1"/>
    <x v="1"/>
    <n v="0.2"/>
    <x v="43"/>
    <x v="3"/>
    <n v="90"/>
    <x v="43"/>
    <n v="1170"/>
    <n v="1198.0800000000002"/>
    <x v="27"/>
    <x v="8"/>
    <x v="0"/>
  </r>
  <r>
    <s v="2023-05-30"/>
    <s v="P0018"/>
    <n v="7"/>
    <x v="2"/>
    <x v="0"/>
    <n v="0.2"/>
    <x v="24"/>
    <x v="2"/>
    <n v="37"/>
    <x v="24"/>
    <n v="259"/>
    <n v="275.57600000000002"/>
    <x v="22"/>
    <x v="6"/>
    <x v="0"/>
  </r>
  <r>
    <s v="2023-04-28"/>
    <s v="P0017"/>
    <n v="8"/>
    <x v="2"/>
    <x v="1"/>
    <n v="0"/>
    <x v="18"/>
    <x v="2"/>
    <n v="134"/>
    <x v="18"/>
    <n v="1072"/>
    <n v="1254.24"/>
    <x v="16"/>
    <x v="9"/>
    <x v="0"/>
  </r>
  <r>
    <s v="2023-06-18"/>
    <s v="P0019"/>
    <n v="18"/>
    <x v="1"/>
    <x v="1"/>
    <n v="0"/>
    <x v="44"/>
    <x v="4"/>
    <n v="150"/>
    <x v="44"/>
    <n v="2700"/>
    <n v="3780"/>
    <x v="11"/>
    <x v="5"/>
    <x v="0"/>
  </r>
  <r>
    <s v="2023-08-09"/>
    <s v="P0038"/>
    <n v="19"/>
    <x v="2"/>
    <x v="0"/>
    <n v="0.2"/>
    <x v="12"/>
    <x v="3"/>
    <n v="72"/>
    <x v="12"/>
    <n v="1368"/>
    <n v="1214.7840000000001"/>
    <x v="2"/>
    <x v="4"/>
    <x v="0"/>
  </r>
  <r>
    <s v="2023-06-02"/>
    <s v="P0019"/>
    <n v="6"/>
    <x v="2"/>
    <x v="1"/>
    <n v="0.05"/>
    <x v="44"/>
    <x v="4"/>
    <n v="150"/>
    <x v="44"/>
    <n v="900"/>
    <n v="1197"/>
    <x v="29"/>
    <x v="5"/>
    <x v="0"/>
  </r>
  <r>
    <s v="2023-02-10"/>
    <s v="P0034"/>
    <n v="2"/>
    <x v="1"/>
    <x v="1"/>
    <n v="0.1"/>
    <x v="30"/>
    <x v="1"/>
    <n v="55"/>
    <x v="30"/>
    <n v="110"/>
    <n v="104.94"/>
    <x v="1"/>
    <x v="2"/>
    <x v="0"/>
  </r>
  <r>
    <s v="2023-10-21"/>
    <s v="P0022"/>
    <n v="17"/>
    <x v="1"/>
    <x v="0"/>
    <n v="0.2"/>
    <x v="28"/>
    <x v="4"/>
    <n v="121"/>
    <x v="28"/>
    <n v="2057"/>
    <n v="1925.3520000000001"/>
    <x v="20"/>
    <x v="7"/>
    <x v="0"/>
  </r>
  <r>
    <s v="2023-12-16"/>
    <s v="P0037"/>
    <n v="3"/>
    <x v="2"/>
    <x v="1"/>
    <n v="0"/>
    <x v="39"/>
    <x v="3"/>
    <n v="67"/>
    <x v="39"/>
    <n v="201"/>
    <n v="257.28000000000003"/>
    <x v="30"/>
    <x v="11"/>
    <x v="0"/>
  </r>
  <r>
    <s v="2023-06-05"/>
    <s v="P0016"/>
    <n v="14"/>
    <x v="0"/>
    <x v="0"/>
    <n v="0"/>
    <x v="7"/>
    <x v="2"/>
    <n v="13"/>
    <x v="7"/>
    <n v="182"/>
    <n v="232.96"/>
    <x v="26"/>
    <x v="5"/>
    <x v="0"/>
  </r>
  <r>
    <s v="2023-01-14"/>
    <s v="P0027"/>
    <n v="1"/>
    <x v="0"/>
    <x v="1"/>
    <n v="0.05"/>
    <x v="34"/>
    <x v="4"/>
    <n v="48"/>
    <x v="34"/>
    <n v="48"/>
    <n v="54.263999999999996"/>
    <x v="6"/>
    <x v="1"/>
    <x v="0"/>
  </r>
  <r>
    <s v="2023-08-20"/>
    <s v="P0003"/>
    <n v="19"/>
    <x v="0"/>
    <x v="0"/>
    <n v="0.2"/>
    <x v="4"/>
    <x v="0"/>
    <n v="71"/>
    <x v="4"/>
    <n v="1349"/>
    <n v="1230.288"/>
    <x v="23"/>
    <x v="4"/>
    <x v="0"/>
  </r>
  <r>
    <s v="2023-01-04"/>
    <s v="P0001"/>
    <n v="15"/>
    <x v="0"/>
    <x v="1"/>
    <n v="0.05"/>
    <x v="33"/>
    <x v="0"/>
    <n v="98"/>
    <x v="33"/>
    <n v="1470"/>
    <n v="1480.2899999999997"/>
    <x v="15"/>
    <x v="1"/>
    <x v="0"/>
  </r>
  <r>
    <s v="2023-04-16"/>
    <s v="P0032"/>
    <n v="3"/>
    <x v="2"/>
    <x v="1"/>
    <n v="0.05"/>
    <x v="2"/>
    <x v="1"/>
    <n v="89"/>
    <x v="2"/>
    <n v="267"/>
    <n v="334.81799999999998"/>
    <x v="30"/>
    <x v="9"/>
    <x v="0"/>
  </r>
  <r>
    <s v="2023-12-17"/>
    <s v="P0031"/>
    <n v="19"/>
    <x v="2"/>
    <x v="1"/>
    <n v="0.2"/>
    <x v="32"/>
    <x v="1"/>
    <n v="93"/>
    <x v="32"/>
    <n v="1767"/>
    <n v="1583.232"/>
    <x v="7"/>
    <x v="11"/>
    <x v="0"/>
  </r>
  <r>
    <s v="2023-12-28"/>
    <s v="P0022"/>
    <n v="12"/>
    <x v="1"/>
    <x v="0"/>
    <n v="0.1"/>
    <x v="28"/>
    <x v="4"/>
    <n v="121"/>
    <x v="28"/>
    <n v="1452"/>
    <n v="1528.9559999999999"/>
    <x v="16"/>
    <x v="11"/>
    <x v="0"/>
  </r>
  <r>
    <s v="2023-05-03"/>
    <s v="P0017"/>
    <n v="10"/>
    <x v="1"/>
    <x v="1"/>
    <n v="0.2"/>
    <x v="18"/>
    <x v="2"/>
    <n v="134"/>
    <x v="18"/>
    <n v="1340"/>
    <n v="1254.24"/>
    <x v="3"/>
    <x v="6"/>
    <x v="0"/>
  </r>
  <r>
    <s v="2023-09-07"/>
    <s v="P0005"/>
    <n v="5"/>
    <x v="2"/>
    <x v="0"/>
    <n v="0.15"/>
    <x v="0"/>
    <x v="0"/>
    <n v="133"/>
    <x v="0"/>
    <n v="665"/>
    <n v="661.34250000000009"/>
    <x v="18"/>
    <x v="10"/>
    <x v="0"/>
  </r>
  <r>
    <s v="2023-07-01"/>
    <s v="P0004"/>
    <n v="1"/>
    <x v="0"/>
    <x v="0"/>
    <n v="0.2"/>
    <x v="41"/>
    <x v="0"/>
    <n v="44"/>
    <x v="41"/>
    <n v="44"/>
    <n v="39.072000000000003"/>
    <x v="27"/>
    <x v="8"/>
    <x v="0"/>
  </r>
  <r>
    <s v="2023-08-02"/>
    <s v="P0045"/>
    <n v="14"/>
    <x v="1"/>
    <x v="1"/>
    <n v="0.1"/>
    <x v="16"/>
    <x v="3"/>
    <n v="50"/>
    <x v="16"/>
    <n v="700"/>
    <n v="781.2"/>
    <x v="29"/>
    <x v="4"/>
    <x v="0"/>
  </r>
  <r>
    <s v="2023-09-22"/>
    <s v="P0040"/>
    <n v="11"/>
    <x v="0"/>
    <x v="0"/>
    <n v="0.05"/>
    <x v="43"/>
    <x v="3"/>
    <n v="90"/>
    <x v="43"/>
    <n v="990"/>
    <n v="1203.8399999999999"/>
    <x v="4"/>
    <x v="10"/>
    <x v="0"/>
  </r>
  <r>
    <s v="2023-07-02"/>
    <s v="P0003"/>
    <n v="3"/>
    <x v="1"/>
    <x v="1"/>
    <n v="0.05"/>
    <x v="4"/>
    <x v="0"/>
    <n v="71"/>
    <x v="4"/>
    <n v="213"/>
    <n v="230.67899999999997"/>
    <x v="29"/>
    <x v="8"/>
    <x v="0"/>
  </r>
  <r>
    <s v="2023-09-28"/>
    <s v="P0045"/>
    <n v="15"/>
    <x v="2"/>
    <x v="1"/>
    <n v="0.1"/>
    <x v="16"/>
    <x v="3"/>
    <n v="50"/>
    <x v="16"/>
    <n v="750"/>
    <n v="837"/>
    <x v="16"/>
    <x v="10"/>
    <x v="0"/>
  </r>
  <r>
    <s v="2023-02-09"/>
    <s v="P0014"/>
    <n v="7"/>
    <x v="0"/>
    <x v="1"/>
    <n v="0.2"/>
    <x v="14"/>
    <x v="2"/>
    <n v="112"/>
    <x v="14"/>
    <n v="784"/>
    <n v="821.63200000000006"/>
    <x v="2"/>
    <x v="2"/>
    <x v="0"/>
  </r>
  <r>
    <s v="2023-07-27"/>
    <s v="P0021"/>
    <n v="9"/>
    <x v="1"/>
    <x v="1"/>
    <n v="0.2"/>
    <x v="27"/>
    <x v="4"/>
    <n v="126"/>
    <x v="27"/>
    <n v="1134"/>
    <n v="1170.288"/>
    <x v="12"/>
    <x v="8"/>
    <x v="0"/>
  </r>
  <r>
    <s v="2023-09-09"/>
    <s v="P0013"/>
    <n v="1"/>
    <x v="2"/>
    <x v="0"/>
    <n v="0.1"/>
    <x v="15"/>
    <x v="2"/>
    <n v="112"/>
    <x v="15"/>
    <n v="112"/>
    <n v="109.872"/>
    <x v="2"/>
    <x v="10"/>
    <x v="0"/>
  </r>
  <r>
    <s v="2023-07-05"/>
    <s v="P0028"/>
    <n v="8"/>
    <x v="0"/>
    <x v="0"/>
    <n v="0.15"/>
    <x v="5"/>
    <x v="1"/>
    <n v="37"/>
    <x v="5"/>
    <n v="296"/>
    <n v="284.30799999999999"/>
    <x v="26"/>
    <x v="8"/>
    <x v="0"/>
  </r>
  <r>
    <s v="2023-03-06"/>
    <s v="P0011"/>
    <n v="6"/>
    <x v="1"/>
    <x v="1"/>
    <n v="0"/>
    <x v="25"/>
    <x v="2"/>
    <n v="44"/>
    <x v="25"/>
    <n v="264"/>
    <n v="290.39999999999998"/>
    <x v="25"/>
    <x v="3"/>
    <x v="0"/>
  </r>
  <r>
    <s v="2023-10-30"/>
    <s v="P0024"/>
    <n v="1"/>
    <x v="1"/>
    <x v="1"/>
    <n v="0.2"/>
    <x v="38"/>
    <x v="4"/>
    <n v="144"/>
    <x v="38"/>
    <n v="144"/>
    <n v="125.56800000000001"/>
    <x v="22"/>
    <x v="7"/>
    <x v="0"/>
  </r>
  <r>
    <s v="2023-12-26"/>
    <s v="P0007"/>
    <n v="13"/>
    <x v="1"/>
    <x v="1"/>
    <n v="0"/>
    <x v="6"/>
    <x v="0"/>
    <n v="43"/>
    <x v="6"/>
    <n v="559"/>
    <n v="620.49"/>
    <x v="14"/>
    <x v="11"/>
    <x v="0"/>
  </r>
  <r>
    <s v="2023-04-19"/>
    <s v="P0035"/>
    <n v="4"/>
    <x v="0"/>
    <x v="1"/>
    <n v="0.1"/>
    <x v="10"/>
    <x v="1"/>
    <n v="5"/>
    <x v="10"/>
    <n v="20"/>
    <n v="24.12"/>
    <x v="19"/>
    <x v="9"/>
    <x v="0"/>
  </r>
  <r>
    <s v="2023-04-03"/>
    <s v="P0030"/>
    <n v="8"/>
    <x v="2"/>
    <x v="1"/>
    <n v="0"/>
    <x v="8"/>
    <x v="1"/>
    <n v="148"/>
    <x v="8"/>
    <n v="1184"/>
    <n v="1610.24"/>
    <x v="3"/>
    <x v="9"/>
    <x v="0"/>
  </r>
  <r>
    <s v="2023-05-24"/>
    <s v="P0010"/>
    <n v="18"/>
    <x v="2"/>
    <x v="1"/>
    <n v="0.05"/>
    <x v="9"/>
    <x v="2"/>
    <n v="148"/>
    <x v="9"/>
    <n v="2664"/>
    <n v="2809.1879999999996"/>
    <x v="0"/>
    <x v="6"/>
    <x v="0"/>
  </r>
  <r>
    <s v="2023-09-23"/>
    <s v="P0040"/>
    <n v="19"/>
    <x v="0"/>
    <x v="1"/>
    <n v="0.15"/>
    <x v="43"/>
    <x v="3"/>
    <n v="90"/>
    <x v="43"/>
    <n v="1710"/>
    <n v="1860.48"/>
    <x v="21"/>
    <x v="10"/>
    <x v="0"/>
  </r>
  <r>
    <s v="2023-08-10"/>
    <s v="P0016"/>
    <n v="2"/>
    <x v="1"/>
    <x v="1"/>
    <n v="0.05"/>
    <x v="7"/>
    <x v="2"/>
    <n v="13"/>
    <x v="7"/>
    <n v="26"/>
    <n v="31.616"/>
    <x v="1"/>
    <x v="4"/>
    <x v="0"/>
  </r>
  <r>
    <s v="2023-03-22"/>
    <s v="P0013"/>
    <n v="8"/>
    <x v="0"/>
    <x v="1"/>
    <n v="0"/>
    <x v="15"/>
    <x v="2"/>
    <n v="112"/>
    <x v="15"/>
    <n v="896"/>
    <n v="976.64"/>
    <x v="4"/>
    <x v="3"/>
    <x v="0"/>
  </r>
  <r>
    <s v="2023-10-10"/>
    <s v="P0007"/>
    <n v="8"/>
    <x v="2"/>
    <x v="0"/>
    <n v="0.2"/>
    <x v="6"/>
    <x v="0"/>
    <n v="43"/>
    <x v="6"/>
    <n v="344"/>
    <n v="305.47199999999998"/>
    <x v="1"/>
    <x v="7"/>
    <x v="0"/>
  </r>
  <r>
    <s v="2023-10-29"/>
    <s v="P0006"/>
    <n v="17"/>
    <x v="1"/>
    <x v="0"/>
    <n v="0.15"/>
    <x v="22"/>
    <x v="0"/>
    <n v="75"/>
    <x v="22"/>
    <n v="1275"/>
    <n v="1235.4749999999999"/>
    <x v="8"/>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A413DD-7029-45E1-A79E-033A7157B3ED}" name="Payement mode"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DAY ">
  <location ref="AN1:AO3" firstHeaderRow="1" firstDataRow="1" firstDataCol="1"/>
  <pivotFields count="15">
    <pivotField showAll="0"/>
    <pivotField showAll="0"/>
    <pivotField showAll="0"/>
    <pivotField showAll="0">
      <items count="4">
        <item x="1"/>
        <item x="2"/>
        <item x="0"/>
        <item t="default"/>
      </items>
    </pivotField>
    <pivotField axis="axisRow" showAll="0">
      <items count="3">
        <item x="1"/>
        <item x="0"/>
        <item t="default"/>
      </items>
    </pivotField>
    <pivotField numFmtId="164" showAll="0"/>
    <pivotField showAll="0"/>
    <pivotField showAll="0">
      <items count="6">
        <item x="0"/>
        <item x="2"/>
        <item x="4"/>
        <item x="1"/>
        <item x="3"/>
        <item t="default"/>
      </items>
    </pivotField>
    <pivotField numFmtId="167" showAll="0"/>
    <pivotField numFmtId="167" showAll="0"/>
    <pivotField numFmtId="167" showAll="0"/>
    <pivotField dataField="1" numFmtId="167" showAll="0"/>
    <pivotField numFmtId="168" showAll="0"/>
    <pivotField showAll="0">
      <items count="13">
        <item x="1"/>
        <item x="2"/>
        <item x="3"/>
        <item x="9"/>
        <item x="6"/>
        <item x="5"/>
        <item x="8"/>
        <item x="4"/>
        <item x="10"/>
        <item x="7"/>
        <item x="0"/>
        <item x="11"/>
        <item t="default"/>
      </items>
    </pivotField>
    <pivotField numFmtId="1" showAll="0">
      <items count="2">
        <item x="0"/>
        <item t="default"/>
      </items>
    </pivotField>
  </pivotFields>
  <rowFields count="1">
    <field x="4"/>
  </rowFields>
  <rowItems count="2">
    <i>
      <x/>
    </i>
    <i>
      <x v="1"/>
    </i>
  </rowItems>
  <colItems count="1">
    <i/>
  </colItems>
  <dataFields count="1">
    <dataField name="Sum of TOTAL SELLING  VALUE" fld="11" baseField="0" baseItem="1" numFmtId="1"/>
  </dataFields>
  <formats count="1">
    <format dxfId="7">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3D8D1-4DBA-45FC-B0AC-09066B55EBC6}" name="Productwise"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PRODUCT">
  <location ref="Q2:S47" firstHeaderRow="0" firstDataRow="1" firstDataCol="1"/>
  <pivotFields count="15">
    <pivotField showAll="0"/>
    <pivotField showAll="0"/>
    <pivotField dataField="1" showAll="0"/>
    <pivotField showAll="0">
      <items count="4">
        <item x="1"/>
        <item x="2"/>
        <item x="0"/>
        <item t="default"/>
      </items>
    </pivotField>
    <pivotField showAll="0">
      <items count="3">
        <item x="1"/>
        <item x="0"/>
        <item t="default"/>
      </items>
    </pivotField>
    <pivotField numFmtId="164" showAll="0"/>
    <pivotField axis="axisRow" showAll="0">
      <items count="46">
        <item x="27"/>
        <item x="13"/>
        <item x="36"/>
        <item x="0"/>
        <item x="16"/>
        <item x="32"/>
        <item x="7"/>
        <item x="34"/>
        <item x="29"/>
        <item x="31"/>
        <item x="26"/>
        <item x="24"/>
        <item x="41"/>
        <item x="43"/>
        <item x="28"/>
        <item x="1"/>
        <item x="21"/>
        <item x="11"/>
        <item x="23"/>
        <item x="38"/>
        <item x="9"/>
        <item x="19"/>
        <item x="44"/>
        <item x="5"/>
        <item x="39"/>
        <item x="14"/>
        <item x="42"/>
        <item x="22"/>
        <item x="30"/>
        <item x="12"/>
        <item x="15"/>
        <item x="18"/>
        <item x="2"/>
        <item x="40"/>
        <item x="17"/>
        <item x="33"/>
        <item x="37"/>
        <item x="10"/>
        <item x="35"/>
        <item x="3"/>
        <item x="20"/>
        <item x="6"/>
        <item x="4"/>
        <item x="25"/>
        <item x="8"/>
        <item t="default"/>
      </items>
    </pivotField>
    <pivotField showAll="0"/>
    <pivotField numFmtId="167" showAll="0"/>
    <pivotField numFmtId="167" showAll="0"/>
    <pivotField numFmtId="167" showAll="0"/>
    <pivotField dataField="1" numFmtId="167" showAll="0"/>
    <pivotField numFmtId="168" showAll="0"/>
    <pivotField showAll="0">
      <items count="13">
        <item x="1"/>
        <item x="2"/>
        <item x="3"/>
        <item x="9"/>
        <item x="6"/>
        <item x="5"/>
        <item x="8"/>
        <item x="4"/>
        <item x="10"/>
        <item x="7"/>
        <item x="0"/>
        <item x="11"/>
        <item t="default"/>
      </items>
    </pivotField>
    <pivotField numFmtId="1" showAll="0">
      <items count="2">
        <item x="0"/>
        <item t="default"/>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Fields count="1">
    <field x="-2"/>
  </colFields>
  <colItems count="2">
    <i>
      <x/>
    </i>
    <i i="1">
      <x v="1"/>
    </i>
  </colItems>
  <dataFields count="2">
    <dataField name="Sum of TOTAL SELLING  VALUE" fld="11" baseField="0" baseItem="1" numFmtId="1"/>
    <dataField name="Sum of QUANTITY" fld="2" baseField="0" baseItem="0"/>
  </dataFields>
  <formats count="1">
    <format dxfId="8">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95E46-90D0-431A-AE7B-463CA8B66969}" name="sales type"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DAY ">
  <location ref="AK1:AL4" firstHeaderRow="1" firstDataRow="1" firstDataCol="1"/>
  <pivotFields count="15">
    <pivotField showAll="0"/>
    <pivotField showAll="0"/>
    <pivotField showAll="0"/>
    <pivotField axis="axisRow" showAll="0">
      <items count="4">
        <item x="1"/>
        <item x="2"/>
        <item x="0"/>
        <item t="default"/>
      </items>
    </pivotField>
    <pivotField showAll="0">
      <items count="3">
        <item x="1"/>
        <item x="0"/>
        <item t="default"/>
      </items>
    </pivotField>
    <pivotField numFmtId="164" showAll="0"/>
    <pivotField showAll="0"/>
    <pivotField showAll="0">
      <items count="6">
        <item x="0"/>
        <item x="2"/>
        <item x="4"/>
        <item x="1"/>
        <item x="3"/>
        <item t="default"/>
      </items>
    </pivotField>
    <pivotField numFmtId="167" showAll="0"/>
    <pivotField numFmtId="167" showAll="0">
      <items count="46">
        <item x="10"/>
        <item x="29"/>
        <item x="19"/>
        <item x="3"/>
        <item x="7"/>
        <item x="42"/>
        <item x="5"/>
        <item x="21"/>
        <item x="6"/>
        <item x="25"/>
        <item x="41"/>
        <item x="24"/>
        <item x="36"/>
        <item x="34"/>
        <item x="30"/>
        <item x="16"/>
        <item x="31"/>
        <item x="12"/>
        <item x="4"/>
        <item x="13"/>
        <item x="37"/>
        <item x="22"/>
        <item x="39"/>
        <item x="11"/>
        <item x="40"/>
        <item x="1"/>
        <item x="33"/>
        <item x="32"/>
        <item x="43"/>
        <item x="2"/>
        <item x="26"/>
        <item x="15"/>
        <item x="28"/>
        <item x="35"/>
        <item x="14"/>
        <item x="17"/>
        <item x="0"/>
        <item x="18"/>
        <item x="38"/>
        <item x="20"/>
        <item x="27"/>
        <item x="9"/>
        <item x="23"/>
        <item x="8"/>
        <item x="44"/>
        <item t="default"/>
      </items>
    </pivotField>
    <pivotField numFmtId="167" showAll="0"/>
    <pivotField dataField="1" numFmtId="167" showAll="0"/>
    <pivotField numFmtId="168" showAll="0"/>
    <pivotField showAll="0">
      <items count="13">
        <item x="1"/>
        <item x="2"/>
        <item x="3"/>
        <item x="9"/>
        <item x="6"/>
        <item x="5"/>
        <item x="8"/>
        <item x="4"/>
        <item x="10"/>
        <item x="7"/>
        <item x="0"/>
        <item x="11"/>
        <item t="default"/>
      </items>
    </pivotField>
    <pivotField numFmtId="1" showAll="0">
      <items count="2">
        <item x="0"/>
        <item t="default"/>
      </items>
    </pivotField>
  </pivotFields>
  <rowFields count="1">
    <field x="3"/>
  </rowFields>
  <rowItems count="3">
    <i>
      <x/>
    </i>
    <i>
      <x v="1"/>
    </i>
    <i>
      <x v="2"/>
    </i>
  </rowItems>
  <colItems count="1">
    <i/>
  </colItems>
  <dataFields count="1">
    <dataField name="Sum of TOTAL SELLING  VALUE" fld="11" baseField="0" baseItem="1" numFmtId="1"/>
  </dataFields>
  <formats count="1">
    <format dxfId="9">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3" count="1" selected="0">
            <x v="0"/>
          </reference>
        </references>
      </pivotArea>
    </chartFormat>
    <chartFormat chart="5" format="10">
      <pivotArea type="data" outline="0" fieldPosition="0">
        <references count="2">
          <reference field="4294967294" count="1" selected="0">
            <x v="0"/>
          </reference>
          <reference field="3" count="1" selected="0">
            <x v="1"/>
          </reference>
        </references>
      </pivotArea>
    </chartFormat>
    <chartFormat chart="5" format="11">
      <pivotArea type="data" outline="0" fieldPosition="0">
        <references count="2">
          <reference field="4294967294" count="1" selected="0">
            <x v="0"/>
          </reference>
          <reference field="3"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09CE6-6CB4-4457-B9D8-ECE45BF57C16}" name="Monthly"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AY ">
  <location ref="H1:J13" firstHeaderRow="0" firstDataRow="1" firstDataCol="1"/>
  <pivotFields count="15">
    <pivotField showAll="0"/>
    <pivotField showAll="0"/>
    <pivotField showAll="0"/>
    <pivotField showAll="0">
      <items count="4">
        <item x="1"/>
        <item x="2"/>
        <item x="0"/>
        <item t="default"/>
      </items>
    </pivotField>
    <pivotField showAll="0">
      <items count="3">
        <item x="1"/>
        <item x="0"/>
        <item t="default"/>
      </items>
    </pivotField>
    <pivotField numFmtId="164" showAll="0"/>
    <pivotField showAll="0"/>
    <pivotField showAll="0"/>
    <pivotField numFmtId="167" showAll="0"/>
    <pivotField numFmtId="167" showAll="0"/>
    <pivotField dataField="1" numFmtId="167" showAll="0"/>
    <pivotField dataField="1" numFmtId="167" showAll="0"/>
    <pivotField numFmtId="168" showAll="0"/>
    <pivotField axis="axisRow" showAll="0">
      <items count="13">
        <item x="1"/>
        <item x="2"/>
        <item x="3"/>
        <item x="9"/>
        <item x="6"/>
        <item x="5"/>
        <item x="8"/>
        <item x="4"/>
        <item x="10"/>
        <item x="7"/>
        <item x="0"/>
        <item x="11"/>
        <item t="default"/>
      </items>
    </pivotField>
    <pivotField numFmtId="1" showAll="0">
      <items count="2">
        <item x="0"/>
        <item t="default"/>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 fld="10" baseField="0" baseItem="1"/>
    <dataField name="Sum of TOTAL SELLING  VALUE" fld="11" baseField="0" baseItem="1" numFmtId="1"/>
  </dataFields>
  <formats count="1">
    <format dxfId="10">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3603E9-62EA-4C0C-96CB-7CB4C24341C0}" name="Total sales"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Y ">
  <location ref="D1:E2" firstHeaderRow="0" firstDataRow="1" firstDataCol="0"/>
  <pivotFields count="15">
    <pivotField showAll="0"/>
    <pivotField showAll="0"/>
    <pivotField showAll="0"/>
    <pivotField showAll="0">
      <items count="4">
        <item x="1"/>
        <item x="2"/>
        <item x="0"/>
        <item t="default"/>
      </items>
    </pivotField>
    <pivotField showAll="0">
      <items count="3">
        <item x="1"/>
        <item x="0"/>
        <item t="default"/>
      </items>
    </pivotField>
    <pivotField numFmtId="164" showAll="0"/>
    <pivotField showAll="0"/>
    <pivotField showAll="0"/>
    <pivotField numFmtId="167" showAll="0"/>
    <pivotField numFmtId="167" showAll="0"/>
    <pivotField dataField="1" numFmtId="167" showAll="0"/>
    <pivotField dataField="1" numFmtId="167" showAll="0"/>
    <pivotField numFmtId="168" showAll="0"/>
    <pivotField showAll="0">
      <items count="13">
        <item x="1"/>
        <item x="2"/>
        <item x="3"/>
        <item x="9"/>
        <item x="6"/>
        <item x="5"/>
        <item x="8"/>
        <item x="4"/>
        <item x="10"/>
        <item x="7"/>
        <item x="0"/>
        <item x="11"/>
        <item t="default"/>
      </items>
    </pivotField>
    <pivotField numFmtId="1" showAll="0">
      <items count="2">
        <item x="0"/>
        <item t="default"/>
      </items>
    </pivotField>
  </pivotFields>
  <rowItems count="1">
    <i/>
  </rowItems>
  <colFields count="1">
    <field x="-2"/>
  </colFields>
  <colItems count="2">
    <i>
      <x/>
    </i>
    <i i="1">
      <x v="1"/>
    </i>
  </colItems>
  <dataFields count="2">
    <dataField name="Sum of TOTAL BUYING VALUE " fld="10" baseField="0" baseItem="1"/>
    <dataField name="Sum of TOTAL SELLING  VALUE" fld="11" baseField="0" baseItem="1" numFmtId="1"/>
  </dataFields>
  <formats count="1">
    <format dxfId="11">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ED566F-A99F-46CD-A278-41742FFBD4D3}" name="Daily" cacheId="9"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3" rowHeaderCaption="DAY ">
  <location ref="A1:B32" firstHeaderRow="1" firstDataRow="1" firstDataCol="1"/>
  <pivotFields count="15">
    <pivotField compact="0" outline="0" subtotalTop="0" showAll="0"/>
    <pivotField compact="0" outline="0" subtotalTop="0" showAll="0"/>
    <pivotField compact="0" outline="0" subtotalTop="0" showAll="0"/>
    <pivotField compact="0" outline="0" subtotalTop="0" showAll="0">
      <items count="4">
        <item x="1"/>
        <item x="2"/>
        <item x="0"/>
        <item t="default"/>
      </items>
    </pivotField>
    <pivotField compact="0" outline="0" subtotalTop="0" showAll="0">
      <items count="3">
        <item x="1"/>
        <item x="0"/>
        <item t="default"/>
      </items>
    </pivotField>
    <pivotField compact="0" numFmtId="164" outline="0" subtotalTop="0" showAll="0"/>
    <pivotField compact="0" outline="0" subtotalTop="0" showAll="0"/>
    <pivotField compact="0" outline="0" subtotalTop="0" showAll="0"/>
    <pivotField compact="0" numFmtId="167" outline="0" subtotalTop="0" showAll="0"/>
    <pivotField compact="0" numFmtId="167" outline="0" subtotalTop="0" showAll="0"/>
    <pivotField compact="0" numFmtId="167" outline="0" subtotalTop="0" showAll="0"/>
    <pivotField dataField="1" compact="0" numFmtId="167" outline="0" subtotalTop="0" showAll="0"/>
    <pivotField axis="axisRow" compact="0" numFmtId="168" outline="0" subtotalTop="0" showAll="0">
      <items count="32">
        <item x="27"/>
        <item x="29"/>
        <item x="3"/>
        <item x="15"/>
        <item x="26"/>
        <item x="25"/>
        <item x="18"/>
        <item x="28"/>
        <item x="2"/>
        <item x="1"/>
        <item x="13"/>
        <item x="24"/>
        <item x="9"/>
        <item x="6"/>
        <item x="10"/>
        <item x="30"/>
        <item x="7"/>
        <item x="11"/>
        <item x="19"/>
        <item x="23"/>
        <item x="20"/>
        <item x="4"/>
        <item x="21"/>
        <item x="0"/>
        <item x="17"/>
        <item x="14"/>
        <item x="12"/>
        <item x="16"/>
        <item x="8"/>
        <item x="22"/>
        <item x="5"/>
        <item t="default"/>
      </items>
    </pivotField>
    <pivotField compact="0" outline="0" subtotalTop="0" showAll="0">
      <items count="13">
        <item x="1"/>
        <item x="2"/>
        <item x="3"/>
        <item x="9"/>
        <item x="6"/>
        <item x="5"/>
        <item x="8"/>
        <item x="4"/>
        <item x="10"/>
        <item x="7"/>
        <item x="0"/>
        <item x="11"/>
        <item t="default"/>
      </items>
    </pivotField>
    <pivotField compact="0" numFmtId="1" outline="0" subtotalTop="0" showAll="0">
      <items count="2">
        <item x="0"/>
        <item t="default"/>
      </items>
    </pivotField>
  </pivotFields>
  <rowFields count="1">
    <field x="1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1" baseField="12" baseItem="1" numFmtId="166"/>
  </dataFields>
  <formats count="2">
    <format dxfId="13">
      <pivotArea outline="0" collapsedLevelsAreSubtotals="1" fieldPosition="0"/>
    </format>
    <format dxfId="1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8D78BA-C222-4763-AFD2-C033FEB495FE}" name="Category wise" cacheId="9"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rowHeaderCaption="DAY ">
  <location ref="AD1:AE6" firstHeaderRow="1" firstDataRow="1" firstDataCol="1"/>
  <pivotFields count="15">
    <pivotField showAll="0"/>
    <pivotField showAll="0"/>
    <pivotField showAll="0"/>
    <pivotField showAll="0">
      <items count="4">
        <item x="1"/>
        <item x="2"/>
        <item x="0"/>
        <item t="default"/>
      </items>
    </pivotField>
    <pivotField showAll="0">
      <items count="3">
        <item x="1"/>
        <item x="0"/>
        <item t="default"/>
      </items>
    </pivotField>
    <pivotField numFmtId="164" showAll="0"/>
    <pivotField showAll="0"/>
    <pivotField axis="axisRow" showAll="0">
      <items count="6">
        <item x="0"/>
        <item x="2"/>
        <item x="4"/>
        <item x="1"/>
        <item x="3"/>
        <item t="default"/>
      </items>
    </pivotField>
    <pivotField numFmtId="167" showAll="0"/>
    <pivotField numFmtId="167" showAll="0"/>
    <pivotField numFmtId="167" showAll="0"/>
    <pivotField dataField="1" numFmtId="167" showAll="0"/>
    <pivotField numFmtId="168" showAll="0"/>
    <pivotField showAll="0">
      <items count="13">
        <item x="1"/>
        <item x="2"/>
        <item x="3"/>
        <item x="9"/>
        <item x="6"/>
        <item x="5"/>
        <item x="8"/>
        <item x="4"/>
        <item x="10"/>
        <item x="7"/>
        <item x="0"/>
        <item x="11"/>
        <item t="default"/>
      </items>
    </pivotField>
    <pivotField numFmtId="1" showAll="0">
      <items count="2">
        <item x="0"/>
        <item t="default"/>
      </items>
    </pivotField>
  </pivotFields>
  <rowFields count="1">
    <field x="7"/>
  </rowFields>
  <rowItems count="5">
    <i>
      <x/>
    </i>
    <i>
      <x v="1"/>
    </i>
    <i>
      <x v="2"/>
    </i>
    <i>
      <x v="3"/>
    </i>
    <i>
      <x v="4"/>
    </i>
  </rowItems>
  <colItems count="1">
    <i/>
  </colItems>
  <dataFields count="1">
    <dataField name="Sum of TOTAL SELLING  VALUE" fld="11" baseField="0" baseItem="1" numFmtId="1"/>
  </dataFields>
  <formats count="1">
    <format dxfId="1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619F4FA8-3C3A-432F-8089-B71EDAD96273}" sourceName="SALE TYPE">
  <pivotTables>
    <pivotTable tabId="8" name="Daily"/>
    <pivotTable tabId="8" name="Category wise"/>
    <pivotTable tabId="8" name="Monthly"/>
    <pivotTable tabId="8" name="Payement mode"/>
    <pivotTable tabId="8" name="Productwise"/>
    <pivotTable tabId="8" name="sales type"/>
    <pivotTable tabId="8" name="Total sales"/>
  </pivotTables>
  <data>
    <tabular pivotCacheId="64955194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1B17B598-E575-4EA8-AAEB-BF6C8DFD2DD4}" sourceName="PAYMENT MODE">
  <pivotTables>
    <pivotTable tabId="8" name="Daily"/>
    <pivotTable tabId="8" name="Category wise"/>
    <pivotTable tabId="8" name="Monthly"/>
    <pivotTable tabId="8" name="Payement mode"/>
    <pivotTable tabId="8" name="Productwise"/>
    <pivotTable tabId="8" name="sales type"/>
    <pivotTable tabId="8" name="Total sales"/>
  </pivotTables>
  <data>
    <tabular pivotCacheId="6495519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60A0EC6-463B-4B70-A8A5-445FA8395738}" sourceName="MONTH">
  <pivotTables>
    <pivotTable tabId="8" name="Daily"/>
    <pivotTable tabId="8" name="Category wise"/>
    <pivotTable tabId="8" name="Monthly"/>
    <pivotTable tabId="8" name="Payement mode"/>
    <pivotTable tabId="8" name="Productwise"/>
    <pivotTable tabId="8" name="sales type"/>
    <pivotTable tabId="8" name="Total sales"/>
  </pivotTables>
  <data>
    <tabular pivotCacheId="649551947">
      <items count="12">
        <i x="1" s="1"/>
        <i x="2" s="1"/>
        <i x="3" s="1"/>
        <i x="9" s="1"/>
        <i x="6" s="1"/>
        <i x="5" s="1"/>
        <i x="8" s="1"/>
        <i x="4" s="1"/>
        <i x="10" s="1"/>
        <i x="7" s="1"/>
        <i x="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52B9CE9-4239-4BE6-947F-469D2369F762}" sourceName="YEAR">
  <pivotTables>
    <pivotTable tabId="8" name="Daily"/>
    <pivotTable tabId="8" name="Category wise"/>
    <pivotTable tabId="8" name="Monthly"/>
    <pivotTable tabId="8" name="Payement mode"/>
    <pivotTable tabId="8" name="Productwise"/>
    <pivotTable tabId="8" name="sales type"/>
    <pivotTable tabId="8" name="Total sales"/>
  </pivotTables>
  <data>
    <tabular pivotCacheId="649551947">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3527DC94-C9B8-4260-B820-6734BFAE8F2D}" cache="Slicer_SALE_TYPE" caption="SALE TYPE" columnCount="3" style="SLICER00" rowHeight="241300"/>
  <slicer name="PAYMENT MODE" xr10:uid="{402040A2-F81F-49BE-84C1-7C1B3BDF95A1}" cache="Slicer_PAYMENT_MODE" caption="PAYMENT MODE" columnCount="2" style="SLICER00" rowHeight="241300"/>
  <slicer name="MONTH" xr10:uid="{75EEC703-F138-43F2-8730-1D46AE3830B0}" cache="Slicer_MONTH" caption="MONTH" style="SLICER00" rowHeight="241300"/>
  <slicer name="YEAR" xr10:uid="{9A90DF92-D437-4190-A40F-CE06CEEB5704}" cache="Slicer_YEAR" caption="YEAR" style="SLICER0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putData" displayName="InputData" ref="A1:O476" totalsRowShown="0" headerRowDxfId="31" headerRowBorderDxfId="30">
  <autoFilter ref="A1:O476" xr:uid="{00000000-0009-0000-0100-000001000000}"/>
  <sortState xmlns:xlrd2="http://schemas.microsoft.com/office/spreadsheetml/2017/richdata2" ref="A2:E475">
    <sortCondition ref="A1:A475"/>
  </sortState>
  <tableColumns count="15">
    <tableColumn id="1" xr3:uid="{00000000-0010-0000-0000-000001000000}" name="DATE" dataDxfId="29"/>
    <tableColumn id="3" xr3:uid="{00000000-0010-0000-0000-000003000000}" name="PRODUCT ID" dataDxfId="28"/>
    <tableColumn id="2" xr3:uid="{00000000-0010-0000-0000-000002000000}" name="QUANTITY" dataDxfId="27"/>
    <tableColumn id="4" xr3:uid="{00000000-0010-0000-0000-000004000000}" name="SALE TYPE" dataDxfId="26"/>
    <tableColumn id="5" xr3:uid="{00000000-0010-0000-0000-000005000000}" name="PAYMENT MODE" dataDxfId="25"/>
    <tableColumn id="6" xr3:uid="{00000000-0010-0000-0000-000006000000}" name="DISCOUNT %2" dataDxfId="24"/>
    <tableColumn id="9" xr3:uid="{ADF78D1A-85F0-4B65-A2EA-6AC15B56AFAC}" name="PRODUCT" dataDxfId="23">
      <calculatedColumnFormula>VLOOKUP(InputData[[#This Row],[PRODUCT ID]],MasterData[],2,0)</calculatedColumnFormula>
    </tableColumn>
    <tableColumn id="10" xr3:uid="{35887CD7-7864-4937-A5AC-EBC34048927D}" name="CATEGORY" dataDxfId="22">
      <calculatedColumnFormula>VLOOKUP(B2,MasterData[],3,)</calculatedColumnFormula>
    </tableColumn>
    <tableColumn id="12" xr3:uid="{4E2F9841-1017-4C8F-9D0C-444635490DE1}" name="BUYING PRIZE" dataDxfId="21">
      <calculatedColumnFormula>VLOOKUP(B2,MasterData[],4,FALSE)</calculatedColumnFormula>
    </tableColumn>
    <tableColumn id="13" xr3:uid="{4E2AE122-B94C-4B73-975D-F9C0372C1B86}" name="SELLING PRICE" dataDxfId="20">
      <calculatedColumnFormula>VLOOKUP(B2,MasterData[],5,FALSE)</calculatedColumnFormula>
    </tableColumn>
    <tableColumn id="7" xr3:uid="{8B30CA5E-701D-4769-8B8C-16057B470C13}" name="TOTAL BUYING VALUE " dataDxfId="19">
      <calculatedColumnFormula>InputData[[#This Row],[BUYING PRIZE]]*InputData[[#This Row],[QUANTITY]]</calculatedColumnFormula>
    </tableColumn>
    <tableColumn id="8" xr3:uid="{A0AED45C-0254-4886-9A8F-7E44B834BDE4}" name="TOTAL SELLING  VALUE" dataDxfId="18">
      <calculatedColumnFormula>InputData[[#This Row],[SELLING PRICE]]*InputData[[#This Row],[QUANTITY]]*(1-InputData[[#This Row],[DISCOUNT %2]])</calculatedColumnFormula>
    </tableColumn>
    <tableColumn id="11" xr3:uid="{3CE78F8D-4A6F-4AC9-A91E-961BDE30BC56}" name="DAY" dataDxfId="17" dataCellStyle="Currency">
      <calculatedColumnFormula>DAY(InputData[[#This Row],[DATE]])</calculatedColumnFormula>
    </tableColumn>
    <tableColumn id="14" xr3:uid="{F21A3FA7-15E3-415A-BC92-F1C573240695}" name="MONTH" dataDxfId="16">
      <calculatedColumnFormula>TEXT(InputData[[#This Row],[DATE]],"mmm")</calculatedColumnFormula>
    </tableColumn>
    <tableColumn id="15" xr3:uid="{E108E573-996B-4177-8C34-1C42C6AF509B}" name="YEAR" dataDxfId="15">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sterData" displayName="MasterData" ref="A1:E1048576" totalsRowShown="0" headerRowDxfId="6" dataDxfId="5">
  <autoFilter ref="A1:E1048576" xr:uid="{00000000-0009-0000-0100-000002000000}"/>
  <tableColumns count="5">
    <tableColumn id="1" xr3:uid="{00000000-0010-0000-0100-000001000000}" name="PRODUCT ID" dataDxfId="4"/>
    <tableColumn id="2" xr3:uid="{00000000-0010-0000-0100-000002000000}" name="PRODUCT" dataDxfId="3"/>
    <tableColumn id="3" xr3:uid="{00000000-0010-0000-0100-000003000000}" name="CATEGORY" dataDxfId="2"/>
    <tableColumn id="5" xr3:uid="{00000000-0010-0000-0100-000005000000}" name="BUYING PRIZE" dataDxfId="1"/>
    <tableColumn id="6" xr3:uid="{00000000-0010-0000-0100-000006000000}" name="SELLING PRIC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Custom 7">
      <a:dk1>
        <a:srgbClr val="000000"/>
      </a:dk1>
      <a:lt1>
        <a:srgbClr val="FFFFFF"/>
      </a:lt1>
      <a:dk2>
        <a:srgbClr val="3F3F3F"/>
      </a:dk2>
      <a:lt2>
        <a:srgbClr val="C9C9C9"/>
      </a:lt2>
      <a:accent1>
        <a:srgbClr val="FF0000"/>
      </a:accent1>
      <a:accent2>
        <a:srgbClr val="FFFF00"/>
      </a:accent2>
      <a:accent3>
        <a:srgbClr val="00B050"/>
      </a:accent3>
      <a:accent4>
        <a:srgbClr val="0070C0"/>
      </a:accent4>
      <a:accent5>
        <a:srgbClr val="844666"/>
      </a:accent5>
      <a:accent6>
        <a:srgbClr val="012548"/>
      </a:accent6>
      <a:hlink>
        <a:srgbClr val="FF0000"/>
      </a:hlink>
      <a:folHlink>
        <a:srgbClr val="582F4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O476"/>
  <sheetViews>
    <sheetView zoomScale="86" zoomScaleNormal="86" workbookViewId="0">
      <selection activeCell="I14" sqref="I14"/>
    </sheetView>
  </sheetViews>
  <sheetFormatPr defaultRowHeight="15" x14ac:dyDescent="0.25"/>
  <cols>
    <col min="1" max="1" width="10.42578125" style="6" bestFit="1" customWidth="1"/>
    <col min="2" max="2" width="15.85546875" style="6" bestFit="1" customWidth="1"/>
    <col min="3" max="3" width="14.28515625" style="6" bestFit="1" customWidth="1"/>
    <col min="4" max="4" width="14.42578125" style="6" bestFit="1" customWidth="1"/>
    <col min="5" max="5" width="19.7109375" style="6" bestFit="1" customWidth="1"/>
    <col min="6" max="6" width="16.28515625" style="6" bestFit="1" customWidth="1"/>
    <col min="7" max="7" width="36.42578125" style="6" bestFit="1" customWidth="1"/>
    <col min="8" max="8" width="20.7109375" style="6" bestFit="1" customWidth="1"/>
    <col min="9" max="9" width="18.140625" style="14" bestFit="1" customWidth="1"/>
    <col min="10" max="10" width="18.28515625" style="14" bestFit="1" customWidth="1"/>
    <col min="11" max="11" width="27" style="14" bestFit="1" customWidth="1"/>
    <col min="12" max="12" width="27.42578125" style="14" bestFit="1" customWidth="1"/>
    <col min="13" max="13" width="10.28515625" style="16" bestFit="1" customWidth="1"/>
    <col min="14" max="14" width="13.5703125" style="8" bestFit="1" customWidth="1"/>
    <col min="15" max="15" width="11.140625" style="10" bestFit="1" customWidth="1"/>
  </cols>
  <sheetData>
    <row r="1" spans="1:15" ht="15.75" customHeight="1" thickBot="1" x14ac:dyDescent="0.3">
      <c r="A1" s="1" t="s">
        <v>0</v>
      </c>
      <c r="B1" s="1" t="s">
        <v>1</v>
      </c>
      <c r="C1" s="1" t="s">
        <v>2</v>
      </c>
      <c r="D1" s="1" t="s">
        <v>3</v>
      </c>
      <c r="E1" s="1" t="s">
        <v>4</v>
      </c>
      <c r="F1" s="1" t="s">
        <v>315</v>
      </c>
      <c r="G1" s="1" t="s">
        <v>311</v>
      </c>
      <c r="H1" s="1" t="s">
        <v>312</v>
      </c>
      <c r="I1" s="13" t="s">
        <v>313</v>
      </c>
      <c r="J1" s="13" t="s">
        <v>314</v>
      </c>
      <c r="K1" s="13" t="s">
        <v>366</v>
      </c>
      <c r="L1" s="13" t="s">
        <v>367</v>
      </c>
      <c r="M1" s="15" t="s">
        <v>368</v>
      </c>
      <c r="N1" s="7" t="s">
        <v>369</v>
      </c>
      <c r="O1" s="9" t="s">
        <v>370</v>
      </c>
    </row>
    <row r="2" spans="1:15" x14ac:dyDescent="0.25">
      <c r="A2" s="2" t="s">
        <v>5</v>
      </c>
      <c r="B2" s="4" t="s">
        <v>6</v>
      </c>
      <c r="C2" s="5">
        <v>11</v>
      </c>
      <c r="D2" s="5" t="s">
        <v>7</v>
      </c>
      <c r="E2" s="5" t="s">
        <v>8</v>
      </c>
      <c r="F2" s="3">
        <v>0.2</v>
      </c>
      <c r="G2" s="6" t="str">
        <f>VLOOKUP(InputData[[#This Row],[PRODUCT ID]],MasterData[],2,0)</f>
        <v>Bluetooth Smartwatch Series 5</v>
      </c>
      <c r="H2" s="6" t="str">
        <f>VLOOKUP(B2,MasterData[],3,)</f>
        <v>Electronics &amp; Gadgets</v>
      </c>
      <c r="I2" s="14">
        <f>VLOOKUP(B2,MasterData[],4,FALSE)</f>
        <v>133</v>
      </c>
      <c r="J2" s="14">
        <f>VLOOKUP(B2,MasterData[],5,FALSE)</f>
        <v>155.61000000000001</v>
      </c>
      <c r="K2" s="14">
        <f>InputData[[#This Row],[BUYING PRIZE]]*InputData[[#This Row],[QUANTITY]]</f>
        <v>1463</v>
      </c>
      <c r="L2" s="14">
        <f>InputData[[#This Row],[SELLING PRICE]]*InputData[[#This Row],[QUANTITY]]*(1-InputData[[#This Row],[DISCOUNT %2]])</f>
        <v>1369.3680000000002</v>
      </c>
      <c r="M2" s="16">
        <f>DAY(InputData[[#This Row],[DATE]])</f>
        <v>24</v>
      </c>
      <c r="N2" s="8" t="str">
        <f>TEXT(InputData[[#This Row],[DATE]],"mmm")</f>
        <v>Nov</v>
      </c>
      <c r="O2" s="10">
        <f>YEAR(InputData[[#This Row],[DATE]])</f>
        <v>2023</v>
      </c>
    </row>
    <row r="3" spans="1:15" x14ac:dyDescent="0.25">
      <c r="A3" s="2" t="s">
        <v>9</v>
      </c>
      <c r="B3" s="4" t="s">
        <v>10</v>
      </c>
      <c r="C3" s="5">
        <v>13</v>
      </c>
      <c r="D3" s="5" t="s">
        <v>11</v>
      </c>
      <c r="E3" s="5" t="s">
        <v>14</v>
      </c>
      <c r="F3" s="3">
        <v>0.2</v>
      </c>
      <c r="G3" s="6" t="str">
        <f>VLOOKUP(InputData[[#This Row],[PRODUCT ID]],MasterData[],2,0)</f>
        <v>Home Gym Resistance Bands</v>
      </c>
      <c r="H3" s="6" t="str">
        <f>VLOOKUP(B3,MasterData[],3,)</f>
        <v>Sports &amp; Outdoor</v>
      </c>
      <c r="I3" s="14">
        <f>VLOOKUP(B3,MasterData[],4,FALSE)</f>
        <v>90</v>
      </c>
      <c r="J3" s="14">
        <f>VLOOKUP(B3,MasterData[],5,FALSE)</f>
        <v>96.3</v>
      </c>
      <c r="K3" s="14">
        <f>InputData[[#This Row],[BUYING PRIZE]]*InputData[[#This Row],[QUANTITY]]</f>
        <v>1170</v>
      </c>
      <c r="L3" s="14">
        <f>InputData[[#This Row],[SELLING PRICE]]*InputData[[#This Row],[QUANTITY]]*(1-InputData[[#This Row],[DISCOUNT %2]])</f>
        <v>1001.52</v>
      </c>
      <c r="M3" s="16">
        <f>DAY(InputData[[#This Row],[DATE]])</f>
        <v>10</v>
      </c>
      <c r="N3" s="8" t="str">
        <f>TEXT(InputData[[#This Row],[DATE]],"mmm")</f>
        <v>Jan</v>
      </c>
      <c r="O3" s="10">
        <f>YEAR(InputData[[#This Row],[DATE]])</f>
        <v>2023</v>
      </c>
    </row>
    <row r="4" spans="1:15" x14ac:dyDescent="0.25">
      <c r="A4" s="2" t="s">
        <v>12</v>
      </c>
      <c r="B4" s="4" t="s">
        <v>13</v>
      </c>
      <c r="C4" s="5">
        <v>16</v>
      </c>
      <c r="D4" s="5" t="s">
        <v>7</v>
      </c>
      <c r="E4" s="5" t="s">
        <v>14</v>
      </c>
      <c r="F4" s="3">
        <v>0.05</v>
      </c>
      <c r="G4" s="6" t="str">
        <f>VLOOKUP(InputData[[#This Row],[PRODUCT ID]],MasterData[],2,0)</f>
        <v>Smart Fitness Tracker Band</v>
      </c>
      <c r="H4" s="6" t="str">
        <f>VLOOKUP(B4,MasterData[],3,)</f>
        <v>Sports &amp; Outdoor</v>
      </c>
      <c r="I4" s="14">
        <f>VLOOKUP(B4,MasterData[],4,FALSE)</f>
        <v>89</v>
      </c>
      <c r="J4" s="14">
        <f>VLOOKUP(B4,MasterData[],5,FALSE)</f>
        <v>117.48</v>
      </c>
      <c r="K4" s="14">
        <f>InputData[[#This Row],[BUYING PRIZE]]*InputData[[#This Row],[QUANTITY]]</f>
        <v>1424</v>
      </c>
      <c r="L4" s="14">
        <f>InputData[[#This Row],[SELLING PRICE]]*InputData[[#This Row],[QUANTITY]]*(1-InputData[[#This Row],[DISCOUNT %2]])</f>
        <v>1785.6959999999999</v>
      </c>
      <c r="M4" s="16">
        <f>DAY(InputData[[#This Row],[DATE]])</f>
        <v>9</v>
      </c>
      <c r="N4" s="8" t="str">
        <f>TEXT(InputData[[#This Row],[DATE]],"mmm")</f>
        <v>Feb</v>
      </c>
      <c r="O4" s="10">
        <f>YEAR(InputData[[#This Row],[DATE]])</f>
        <v>2023</v>
      </c>
    </row>
    <row r="5" spans="1:15" x14ac:dyDescent="0.25">
      <c r="A5" s="2" t="s">
        <v>15</v>
      </c>
      <c r="B5" s="4" t="s">
        <v>16</v>
      </c>
      <c r="C5" s="5">
        <v>7</v>
      </c>
      <c r="D5" s="5" t="s">
        <v>8</v>
      </c>
      <c r="E5" s="5" t="s">
        <v>8</v>
      </c>
      <c r="F5" s="3">
        <v>0.2</v>
      </c>
      <c r="G5" s="6" t="str">
        <f>VLOOKUP(InputData[[#This Row],[PRODUCT ID]],MasterData[],2,0)</f>
        <v>Unisex Hoodie - Streetwear Edition</v>
      </c>
      <c r="H5" s="6" t="str">
        <f>VLOOKUP(B5,MasterData[],3,)</f>
        <v>Fashion &amp; Accessories</v>
      </c>
      <c r="I5" s="14">
        <f>VLOOKUP(B5,MasterData[],4,FALSE)</f>
        <v>12</v>
      </c>
      <c r="J5" s="14">
        <f>VLOOKUP(B5,MasterData[],5,FALSE)</f>
        <v>15.72</v>
      </c>
      <c r="K5" s="14">
        <f>InputData[[#This Row],[BUYING PRIZE]]*InputData[[#This Row],[QUANTITY]]</f>
        <v>84</v>
      </c>
      <c r="L5" s="14">
        <f>InputData[[#This Row],[SELLING PRICE]]*InputData[[#This Row],[QUANTITY]]*(1-InputData[[#This Row],[DISCOUNT %2]])</f>
        <v>88.032000000000011</v>
      </c>
      <c r="M5" s="16">
        <f>DAY(InputData[[#This Row],[DATE]])</f>
        <v>3</v>
      </c>
      <c r="N5" s="8" t="str">
        <f>TEXT(InputData[[#This Row],[DATE]],"mmm")</f>
        <v>Mar</v>
      </c>
      <c r="O5" s="10">
        <f>YEAR(InputData[[#This Row],[DATE]])</f>
        <v>2023</v>
      </c>
    </row>
    <row r="6" spans="1:15" x14ac:dyDescent="0.25">
      <c r="A6" s="2" t="s">
        <v>17</v>
      </c>
      <c r="B6" s="4" t="s">
        <v>18</v>
      </c>
      <c r="C6" s="5">
        <v>4</v>
      </c>
      <c r="D6" s="5" t="s">
        <v>11</v>
      </c>
      <c r="E6" s="5" t="s">
        <v>8</v>
      </c>
      <c r="F6" s="3">
        <v>0.1</v>
      </c>
      <c r="G6" s="6" t="str">
        <f>VLOOKUP(InputData[[#This Row],[PRODUCT ID]],MasterData[],2,0)</f>
        <v>Wireless Noise-Canceling Headphones</v>
      </c>
      <c r="H6" s="6" t="str">
        <f>VLOOKUP(B6,MasterData[],3,)</f>
        <v>Electronics &amp; Gadgets</v>
      </c>
      <c r="I6" s="14">
        <f>VLOOKUP(B6,MasterData[],4,FALSE)</f>
        <v>71</v>
      </c>
      <c r="J6" s="14">
        <f>VLOOKUP(B6,MasterData[],5,FALSE)</f>
        <v>80.94</v>
      </c>
      <c r="K6" s="14">
        <f>InputData[[#This Row],[BUYING PRIZE]]*InputData[[#This Row],[QUANTITY]]</f>
        <v>284</v>
      </c>
      <c r="L6" s="14">
        <f>InputData[[#This Row],[SELLING PRICE]]*InputData[[#This Row],[QUANTITY]]*(1-InputData[[#This Row],[DISCOUNT %2]])</f>
        <v>291.38400000000001</v>
      </c>
      <c r="M6" s="16">
        <f>DAY(InputData[[#This Row],[DATE]])</f>
        <v>22</v>
      </c>
      <c r="N6" s="8" t="str">
        <f>TEXT(InputData[[#This Row],[DATE]],"mmm")</f>
        <v>Aug</v>
      </c>
      <c r="O6" s="10">
        <f>YEAR(InputData[[#This Row],[DATE]])</f>
        <v>2023</v>
      </c>
    </row>
    <row r="7" spans="1:15" x14ac:dyDescent="0.25">
      <c r="A7" s="2" t="s">
        <v>19</v>
      </c>
      <c r="B7" s="4" t="s">
        <v>20</v>
      </c>
      <c r="C7" s="5">
        <v>20</v>
      </c>
      <c r="D7" s="5" t="s">
        <v>7</v>
      </c>
      <c r="E7" s="5" t="s">
        <v>8</v>
      </c>
      <c r="F7" s="3">
        <v>0.15</v>
      </c>
      <c r="G7" s="6" t="str">
        <f>VLOOKUP(InputData[[#This Row],[PRODUCT ID]],MasterData[],2,0)</f>
        <v>Mountain Bike Pro 5000</v>
      </c>
      <c r="H7" s="6" t="str">
        <f>VLOOKUP(B7,MasterData[],3,)</f>
        <v>Sports &amp; Outdoor</v>
      </c>
      <c r="I7" s="14">
        <f>VLOOKUP(B7,MasterData[],4,FALSE)</f>
        <v>37</v>
      </c>
      <c r="J7" s="14">
        <f>VLOOKUP(B7,MasterData[],5,FALSE)</f>
        <v>41.81</v>
      </c>
      <c r="K7" s="14">
        <f>InputData[[#This Row],[BUYING PRIZE]]*InputData[[#This Row],[QUANTITY]]</f>
        <v>740</v>
      </c>
      <c r="L7" s="14">
        <f>InputData[[#This Row],[SELLING PRICE]]*InputData[[#This Row],[QUANTITY]]*(1-InputData[[#This Row],[DISCOUNT %2]])</f>
        <v>710.77</v>
      </c>
      <c r="M7" s="16">
        <f>DAY(InputData[[#This Row],[DATE]])</f>
        <v>31</v>
      </c>
      <c r="N7" s="8" t="str">
        <f>TEXT(InputData[[#This Row],[DATE]],"mmm")</f>
        <v>Aug</v>
      </c>
      <c r="O7" s="10">
        <f>YEAR(InputData[[#This Row],[DATE]])</f>
        <v>2023</v>
      </c>
    </row>
    <row r="8" spans="1:15" x14ac:dyDescent="0.25">
      <c r="A8" s="2" t="s">
        <v>21</v>
      </c>
      <c r="B8" s="4" t="s">
        <v>22</v>
      </c>
      <c r="C8" s="5">
        <v>12</v>
      </c>
      <c r="D8" s="5" t="s">
        <v>7</v>
      </c>
      <c r="E8" s="5" t="s">
        <v>14</v>
      </c>
      <c r="F8" s="3">
        <v>0.1</v>
      </c>
      <c r="G8" s="6" t="str">
        <f>VLOOKUP(InputData[[#This Row],[PRODUCT ID]],MasterData[],2,0)</f>
        <v>VR Headset Max</v>
      </c>
      <c r="H8" s="6" t="str">
        <f>VLOOKUP(B8,MasterData[],3,)</f>
        <v>Electronics &amp; Gadgets</v>
      </c>
      <c r="I8" s="14">
        <f>VLOOKUP(B8,MasterData[],4,FALSE)</f>
        <v>43</v>
      </c>
      <c r="J8" s="14">
        <f>VLOOKUP(B8,MasterData[],5,FALSE)</f>
        <v>47.73</v>
      </c>
      <c r="K8" s="14">
        <f>InputData[[#This Row],[BUYING PRIZE]]*InputData[[#This Row],[QUANTITY]]</f>
        <v>516</v>
      </c>
      <c r="L8" s="14">
        <f>InputData[[#This Row],[SELLING PRICE]]*InputData[[#This Row],[QUANTITY]]*(1-InputData[[#This Row],[DISCOUNT %2]])</f>
        <v>515.48400000000004</v>
      </c>
      <c r="M8" s="16">
        <f>DAY(InputData[[#This Row],[DATE]])</f>
        <v>10</v>
      </c>
      <c r="N8" s="8" t="str">
        <f>TEXT(InputData[[#This Row],[DATE]],"mmm")</f>
        <v>Jun</v>
      </c>
      <c r="O8" s="10">
        <f>YEAR(InputData[[#This Row],[DATE]])</f>
        <v>2023</v>
      </c>
    </row>
    <row r="9" spans="1:15" x14ac:dyDescent="0.25">
      <c r="A9" s="2" t="s">
        <v>23</v>
      </c>
      <c r="B9" s="4" t="s">
        <v>24</v>
      </c>
      <c r="C9" s="5">
        <v>18</v>
      </c>
      <c r="D9" s="5" t="s">
        <v>7</v>
      </c>
      <c r="E9" s="5" t="s">
        <v>14</v>
      </c>
      <c r="F9" s="3">
        <v>0.2</v>
      </c>
      <c r="G9" s="6" t="str">
        <f>VLOOKUP(InputData[[#This Row],[PRODUCT ID]],MasterData[],2,0)</f>
        <v>Diamond Stud Earrings</v>
      </c>
      <c r="H9" s="6" t="str">
        <f>VLOOKUP(B9,MasterData[],3,)</f>
        <v>Fashion &amp; Accessories</v>
      </c>
      <c r="I9" s="14">
        <f>VLOOKUP(B9,MasterData[],4,FALSE)</f>
        <v>13</v>
      </c>
      <c r="J9" s="14">
        <f>VLOOKUP(B9,MasterData[],5,FALSE)</f>
        <v>16.64</v>
      </c>
      <c r="K9" s="14">
        <f>InputData[[#This Row],[BUYING PRIZE]]*InputData[[#This Row],[QUANTITY]]</f>
        <v>234</v>
      </c>
      <c r="L9" s="14">
        <f>InputData[[#This Row],[SELLING PRICE]]*InputData[[#This Row],[QUANTITY]]*(1-InputData[[#This Row],[DISCOUNT %2]])</f>
        <v>239.61599999999999</v>
      </c>
      <c r="M9" s="16">
        <f>DAY(InputData[[#This Row],[DATE]])</f>
        <v>31</v>
      </c>
      <c r="N9" s="8" t="str">
        <f>TEXT(InputData[[#This Row],[DATE]],"mmm")</f>
        <v>May</v>
      </c>
      <c r="O9" s="10">
        <f>YEAR(InputData[[#This Row],[DATE]])</f>
        <v>2023</v>
      </c>
    </row>
    <row r="10" spans="1:15" x14ac:dyDescent="0.25">
      <c r="A10" s="2" t="s">
        <v>26</v>
      </c>
      <c r="B10" s="4" t="s">
        <v>20</v>
      </c>
      <c r="C10" s="5">
        <v>3</v>
      </c>
      <c r="D10" s="5" t="s">
        <v>11</v>
      </c>
      <c r="E10" s="5" t="s">
        <v>14</v>
      </c>
      <c r="F10" s="3">
        <v>0.1</v>
      </c>
      <c r="G10" s="6" t="str">
        <f>VLOOKUP(InputData[[#This Row],[PRODUCT ID]],MasterData[],2,0)</f>
        <v>Mountain Bike Pro 5000</v>
      </c>
      <c r="H10" s="6" t="str">
        <f>VLOOKUP(B10,MasterData[],3,)</f>
        <v>Sports &amp; Outdoor</v>
      </c>
      <c r="I10" s="14">
        <f>VLOOKUP(B10,MasterData[],4,FALSE)</f>
        <v>37</v>
      </c>
      <c r="J10" s="14">
        <f>VLOOKUP(B10,MasterData[],5,FALSE)</f>
        <v>41.81</v>
      </c>
      <c r="K10" s="14">
        <f>InputData[[#This Row],[BUYING PRIZE]]*InputData[[#This Row],[QUANTITY]]</f>
        <v>111</v>
      </c>
      <c r="L10" s="14">
        <f>InputData[[#This Row],[SELLING PRICE]]*InputData[[#This Row],[QUANTITY]]*(1-InputData[[#This Row],[DISCOUNT %2]])</f>
        <v>112.88700000000001</v>
      </c>
      <c r="M10" s="16">
        <f>DAY(InputData[[#This Row],[DATE]])</f>
        <v>3</v>
      </c>
      <c r="N10" s="8" t="str">
        <f>TEXT(InputData[[#This Row],[DATE]],"mmm")</f>
        <v>Oct</v>
      </c>
      <c r="O10" s="10">
        <f>YEAR(InputData[[#This Row],[DATE]])</f>
        <v>2023</v>
      </c>
    </row>
    <row r="11" spans="1:15" x14ac:dyDescent="0.25">
      <c r="A11" s="2" t="s">
        <v>27</v>
      </c>
      <c r="B11" s="4" t="s">
        <v>28</v>
      </c>
      <c r="C11" s="5">
        <v>20</v>
      </c>
      <c r="D11" s="5" t="s">
        <v>7</v>
      </c>
      <c r="E11" s="5" t="s">
        <v>8</v>
      </c>
      <c r="F11" s="3">
        <v>0.1</v>
      </c>
      <c r="G11" s="6" t="str">
        <f>VLOOKUP(InputData[[#This Row],[PRODUCT ID]],MasterData[],2,0)</f>
        <v>Yoga Mat - Anti-Slip</v>
      </c>
      <c r="H11" s="6" t="str">
        <f>VLOOKUP(B11,MasterData[],3,)</f>
        <v>Sports &amp; Outdoor</v>
      </c>
      <c r="I11" s="14">
        <f>VLOOKUP(B11,MasterData[],4,FALSE)</f>
        <v>148</v>
      </c>
      <c r="J11" s="14">
        <f>VLOOKUP(B11,MasterData[],5,FALSE)</f>
        <v>201.28</v>
      </c>
      <c r="K11" s="14">
        <f>InputData[[#This Row],[BUYING PRIZE]]*InputData[[#This Row],[QUANTITY]]</f>
        <v>2960</v>
      </c>
      <c r="L11" s="14">
        <f>InputData[[#This Row],[SELLING PRICE]]*InputData[[#This Row],[QUANTITY]]*(1-InputData[[#This Row],[DISCOUNT %2]])</f>
        <v>3623.04</v>
      </c>
      <c r="M11" s="16">
        <f>DAY(InputData[[#This Row],[DATE]])</f>
        <v>24</v>
      </c>
      <c r="N11" s="8" t="str">
        <f>TEXT(InputData[[#This Row],[DATE]],"mmm")</f>
        <v>Jul</v>
      </c>
      <c r="O11" s="10">
        <f>YEAR(InputData[[#This Row],[DATE]])</f>
        <v>2023</v>
      </c>
    </row>
    <row r="12" spans="1:15" x14ac:dyDescent="0.25">
      <c r="A12" s="2" t="s">
        <v>30</v>
      </c>
      <c r="B12" s="4" t="s">
        <v>31</v>
      </c>
      <c r="C12" s="5">
        <v>8</v>
      </c>
      <c r="D12" s="5" t="s">
        <v>8</v>
      </c>
      <c r="E12" s="5" t="s">
        <v>14</v>
      </c>
      <c r="F12" s="3">
        <v>0.2</v>
      </c>
      <c r="G12" s="6" t="str">
        <f>VLOOKUP(InputData[[#This Row],[PRODUCT ID]],MasterData[],2,0)</f>
        <v>Men's Leather Jacket</v>
      </c>
      <c r="H12" s="6" t="str">
        <f>VLOOKUP(B12,MasterData[],3,)</f>
        <v>Fashion &amp; Accessories</v>
      </c>
      <c r="I12" s="14">
        <f>VLOOKUP(B12,MasterData[],4,FALSE)</f>
        <v>148</v>
      </c>
      <c r="J12" s="14">
        <f>VLOOKUP(B12,MasterData[],5,FALSE)</f>
        <v>164.28</v>
      </c>
      <c r="K12" s="14">
        <f>InputData[[#This Row],[BUYING PRIZE]]*InputData[[#This Row],[QUANTITY]]</f>
        <v>1184</v>
      </c>
      <c r="L12" s="14">
        <f>InputData[[#This Row],[SELLING PRICE]]*InputData[[#This Row],[QUANTITY]]*(1-InputData[[#This Row],[DISCOUNT %2]])</f>
        <v>1051.3920000000001</v>
      </c>
      <c r="M12" s="16">
        <f>DAY(InputData[[#This Row],[DATE]])</f>
        <v>14</v>
      </c>
      <c r="N12" s="8" t="str">
        <f>TEXT(InputData[[#This Row],[DATE]],"mmm")</f>
        <v>Jan</v>
      </c>
      <c r="O12" s="10">
        <f>YEAR(InputData[[#This Row],[DATE]])</f>
        <v>2023</v>
      </c>
    </row>
    <row r="13" spans="1:15" x14ac:dyDescent="0.25">
      <c r="A13" s="2" t="s">
        <v>32</v>
      </c>
      <c r="B13" s="4" t="s">
        <v>28</v>
      </c>
      <c r="C13" s="5">
        <v>18</v>
      </c>
      <c r="D13" s="5" t="s">
        <v>7</v>
      </c>
      <c r="E13" s="5" t="s">
        <v>14</v>
      </c>
      <c r="F13" s="3">
        <v>0.15</v>
      </c>
      <c r="G13" s="6" t="str">
        <f>VLOOKUP(InputData[[#This Row],[PRODUCT ID]],MasterData[],2,0)</f>
        <v>Yoga Mat - Anti-Slip</v>
      </c>
      <c r="H13" s="6" t="str">
        <f>VLOOKUP(B13,MasterData[],3,)</f>
        <v>Sports &amp; Outdoor</v>
      </c>
      <c r="I13" s="14">
        <f>VLOOKUP(B13,MasterData[],4,FALSE)</f>
        <v>148</v>
      </c>
      <c r="J13" s="14">
        <f>VLOOKUP(B13,MasterData[],5,FALSE)</f>
        <v>201.28</v>
      </c>
      <c r="K13" s="14">
        <f>InputData[[#This Row],[BUYING PRIZE]]*InputData[[#This Row],[QUANTITY]]</f>
        <v>2664</v>
      </c>
      <c r="L13" s="14">
        <f>InputData[[#This Row],[SELLING PRICE]]*InputData[[#This Row],[QUANTITY]]*(1-InputData[[#This Row],[DISCOUNT %2]])</f>
        <v>3079.5839999999998</v>
      </c>
      <c r="M13" s="16">
        <f>DAY(InputData[[#This Row],[DATE]])</f>
        <v>17</v>
      </c>
      <c r="N13" s="8" t="str">
        <f>TEXT(InputData[[#This Row],[DATE]],"mmm")</f>
        <v>Oct</v>
      </c>
      <c r="O13" s="10">
        <f>YEAR(InputData[[#This Row],[DATE]])</f>
        <v>2023</v>
      </c>
    </row>
    <row r="14" spans="1:15" x14ac:dyDescent="0.25">
      <c r="A14" s="2" t="s">
        <v>33</v>
      </c>
      <c r="B14" s="4" t="s">
        <v>34</v>
      </c>
      <c r="C14" s="5">
        <v>3</v>
      </c>
      <c r="D14" s="5" t="s">
        <v>7</v>
      </c>
      <c r="E14" s="5" t="s">
        <v>14</v>
      </c>
      <c r="F14" s="3">
        <v>0.15</v>
      </c>
      <c r="G14" s="6" t="str">
        <f>VLOOKUP(InputData[[#This Row],[PRODUCT ID]],MasterData[],2,0)</f>
        <v>Trekking Backpack 50L</v>
      </c>
      <c r="H14" s="6" t="str">
        <f>VLOOKUP(B14,MasterData[],3,)</f>
        <v>Sports &amp; Outdoor</v>
      </c>
      <c r="I14" s="14">
        <f>VLOOKUP(B14,MasterData[],4,FALSE)</f>
        <v>5</v>
      </c>
      <c r="J14" s="14">
        <f>VLOOKUP(B14,MasterData[],5,FALSE)</f>
        <v>6.7</v>
      </c>
      <c r="K14" s="14">
        <f>InputData[[#This Row],[BUYING PRIZE]]*InputData[[#This Row],[QUANTITY]]</f>
        <v>15</v>
      </c>
      <c r="L14" s="14">
        <f>InputData[[#This Row],[SELLING PRICE]]*InputData[[#This Row],[QUANTITY]]*(1-InputData[[#This Row],[DISCOUNT %2]])</f>
        <v>17.085000000000001</v>
      </c>
      <c r="M14" s="16">
        <f>DAY(InputData[[#This Row],[DATE]])</f>
        <v>9</v>
      </c>
      <c r="N14" s="8" t="str">
        <f>TEXT(InputData[[#This Row],[DATE]],"mmm")</f>
        <v>May</v>
      </c>
      <c r="O14" s="10">
        <f>YEAR(InputData[[#This Row],[DATE]])</f>
        <v>2023</v>
      </c>
    </row>
    <row r="15" spans="1:15" x14ac:dyDescent="0.25">
      <c r="A15" s="2" t="s">
        <v>35</v>
      </c>
      <c r="B15" s="4" t="s">
        <v>36</v>
      </c>
      <c r="C15" s="5">
        <v>8</v>
      </c>
      <c r="D15" s="5" t="s">
        <v>11</v>
      </c>
      <c r="E15" s="5" t="s">
        <v>8</v>
      </c>
      <c r="F15" s="3">
        <v>0</v>
      </c>
      <c r="G15" s="6" t="str">
        <f>VLOOKUP(InputData[[#This Row],[PRODUCT ID]],MasterData[],2,0)</f>
        <v>Luxury Stainless Steel Watch</v>
      </c>
      <c r="H15" s="6" t="str">
        <f>VLOOKUP(B15,MasterData[],3,)</f>
        <v>Fashion &amp; Accessories</v>
      </c>
      <c r="I15" s="14">
        <f>VLOOKUP(B15,MasterData[],4,FALSE)</f>
        <v>73</v>
      </c>
      <c r="J15" s="14">
        <f>VLOOKUP(B15,MasterData[],5,FALSE)</f>
        <v>94.17</v>
      </c>
      <c r="K15" s="14">
        <f>InputData[[#This Row],[BUYING PRIZE]]*InputData[[#This Row],[QUANTITY]]</f>
        <v>584</v>
      </c>
      <c r="L15" s="14">
        <f>InputData[[#This Row],[SELLING PRICE]]*InputData[[#This Row],[QUANTITY]]*(1-InputData[[#This Row],[DISCOUNT %2]])</f>
        <v>753.36</v>
      </c>
      <c r="M15" s="16">
        <f>DAY(InputData[[#This Row],[DATE]])</f>
        <v>29</v>
      </c>
      <c r="N15" s="8" t="str">
        <f>TEXT(InputData[[#This Row],[DATE]],"mmm")</f>
        <v>Mar</v>
      </c>
      <c r="O15" s="10">
        <f>YEAR(InputData[[#This Row],[DATE]])</f>
        <v>2023</v>
      </c>
    </row>
    <row r="16" spans="1:15" x14ac:dyDescent="0.25">
      <c r="A16" s="2" t="s">
        <v>37</v>
      </c>
      <c r="B16" s="4" t="s">
        <v>38</v>
      </c>
      <c r="C16" s="5">
        <v>2</v>
      </c>
      <c r="D16" s="5" t="s">
        <v>11</v>
      </c>
      <c r="E16" s="5" t="s">
        <v>8</v>
      </c>
      <c r="F16" s="3">
        <v>0</v>
      </c>
      <c r="G16" s="6" t="str">
        <f>VLOOKUP(InputData[[#This Row],[PRODUCT ID]],MasterData[],2,0)</f>
        <v>RC Car - Off-Road Beast</v>
      </c>
      <c r="H16" s="6" t="str">
        <f>VLOOKUP(B16,MasterData[],3,)</f>
        <v>Toys &amp; Gaming</v>
      </c>
      <c r="I16" s="14">
        <f>VLOOKUP(B16,MasterData[],4,FALSE)</f>
        <v>72</v>
      </c>
      <c r="J16" s="14">
        <f>VLOOKUP(B16,MasterData[],5,FALSE)</f>
        <v>79.92</v>
      </c>
      <c r="K16" s="14">
        <f>InputData[[#This Row],[BUYING PRIZE]]*InputData[[#This Row],[QUANTITY]]</f>
        <v>144</v>
      </c>
      <c r="L16" s="14">
        <f>InputData[[#This Row],[SELLING PRICE]]*InputData[[#This Row],[QUANTITY]]*(1-InputData[[#This Row],[DISCOUNT %2]])</f>
        <v>159.84</v>
      </c>
      <c r="M16" s="16">
        <f>DAY(InputData[[#This Row],[DATE]])</f>
        <v>13</v>
      </c>
      <c r="N16" s="8" t="str">
        <f>TEXT(InputData[[#This Row],[DATE]],"mmm")</f>
        <v>May</v>
      </c>
      <c r="O16" s="10">
        <f>YEAR(InputData[[#This Row],[DATE]])</f>
        <v>2023</v>
      </c>
    </row>
    <row r="17" spans="1:15" x14ac:dyDescent="0.25">
      <c r="A17" s="2" t="s">
        <v>39</v>
      </c>
      <c r="B17" s="4" t="s">
        <v>40</v>
      </c>
      <c r="C17" s="5">
        <v>9</v>
      </c>
      <c r="D17" s="5" t="s">
        <v>11</v>
      </c>
      <c r="E17" s="5" t="s">
        <v>14</v>
      </c>
      <c r="F17" s="3">
        <v>0.1</v>
      </c>
      <c r="G17" s="6" t="str">
        <f>VLOOKUP(InputData[[#This Row],[PRODUCT ID]],MasterData[],2,0)</f>
        <v>Action Figure - Collector's Edition</v>
      </c>
      <c r="H17" s="6" t="str">
        <f>VLOOKUP(B17,MasterData[],3,)</f>
        <v>Toys &amp; Gaming</v>
      </c>
      <c r="I17" s="14">
        <f>VLOOKUP(B17,MasterData[],4,FALSE)</f>
        <v>76</v>
      </c>
      <c r="J17" s="14">
        <f>VLOOKUP(B17,MasterData[],5,FALSE)</f>
        <v>82.08</v>
      </c>
      <c r="K17" s="14">
        <f>InputData[[#This Row],[BUYING PRIZE]]*InputData[[#This Row],[QUANTITY]]</f>
        <v>684</v>
      </c>
      <c r="L17" s="14">
        <f>InputData[[#This Row],[SELLING PRICE]]*InputData[[#This Row],[QUANTITY]]*(1-InputData[[#This Row],[DISCOUNT %2]])</f>
        <v>664.84800000000007</v>
      </c>
      <c r="M17" s="16">
        <f>DAY(InputData[[#This Row],[DATE]])</f>
        <v>13</v>
      </c>
      <c r="N17" s="8" t="str">
        <f>TEXT(InputData[[#This Row],[DATE]],"mmm")</f>
        <v>Mar</v>
      </c>
      <c r="O17" s="10">
        <f>YEAR(InputData[[#This Row],[DATE]])</f>
        <v>2023</v>
      </c>
    </row>
    <row r="18" spans="1:15" x14ac:dyDescent="0.25">
      <c r="A18" s="2" t="s">
        <v>41</v>
      </c>
      <c r="B18" s="4" t="s">
        <v>28</v>
      </c>
      <c r="C18" s="5">
        <v>8</v>
      </c>
      <c r="D18" s="5" t="s">
        <v>8</v>
      </c>
      <c r="E18" s="5" t="s">
        <v>8</v>
      </c>
      <c r="F18" s="3">
        <v>0.05</v>
      </c>
      <c r="G18" s="6" t="str">
        <f>VLOOKUP(InputData[[#This Row],[PRODUCT ID]],MasterData[],2,0)</f>
        <v>Yoga Mat - Anti-Slip</v>
      </c>
      <c r="H18" s="6" t="str">
        <f>VLOOKUP(B18,MasterData[],3,)</f>
        <v>Sports &amp; Outdoor</v>
      </c>
      <c r="I18" s="14">
        <f>VLOOKUP(B18,MasterData[],4,FALSE)</f>
        <v>148</v>
      </c>
      <c r="J18" s="14">
        <f>VLOOKUP(B18,MasterData[],5,FALSE)</f>
        <v>201.28</v>
      </c>
      <c r="K18" s="14">
        <f>InputData[[#This Row],[BUYING PRIZE]]*InputData[[#This Row],[QUANTITY]]</f>
        <v>1184</v>
      </c>
      <c r="L18" s="14">
        <f>InputData[[#This Row],[SELLING PRICE]]*InputData[[#This Row],[QUANTITY]]*(1-InputData[[#This Row],[DISCOUNT %2]])</f>
        <v>1529.7279999999998</v>
      </c>
      <c r="M18" s="16">
        <f>DAY(InputData[[#This Row],[DATE]])</f>
        <v>15</v>
      </c>
      <c r="N18" s="8" t="str">
        <f>TEXT(InputData[[#This Row],[DATE]],"mmm")</f>
        <v>Apr</v>
      </c>
      <c r="O18" s="10">
        <f>YEAR(InputData[[#This Row],[DATE]])</f>
        <v>2023</v>
      </c>
    </row>
    <row r="19" spans="1:15" x14ac:dyDescent="0.25">
      <c r="A19" s="2" t="s">
        <v>42</v>
      </c>
      <c r="B19" s="4" t="s">
        <v>31</v>
      </c>
      <c r="C19" s="5">
        <v>17</v>
      </c>
      <c r="D19" s="5" t="s">
        <v>11</v>
      </c>
      <c r="E19" s="5" t="s">
        <v>14</v>
      </c>
      <c r="F19" s="3">
        <v>0.05</v>
      </c>
      <c r="G19" s="6" t="str">
        <f>VLOOKUP(InputData[[#This Row],[PRODUCT ID]],MasterData[],2,0)</f>
        <v>Men's Leather Jacket</v>
      </c>
      <c r="H19" s="6" t="str">
        <f>VLOOKUP(B19,MasterData[],3,)</f>
        <v>Fashion &amp; Accessories</v>
      </c>
      <c r="I19" s="14">
        <f>VLOOKUP(B19,MasterData[],4,FALSE)</f>
        <v>148</v>
      </c>
      <c r="J19" s="14">
        <f>VLOOKUP(B19,MasterData[],5,FALSE)</f>
        <v>164.28</v>
      </c>
      <c r="K19" s="14">
        <f>InputData[[#This Row],[BUYING PRIZE]]*InputData[[#This Row],[QUANTITY]]</f>
        <v>2516</v>
      </c>
      <c r="L19" s="14">
        <f>InputData[[#This Row],[SELLING PRICE]]*InputData[[#This Row],[QUANTITY]]*(1-InputData[[#This Row],[DISCOUNT %2]])</f>
        <v>2653.1220000000003</v>
      </c>
      <c r="M19" s="16">
        <f>DAY(InputData[[#This Row],[DATE]])</f>
        <v>3</v>
      </c>
      <c r="N19" s="8" t="str">
        <f>TEXT(InputData[[#This Row],[DATE]],"mmm")</f>
        <v>Feb</v>
      </c>
      <c r="O19" s="10">
        <f>YEAR(InputData[[#This Row],[DATE]])</f>
        <v>2023</v>
      </c>
    </row>
    <row r="20" spans="1:15" x14ac:dyDescent="0.25">
      <c r="A20" s="2" t="s">
        <v>43</v>
      </c>
      <c r="B20" s="4" t="s">
        <v>44</v>
      </c>
      <c r="C20" s="5">
        <v>3</v>
      </c>
      <c r="D20" s="5" t="s">
        <v>11</v>
      </c>
      <c r="E20" s="5" t="s">
        <v>14</v>
      </c>
      <c r="F20" s="3">
        <v>0.2</v>
      </c>
      <c r="G20" s="6" t="str">
        <f>VLOOKUP(InputData[[#This Row],[PRODUCT ID]],MasterData[],2,0)</f>
        <v>Polarized Sunglasses</v>
      </c>
      <c r="H20" s="6" t="str">
        <f>VLOOKUP(B20,MasterData[],3,)</f>
        <v>Fashion &amp; Accessories</v>
      </c>
      <c r="I20" s="14">
        <f>VLOOKUP(B20,MasterData[],4,FALSE)</f>
        <v>112</v>
      </c>
      <c r="J20" s="14">
        <f>VLOOKUP(B20,MasterData[],5,FALSE)</f>
        <v>146.72</v>
      </c>
      <c r="K20" s="14">
        <f>InputData[[#This Row],[BUYING PRIZE]]*InputData[[#This Row],[QUANTITY]]</f>
        <v>336</v>
      </c>
      <c r="L20" s="14">
        <f>InputData[[#This Row],[SELLING PRICE]]*InputData[[#This Row],[QUANTITY]]*(1-InputData[[#This Row],[DISCOUNT %2]])</f>
        <v>352.12799999999999</v>
      </c>
      <c r="M20" s="16">
        <f>DAY(InputData[[#This Row],[DATE]])</f>
        <v>18</v>
      </c>
      <c r="N20" s="8" t="str">
        <f>TEXT(InputData[[#This Row],[DATE]],"mmm")</f>
        <v>Oct</v>
      </c>
      <c r="O20" s="10">
        <f>YEAR(InputData[[#This Row],[DATE]])</f>
        <v>2023</v>
      </c>
    </row>
    <row r="21" spans="1:15" x14ac:dyDescent="0.25">
      <c r="A21" s="2" t="s">
        <v>45</v>
      </c>
      <c r="B21" s="4" t="s">
        <v>46</v>
      </c>
      <c r="C21" s="5">
        <v>9</v>
      </c>
      <c r="D21" s="5" t="s">
        <v>7</v>
      </c>
      <c r="E21" s="5" t="s">
        <v>14</v>
      </c>
      <c r="F21" s="3">
        <v>0.2</v>
      </c>
      <c r="G21" s="6" t="str">
        <f>VLOOKUP(InputData[[#This Row],[PRODUCT ID]],MasterData[],2,0)</f>
        <v>Running Shoes - Ultra Boost</v>
      </c>
      <c r="H21" s="6" t="str">
        <f>VLOOKUP(B21,MasterData[],3,)</f>
        <v>Fashion &amp; Accessories</v>
      </c>
      <c r="I21" s="14">
        <f>VLOOKUP(B21,MasterData[],4,FALSE)</f>
        <v>112</v>
      </c>
      <c r="J21" s="14">
        <f>VLOOKUP(B21,MasterData[],5,FALSE)</f>
        <v>122.08</v>
      </c>
      <c r="K21" s="14">
        <f>InputData[[#This Row],[BUYING PRIZE]]*InputData[[#This Row],[QUANTITY]]</f>
        <v>1008</v>
      </c>
      <c r="L21" s="14">
        <f>InputData[[#This Row],[SELLING PRICE]]*InputData[[#This Row],[QUANTITY]]*(1-InputData[[#This Row],[DISCOUNT %2]])</f>
        <v>878.97600000000011</v>
      </c>
      <c r="M21" s="16">
        <f>DAY(InputData[[#This Row],[DATE]])</f>
        <v>27</v>
      </c>
      <c r="N21" s="8" t="str">
        <f>TEXT(InputData[[#This Row],[DATE]],"mmm")</f>
        <v>Jun</v>
      </c>
      <c r="O21" s="10">
        <f>YEAR(InputData[[#This Row],[DATE]])</f>
        <v>2023</v>
      </c>
    </row>
    <row r="22" spans="1:15" x14ac:dyDescent="0.25">
      <c r="A22" s="2" t="s">
        <v>47</v>
      </c>
      <c r="B22" s="4" t="s">
        <v>16</v>
      </c>
      <c r="C22" s="5">
        <v>7</v>
      </c>
      <c r="D22" s="5" t="s">
        <v>11</v>
      </c>
      <c r="E22" s="5" t="s">
        <v>14</v>
      </c>
      <c r="F22" s="3">
        <v>0</v>
      </c>
      <c r="G22" s="6" t="str">
        <f>VLOOKUP(InputData[[#This Row],[PRODUCT ID]],MasterData[],2,0)</f>
        <v>Unisex Hoodie - Streetwear Edition</v>
      </c>
      <c r="H22" s="6" t="str">
        <f>VLOOKUP(B22,MasterData[],3,)</f>
        <v>Fashion &amp; Accessories</v>
      </c>
      <c r="I22" s="14">
        <f>VLOOKUP(B22,MasterData[],4,FALSE)</f>
        <v>12</v>
      </c>
      <c r="J22" s="14">
        <f>VLOOKUP(B22,MasterData[],5,FALSE)</f>
        <v>15.72</v>
      </c>
      <c r="K22" s="14">
        <f>InputData[[#This Row],[BUYING PRIZE]]*InputData[[#This Row],[QUANTITY]]</f>
        <v>84</v>
      </c>
      <c r="L22" s="14">
        <f>InputData[[#This Row],[SELLING PRICE]]*InputData[[#This Row],[QUANTITY]]*(1-InputData[[#This Row],[DISCOUNT %2]])</f>
        <v>110.04</v>
      </c>
      <c r="M22" s="16">
        <f>DAY(InputData[[#This Row],[DATE]])</f>
        <v>11</v>
      </c>
      <c r="N22" s="8" t="str">
        <f>TEXT(InputData[[#This Row],[DATE]],"mmm")</f>
        <v>May</v>
      </c>
      <c r="O22" s="10">
        <f>YEAR(InputData[[#This Row],[DATE]])</f>
        <v>2023</v>
      </c>
    </row>
    <row r="23" spans="1:15" x14ac:dyDescent="0.25">
      <c r="A23" s="2" t="s">
        <v>48</v>
      </c>
      <c r="B23" s="4" t="s">
        <v>49</v>
      </c>
      <c r="C23" s="5">
        <v>9</v>
      </c>
      <c r="D23" s="5" t="s">
        <v>7</v>
      </c>
      <c r="E23" s="5" t="s">
        <v>8</v>
      </c>
      <c r="F23" s="3">
        <v>0</v>
      </c>
      <c r="G23" s="6" t="str">
        <f>VLOOKUP(InputData[[#This Row],[PRODUCT ID]],MasterData[],2,0)</f>
        <v>Building Blocks Set - Creative Kids</v>
      </c>
      <c r="H23" s="6" t="str">
        <f>VLOOKUP(B23,MasterData[],3,)</f>
        <v>Toys &amp; Gaming</v>
      </c>
      <c r="I23" s="14">
        <f>VLOOKUP(B23,MasterData[],4,FALSE)</f>
        <v>50</v>
      </c>
      <c r="J23" s="14">
        <f>VLOOKUP(B23,MasterData[],5,FALSE)</f>
        <v>62</v>
      </c>
      <c r="K23" s="14">
        <f>InputData[[#This Row],[BUYING PRIZE]]*InputData[[#This Row],[QUANTITY]]</f>
        <v>450</v>
      </c>
      <c r="L23" s="14">
        <f>InputData[[#This Row],[SELLING PRICE]]*InputData[[#This Row],[QUANTITY]]*(1-InputData[[#This Row],[DISCOUNT %2]])</f>
        <v>558</v>
      </c>
      <c r="M23" s="16">
        <f>DAY(InputData[[#This Row],[DATE]])</f>
        <v>13</v>
      </c>
      <c r="N23" s="8" t="str">
        <f>TEXT(InputData[[#This Row],[DATE]],"mmm")</f>
        <v>Apr</v>
      </c>
      <c r="O23" s="10">
        <f>YEAR(InputData[[#This Row],[DATE]])</f>
        <v>2023</v>
      </c>
    </row>
    <row r="24" spans="1:15" x14ac:dyDescent="0.25">
      <c r="A24" s="2" t="s">
        <v>50</v>
      </c>
      <c r="B24" s="4" t="s">
        <v>51</v>
      </c>
      <c r="C24" s="5">
        <v>13</v>
      </c>
      <c r="D24" s="5" t="s">
        <v>8</v>
      </c>
      <c r="E24" s="5" t="s">
        <v>14</v>
      </c>
      <c r="F24" s="3">
        <v>0</v>
      </c>
      <c r="G24" s="6" t="str">
        <f>VLOOKUP(InputData[[#This Row],[PRODUCT ID]],MasterData[],2,0)</f>
        <v>Smart LED Floor Lamp</v>
      </c>
      <c r="H24" s="6" t="str">
        <f>VLOOKUP(B24,MasterData[],3,)</f>
        <v>Home &amp; Furniture</v>
      </c>
      <c r="I24" s="14">
        <f>VLOOKUP(B24,MasterData[],4,FALSE)</f>
        <v>141</v>
      </c>
      <c r="J24" s="14">
        <f>VLOOKUP(B24,MasterData[],5,FALSE)</f>
        <v>149.46</v>
      </c>
      <c r="K24" s="14">
        <f>InputData[[#This Row],[BUYING PRIZE]]*InputData[[#This Row],[QUANTITY]]</f>
        <v>1833</v>
      </c>
      <c r="L24" s="14">
        <f>InputData[[#This Row],[SELLING PRICE]]*InputData[[#This Row],[QUANTITY]]*(1-InputData[[#This Row],[DISCOUNT %2]])</f>
        <v>1942.98</v>
      </c>
      <c r="M24" s="16">
        <f>DAY(InputData[[#This Row],[DATE]])</f>
        <v>26</v>
      </c>
      <c r="N24" s="8" t="str">
        <f>TEXT(InputData[[#This Row],[DATE]],"mmm")</f>
        <v>Jul</v>
      </c>
      <c r="O24" s="10">
        <f>YEAR(InputData[[#This Row],[DATE]])</f>
        <v>2023</v>
      </c>
    </row>
    <row r="25" spans="1:15" x14ac:dyDescent="0.25">
      <c r="A25" s="2" t="s">
        <v>52</v>
      </c>
      <c r="B25" s="4" t="s">
        <v>20</v>
      </c>
      <c r="C25" s="5">
        <v>17</v>
      </c>
      <c r="D25" s="5" t="s">
        <v>11</v>
      </c>
      <c r="E25" s="5" t="s">
        <v>14</v>
      </c>
      <c r="F25" s="3">
        <v>0</v>
      </c>
      <c r="G25" s="6" t="str">
        <f>VLOOKUP(InputData[[#This Row],[PRODUCT ID]],MasterData[],2,0)</f>
        <v>Mountain Bike Pro 5000</v>
      </c>
      <c r="H25" s="6" t="str">
        <f>VLOOKUP(B25,MasterData[],3,)</f>
        <v>Sports &amp; Outdoor</v>
      </c>
      <c r="I25" s="14">
        <f>VLOOKUP(B25,MasterData[],4,FALSE)</f>
        <v>37</v>
      </c>
      <c r="J25" s="14">
        <f>VLOOKUP(B25,MasterData[],5,FALSE)</f>
        <v>41.81</v>
      </c>
      <c r="K25" s="14">
        <f>InputData[[#This Row],[BUYING PRIZE]]*InputData[[#This Row],[QUANTITY]]</f>
        <v>629</v>
      </c>
      <c r="L25" s="14">
        <f>InputData[[#This Row],[SELLING PRICE]]*InputData[[#This Row],[QUANTITY]]*(1-InputData[[#This Row],[DISCOUNT %2]])</f>
        <v>710.77</v>
      </c>
      <c r="M25" s="16">
        <f>DAY(InputData[[#This Row],[DATE]])</f>
        <v>4</v>
      </c>
      <c r="N25" s="8" t="str">
        <f>TEXT(InputData[[#This Row],[DATE]],"mmm")</f>
        <v>Aug</v>
      </c>
      <c r="O25" s="10">
        <f>YEAR(InputData[[#This Row],[DATE]])</f>
        <v>2023</v>
      </c>
    </row>
    <row r="26" spans="1:15" x14ac:dyDescent="0.25">
      <c r="A26" s="2" t="s">
        <v>53</v>
      </c>
      <c r="B26" s="4" t="s">
        <v>54</v>
      </c>
      <c r="C26" s="5">
        <v>13</v>
      </c>
      <c r="D26" s="5" t="s">
        <v>11</v>
      </c>
      <c r="E26" s="5" t="s">
        <v>8</v>
      </c>
      <c r="F26" s="3">
        <v>0.2</v>
      </c>
      <c r="G26" s="6" t="str">
        <f>VLOOKUP(InputData[[#This Row],[PRODUCT ID]],MasterData[],2,0)</f>
        <v>Slim Fit Denim Jeans</v>
      </c>
      <c r="H26" s="6" t="str">
        <f>VLOOKUP(B26,MasterData[],3,)</f>
        <v>Fashion &amp; Accessories</v>
      </c>
      <c r="I26" s="14">
        <f>VLOOKUP(B26,MasterData[],4,FALSE)</f>
        <v>134</v>
      </c>
      <c r="J26" s="14">
        <f>VLOOKUP(B26,MasterData[],5,FALSE)</f>
        <v>156.78</v>
      </c>
      <c r="K26" s="14">
        <f>InputData[[#This Row],[BUYING PRIZE]]*InputData[[#This Row],[QUANTITY]]</f>
        <v>1742</v>
      </c>
      <c r="L26" s="14">
        <f>InputData[[#This Row],[SELLING PRICE]]*InputData[[#This Row],[QUANTITY]]*(1-InputData[[#This Row],[DISCOUNT %2]])</f>
        <v>1630.5120000000002</v>
      </c>
      <c r="M26" s="16">
        <f>DAY(InputData[[#This Row],[DATE]])</f>
        <v>29</v>
      </c>
      <c r="N26" s="8" t="str">
        <f>TEXT(InputData[[#This Row],[DATE]],"mmm")</f>
        <v>Jun</v>
      </c>
      <c r="O26" s="10">
        <f>YEAR(InputData[[#This Row],[DATE]])</f>
        <v>2023</v>
      </c>
    </row>
    <row r="27" spans="1:15" x14ac:dyDescent="0.25">
      <c r="A27" s="2" t="s">
        <v>55</v>
      </c>
      <c r="B27" s="4" t="s">
        <v>56</v>
      </c>
      <c r="C27" s="5">
        <v>11</v>
      </c>
      <c r="D27" s="5" t="s">
        <v>11</v>
      </c>
      <c r="E27" s="5" t="s">
        <v>8</v>
      </c>
      <c r="F27" s="3">
        <v>0.1</v>
      </c>
      <c r="G27" s="6" t="str">
        <f>VLOOKUP(InputData[[#This Row],[PRODUCT ID]],MasterData[],2,0)</f>
        <v>Minimalist Bookshelf</v>
      </c>
      <c r="H27" s="6" t="str">
        <f>VLOOKUP(B27,MasterData[],3,)</f>
        <v>Home &amp; Furniture</v>
      </c>
      <c r="I27" s="14">
        <f>VLOOKUP(B27,MasterData[],4,FALSE)</f>
        <v>7</v>
      </c>
      <c r="J27" s="14">
        <f>VLOOKUP(B27,MasterData[],5,FALSE)</f>
        <v>8.33</v>
      </c>
      <c r="K27" s="14">
        <f>InputData[[#This Row],[BUYING PRIZE]]*InputData[[#This Row],[QUANTITY]]</f>
        <v>77</v>
      </c>
      <c r="L27" s="14">
        <f>InputData[[#This Row],[SELLING PRICE]]*InputData[[#This Row],[QUANTITY]]*(1-InputData[[#This Row],[DISCOUNT %2]])</f>
        <v>82.466999999999999</v>
      </c>
      <c r="M27" s="16">
        <f>DAY(InputData[[#This Row],[DATE]])</f>
        <v>28</v>
      </c>
      <c r="N27" s="8" t="str">
        <f>TEXT(InputData[[#This Row],[DATE]],"mmm")</f>
        <v>Mar</v>
      </c>
      <c r="O27" s="10">
        <f>YEAR(InputData[[#This Row],[DATE]])</f>
        <v>2023</v>
      </c>
    </row>
    <row r="28" spans="1:15" x14ac:dyDescent="0.25">
      <c r="A28" s="2" t="s">
        <v>57</v>
      </c>
      <c r="B28" s="4" t="s">
        <v>58</v>
      </c>
      <c r="C28" s="5">
        <v>17</v>
      </c>
      <c r="D28" s="5" t="s">
        <v>11</v>
      </c>
      <c r="E28" s="5" t="s">
        <v>14</v>
      </c>
      <c r="F28" s="3">
        <v>0.15</v>
      </c>
      <c r="G28" s="6" t="str">
        <f>VLOOKUP(InputData[[#This Row],[PRODUCT ID]],MasterData[],2,0)</f>
        <v>Virtual Reality Gaming Set</v>
      </c>
      <c r="H28" s="6" t="str">
        <f>VLOOKUP(B28,MasterData[],3,)</f>
        <v>Toys &amp; Gaming</v>
      </c>
      <c r="I28" s="14">
        <f>VLOOKUP(B28,MasterData[],4,FALSE)</f>
        <v>120</v>
      </c>
      <c r="J28" s="14">
        <f>VLOOKUP(B28,MasterData[],5,FALSE)</f>
        <v>162</v>
      </c>
      <c r="K28" s="14">
        <f>InputData[[#This Row],[BUYING PRIZE]]*InputData[[#This Row],[QUANTITY]]</f>
        <v>2040</v>
      </c>
      <c r="L28" s="14">
        <f>InputData[[#This Row],[SELLING PRICE]]*InputData[[#This Row],[QUANTITY]]*(1-InputData[[#This Row],[DISCOUNT %2]])</f>
        <v>2340.9</v>
      </c>
      <c r="M28" s="16">
        <f>DAY(InputData[[#This Row],[DATE]])</f>
        <v>22</v>
      </c>
      <c r="N28" s="8" t="str">
        <f>TEXT(InputData[[#This Row],[DATE]],"mmm")</f>
        <v>Feb</v>
      </c>
      <c r="O28" s="10">
        <f>YEAR(InputData[[#This Row],[DATE]])</f>
        <v>2023</v>
      </c>
    </row>
    <row r="29" spans="1:15" x14ac:dyDescent="0.25">
      <c r="A29" s="2" t="s">
        <v>59</v>
      </c>
      <c r="B29" s="4" t="s">
        <v>60</v>
      </c>
      <c r="C29" s="5">
        <v>1</v>
      </c>
      <c r="D29" s="5" t="s">
        <v>7</v>
      </c>
      <c r="E29" s="5" t="s">
        <v>14</v>
      </c>
      <c r="F29" s="3">
        <v>0.1</v>
      </c>
      <c r="G29" s="6" t="str">
        <f>VLOOKUP(InputData[[#This Row],[PRODUCT ID]],MasterData[],2,0)</f>
        <v>LEGO Creator Set</v>
      </c>
      <c r="H29" s="6" t="str">
        <f>VLOOKUP(B29,MasterData[],3,)</f>
        <v>Toys &amp; Gaming</v>
      </c>
      <c r="I29" s="14">
        <f>VLOOKUP(B29,MasterData[],4,FALSE)</f>
        <v>37</v>
      </c>
      <c r="J29" s="14">
        <f>VLOOKUP(B29,MasterData[],5,FALSE)</f>
        <v>42.55</v>
      </c>
      <c r="K29" s="14">
        <f>InputData[[#This Row],[BUYING PRIZE]]*InputData[[#This Row],[QUANTITY]]</f>
        <v>37</v>
      </c>
      <c r="L29" s="14">
        <f>InputData[[#This Row],[SELLING PRICE]]*InputData[[#This Row],[QUANTITY]]*(1-InputData[[#This Row],[DISCOUNT %2]])</f>
        <v>38.295000000000002</v>
      </c>
      <c r="M29" s="16">
        <f>DAY(InputData[[#This Row],[DATE]])</f>
        <v>28</v>
      </c>
      <c r="N29" s="8" t="str">
        <f>TEXT(InputData[[#This Row],[DATE]],"mmm")</f>
        <v>Oct</v>
      </c>
      <c r="O29" s="10">
        <f>YEAR(InputData[[#This Row],[DATE]])</f>
        <v>2023</v>
      </c>
    </row>
    <row r="30" spans="1:15" x14ac:dyDescent="0.25">
      <c r="A30" s="2" t="s">
        <v>61</v>
      </c>
      <c r="B30" s="4" t="s">
        <v>18</v>
      </c>
      <c r="C30" s="5">
        <v>4</v>
      </c>
      <c r="D30" s="5" t="s">
        <v>7</v>
      </c>
      <c r="E30" s="5" t="s">
        <v>14</v>
      </c>
      <c r="F30" s="3">
        <v>0.2</v>
      </c>
      <c r="G30" s="6" t="str">
        <f>VLOOKUP(InputData[[#This Row],[PRODUCT ID]],MasterData[],2,0)</f>
        <v>Wireless Noise-Canceling Headphones</v>
      </c>
      <c r="H30" s="6" t="str">
        <f>VLOOKUP(B30,MasterData[],3,)</f>
        <v>Electronics &amp; Gadgets</v>
      </c>
      <c r="I30" s="14">
        <f>VLOOKUP(B30,MasterData[],4,FALSE)</f>
        <v>71</v>
      </c>
      <c r="J30" s="14">
        <f>VLOOKUP(B30,MasterData[],5,FALSE)</f>
        <v>80.94</v>
      </c>
      <c r="K30" s="14">
        <f>InputData[[#This Row],[BUYING PRIZE]]*InputData[[#This Row],[QUANTITY]]</f>
        <v>284</v>
      </c>
      <c r="L30" s="14">
        <f>InputData[[#This Row],[SELLING PRICE]]*InputData[[#This Row],[QUANTITY]]*(1-InputData[[#This Row],[DISCOUNT %2]])</f>
        <v>259.00799999999998</v>
      </c>
      <c r="M30" s="16">
        <f>DAY(InputData[[#This Row],[DATE]])</f>
        <v>24</v>
      </c>
      <c r="N30" s="8" t="str">
        <f>TEXT(InputData[[#This Row],[DATE]],"mmm")</f>
        <v>Apr</v>
      </c>
      <c r="O30" s="10">
        <f>YEAR(InputData[[#This Row],[DATE]])</f>
        <v>2023</v>
      </c>
    </row>
    <row r="31" spans="1:15" x14ac:dyDescent="0.25">
      <c r="A31" s="2" t="s">
        <v>62</v>
      </c>
      <c r="B31" s="4" t="s">
        <v>63</v>
      </c>
      <c r="C31" s="5">
        <v>16</v>
      </c>
      <c r="D31" s="5" t="s">
        <v>11</v>
      </c>
      <c r="E31" s="5" t="s">
        <v>14</v>
      </c>
      <c r="F31" s="3">
        <v>0.1</v>
      </c>
      <c r="G31" s="6" t="str">
        <f>VLOOKUP(InputData[[#This Row],[PRODUCT ID]],MasterData[],2,0)</f>
        <v>Portable Power Bank 20,000mAh</v>
      </c>
      <c r="H31" s="6" t="str">
        <f>VLOOKUP(B31,MasterData[],3,)</f>
        <v>Electronics &amp; Gadgets</v>
      </c>
      <c r="I31" s="14">
        <f>VLOOKUP(B31,MasterData[],4,FALSE)</f>
        <v>75</v>
      </c>
      <c r="J31" s="14">
        <f>VLOOKUP(B31,MasterData[],5,FALSE)</f>
        <v>85.5</v>
      </c>
      <c r="K31" s="14">
        <f>InputData[[#This Row],[BUYING PRIZE]]*InputData[[#This Row],[QUANTITY]]</f>
        <v>1200</v>
      </c>
      <c r="L31" s="14">
        <f>InputData[[#This Row],[SELLING PRICE]]*InputData[[#This Row],[QUANTITY]]*(1-InputData[[#This Row],[DISCOUNT %2]])</f>
        <v>1231.2</v>
      </c>
      <c r="M31" s="16">
        <f>DAY(InputData[[#This Row],[DATE]])</f>
        <v>25</v>
      </c>
      <c r="N31" s="8" t="str">
        <f>TEXT(InputData[[#This Row],[DATE]],"mmm")</f>
        <v>Mar</v>
      </c>
      <c r="O31" s="10">
        <f>YEAR(InputData[[#This Row],[DATE]])</f>
        <v>2023</v>
      </c>
    </row>
    <row r="32" spans="1:15" x14ac:dyDescent="0.25">
      <c r="A32" s="2" t="s">
        <v>64</v>
      </c>
      <c r="B32" s="4" t="s">
        <v>60</v>
      </c>
      <c r="C32" s="5">
        <v>14</v>
      </c>
      <c r="D32" s="5" t="s">
        <v>7</v>
      </c>
      <c r="E32" s="5" t="s">
        <v>14</v>
      </c>
      <c r="F32" s="3">
        <v>0.2</v>
      </c>
      <c r="G32" s="6" t="str">
        <f>VLOOKUP(InputData[[#This Row],[PRODUCT ID]],MasterData[],2,0)</f>
        <v>LEGO Creator Set</v>
      </c>
      <c r="H32" s="6" t="str">
        <f>VLOOKUP(B32,MasterData[],3,)</f>
        <v>Toys &amp; Gaming</v>
      </c>
      <c r="I32" s="14">
        <f>VLOOKUP(B32,MasterData[],4,FALSE)</f>
        <v>37</v>
      </c>
      <c r="J32" s="14">
        <f>VLOOKUP(B32,MasterData[],5,FALSE)</f>
        <v>42.55</v>
      </c>
      <c r="K32" s="14">
        <f>InputData[[#This Row],[BUYING PRIZE]]*InputData[[#This Row],[QUANTITY]]</f>
        <v>518</v>
      </c>
      <c r="L32" s="14">
        <f>InputData[[#This Row],[SELLING PRICE]]*InputData[[#This Row],[QUANTITY]]*(1-InputData[[#This Row],[DISCOUNT %2]])</f>
        <v>476.55999999999995</v>
      </c>
      <c r="M32" s="16">
        <f>DAY(InputData[[#This Row],[DATE]])</f>
        <v>7</v>
      </c>
      <c r="N32" s="8" t="str">
        <f>TEXT(InputData[[#This Row],[DATE]],"mmm")</f>
        <v>Sep</v>
      </c>
      <c r="O32" s="10">
        <f>YEAR(InputData[[#This Row],[DATE]])</f>
        <v>2023</v>
      </c>
    </row>
    <row r="33" spans="1:15" x14ac:dyDescent="0.25">
      <c r="A33" s="2" t="s">
        <v>29</v>
      </c>
      <c r="B33" s="4" t="s">
        <v>34</v>
      </c>
      <c r="C33" s="5">
        <v>1</v>
      </c>
      <c r="D33" s="5" t="s">
        <v>7</v>
      </c>
      <c r="E33" s="5" t="s">
        <v>14</v>
      </c>
      <c r="F33" s="3">
        <v>0.2</v>
      </c>
      <c r="G33" s="6" t="str">
        <f>VLOOKUP(InputData[[#This Row],[PRODUCT ID]],MasterData[],2,0)</f>
        <v>Trekking Backpack 50L</v>
      </c>
      <c r="H33" s="6" t="str">
        <f>VLOOKUP(B33,MasterData[],3,)</f>
        <v>Sports &amp; Outdoor</v>
      </c>
      <c r="I33" s="14">
        <f>VLOOKUP(B33,MasterData[],4,FALSE)</f>
        <v>5</v>
      </c>
      <c r="J33" s="14">
        <f>VLOOKUP(B33,MasterData[],5,FALSE)</f>
        <v>6.7</v>
      </c>
      <c r="K33" s="14">
        <f>InputData[[#This Row],[BUYING PRIZE]]*InputData[[#This Row],[QUANTITY]]</f>
        <v>5</v>
      </c>
      <c r="L33" s="14">
        <f>InputData[[#This Row],[SELLING PRICE]]*InputData[[#This Row],[QUANTITY]]*(1-InputData[[#This Row],[DISCOUNT %2]])</f>
        <v>5.36</v>
      </c>
      <c r="M33" s="16">
        <f>DAY(InputData[[#This Row],[DATE]])</f>
        <v>19</v>
      </c>
      <c r="N33" s="8" t="str">
        <f>TEXT(InputData[[#This Row],[DATE]],"mmm")</f>
        <v>Nov</v>
      </c>
      <c r="O33" s="10">
        <f>YEAR(InputData[[#This Row],[DATE]])</f>
        <v>2023</v>
      </c>
    </row>
    <row r="34" spans="1:15" x14ac:dyDescent="0.25">
      <c r="A34" s="2" t="s">
        <v>65</v>
      </c>
      <c r="B34" s="4" t="s">
        <v>66</v>
      </c>
      <c r="C34" s="5">
        <v>2</v>
      </c>
      <c r="D34" s="5" t="s">
        <v>11</v>
      </c>
      <c r="E34" s="5" t="s">
        <v>8</v>
      </c>
      <c r="F34" s="3">
        <v>0.2</v>
      </c>
      <c r="G34" s="6" t="str">
        <f>VLOOKUP(InputData[[#This Row],[PRODUCT ID]],MasterData[],2,0)</f>
        <v>Mechanical Gaming Keyboard</v>
      </c>
      <c r="H34" s="6" t="str">
        <f>VLOOKUP(B34,MasterData[],3,)</f>
        <v>Toys &amp; Gaming</v>
      </c>
      <c r="I34" s="14">
        <f>VLOOKUP(B34,MasterData[],4,FALSE)</f>
        <v>138</v>
      </c>
      <c r="J34" s="14">
        <f>VLOOKUP(B34,MasterData[],5,FALSE)</f>
        <v>173.88</v>
      </c>
      <c r="K34" s="14">
        <f>InputData[[#This Row],[BUYING PRIZE]]*InputData[[#This Row],[QUANTITY]]</f>
        <v>276</v>
      </c>
      <c r="L34" s="14">
        <f>InputData[[#This Row],[SELLING PRICE]]*InputData[[#This Row],[QUANTITY]]*(1-InputData[[#This Row],[DISCOUNT %2]])</f>
        <v>278.20800000000003</v>
      </c>
      <c r="M34" s="16">
        <f>DAY(InputData[[#This Row],[DATE]])</f>
        <v>14</v>
      </c>
      <c r="N34" s="8" t="str">
        <f>TEXT(InputData[[#This Row],[DATE]],"mmm")</f>
        <v>Nov</v>
      </c>
      <c r="O34" s="10">
        <f>YEAR(InputData[[#This Row],[DATE]])</f>
        <v>2023</v>
      </c>
    </row>
    <row r="35" spans="1:15" x14ac:dyDescent="0.25">
      <c r="A35" s="2" t="s">
        <v>67</v>
      </c>
      <c r="B35" s="4" t="s">
        <v>68</v>
      </c>
      <c r="C35" s="5">
        <v>14</v>
      </c>
      <c r="D35" s="5" t="s">
        <v>7</v>
      </c>
      <c r="E35" s="5" t="s">
        <v>8</v>
      </c>
      <c r="F35" s="3">
        <v>0.05</v>
      </c>
      <c r="G35" s="6" t="str">
        <f>VLOOKUP(InputData[[#This Row],[PRODUCT ID]],MasterData[],2,0)</f>
        <v>Formal Dress Shoes</v>
      </c>
      <c r="H35" s="6" t="str">
        <f>VLOOKUP(B35,MasterData[],3,)</f>
        <v>Fashion &amp; Accessories</v>
      </c>
      <c r="I35" s="14">
        <f>VLOOKUP(B35,MasterData[],4,FALSE)</f>
        <v>37</v>
      </c>
      <c r="J35" s="14">
        <f>VLOOKUP(B35,MasterData[],5,FALSE)</f>
        <v>49.21</v>
      </c>
      <c r="K35" s="14">
        <f>InputData[[#This Row],[BUYING PRIZE]]*InputData[[#This Row],[QUANTITY]]</f>
        <v>518</v>
      </c>
      <c r="L35" s="14">
        <f>InputData[[#This Row],[SELLING PRICE]]*InputData[[#This Row],[QUANTITY]]*(1-InputData[[#This Row],[DISCOUNT %2]])</f>
        <v>654.49300000000005</v>
      </c>
      <c r="M35" s="16">
        <f>DAY(InputData[[#This Row],[DATE]])</f>
        <v>21</v>
      </c>
      <c r="N35" s="8" t="str">
        <f>TEXT(InputData[[#This Row],[DATE]],"mmm")</f>
        <v>Sep</v>
      </c>
      <c r="O35" s="10">
        <f>YEAR(InputData[[#This Row],[DATE]])</f>
        <v>2023</v>
      </c>
    </row>
    <row r="36" spans="1:15" x14ac:dyDescent="0.25">
      <c r="A36" s="2" t="s">
        <v>69</v>
      </c>
      <c r="B36" s="4" t="s">
        <v>70</v>
      </c>
      <c r="C36" s="5">
        <v>2</v>
      </c>
      <c r="D36" s="5" t="s">
        <v>7</v>
      </c>
      <c r="E36" s="5" t="s">
        <v>14</v>
      </c>
      <c r="F36" s="3">
        <v>0.15</v>
      </c>
      <c r="G36" s="6" t="str">
        <f>VLOOKUP(InputData[[#This Row],[PRODUCT ID]],MasterData[],2,0)</f>
        <v>Women's Designer Handbag</v>
      </c>
      <c r="H36" s="6" t="str">
        <f>VLOOKUP(B36,MasterData[],3,)</f>
        <v>Fashion &amp; Accessories</v>
      </c>
      <c r="I36" s="14">
        <f>VLOOKUP(B36,MasterData[],4,FALSE)</f>
        <v>44</v>
      </c>
      <c r="J36" s="14">
        <f>VLOOKUP(B36,MasterData[],5,FALSE)</f>
        <v>48.4</v>
      </c>
      <c r="K36" s="14">
        <f>InputData[[#This Row],[BUYING PRIZE]]*InputData[[#This Row],[QUANTITY]]</f>
        <v>88</v>
      </c>
      <c r="L36" s="14">
        <f>InputData[[#This Row],[SELLING PRICE]]*InputData[[#This Row],[QUANTITY]]*(1-InputData[[#This Row],[DISCOUNT %2]])</f>
        <v>82.28</v>
      </c>
      <c r="M36" s="16">
        <f>DAY(InputData[[#This Row],[DATE]])</f>
        <v>11</v>
      </c>
      <c r="N36" s="8" t="str">
        <f>TEXT(InputData[[#This Row],[DATE]],"mmm")</f>
        <v>Apr</v>
      </c>
      <c r="O36" s="10">
        <f>YEAR(InputData[[#This Row],[DATE]])</f>
        <v>2023</v>
      </c>
    </row>
    <row r="37" spans="1:15" x14ac:dyDescent="0.25">
      <c r="A37" s="2" t="s">
        <v>71</v>
      </c>
      <c r="B37" s="4" t="s">
        <v>72</v>
      </c>
      <c r="C37" s="5">
        <v>20</v>
      </c>
      <c r="D37" s="5" t="s">
        <v>11</v>
      </c>
      <c r="E37" s="5" t="s">
        <v>14</v>
      </c>
      <c r="F37" s="3">
        <v>0.1</v>
      </c>
      <c r="G37" s="6" t="str">
        <f>VLOOKUP(InputData[[#This Row],[PRODUCT ID]],MasterData[],2,0)</f>
        <v>Foldable Electric Scooter</v>
      </c>
      <c r="H37" s="6" t="str">
        <f>VLOOKUP(B37,MasterData[],3,)</f>
        <v>Sports &amp; Outdoor</v>
      </c>
      <c r="I37" s="14">
        <f>VLOOKUP(B37,MasterData[],4,FALSE)</f>
        <v>95</v>
      </c>
      <c r="J37" s="14">
        <f>VLOOKUP(B37,MasterData[],5,FALSE)</f>
        <v>119.7</v>
      </c>
      <c r="K37" s="14">
        <f>InputData[[#This Row],[BUYING PRIZE]]*InputData[[#This Row],[QUANTITY]]</f>
        <v>1900</v>
      </c>
      <c r="L37" s="14">
        <f>InputData[[#This Row],[SELLING PRICE]]*InputData[[#This Row],[QUANTITY]]*(1-InputData[[#This Row],[DISCOUNT %2]])</f>
        <v>2154.6</v>
      </c>
      <c r="M37" s="16">
        <f>DAY(InputData[[#This Row],[DATE]])</f>
        <v>14</v>
      </c>
      <c r="N37" s="8" t="str">
        <f>TEXT(InputData[[#This Row],[DATE]],"mmm")</f>
        <v>Oct</v>
      </c>
      <c r="O37" s="10">
        <f>YEAR(InputData[[#This Row],[DATE]])</f>
        <v>2023</v>
      </c>
    </row>
    <row r="38" spans="1:15" x14ac:dyDescent="0.25">
      <c r="A38" s="2" t="s">
        <v>73</v>
      </c>
      <c r="B38" s="4" t="s">
        <v>74</v>
      </c>
      <c r="C38" s="5">
        <v>8</v>
      </c>
      <c r="D38" s="5" t="s">
        <v>7</v>
      </c>
      <c r="E38" s="5" t="s">
        <v>8</v>
      </c>
      <c r="F38" s="3">
        <v>0.1</v>
      </c>
      <c r="G38" s="6" t="str">
        <f>VLOOKUP(InputData[[#This Row],[PRODUCT ID]],MasterData[],2,0)</f>
        <v>3-Seater Recliner Sofa</v>
      </c>
      <c r="H38" s="6" t="str">
        <f>VLOOKUP(B38,MasterData[],3,)</f>
        <v>Home &amp; Furniture</v>
      </c>
      <c r="I38" s="14">
        <f>VLOOKUP(B38,MasterData[],4,FALSE)</f>
        <v>126</v>
      </c>
      <c r="J38" s="14">
        <f>VLOOKUP(B38,MasterData[],5,FALSE)</f>
        <v>162.54</v>
      </c>
      <c r="K38" s="14">
        <f>InputData[[#This Row],[BUYING PRIZE]]*InputData[[#This Row],[QUANTITY]]</f>
        <v>1008</v>
      </c>
      <c r="L38" s="14">
        <f>InputData[[#This Row],[SELLING PRICE]]*InputData[[#This Row],[QUANTITY]]*(1-InputData[[#This Row],[DISCOUNT %2]])</f>
        <v>1170.288</v>
      </c>
      <c r="M38" s="16">
        <f>DAY(InputData[[#This Row],[DATE]])</f>
        <v>4</v>
      </c>
      <c r="N38" s="8" t="str">
        <f>TEXT(InputData[[#This Row],[DATE]],"mmm")</f>
        <v>Oct</v>
      </c>
      <c r="O38" s="10">
        <f>YEAR(InputData[[#This Row],[DATE]])</f>
        <v>2023</v>
      </c>
    </row>
    <row r="39" spans="1:15" x14ac:dyDescent="0.25">
      <c r="A39" s="2" t="s">
        <v>75</v>
      </c>
      <c r="B39" s="4" t="s">
        <v>31</v>
      </c>
      <c r="C39" s="5">
        <v>20</v>
      </c>
      <c r="D39" s="5" t="s">
        <v>8</v>
      </c>
      <c r="E39" s="5" t="s">
        <v>14</v>
      </c>
      <c r="F39" s="3">
        <v>0.2</v>
      </c>
      <c r="G39" s="6" t="str">
        <f>VLOOKUP(InputData[[#This Row],[PRODUCT ID]],MasterData[],2,0)</f>
        <v>Men's Leather Jacket</v>
      </c>
      <c r="H39" s="6" t="str">
        <f>VLOOKUP(B39,MasterData[],3,)</f>
        <v>Fashion &amp; Accessories</v>
      </c>
      <c r="I39" s="14">
        <f>VLOOKUP(B39,MasterData[],4,FALSE)</f>
        <v>148</v>
      </c>
      <c r="J39" s="14">
        <f>VLOOKUP(B39,MasterData[],5,FALSE)</f>
        <v>164.28</v>
      </c>
      <c r="K39" s="14">
        <f>InputData[[#This Row],[BUYING PRIZE]]*InputData[[#This Row],[QUANTITY]]</f>
        <v>2960</v>
      </c>
      <c r="L39" s="14">
        <f>InputData[[#This Row],[SELLING PRICE]]*InputData[[#This Row],[QUANTITY]]*(1-InputData[[#This Row],[DISCOUNT %2]])</f>
        <v>2628.48</v>
      </c>
      <c r="M39" s="16">
        <f>DAY(InputData[[#This Row],[DATE]])</f>
        <v>25</v>
      </c>
      <c r="N39" s="8" t="str">
        <f>TEXT(InputData[[#This Row],[DATE]],"mmm")</f>
        <v>Oct</v>
      </c>
      <c r="O39" s="10">
        <f>YEAR(InputData[[#This Row],[DATE]])</f>
        <v>2023</v>
      </c>
    </row>
    <row r="40" spans="1:15" x14ac:dyDescent="0.25">
      <c r="A40" s="2" t="s">
        <v>76</v>
      </c>
      <c r="B40" s="4" t="s">
        <v>6</v>
      </c>
      <c r="C40" s="5">
        <v>3</v>
      </c>
      <c r="D40" s="5" t="s">
        <v>8</v>
      </c>
      <c r="E40" s="5" t="s">
        <v>14</v>
      </c>
      <c r="F40" s="3">
        <v>0.15</v>
      </c>
      <c r="G40" s="6" t="str">
        <f>VLOOKUP(InputData[[#This Row],[PRODUCT ID]],MasterData[],2,0)</f>
        <v>Bluetooth Smartwatch Series 5</v>
      </c>
      <c r="H40" s="6" t="str">
        <f>VLOOKUP(B40,MasterData[],3,)</f>
        <v>Electronics &amp; Gadgets</v>
      </c>
      <c r="I40" s="14">
        <f>VLOOKUP(B40,MasterData[],4,FALSE)</f>
        <v>133</v>
      </c>
      <c r="J40" s="14">
        <f>VLOOKUP(B40,MasterData[],5,FALSE)</f>
        <v>155.61000000000001</v>
      </c>
      <c r="K40" s="14">
        <f>InputData[[#This Row],[BUYING PRIZE]]*InputData[[#This Row],[QUANTITY]]</f>
        <v>399</v>
      </c>
      <c r="L40" s="14">
        <f>InputData[[#This Row],[SELLING PRICE]]*InputData[[#This Row],[QUANTITY]]*(1-InputData[[#This Row],[DISCOUNT %2]])</f>
        <v>396.80550000000005</v>
      </c>
      <c r="M40" s="16">
        <f>DAY(InputData[[#This Row],[DATE]])</f>
        <v>31</v>
      </c>
      <c r="N40" s="8" t="str">
        <f>TEXT(InputData[[#This Row],[DATE]],"mmm")</f>
        <v>Jan</v>
      </c>
      <c r="O40" s="10">
        <f>YEAR(InputData[[#This Row],[DATE]])</f>
        <v>2023</v>
      </c>
    </row>
    <row r="41" spans="1:15" x14ac:dyDescent="0.25">
      <c r="A41" s="2" t="s">
        <v>19</v>
      </c>
      <c r="B41" s="4" t="s">
        <v>78</v>
      </c>
      <c r="C41" s="5">
        <v>13</v>
      </c>
      <c r="D41" s="5" t="s">
        <v>7</v>
      </c>
      <c r="E41" s="5" t="s">
        <v>8</v>
      </c>
      <c r="F41" s="3">
        <v>0.15</v>
      </c>
      <c r="G41" s="6" t="str">
        <f>VLOOKUP(InputData[[#This Row],[PRODUCT ID]],MasterData[],2,0)</f>
        <v>Glass Coffee Table</v>
      </c>
      <c r="H41" s="6" t="str">
        <f>VLOOKUP(B41,MasterData[],3,)</f>
        <v>Home &amp; Furniture</v>
      </c>
      <c r="I41" s="14">
        <f>VLOOKUP(B41,MasterData[],4,FALSE)</f>
        <v>121</v>
      </c>
      <c r="J41" s="14">
        <f>VLOOKUP(B41,MasterData[],5,FALSE)</f>
        <v>141.57</v>
      </c>
      <c r="K41" s="14">
        <f>InputData[[#This Row],[BUYING PRIZE]]*InputData[[#This Row],[QUANTITY]]</f>
        <v>1573</v>
      </c>
      <c r="L41" s="14">
        <f>InputData[[#This Row],[SELLING PRICE]]*InputData[[#This Row],[QUANTITY]]*(1-InputData[[#This Row],[DISCOUNT %2]])</f>
        <v>1564.3484999999998</v>
      </c>
      <c r="M41" s="16">
        <f>DAY(InputData[[#This Row],[DATE]])</f>
        <v>31</v>
      </c>
      <c r="N41" s="8" t="str">
        <f>TEXT(InputData[[#This Row],[DATE]],"mmm")</f>
        <v>Aug</v>
      </c>
      <c r="O41" s="10">
        <f>YEAR(InputData[[#This Row],[DATE]])</f>
        <v>2023</v>
      </c>
    </row>
    <row r="42" spans="1:15" x14ac:dyDescent="0.25">
      <c r="A42" s="2" t="s">
        <v>79</v>
      </c>
      <c r="B42" s="4" t="s">
        <v>80</v>
      </c>
      <c r="C42" s="5">
        <v>3</v>
      </c>
      <c r="D42" s="5" t="s">
        <v>8</v>
      </c>
      <c r="E42" s="5" t="s">
        <v>14</v>
      </c>
      <c r="F42" s="3">
        <v>0.1</v>
      </c>
      <c r="G42" s="6" t="str">
        <f>VLOOKUP(InputData[[#This Row],[PRODUCT ID]],MasterData[],2,0)</f>
        <v>DroneX with 4K Camera</v>
      </c>
      <c r="H42" s="6" t="str">
        <f>VLOOKUP(B42,MasterData[],3,)</f>
        <v>Electronics &amp; Gadgets</v>
      </c>
      <c r="I42" s="14">
        <f>VLOOKUP(B42,MasterData[],4,FALSE)</f>
        <v>6</v>
      </c>
      <c r="J42" s="14">
        <f>VLOOKUP(B42,MasterData[],5,FALSE)</f>
        <v>7.8599999999999994</v>
      </c>
      <c r="K42" s="14">
        <f>InputData[[#This Row],[BUYING PRIZE]]*InputData[[#This Row],[QUANTITY]]</f>
        <v>18</v>
      </c>
      <c r="L42" s="14">
        <f>InputData[[#This Row],[SELLING PRICE]]*InputData[[#This Row],[QUANTITY]]*(1-InputData[[#This Row],[DISCOUNT %2]])</f>
        <v>21.221999999999998</v>
      </c>
      <c r="M42" s="16">
        <f>DAY(InputData[[#This Row],[DATE]])</f>
        <v>4</v>
      </c>
      <c r="N42" s="8" t="str">
        <f>TEXT(InputData[[#This Row],[DATE]],"mmm")</f>
        <v>Jan</v>
      </c>
      <c r="O42" s="10">
        <f>YEAR(InputData[[#This Row],[DATE]])</f>
        <v>2023</v>
      </c>
    </row>
    <row r="43" spans="1:15" x14ac:dyDescent="0.25">
      <c r="A43" s="2" t="s">
        <v>81</v>
      </c>
      <c r="B43" s="4" t="s">
        <v>10</v>
      </c>
      <c r="C43" s="5">
        <v>12</v>
      </c>
      <c r="D43" s="5" t="s">
        <v>7</v>
      </c>
      <c r="E43" s="5" t="s">
        <v>8</v>
      </c>
      <c r="F43" s="3">
        <v>0.15</v>
      </c>
      <c r="G43" s="6" t="str">
        <f>VLOOKUP(InputData[[#This Row],[PRODUCT ID]],MasterData[],2,0)</f>
        <v>Home Gym Resistance Bands</v>
      </c>
      <c r="H43" s="6" t="str">
        <f>VLOOKUP(B43,MasterData[],3,)</f>
        <v>Sports &amp; Outdoor</v>
      </c>
      <c r="I43" s="14">
        <f>VLOOKUP(B43,MasterData[],4,FALSE)</f>
        <v>90</v>
      </c>
      <c r="J43" s="14">
        <f>VLOOKUP(B43,MasterData[],5,FALSE)</f>
        <v>96.3</v>
      </c>
      <c r="K43" s="14">
        <f>InputData[[#This Row],[BUYING PRIZE]]*InputData[[#This Row],[QUANTITY]]</f>
        <v>1080</v>
      </c>
      <c r="L43" s="14">
        <f>InputData[[#This Row],[SELLING PRICE]]*InputData[[#This Row],[QUANTITY]]*(1-InputData[[#This Row],[DISCOUNT %2]])</f>
        <v>982.25999999999988</v>
      </c>
      <c r="M43" s="16">
        <f>DAY(InputData[[#This Row],[DATE]])</f>
        <v>15</v>
      </c>
      <c r="N43" s="8" t="str">
        <f>TEXT(InputData[[#This Row],[DATE]],"mmm")</f>
        <v>Jan</v>
      </c>
      <c r="O43" s="10">
        <f>YEAR(InputData[[#This Row],[DATE]])</f>
        <v>2023</v>
      </c>
    </row>
    <row r="44" spans="1:15" x14ac:dyDescent="0.25">
      <c r="A44" s="2" t="s">
        <v>82</v>
      </c>
      <c r="B44" s="4" t="s">
        <v>83</v>
      </c>
      <c r="C44" s="5">
        <v>7</v>
      </c>
      <c r="D44" s="5" t="s">
        <v>8</v>
      </c>
      <c r="E44" s="5" t="s">
        <v>14</v>
      </c>
      <c r="F44" s="3">
        <v>0</v>
      </c>
      <c r="G44" s="6" t="str">
        <f>VLOOKUP(InputData[[#This Row],[PRODUCT ID]],MasterData[],2,0)</f>
        <v>Professional Tennis Racket</v>
      </c>
      <c r="H44" s="6" t="str">
        <f>VLOOKUP(B44,MasterData[],3,)</f>
        <v>Sports &amp; Outdoor</v>
      </c>
      <c r="I44" s="14">
        <f>VLOOKUP(B44,MasterData[],4,FALSE)</f>
        <v>55</v>
      </c>
      <c r="J44" s="14">
        <f>VLOOKUP(B44,MasterData[],5,FALSE)</f>
        <v>58.3</v>
      </c>
      <c r="K44" s="14">
        <f>InputData[[#This Row],[BUYING PRIZE]]*InputData[[#This Row],[QUANTITY]]</f>
        <v>385</v>
      </c>
      <c r="L44" s="14">
        <f>InputData[[#This Row],[SELLING PRICE]]*InputData[[#This Row],[QUANTITY]]*(1-InputData[[#This Row],[DISCOUNT %2]])</f>
        <v>408.09999999999997</v>
      </c>
      <c r="M44" s="16">
        <f>DAY(InputData[[#This Row],[DATE]])</f>
        <v>7</v>
      </c>
      <c r="N44" s="8" t="str">
        <f>TEXT(InputData[[#This Row],[DATE]],"mmm")</f>
        <v>Aug</v>
      </c>
      <c r="O44" s="10">
        <f>YEAR(InputData[[#This Row],[DATE]])</f>
        <v>2023</v>
      </c>
    </row>
    <row r="45" spans="1:15" x14ac:dyDescent="0.25">
      <c r="A45" s="2" t="s">
        <v>84</v>
      </c>
      <c r="B45" s="4" t="s">
        <v>18</v>
      </c>
      <c r="C45" s="5">
        <v>1</v>
      </c>
      <c r="D45" s="5" t="s">
        <v>8</v>
      </c>
      <c r="E45" s="5" t="s">
        <v>8</v>
      </c>
      <c r="F45" s="3">
        <v>0.15</v>
      </c>
      <c r="G45" s="6" t="str">
        <f>VLOOKUP(InputData[[#This Row],[PRODUCT ID]],MasterData[],2,0)</f>
        <v>Wireless Noise-Canceling Headphones</v>
      </c>
      <c r="H45" s="6" t="str">
        <f>VLOOKUP(B45,MasterData[],3,)</f>
        <v>Electronics &amp; Gadgets</v>
      </c>
      <c r="I45" s="14">
        <f>VLOOKUP(B45,MasterData[],4,FALSE)</f>
        <v>71</v>
      </c>
      <c r="J45" s="14">
        <f>VLOOKUP(B45,MasterData[],5,FALSE)</f>
        <v>80.94</v>
      </c>
      <c r="K45" s="14">
        <f>InputData[[#This Row],[BUYING PRIZE]]*InputData[[#This Row],[QUANTITY]]</f>
        <v>71</v>
      </c>
      <c r="L45" s="14">
        <f>InputData[[#This Row],[SELLING PRICE]]*InputData[[#This Row],[QUANTITY]]*(1-InputData[[#This Row],[DISCOUNT %2]])</f>
        <v>68.798999999999992</v>
      </c>
      <c r="M45" s="16">
        <f>DAY(InputData[[#This Row],[DATE]])</f>
        <v>23</v>
      </c>
      <c r="N45" s="8" t="str">
        <f>TEXT(InputData[[#This Row],[DATE]],"mmm")</f>
        <v>Apr</v>
      </c>
      <c r="O45" s="10">
        <f>YEAR(InputData[[#This Row],[DATE]])</f>
        <v>2023</v>
      </c>
    </row>
    <row r="46" spans="1:15" x14ac:dyDescent="0.25">
      <c r="A46" s="2" t="s">
        <v>85</v>
      </c>
      <c r="B46" s="4" t="s">
        <v>58</v>
      </c>
      <c r="C46" s="5">
        <v>16</v>
      </c>
      <c r="D46" s="5" t="s">
        <v>7</v>
      </c>
      <c r="E46" s="5" t="s">
        <v>14</v>
      </c>
      <c r="F46" s="3">
        <v>0.05</v>
      </c>
      <c r="G46" s="6" t="str">
        <f>VLOOKUP(InputData[[#This Row],[PRODUCT ID]],MasterData[],2,0)</f>
        <v>Virtual Reality Gaming Set</v>
      </c>
      <c r="H46" s="6" t="str">
        <f>VLOOKUP(B46,MasterData[],3,)</f>
        <v>Toys &amp; Gaming</v>
      </c>
      <c r="I46" s="14">
        <f>VLOOKUP(B46,MasterData[],4,FALSE)</f>
        <v>120</v>
      </c>
      <c r="J46" s="14">
        <f>VLOOKUP(B46,MasterData[],5,FALSE)</f>
        <v>162</v>
      </c>
      <c r="K46" s="14">
        <f>InputData[[#This Row],[BUYING PRIZE]]*InputData[[#This Row],[QUANTITY]]</f>
        <v>1920</v>
      </c>
      <c r="L46" s="14">
        <f>InputData[[#This Row],[SELLING PRICE]]*InputData[[#This Row],[QUANTITY]]*(1-InputData[[#This Row],[DISCOUNT %2]])</f>
        <v>2462.4</v>
      </c>
      <c r="M46" s="16">
        <f>DAY(InputData[[#This Row],[DATE]])</f>
        <v>30</v>
      </c>
      <c r="N46" s="8" t="str">
        <f>TEXT(InputData[[#This Row],[DATE]],"mmm")</f>
        <v>Nov</v>
      </c>
      <c r="O46" s="10">
        <f>YEAR(InputData[[#This Row],[DATE]])</f>
        <v>2023</v>
      </c>
    </row>
    <row r="47" spans="1:15" x14ac:dyDescent="0.25">
      <c r="A47" s="2" t="s">
        <v>86</v>
      </c>
      <c r="B47" s="4" t="s">
        <v>28</v>
      </c>
      <c r="C47" s="5">
        <v>10</v>
      </c>
      <c r="D47" s="5" t="s">
        <v>8</v>
      </c>
      <c r="E47" s="5" t="s">
        <v>14</v>
      </c>
      <c r="F47" s="3">
        <v>0.05</v>
      </c>
      <c r="G47" s="6" t="str">
        <f>VLOOKUP(InputData[[#This Row],[PRODUCT ID]],MasterData[],2,0)</f>
        <v>Yoga Mat - Anti-Slip</v>
      </c>
      <c r="H47" s="6" t="str">
        <f>VLOOKUP(B47,MasterData[],3,)</f>
        <v>Sports &amp; Outdoor</v>
      </c>
      <c r="I47" s="14">
        <f>VLOOKUP(B47,MasterData[],4,FALSE)</f>
        <v>148</v>
      </c>
      <c r="J47" s="14">
        <f>VLOOKUP(B47,MasterData[],5,FALSE)</f>
        <v>201.28</v>
      </c>
      <c r="K47" s="14">
        <f>InputData[[#This Row],[BUYING PRIZE]]*InputData[[#This Row],[QUANTITY]]</f>
        <v>1480</v>
      </c>
      <c r="L47" s="14">
        <f>InputData[[#This Row],[SELLING PRICE]]*InputData[[#This Row],[QUANTITY]]*(1-InputData[[#This Row],[DISCOUNT %2]])</f>
        <v>1912.1599999999999</v>
      </c>
      <c r="M47" s="16">
        <f>DAY(InputData[[#This Row],[DATE]])</f>
        <v>22</v>
      </c>
      <c r="N47" s="8" t="str">
        <f>TEXT(InputData[[#This Row],[DATE]],"mmm")</f>
        <v>Nov</v>
      </c>
      <c r="O47" s="10">
        <f>YEAR(InputData[[#This Row],[DATE]])</f>
        <v>2023</v>
      </c>
    </row>
    <row r="48" spans="1:15" x14ac:dyDescent="0.25">
      <c r="A48" s="2" t="s">
        <v>87</v>
      </c>
      <c r="B48" s="4" t="s">
        <v>6</v>
      </c>
      <c r="C48" s="5">
        <v>9</v>
      </c>
      <c r="D48" s="5" t="s">
        <v>11</v>
      </c>
      <c r="E48" s="5" t="s">
        <v>14</v>
      </c>
      <c r="F48" s="3">
        <v>0.1</v>
      </c>
      <c r="G48" s="6" t="str">
        <f>VLOOKUP(InputData[[#This Row],[PRODUCT ID]],MasterData[],2,0)</f>
        <v>Bluetooth Smartwatch Series 5</v>
      </c>
      <c r="H48" s="6" t="str">
        <f>VLOOKUP(B48,MasterData[],3,)</f>
        <v>Electronics &amp; Gadgets</v>
      </c>
      <c r="I48" s="14">
        <f>VLOOKUP(B48,MasterData[],4,FALSE)</f>
        <v>133</v>
      </c>
      <c r="J48" s="14">
        <f>VLOOKUP(B48,MasterData[],5,FALSE)</f>
        <v>155.61000000000001</v>
      </c>
      <c r="K48" s="14">
        <f>InputData[[#This Row],[BUYING PRIZE]]*InputData[[#This Row],[QUANTITY]]</f>
        <v>1197</v>
      </c>
      <c r="L48" s="14">
        <f>InputData[[#This Row],[SELLING PRICE]]*InputData[[#This Row],[QUANTITY]]*(1-InputData[[#This Row],[DISCOUNT %2]])</f>
        <v>1260.4410000000003</v>
      </c>
      <c r="M48" s="16">
        <f>DAY(InputData[[#This Row],[DATE]])</f>
        <v>15</v>
      </c>
      <c r="N48" s="8" t="str">
        <f>TEXT(InputData[[#This Row],[DATE]],"mmm")</f>
        <v>Feb</v>
      </c>
      <c r="O48" s="10">
        <f>YEAR(InputData[[#This Row],[DATE]])</f>
        <v>2023</v>
      </c>
    </row>
    <row r="49" spans="1:15" x14ac:dyDescent="0.25">
      <c r="A49" s="2" t="s">
        <v>88</v>
      </c>
      <c r="B49" s="4" t="s">
        <v>89</v>
      </c>
      <c r="C49" s="5">
        <v>9</v>
      </c>
      <c r="D49" s="5" t="s">
        <v>7</v>
      </c>
      <c r="E49" s="5" t="s">
        <v>14</v>
      </c>
      <c r="F49" s="3">
        <v>0</v>
      </c>
      <c r="G49" s="6" t="str">
        <f>VLOOKUP(InputData[[#This Row],[PRODUCT ID]],MasterData[],2,0)</f>
        <v>Ergonomic Office Chair</v>
      </c>
      <c r="H49" s="6" t="str">
        <f>VLOOKUP(B49,MasterData[],3,)</f>
        <v>Home &amp; Furniture</v>
      </c>
      <c r="I49" s="14">
        <f>VLOOKUP(B49,MasterData[],4,FALSE)</f>
        <v>61</v>
      </c>
      <c r="J49" s="14">
        <f>VLOOKUP(B49,MasterData[],5,FALSE)</f>
        <v>76.25</v>
      </c>
      <c r="K49" s="14">
        <f>InputData[[#This Row],[BUYING PRIZE]]*InputData[[#This Row],[QUANTITY]]</f>
        <v>549</v>
      </c>
      <c r="L49" s="14">
        <f>InputData[[#This Row],[SELLING PRICE]]*InputData[[#This Row],[QUANTITY]]*(1-InputData[[#This Row],[DISCOUNT %2]])</f>
        <v>686.25</v>
      </c>
      <c r="M49" s="16">
        <f>DAY(InputData[[#This Row],[DATE]])</f>
        <v>17</v>
      </c>
      <c r="N49" s="8" t="str">
        <f>TEXT(InputData[[#This Row],[DATE]],"mmm")</f>
        <v>Jun</v>
      </c>
      <c r="O49" s="10">
        <f>YEAR(InputData[[#This Row],[DATE]])</f>
        <v>2023</v>
      </c>
    </row>
    <row r="50" spans="1:15" x14ac:dyDescent="0.25">
      <c r="A50" s="2" t="s">
        <v>90</v>
      </c>
      <c r="B50" s="4" t="s">
        <v>91</v>
      </c>
      <c r="C50" s="5">
        <v>15</v>
      </c>
      <c r="D50" s="5" t="s">
        <v>8</v>
      </c>
      <c r="E50" s="5" t="s">
        <v>14</v>
      </c>
      <c r="F50" s="3">
        <v>0.2</v>
      </c>
      <c r="G50" s="6" t="str">
        <f>VLOOKUP(InputData[[#This Row],[PRODUCT ID]],MasterData[],2,0)</f>
        <v>Camping Tent for 4 People</v>
      </c>
      <c r="H50" s="6" t="str">
        <f>VLOOKUP(B50,MasterData[],3,)</f>
        <v>Sports &amp; Outdoor</v>
      </c>
      <c r="I50" s="14">
        <f>VLOOKUP(B50,MasterData[],4,FALSE)</f>
        <v>93</v>
      </c>
      <c r="J50" s="14">
        <f>VLOOKUP(B50,MasterData[],5,FALSE)</f>
        <v>104.16</v>
      </c>
      <c r="K50" s="14">
        <f>InputData[[#This Row],[BUYING PRIZE]]*InputData[[#This Row],[QUANTITY]]</f>
        <v>1395</v>
      </c>
      <c r="L50" s="14">
        <f>InputData[[#This Row],[SELLING PRICE]]*InputData[[#This Row],[QUANTITY]]*(1-InputData[[#This Row],[DISCOUNT %2]])</f>
        <v>1249.92</v>
      </c>
      <c r="M50" s="16">
        <f>DAY(InputData[[#This Row],[DATE]])</f>
        <v>11</v>
      </c>
      <c r="N50" s="8" t="str">
        <f>TEXT(InputData[[#This Row],[DATE]],"mmm")</f>
        <v>Mar</v>
      </c>
      <c r="O50" s="10">
        <f>YEAR(InputData[[#This Row],[DATE]])</f>
        <v>2023</v>
      </c>
    </row>
    <row r="51" spans="1:15" x14ac:dyDescent="0.25">
      <c r="A51" s="2" t="s">
        <v>92</v>
      </c>
      <c r="B51" s="4" t="s">
        <v>34</v>
      </c>
      <c r="C51" s="5">
        <v>17</v>
      </c>
      <c r="D51" s="5" t="s">
        <v>11</v>
      </c>
      <c r="E51" s="5" t="s">
        <v>8</v>
      </c>
      <c r="F51" s="3">
        <v>0</v>
      </c>
      <c r="G51" s="6" t="str">
        <f>VLOOKUP(InputData[[#This Row],[PRODUCT ID]],MasterData[],2,0)</f>
        <v>Trekking Backpack 50L</v>
      </c>
      <c r="H51" s="6" t="str">
        <f>VLOOKUP(B51,MasterData[],3,)</f>
        <v>Sports &amp; Outdoor</v>
      </c>
      <c r="I51" s="14">
        <f>VLOOKUP(B51,MasterData[],4,FALSE)</f>
        <v>5</v>
      </c>
      <c r="J51" s="14">
        <f>VLOOKUP(B51,MasterData[],5,FALSE)</f>
        <v>6.7</v>
      </c>
      <c r="K51" s="14">
        <f>InputData[[#This Row],[BUYING PRIZE]]*InputData[[#This Row],[QUANTITY]]</f>
        <v>85</v>
      </c>
      <c r="L51" s="14">
        <f>InputData[[#This Row],[SELLING PRICE]]*InputData[[#This Row],[QUANTITY]]*(1-InputData[[#This Row],[DISCOUNT %2]])</f>
        <v>113.9</v>
      </c>
      <c r="M51" s="16">
        <f>DAY(InputData[[#This Row],[DATE]])</f>
        <v>13</v>
      </c>
      <c r="N51" s="8" t="str">
        <f>TEXT(InputData[[#This Row],[DATE]],"mmm")</f>
        <v>Jul</v>
      </c>
      <c r="O51" s="10">
        <f>YEAR(InputData[[#This Row],[DATE]])</f>
        <v>2023</v>
      </c>
    </row>
    <row r="52" spans="1:15" x14ac:dyDescent="0.25">
      <c r="A52" s="2" t="s">
        <v>93</v>
      </c>
      <c r="B52" s="4" t="s">
        <v>16</v>
      </c>
      <c r="C52" s="5">
        <v>2</v>
      </c>
      <c r="D52" s="5" t="s">
        <v>7</v>
      </c>
      <c r="E52" s="5" t="s">
        <v>8</v>
      </c>
      <c r="F52" s="3">
        <v>0.2</v>
      </c>
      <c r="G52" s="6" t="str">
        <f>VLOOKUP(InputData[[#This Row],[PRODUCT ID]],MasterData[],2,0)</f>
        <v>Unisex Hoodie - Streetwear Edition</v>
      </c>
      <c r="H52" s="6" t="str">
        <f>VLOOKUP(B52,MasterData[],3,)</f>
        <v>Fashion &amp; Accessories</v>
      </c>
      <c r="I52" s="14">
        <f>VLOOKUP(B52,MasterData[],4,FALSE)</f>
        <v>12</v>
      </c>
      <c r="J52" s="14">
        <f>VLOOKUP(B52,MasterData[],5,FALSE)</f>
        <v>15.72</v>
      </c>
      <c r="K52" s="14">
        <f>InputData[[#This Row],[BUYING PRIZE]]*InputData[[#This Row],[QUANTITY]]</f>
        <v>24</v>
      </c>
      <c r="L52" s="14">
        <f>InputData[[#This Row],[SELLING PRICE]]*InputData[[#This Row],[QUANTITY]]*(1-InputData[[#This Row],[DISCOUNT %2]])</f>
        <v>25.152000000000001</v>
      </c>
      <c r="M52" s="16">
        <f>DAY(InputData[[#This Row],[DATE]])</f>
        <v>20</v>
      </c>
      <c r="N52" s="8" t="str">
        <f>TEXT(InputData[[#This Row],[DATE]],"mmm")</f>
        <v>Jan</v>
      </c>
      <c r="O52" s="10">
        <f>YEAR(InputData[[#This Row],[DATE]])</f>
        <v>2023</v>
      </c>
    </row>
    <row r="53" spans="1:15" x14ac:dyDescent="0.25">
      <c r="A53" s="2" t="s">
        <v>23</v>
      </c>
      <c r="B53" s="4" t="s">
        <v>94</v>
      </c>
      <c r="C53" s="5">
        <v>3</v>
      </c>
      <c r="D53" s="5" t="s">
        <v>7</v>
      </c>
      <c r="E53" s="5" t="s">
        <v>14</v>
      </c>
      <c r="F53" s="3">
        <v>0.2</v>
      </c>
      <c r="G53" s="6" t="str">
        <f>VLOOKUP(InputData[[#This Row],[PRODUCT ID]],MasterData[],2,0)</f>
        <v>Smartphone X Pro</v>
      </c>
      <c r="H53" s="6" t="str">
        <f>VLOOKUP(B53,MasterData[],3,)</f>
        <v>Electronics &amp; Gadgets</v>
      </c>
      <c r="I53" s="14">
        <f>VLOOKUP(B53,MasterData[],4,FALSE)</f>
        <v>98</v>
      </c>
      <c r="J53" s="14">
        <f>VLOOKUP(B53,MasterData[],5,FALSE)</f>
        <v>103.88</v>
      </c>
      <c r="K53" s="14">
        <f>InputData[[#This Row],[BUYING PRIZE]]*InputData[[#This Row],[QUANTITY]]</f>
        <v>294</v>
      </c>
      <c r="L53" s="14">
        <f>InputData[[#This Row],[SELLING PRICE]]*InputData[[#This Row],[QUANTITY]]*(1-InputData[[#This Row],[DISCOUNT %2]])</f>
        <v>249.31200000000001</v>
      </c>
      <c r="M53" s="16">
        <f>DAY(InputData[[#This Row],[DATE]])</f>
        <v>31</v>
      </c>
      <c r="N53" s="8" t="str">
        <f>TEXT(InputData[[#This Row],[DATE]],"mmm")</f>
        <v>May</v>
      </c>
      <c r="O53" s="10">
        <f>YEAR(InputData[[#This Row],[DATE]])</f>
        <v>2023</v>
      </c>
    </row>
    <row r="54" spans="1:15" x14ac:dyDescent="0.25">
      <c r="A54" s="2" t="s">
        <v>95</v>
      </c>
      <c r="B54" s="4" t="s">
        <v>96</v>
      </c>
      <c r="C54" s="5">
        <v>12</v>
      </c>
      <c r="D54" s="5" t="s">
        <v>7</v>
      </c>
      <c r="E54" s="5" t="s">
        <v>14</v>
      </c>
      <c r="F54" s="3">
        <v>0.1</v>
      </c>
      <c r="G54" s="6" t="str">
        <f>VLOOKUP(InputData[[#This Row],[PRODUCT ID]],MasterData[],2,0)</f>
        <v>Digital Wall Clock</v>
      </c>
      <c r="H54" s="6" t="str">
        <f>VLOOKUP(B54,MasterData[],3,)</f>
        <v>Home &amp; Furniture</v>
      </c>
      <c r="I54" s="14">
        <f>VLOOKUP(B54,MasterData[],4,FALSE)</f>
        <v>48</v>
      </c>
      <c r="J54" s="14">
        <f>VLOOKUP(B54,MasterData[],5,FALSE)</f>
        <v>57.12</v>
      </c>
      <c r="K54" s="14">
        <f>InputData[[#This Row],[BUYING PRIZE]]*InputData[[#This Row],[QUANTITY]]</f>
        <v>576</v>
      </c>
      <c r="L54" s="14">
        <f>InputData[[#This Row],[SELLING PRICE]]*InputData[[#This Row],[QUANTITY]]*(1-InputData[[#This Row],[DISCOUNT %2]])</f>
        <v>616.89599999999996</v>
      </c>
      <c r="M54" s="16">
        <f>DAY(InputData[[#This Row],[DATE]])</f>
        <v>22</v>
      </c>
      <c r="N54" s="8" t="str">
        <f>TEXT(InputData[[#This Row],[DATE]],"mmm")</f>
        <v>May</v>
      </c>
      <c r="O54" s="10">
        <f>YEAR(InputData[[#This Row],[DATE]])</f>
        <v>2023</v>
      </c>
    </row>
    <row r="55" spans="1:15" x14ac:dyDescent="0.25">
      <c r="A55" s="2" t="s">
        <v>57</v>
      </c>
      <c r="B55" s="4" t="s">
        <v>38</v>
      </c>
      <c r="C55" s="5">
        <v>2</v>
      </c>
      <c r="D55" s="5" t="s">
        <v>8</v>
      </c>
      <c r="E55" s="5" t="s">
        <v>14</v>
      </c>
      <c r="F55" s="3">
        <v>0.15</v>
      </c>
      <c r="G55" s="6" t="str">
        <f>VLOOKUP(InputData[[#This Row],[PRODUCT ID]],MasterData[],2,0)</f>
        <v>RC Car - Off-Road Beast</v>
      </c>
      <c r="H55" s="6" t="str">
        <f>VLOOKUP(B55,MasterData[],3,)</f>
        <v>Toys &amp; Gaming</v>
      </c>
      <c r="I55" s="14">
        <f>VLOOKUP(B55,MasterData[],4,FALSE)</f>
        <v>72</v>
      </c>
      <c r="J55" s="14">
        <f>VLOOKUP(B55,MasterData[],5,FALSE)</f>
        <v>79.92</v>
      </c>
      <c r="K55" s="14">
        <f>InputData[[#This Row],[BUYING PRIZE]]*InputData[[#This Row],[QUANTITY]]</f>
        <v>144</v>
      </c>
      <c r="L55" s="14">
        <f>InputData[[#This Row],[SELLING PRICE]]*InputData[[#This Row],[QUANTITY]]*(1-InputData[[#This Row],[DISCOUNT %2]])</f>
        <v>135.864</v>
      </c>
      <c r="M55" s="16">
        <f>DAY(InputData[[#This Row],[DATE]])</f>
        <v>22</v>
      </c>
      <c r="N55" s="8" t="str">
        <f>TEXT(InputData[[#This Row],[DATE]],"mmm")</f>
        <v>Feb</v>
      </c>
      <c r="O55" s="10">
        <f>YEAR(InputData[[#This Row],[DATE]])</f>
        <v>2023</v>
      </c>
    </row>
    <row r="56" spans="1:15" x14ac:dyDescent="0.25">
      <c r="A56" s="2" t="s">
        <v>47</v>
      </c>
      <c r="B56" s="4" t="s">
        <v>97</v>
      </c>
      <c r="C56" s="5">
        <v>15</v>
      </c>
      <c r="D56" s="5" t="s">
        <v>7</v>
      </c>
      <c r="E56" s="5" t="s">
        <v>8</v>
      </c>
      <c r="F56" s="3">
        <v>0.15</v>
      </c>
      <c r="G56" s="6" t="str">
        <f>VLOOKUP(InputData[[#This Row],[PRODUCT ID]],MasterData[],2,0)</f>
        <v>Ultra HD 4K Smart TV</v>
      </c>
      <c r="H56" s="6" t="str">
        <f>VLOOKUP(B56,MasterData[],3,)</f>
        <v>Electronics &amp; Gadgets</v>
      </c>
      <c r="I56" s="14">
        <f>VLOOKUP(B56,MasterData[],4,FALSE)</f>
        <v>105</v>
      </c>
      <c r="J56" s="14">
        <f>VLOOKUP(B56,MasterData[],5,FALSE)</f>
        <v>142.80000000000001</v>
      </c>
      <c r="K56" s="14">
        <f>InputData[[#This Row],[BUYING PRIZE]]*InputData[[#This Row],[QUANTITY]]</f>
        <v>1575</v>
      </c>
      <c r="L56" s="14">
        <f>InputData[[#This Row],[SELLING PRICE]]*InputData[[#This Row],[QUANTITY]]*(1-InputData[[#This Row],[DISCOUNT %2]])</f>
        <v>1820.7</v>
      </c>
      <c r="M56" s="16">
        <f>DAY(InputData[[#This Row],[DATE]])</f>
        <v>11</v>
      </c>
      <c r="N56" s="8" t="str">
        <f>TEXT(InputData[[#This Row],[DATE]],"mmm")</f>
        <v>May</v>
      </c>
      <c r="O56" s="10">
        <f>YEAR(InputData[[#This Row],[DATE]])</f>
        <v>2023</v>
      </c>
    </row>
    <row r="57" spans="1:15" x14ac:dyDescent="0.25">
      <c r="A57" s="2" t="s">
        <v>98</v>
      </c>
      <c r="B57" s="4" t="s">
        <v>46</v>
      </c>
      <c r="C57" s="5">
        <v>19</v>
      </c>
      <c r="D57" s="5" t="s">
        <v>7</v>
      </c>
      <c r="E57" s="5" t="s">
        <v>14</v>
      </c>
      <c r="F57" s="3">
        <v>0.15</v>
      </c>
      <c r="G57" s="6" t="str">
        <f>VLOOKUP(InputData[[#This Row],[PRODUCT ID]],MasterData[],2,0)</f>
        <v>Running Shoes - Ultra Boost</v>
      </c>
      <c r="H57" s="6" t="str">
        <f>VLOOKUP(B57,MasterData[],3,)</f>
        <v>Fashion &amp; Accessories</v>
      </c>
      <c r="I57" s="14">
        <f>VLOOKUP(B57,MasterData[],4,FALSE)</f>
        <v>112</v>
      </c>
      <c r="J57" s="14">
        <f>VLOOKUP(B57,MasterData[],5,FALSE)</f>
        <v>122.08</v>
      </c>
      <c r="K57" s="14">
        <f>InputData[[#This Row],[BUYING PRIZE]]*InputData[[#This Row],[QUANTITY]]</f>
        <v>2128</v>
      </c>
      <c r="L57" s="14">
        <f>InputData[[#This Row],[SELLING PRICE]]*InputData[[#This Row],[QUANTITY]]*(1-InputData[[#This Row],[DISCOUNT %2]])</f>
        <v>1971.5919999999999</v>
      </c>
      <c r="M57" s="16">
        <f>DAY(InputData[[#This Row],[DATE]])</f>
        <v>3</v>
      </c>
      <c r="N57" s="8" t="str">
        <f>TEXT(InputData[[#This Row],[DATE]],"mmm")</f>
        <v>May</v>
      </c>
      <c r="O57" s="10">
        <f>YEAR(InputData[[#This Row],[DATE]])</f>
        <v>2023</v>
      </c>
    </row>
    <row r="58" spans="1:15" x14ac:dyDescent="0.25">
      <c r="A58" s="2" t="s">
        <v>99</v>
      </c>
      <c r="B58" s="4" t="s">
        <v>16</v>
      </c>
      <c r="C58" s="5">
        <v>7</v>
      </c>
      <c r="D58" s="5" t="s">
        <v>7</v>
      </c>
      <c r="E58" s="5" t="s">
        <v>14</v>
      </c>
      <c r="F58" s="3">
        <v>0.15</v>
      </c>
      <c r="G58" s="6" t="str">
        <f>VLOOKUP(InputData[[#This Row],[PRODUCT ID]],MasterData[],2,0)</f>
        <v>Unisex Hoodie - Streetwear Edition</v>
      </c>
      <c r="H58" s="6" t="str">
        <f>VLOOKUP(B58,MasterData[],3,)</f>
        <v>Fashion &amp; Accessories</v>
      </c>
      <c r="I58" s="14">
        <f>VLOOKUP(B58,MasterData[],4,FALSE)</f>
        <v>12</v>
      </c>
      <c r="J58" s="14">
        <f>VLOOKUP(B58,MasterData[],5,FALSE)</f>
        <v>15.72</v>
      </c>
      <c r="K58" s="14">
        <f>InputData[[#This Row],[BUYING PRIZE]]*InputData[[#This Row],[QUANTITY]]</f>
        <v>84</v>
      </c>
      <c r="L58" s="14">
        <f>InputData[[#This Row],[SELLING PRICE]]*InputData[[#This Row],[QUANTITY]]*(1-InputData[[#This Row],[DISCOUNT %2]])</f>
        <v>93.534000000000006</v>
      </c>
      <c r="M58" s="16">
        <f>DAY(InputData[[#This Row],[DATE]])</f>
        <v>17</v>
      </c>
      <c r="N58" s="8" t="str">
        <f>TEXT(InputData[[#This Row],[DATE]],"mmm")</f>
        <v>Nov</v>
      </c>
      <c r="O58" s="10">
        <f>YEAR(InputData[[#This Row],[DATE]])</f>
        <v>2023</v>
      </c>
    </row>
    <row r="59" spans="1:15" x14ac:dyDescent="0.25">
      <c r="A59" s="2" t="s">
        <v>100</v>
      </c>
      <c r="B59" s="4" t="s">
        <v>101</v>
      </c>
      <c r="C59" s="5">
        <v>20</v>
      </c>
      <c r="D59" s="5" t="s">
        <v>8</v>
      </c>
      <c r="E59" s="5" t="s">
        <v>14</v>
      </c>
      <c r="F59" s="3">
        <v>0.2</v>
      </c>
      <c r="G59" s="6" t="str">
        <f>VLOOKUP(InputData[[#This Row],[PRODUCT ID]],MasterData[],2,0)</f>
        <v>Adjustable Dumbbell Set</v>
      </c>
      <c r="H59" s="6" t="str">
        <f>VLOOKUP(B59,MasterData[],3,)</f>
        <v>Sports &amp; Outdoor</v>
      </c>
      <c r="I59" s="14">
        <f>VLOOKUP(B59,MasterData[],4,FALSE)</f>
        <v>47</v>
      </c>
      <c r="J59" s="14">
        <f>VLOOKUP(B59,MasterData[],5,FALSE)</f>
        <v>53.11</v>
      </c>
      <c r="K59" s="14">
        <f>InputData[[#This Row],[BUYING PRIZE]]*InputData[[#This Row],[QUANTITY]]</f>
        <v>940</v>
      </c>
      <c r="L59" s="14">
        <f>InputData[[#This Row],[SELLING PRICE]]*InputData[[#This Row],[QUANTITY]]*(1-InputData[[#This Row],[DISCOUNT %2]])</f>
        <v>849.7600000000001</v>
      </c>
      <c r="M59" s="16">
        <f>DAY(InputData[[#This Row],[DATE]])</f>
        <v>12</v>
      </c>
      <c r="N59" s="8" t="str">
        <f>TEXT(InputData[[#This Row],[DATE]],"mmm")</f>
        <v>Sep</v>
      </c>
      <c r="O59" s="10">
        <f>YEAR(InputData[[#This Row],[DATE]])</f>
        <v>2023</v>
      </c>
    </row>
    <row r="60" spans="1:15" x14ac:dyDescent="0.25">
      <c r="A60" s="2" t="s">
        <v>102</v>
      </c>
      <c r="B60" s="4" t="s">
        <v>70</v>
      </c>
      <c r="C60" s="5">
        <v>11</v>
      </c>
      <c r="D60" s="5" t="s">
        <v>11</v>
      </c>
      <c r="E60" s="5" t="s">
        <v>14</v>
      </c>
      <c r="F60" s="3">
        <v>0.15</v>
      </c>
      <c r="G60" s="6" t="str">
        <f>VLOOKUP(InputData[[#This Row],[PRODUCT ID]],MasterData[],2,0)</f>
        <v>Women's Designer Handbag</v>
      </c>
      <c r="H60" s="6" t="str">
        <f>VLOOKUP(B60,MasterData[],3,)</f>
        <v>Fashion &amp; Accessories</v>
      </c>
      <c r="I60" s="14">
        <f>VLOOKUP(B60,MasterData[],4,FALSE)</f>
        <v>44</v>
      </c>
      <c r="J60" s="14">
        <f>VLOOKUP(B60,MasterData[],5,FALSE)</f>
        <v>48.4</v>
      </c>
      <c r="K60" s="14">
        <f>InputData[[#This Row],[BUYING PRIZE]]*InputData[[#This Row],[QUANTITY]]</f>
        <v>484</v>
      </c>
      <c r="L60" s="14">
        <f>InputData[[#This Row],[SELLING PRICE]]*InputData[[#This Row],[QUANTITY]]*(1-InputData[[#This Row],[DISCOUNT %2]])</f>
        <v>452.53999999999996</v>
      </c>
      <c r="M60" s="16">
        <f>DAY(InputData[[#This Row],[DATE]])</f>
        <v>13</v>
      </c>
      <c r="N60" s="8" t="str">
        <f>TEXT(InputData[[#This Row],[DATE]],"mmm")</f>
        <v>Dec</v>
      </c>
      <c r="O60" s="10">
        <f>YEAR(InputData[[#This Row],[DATE]])</f>
        <v>2023</v>
      </c>
    </row>
    <row r="61" spans="1:15" x14ac:dyDescent="0.25">
      <c r="A61" s="2" t="s">
        <v>45</v>
      </c>
      <c r="B61" s="4" t="s">
        <v>80</v>
      </c>
      <c r="C61" s="5">
        <v>17</v>
      </c>
      <c r="D61" s="5" t="s">
        <v>7</v>
      </c>
      <c r="E61" s="5" t="s">
        <v>8</v>
      </c>
      <c r="F61" s="3">
        <v>0.2</v>
      </c>
      <c r="G61" s="6" t="str">
        <f>VLOOKUP(InputData[[#This Row],[PRODUCT ID]],MasterData[],2,0)</f>
        <v>DroneX with 4K Camera</v>
      </c>
      <c r="H61" s="6" t="str">
        <f>VLOOKUP(B61,MasterData[],3,)</f>
        <v>Electronics &amp; Gadgets</v>
      </c>
      <c r="I61" s="14">
        <f>VLOOKUP(B61,MasterData[],4,FALSE)</f>
        <v>6</v>
      </c>
      <c r="J61" s="14">
        <f>VLOOKUP(B61,MasterData[],5,FALSE)</f>
        <v>7.8599999999999994</v>
      </c>
      <c r="K61" s="14">
        <f>InputData[[#This Row],[BUYING PRIZE]]*InputData[[#This Row],[QUANTITY]]</f>
        <v>102</v>
      </c>
      <c r="L61" s="14">
        <f>InputData[[#This Row],[SELLING PRICE]]*InputData[[#This Row],[QUANTITY]]*(1-InputData[[#This Row],[DISCOUNT %2]])</f>
        <v>106.89600000000002</v>
      </c>
      <c r="M61" s="16">
        <f>DAY(InputData[[#This Row],[DATE]])</f>
        <v>27</v>
      </c>
      <c r="N61" s="8" t="str">
        <f>TEXT(InputData[[#This Row],[DATE]],"mmm")</f>
        <v>Jun</v>
      </c>
      <c r="O61" s="10">
        <f>YEAR(InputData[[#This Row],[DATE]])</f>
        <v>2023</v>
      </c>
    </row>
    <row r="62" spans="1:15" x14ac:dyDescent="0.25">
      <c r="A62" s="2" t="s">
        <v>104</v>
      </c>
      <c r="B62" s="4" t="s">
        <v>16</v>
      </c>
      <c r="C62" s="5">
        <v>2</v>
      </c>
      <c r="D62" s="5" t="s">
        <v>8</v>
      </c>
      <c r="E62" s="5" t="s">
        <v>14</v>
      </c>
      <c r="F62" s="3">
        <v>0</v>
      </c>
      <c r="G62" s="6" t="str">
        <f>VLOOKUP(InputData[[#This Row],[PRODUCT ID]],MasterData[],2,0)</f>
        <v>Unisex Hoodie - Streetwear Edition</v>
      </c>
      <c r="H62" s="6" t="str">
        <f>VLOOKUP(B62,MasterData[],3,)</f>
        <v>Fashion &amp; Accessories</v>
      </c>
      <c r="I62" s="14">
        <f>VLOOKUP(B62,MasterData[],4,FALSE)</f>
        <v>12</v>
      </c>
      <c r="J62" s="14">
        <f>VLOOKUP(B62,MasterData[],5,FALSE)</f>
        <v>15.72</v>
      </c>
      <c r="K62" s="14">
        <f>InputData[[#This Row],[BUYING PRIZE]]*InputData[[#This Row],[QUANTITY]]</f>
        <v>24</v>
      </c>
      <c r="L62" s="14">
        <f>InputData[[#This Row],[SELLING PRICE]]*InputData[[#This Row],[QUANTITY]]*(1-InputData[[#This Row],[DISCOUNT %2]])</f>
        <v>31.44</v>
      </c>
      <c r="M62" s="16">
        <f>DAY(InputData[[#This Row],[DATE]])</f>
        <v>6</v>
      </c>
      <c r="N62" s="8" t="str">
        <f>TEXT(InputData[[#This Row],[DATE]],"mmm")</f>
        <v>Jul</v>
      </c>
      <c r="O62" s="10">
        <f>YEAR(InputData[[#This Row],[DATE]])</f>
        <v>2023</v>
      </c>
    </row>
    <row r="63" spans="1:15" x14ac:dyDescent="0.25">
      <c r="A63" s="2" t="s">
        <v>105</v>
      </c>
      <c r="B63" s="4" t="s">
        <v>68</v>
      </c>
      <c r="C63" s="5">
        <v>12</v>
      </c>
      <c r="D63" s="5" t="s">
        <v>8</v>
      </c>
      <c r="E63" s="5" t="s">
        <v>14</v>
      </c>
      <c r="F63" s="3">
        <v>0.2</v>
      </c>
      <c r="G63" s="6" t="str">
        <f>VLOOKUP(InputData[[#This Row],[PRODUCT ID]],MasterData[],2,0)</f>
        <v>Formal Dress Shoes</v>
      </c>
      <c r="H63" s="6" t="str">
        <f>VLOOKUP(B63,MasterData[],3,)</f>
        <v>Fashion &amp; Accessories</v>
      </c>
      <c r="I63" s="14">
        <f>VLOOKUP(B63,MasterData[],4,FALSE)</f>
        <v>37</v>
      </c>
      <c r="J63" s="14">
        <f>VLOOKUP(B63,MasterData[],5,FALSE)</f>
        <v>49.21</v>
      </c>
      <c r="K63" s="14">
        <f>InputData[[#This Row],[BUYING PRIZE]]*InputData[[#This Row],[QUANTITY]]</f>
        <v>444</v>
      </c>
      <c r="L63" s="14">
        <f>InputData[[#This Row],[SELLING PRICE]]*InputData[[#This Row],[QUANTITY]]*(1-InputData[[#This Row],[DISCOUNT %2]])</f>
        <v>472.416</v>
      </c>
      <c r="M63" s="16">
        <f>DAY(InputData[[#This Row],[DATE]])</f>
        <v>4</v>
      </c>
      <c r="N63" s="8" t="str">
        <f>TEXT(InputData[[#This Row],[DATE]],"mmm")</f>
        <v>Jul</v>
      </c>
      <c r="O63" s="10">
        <f>YEAR(InputData[[#This Row],[DATE]])</f>
        <v>2023</v>
      </c>
    </row>
    <row r="64" spans="1:15" x14ac:dyDescent="0.25">
      <c r="A64" s="2" t="s">
        <v>106</v>
      </c>
      <c r="B64" s="4" t="s">
        <v>18</v>
      </c>
      <c r="C64" s="5">
        <v>8</v>
      </c>
      <c r="D64" s="5" t="s">
        <v>8</v>
      </c>
      <c r="E64" s="5" t="s">
        <v>8</v>
      </c>
      <c r="F64" s="3">
        <v>0.05</v>
      </c>
      <c r="G64" s="6" t="str">
        <f>VLOOKUP(InputData[[#This Row],[PRODUCT ID]],MasterData[],2,0)</f>
        <v>Wireless Noise-Canceling Headphones</v>
      </c>
      <c r="H64" s="6" t="str">
        <f>VLOOKUP(B64,MasterData[],3,)</f>
        <v>Electronics &amp; Gadgets</v>
      </c>
      <c r="I64" s="14">
        <f>VLOOKUP(B64,MasterData[],4,FALSE)</f>
        <v>71</v>
      </c>
      <c r="J64" s="14">
        <f>VLOOKUP(B64,MasterData[],5,FALSE)</f>
        <v>80.94</v>
      </c>
      <c r="K64" s="14">
        <f>InputData[[#This Row],[BUYING PRIZE]]*InputData[[#This Row],[QUANTITY]]</f>
        <v>568</v>
      </c>
      <c r="L64" s="14">
        <f>InputData[[#This Row],[SELLING PRICE]]*InputData[[#This Row],[QUANTITY]]*(1-InputData[[#This Row],[DISCOUNT %2]])</f>
        <v>615.14400000000001</v>
      </c>
      <c r="M64" s="16">
        <f>DAY(InputData[[#This Row],[DATE]])</f>
        <v>5</v>
      </c>
      <c r="N64" s="8" t="str">
        <f>TEXT(InputData[[#This Row],[DATE]],"mmm")</f>
        <v>Jan</v>
      </c>
      <c r="O64" s="10">
        <f>YEAR(InputData[[#This Row],[DATE]])</f>
        <v>2023</v>
      </c>
    </row>
    <row r="65" spans="1:15" x14ac:dyDescent="0.25">
      <c r="A65" s="2" t="s">
        <v>107</v>
      </c>
      <c r="B65" s="4" t="s">
        <v>51</v>
      </c>
      <c r="C65" s="5">
        <v>3</v>
      </c>
      <c r="D65" s="5" t="s">
        <v>11</v>
      </c>
      <c r="E65" s="5" t="s">
        <v>14</v>
      </c>
      <c r="F65" s="3">
        <v>0</v>
      </c>
      <c r="G65" s="6" t="str">
        <f>VLOOKUP(InputData[[#This Row],[PRODUCT ID]],MasterData[],2,0)</f>
        <v>Smart LED Floor Lamp</v>
      </c>
      <c r="H65" s="6" t="str">
        <f>VLOOKUP(B65,MasterData[],3,)</f>
        <v>Home &amp; Furniture</v>
      </c>
      <c r="I65" s="14">
        <f>VLOOKUP(B65,MasterData[],4,FALSE)</f>
        <v>141</v>
      </c>
      <c r="J65" s="14">
        <f>VLOOKUP(B65,MasterData[],5,FALSE)</f>
        <v>149.46</v>
      </c>
      <c r="K65" s="14">
        <f>InputData[[#This Row],[BUYING PRIZE]]*InputData[[#This Row],[QUANTITY]]</f>
        <v>423</v>
      </c>
      <c r="L65" s="14">
        <f>InputData[[#This Row],[SELLING PRICE]]*InputData[[#This Row],[QUANTITY]]*(1-InputData[[#This Row],[DISCOUNT %2]])</f>
        <v>448.38</v>
      </c>
      <c r="M65" s="16">
        <f>DAY(InputData[[#This Row],[DATE]])</f>
        <v>20</v>
      </c>
      <c r="N65" s="8" t="str">
        <f>TEXT(InputData[[#This Row],[DATE]],"mmm")</f>
        <v>Sep</v>
      </c>
      <c r="O65" s="10">
        <f>YEAR(InputData[[#This Row],[DATE]])</f>
        <v>2023</v>
      </c>
    </row>
    <row r="66" spans="1:15" x14ac:dyDescent="0.25">
      <c r="A66" s="2" t="s">
        <v>108</v>
      </c>
      <c r="B66" s="4" t="s">
        <v>18</v>
      </c>
      <c r="C66" s="5">
        <v>3</v>
      </c>
      <c r="D66" s="5" t="s">
        <v>8</v>
      </c>
      <c r="E66" s="5" t="s">
        <v>14</v>
      </c>
      <c r="F66" s="3">
        <v>0.2</v>
      </c>
      <c r="G66" s="6" t="str">
        <f>VLOOKUP(InputData[[#This Row],[PRODUCT ID]],MasterData[],2,0)</f>
        <v>Wireless Noise-Canceling Headphones</v>
      </c>
      <c r="H66" s="6" t="str">
        <f>VLOOKUP(B66,MasterData[],3,)</f>
        <v>Electronics &amp; Gadgets</v>
      </c>
      <c r="I66" s="14">
        <f>VLOOKUP(B66,MasterData[],4,FALSE)</f>
        <v>71</v>
      </c>
      <c r="J66" s="14">
        <f>VLOOKUP(B66,MasterData[],5,FALSE)</f>
        <v>80.94</v>
      </c>
      <c r="K66" s="14">
        <f>InputData[[#This Row],[BUYING PRIZE]]*InputData[[#This Row],[QUANTITY]]</f>
        <v>213</v>
      </c>
      <c r="L66" s="14">
        <f>InputData[[#This Row],[SELLING PRICE]]*InputData[[#This Row],[QUANTITY]]*(1-InputData[[#This Row],[DISCOUNT %2]])</f>
        <v>194.256</v>
      </c>
      <c r="M66" s="16">
        <f>DAY(InputData[[#This Row],[DATE]])</f>
        <v>1</v>
      </c>
      <c r="N66" s="8" t="str">
        <f>TEXT(InputData[[#This Row],[DATE]],"mmm")</f>
        <v>Dec</v>
      </c>
      <c r="O66" s="10">
        <f>YEAR(InputData[[#This Row],[DATE]])</f>
        <v>2023</v>
      </c>
    </row>
    <row r="67" spans="1:15" x14ac:dyDescent="0.25">
      <c r="A67" s="2" t="s">
        <v>109</v>
      </c>
      <c r="B67" s="4" t="s">
        <v>110</v>
      </c>
      <c r="C67" s="5">
        <v>12</v>
      </c>
      <c r="D67" s="5" t="s">
        <v>11</v>
      </c>
      <c r="E67" s="5" t="s">
        <v>14</v>
      </c>
      <c r="F67" s="3">
        <v>0.05</v>
      </c>
      <c r="G67" s="6" t="str">
        <f>VLOOKUP(InputData[[#This Row],[PRODUCT ID]],MasterData[],2,0)</f>
        <v>Tabletop Board Game - Strategy Edition</v>
      </c>
      <c r="H67" s="6" t="str">
        <f>VLOOKUP(B67,MasterData[],3,)</f>
        <v>Toys &amp; Gaming</v>
      </c>
      <c r="I67" s="14">
        <f>VLOOKUP(B67,MasterData[],4,FALSE)</f>
        <v>67</v>
      </c>
      <c r="J67" s="14">
        <f>VLOOKUP(B67,MasterData[],5,FALSE)</f>
        <v>83.08</v>
      </c>
      <c r="K67" s="14">
        <f>InputData[[#This Row],[BUYING PRIZE]]*InputData[[#This Row],[QUANTITY]]</f>
        <v>804</v>
      </c>
      <c r="L67" s="14">
        <f>InputData[[#This Row],[SELLING PRICE]]*InputData[[#This Row],[QUANTITY]]*(1-InputData[[#This Row],[DISCOUNT %2]])</f>
        <v>947.11199999999997</v>
      </c>
      <c r="M67" s="16">
        <f>DAY(InputData[[#This Row],[DATE]])</f>
        <v>12</v>
      </c>
      <c r="N67" s="8" t="str">
        <f>TEXT(InputData[[#This Row],[DATE]],"mmm")</f>
        <v>Apr</v>
      </c>
      <c r="O67" s="10">
        <f>YEAR(InputData[[#This Row],[DATE]])</f>
        <v>2023</v>
      </c>
    </row>
    <row r="68" spans="1:15" x14ac:dyDescent="0.25">
      <c r="A68" s="2" t="s">
        <v>111</v>
      </c>
      <c r="B68" s="4" t="s">
        <v>97</v>
      </c>
      <c r="C68" s="5">
        <v>10</v>
      </c>
      <c r="D68" s="5" t="s">
        <v>8</v>
      </c>
      <c r="E68" s="5" t="s">
        <v>8</v>
      </c>
      <c r="F68" s="3">
        <v>0.15</v>
      </c>
      <c r="G68" s="6" t="str">
        <f>VLOOKUP(InputData[[#This Row],[PRODUCT ID]],MasterData[],2,0)</f>
        <v>Ultra HD 4K Smart TV</v>
      </c>
      <c r="H68" s="6" t="str">
        <f>VLOOKUP(B68,MasterData[],3,)</f>
        <v>Electronics &amp; Gadgets</v>
      </c>
      <c r="I68" s="14">
        <f>VLOOKUP(B68,MasterData[],4,FALSE)</f>
        <v>105</v>
      </c>
      <c r="J68" s="14">
        <f>VLOOKUP(B68,MasterData[],5,FALSE)</f>
        <v>142.80000000000001</v>
      </c>
      <c r="K68" s="14">
        <f>InputData[[#This Row],[BUYING PRIZE]]*InputData[[#This Row],[QUANTITY]]</f>
        <v>1050</v>
      </c>
      <c r="L68" s="14">
        <f>InputData[[#This Row],[SELLING PRICE]]*InputData[[#This Row],[QUANTITY]]*(1-InputData[[#This Row],[DISCOUNT %2]])</f>
        <v>1213.8</v>
      </c>
      <c r="M68" s="16">
        <f>DAY(InputData[[#This Row],[DATE]])</f>
        <v>25</v>
      </c>
      <c r="N68" s="8" t="str">
        <f>TEXT(InputData[[#This Row],[DATE]],"mmm")</f>
        <v>Jan</v>
      </c>
      <c r="O68" s="10">
        <f>YEAR(InputData[[#This Row],[DATE]])</f>
        <v>2023</v>
      </c>
    </row>
    <row r="69" spans="1:15" x14ac:dyDescent="0.25">
      <c r="A69" s="2" t="s">
        <v>112</v>
      </c>
      <c r="B69" s="4" t="s">
        <v>36</v>
      </c>
      <c r="C69" s="5">
        <v>8</v>
      </c>
      <c r="D69" s="5" t="s">
        <v>7</v>
      </c>
      <c r="E69" s="5" t="s">
        <v>14</v>
      </c>
      <c r="F69" s="3">
        <v>0</v>
      </c>
      <c r="G69" s="6" t="str">
        <f>VLOOKUP(InputData[[#This Row],[PRODUCT ID]],MasterData[],2,0)</f>
        <v>Luxury Stainless Steel Watch</v>
      </c>
      <c r="H69" s="6" t="str">
        <f>VLOOKUP(B69,MasterData[],3,)</f>
        <v>Fashion &amp; Accessories</v>
      </c>
      <c r="I69" s="14">
        <f>VLOOKUP(B69,MasterData[],4,FALSE)</f>
        <v>73</v>
      </c>
      <c r="J69" s="14">
        <f>VLOOKUP(B69,MasterData[],5,FALSE)</f>
        <v>94.17</v>
      </c>
      <c r="K69" s="14">
        <f>InputData[[#This Row],[BUYING PRIZE]]*InputData[[#This Row],[QUANTITY]]</f>
        <v>584</v>
      </c>
      <c r="L69" s="14">
        <f>InputData[[#This Row],[SELLING PRICE]]*InputData[[#This Row],[QUANTITY]]*(1-InputData[[#This Row],[DISCOUNT %2]])</f>
        <v>753.36</v>
      </c>
      <c r="M69" s="16">
        <f>DAY(InputData[[#This Row],[DATE]])</f>
        <v>9</v>
      </c>
      <c r="N69" s="8" t="str">
        <f>TEXT(InputData[[#This Row],[DATE]],"mmm")</f>
        <v>Jul</v>
      </c>
      <c r="O69" s="10">
        <f>YEAR(InputData[[#This Row],[DATE]])</f>
        <v>2023</v>
      </c>
    </row>
    <row r="70" spans="1:15" x14ac:dyDescent="0.25">
      <c r="A70" s="2" t="s">
        <v>113</v>
      </c>
      <c r="B70" s="4" t="s">
        <v>114</v>
      </c>
      <c r="C70" s="5">
        <v>15</v>
      </c>
      <c r="D70" s="5" t="s">
        <v>7</v>
      </c>
      <c r="E70" s="5" t="s">
        <v>14</v>
      </c>
      <c r="F70" s="3">
        <v>0.15</v>
      </c>
      <c r="G70" s="6" t="str">
        <f>VLOOKUP(InputData[[#This Row],[PRODUCT ID]],MasterData[],2,0)</f>
        <v>Memory Foam Mattress</v>
      </c>
      <c r="H70" s="6" t="str">
        <f>VLOOKUP(B70,MasterData[],3,)</f>
        <v>Home &amp; Furniture</v>
      </c>
      <c r="I70" s="14">
        <f>VLOOKUP(B70,MasterData[],4,FALSE)</f>
        <v>144</v>
      </c>
      <c r="J70" s="14">
        <f>VLOOKUP(B70,MasterData[],5,FALSE)</f>
        <v>156.96</v>
      </c>
      <c r="K70" s="14">
        <f>InputData[[#This Row],[BUYING PRIZE]]*InputData[[#This Row],[QUANTITY]]</f>
        <v>2160</v>
      </c>
      <c r="L70" s="14">
        <f>InputData[[#This Row],[SELLING PRICE]]*InputData[[#This Row],[QUANTITY]]*(1-InputData[[#This Row],[DISCOUNT %2]])</f>
        <v>2001.24</v>
      </c>
      <c r="M70" s="16">
        <f>DAY(InputData[[#This Row],[DATE]])</f>
        <v>24</v>
      </c>
      <c r="N70" s="8" t="str">
        <f>TEXT(InputData[[#This Row],[DATE]],"mmm")</f>
        <v>Oct</v>
      </c>
      <c r="O70" s="10">
        <f>YEAR(InputData[[#This Row],[DATE]])</f>
        <v>2023</v>
      </c>
    </row>
    <row r="71" spans="1:15" x14ac:dyDescent="0.25">
      <c r="A71" s="2" t="s">
        <v>29</v>
      </c>
      <c r="B71" s="4" t="s">
        <v>20</v>
      </c>
      <c r="C71" s="5">
        <v>4</v>
      </c>
      <c r="D71" s="5" t="s">
        <v>8</v>
      </c>
      <c r="E71" s="5" t="s">
        <v>8</v>
      </c>
      <c r="F71" s="3">
        <v>0.15</v>
      </c>
      <c r="G71" s="6" t="str">
        <f>VLOOKUP(InputData[[#This Row],[PRODUCT ID]],MasterData[],2,0)</f>
        <v>Mountain Bike Pro 5000</v>
      </c>
      <c r="H71" s="6" t="str">
        <f>VLOOKUP(B71,MasterData[],3,)</f>
        <v>Sports &amp; Outdoor</v>
      </c>
      <c r="I71" s="14">
        <f>VLOOKUP(B71,MasterData[],4,FALSE)</f>
        <v>37</v>
      </c>
      <c r="J71" s="14">
        <f>VLOOKUP(B71,MasterData[],5,FALSE)</f>
        <v>41.81</v>
      </c>
      <c r="K71" s="14">
        <f>InputData[[#This Row],[BUYING PRIZE]]*InputData[[#This Row],[QUANTITY]]</f>
        <v>148</v>
      </c>
      <c r="L71" s="14">
        <f>InputData[[#This Row],[SELLING PRICE]]*InputData[[#This Row],[QUANTITY]]*(1-InputData[[#This Row],[DISCOUNT %2]])</f>
        <v>142.154</v>
      </c>
      <c r="M71" s="16">
        <f>DAY(InputData[[#This Row],[DATE]])</f>
        <v>19</v>
      </c>
      <c r="N71" s="8" t="str">
        <f>TEXT(InputData[[#This Row],[DATE]],"mmm")</f>
        <v>Nov</v>
      </c>
      <c r="O71" s="10">
        <f>YEAR(InputData[[#This Row],[DATE]])</f>
        <v>2023</v>
      </c>
    </row>
    <row r="72" spans="1:15" x14ac:dyDescent="0.25">
      <c r="A72" s="2" t="s">
        <v>115</v>
      </c>
      <c r="B72" s="4" t="s">
        <v>24</v>
      </c>
      <c r="C72" s="5">
        <v>20</v>
      </c>
      <c r="D72" s="5" t="s">
        <v>7</v>
      </c>
      <c r="E72" s="5" t="s">
        <v>14</v>
      </c>
      <c r="F72" s="3">
        <v>0.2</v>
      </c>
      <c r="G72" s="6" t="str">
        <f>VLOOKUP(InputData[[#This Row],[PRODUCT ID]],MasterData[],2,0)</f>
        <v>Diamond Stud Earrings</v>
      </c>
      <c r="H72" s="6" t="str">
        <f>VLOOKUP(B72,MasterData[],3,)</f>
        <v>Fashion &amp; Accessories</v>
      </c>
      <c r="I72" s="14">
        <f>VLOOKUP(B72,MasterData[],4,FALSE)</f>
        <v>13</v>
      </c>
      <c r="J72" s="14">
        <f>VLOOKUP(B72,MasterData[],5,FALSE)</f>
        <v>16.64</v>
      </c>
      <c r="K72" s="14">
        <f>InputData[[#This Row],[BUYING PRIZE]]*InputData[[#This Row],[QUANTITY]]</f>
        <v>260</v>
      </c>
      <c r="L72" s="14">
        <f>InputData[[#This Row],[SELLING PRICE]]*InputData[[#This Row],[QUANTITY]]*(1-InputData[[#This Row],[DISCOUNT %2]])</f>
        <v>266.24</v>
      </c>
      <c r="M72" s="16">
        <f>DAY(InputData[[#This Row],[DATE]])</f>
        <v>14</v>
      </c>
      <c r="N72" s="8" t="str">
        <f>TEXT(InputData[[#This Row],[DATE]],"mmm")</f>
        <v>Jul</v>
      </c>
      <c r="O72" s="10">
        <f>YEAR(InputData[[#This Row],[DATE]])</f>
        <v>2023</v>
      </c>
    </row>
    <row r="73" spans="1:15" x14ac:dyDescent="0.25">
      <c r="A73" s="2" t="s">
        <v>116</v>
      </c>
      <c r="B73" s="4" t="s">
        <v>68</v>
      </c>
      <c r="C73" s="5">
        <v>18</v>
      </c>
      <c r="D73" s="5" t="s">
        <v>11</v>
      </c>
      <c r="E73" s="5" t="s">
        <v>14</v>
      </c>
      <c r="F73" s="3">
        <v>0</v>
      </c>
      <c r="G73" s="6" t="str">
        <f>VLOOKUP(InputData[[#This Row],[PRODUCT ID]],MasterData[],2,0)</f>
        <v>Formal Dress Shoes</v>
      </c>
      <c r="H73" s="6" t="str">
        <f>VLOOKUP(B73,MasterData[],3,)</f>
        <v>Fashion &amp; Accessories</v>
      </c>
      <c r="I73" s="14">
        <f>VLOOKUP(B73,MasterData[],4,FALSE)</f>
        <v>37</v>
      </c>
      <c r="J73" s="14">
        <f>VLOOKUP(B73,MasterData[],5,FALSE)</f>
        <v>49.21</v>
      </c>
      <c r="K73" s="14">
        <f>InputData[[#This Row],[BUYING PRIZE]]*InputData[[#This Row],[QUANTITY]]</f>
        <v>666</v>
      </c>
      <c r="L73" s="14">
        <f>InputData[[#This Row],[SELLING PRICE]]*InputData[[#This Row],[QUANTITY]]*(1-InputData[[#This Row],[DISCOUNT %2]])</f>
        <v>885.78</v>
      </c>
      <c r="M73" s="16">
        <f>DAY(InputData[[#This Row],[DATE]])</f>
        <v>21</v>
      </c>
      <c r="N73" s="8" t="str">
        <f>TEXT(InputData[[#This Row],[DATE]],"mmm")</f>
        <v>Mar</v>
      </c>
      <c r="O73" s="10">
        <f>YEAR(InputData[[#This Row],[DATE]])</f>
        <v>2023</v>
      </c>
    </row>
    <row r="74" spans="1:15" x14ac:dyDescent="0.25">
      <c r="A74" s="2" t="s">
        <v>117</v>
      </c>
      <c r="B74" s="4" t="s">
        <v>94</v>
      </c>
      <c r="C74" s="5">
        <v>14</v>
      </c>
      <c r="D74" s="5" t="s">
        <v>11</v>
      </c>
      <c r="E74" s="5" t="s">
        <v>14</v>
      </c>
      <c r="F74" s="3">
        <v>0.2</v>
      </c>
      <c r="G74" s="6" t="str">
        <f>VLOOKUP(InputData[[#This Row],[PRODUCT ID]],MasterData[],2,0)</f>
        <v>Smartphone X Pro</v>
      </c>
      <c r="H74" s="6" t="str">
        <f>VLOOKUP(B74,MasterData[],3,)</f>
        <v>Electronics &amp; Gadgets</v>
      </c>
      <c r="I74" s="14">
        <f>VLOOKUP(B74,MasterData[],4,FALSE)</f>
        <v>98</v>
      </c>
      <c r="J74" s="14">
        <f>VLOOKUP(B74,MasterData[],5,FALSE)</f>
        <v>103.88</v>
      </c>
      <c r="K74" s="14">
        <f>InputData[[#This Row],[BUYING PRIZE]]*InputData[[#This Row],[QUANTITY]]</f>
        <v>1372</v>
      </c>
      <c r="L74" s="14">
        <f>InputData[[#This Row],[SELLING PRICE]]*InputData[[#This Row],[QUANTITY]]*(1-InputData[[#This Row],[DISCOUNT %2]])</f>
        <v>1163.4559999999999</v>
      </c>
      <c r="M74" s="16">
        <f>DAY(InputData[[#This Row],[DATE]])</f>
        <v>26</v>
      </c>
      <c r="N74" s="8" t="str">
        <f>TEXT(InputData[[#This Row],[DATE]],"mmm")</f>
        <v>Dec</v>
      </c>
      <c r="O74" s="10">
        <f>YEAR(InputData[[#This Row],[DATE]])</f>
        <v>2023</v>
      </c>
    </row>
    <row r="75" spans="1:15" x14ac:dyDescent="0.25">
      <c r="A75" s="2" t="s">
        <v>118</v>
      </c>
      <c r="B75" s="4" t="s">
        <v>83</v>
      </c>
      <c r="C75" s="5">
        <v>18</v>
      </c>
      <c r="D75" s="5" t="s">
        <v>7</v>
      </c>
      <c r="E75" s="5" t="s">
        <v>8</v>
      </c>
      <c r="F75" s="3">
        <v>0.15</v>
      </c>
      <c r="G75" s="6" t="str">
        <f>VLOOKUP(InputData[[#This Row],[PRODUCT ID]],MasterData[],2,0)</f>
        <v>Professional Tennis Racket</v>
      </c>
      <c r="H75" s="6" t="str">
        <f>VLOOKUP(B75,MasterData[],3,)</f>
        <v>Sports &amp; Outdoor</v>
      </c>
      <c r="I75" s="14">
        <f>VLOOKUP(B75,MasterData[],4,FALSE)</f>
        <v>55</v>
      </c>
      <c r="J75" s="14">
        <f>VLOOKUP(B75,MasterData[],5,FALSE)</f>
        <v>58.3</v>
      </c>
      <c r="K75" s="14">
        <f>InputData[[#This Row],[BUYING PRIZE]]*InputData[[#This Row],[QUANTITY]]</f>
        <v>990</v>
      </c>
      <c r="L75" s="14">
        <f>InputData[[#This Row],[SELLING PRICE]]*InputData[[#This Row],[QUANTITY]]*(1-InputData[[#This Row],[DISCOUNT %2]])</f>
        <v>891.9899999999999</v>
      </c>
      <c r="M75" s="16">
        <f>DAY(InputData[[#This Row],[DATE]])</f>
        <v>7</v>
      </c>
      <c r="N75" s="8" t="str">
        <f>TEXT(InputData[[#This Row],[DATE]],"mmm")</f>
        <v>Jun</v>
      </c>
      <c r="O75" s="10">
        <f>YEAR(InputData[[#This Row],[DATE]])</f>
        <v>2023</v>
      </c>
    </row>
    <row r="76" spans="1:15" x14ac:dyDescent="0.25">
      <c r="A76" s="2" t="s">
        <v>99</v>
      </c>
      <c r="B76" s="4" t="s">
        <v>97</v>
      </c>
      <c r="C76" s="5">
        <v>2</v>
      </c>
      <c r="D76" s="5" t="s">
        <v>7</v>
      </c>
      <c r="E76" s="5" t="s">
        <v>8</v>
      </c>
      <c r="F76" s="3">
        <v>0.05</v>
      </c>
      <c r="G76" s="6" t="str">
        <f>VLOOKUP(InputData[[#This Row],[PRODUCT ID]],MasterData[],2,0)</f>
        <v>Ultra HD 4K Smart TV</v>
      </c>
      <c r="H76" s="6" t="str">
        <f>VLOOKUP(B76,MasterData[],3,)</f>
        <v>Electronics &amp; Gadgets</v>
      </c>
      <c r="I76" s="14">
        <f>VLOOKUP(B76,MasterData[],4,FALSE)</f>
        <v>105</v>
      </c>
      <c r="J76" s="14">
        <f>VLOOKUP(B76,MasterData[],5,FALSE)</f>
        <v>142.80000000000001</v>
      </c>
      <c r="K76" s="14">
        <f>InputData[[#This Row],[BUYING PRIZE]]*InputData[[#This Row],[QUANTITY]]</f>
        <v>210</v>
      </c>
      <c r="L76" s="14">
        <f>InputData[[#This Row],[SELLING PRICE]]*InputData[[#This Row],[QUANTITY]]*(1-InputData[[#This Row],[DISCOUNT %2]])</f>
        <v>271.32</v>
      </c>
      <c r="M76" s="16">
        <f>DAY(InputData[[#This Row],[DATE]])</f>
        <v>17</v>
      </c>
      <c r="N76" s="8" t="str">
        <f>TEXT(InputData[[#This Row],[DATE]],"mmm")</f>
        <v>Nov</v>
      </c>
      <c r="O76" s="10">
        <f>YEAR(InputData[[#This Row],[DATE]])</f>
        <v>2023</v>
      </c>
    </row>
    <row r="77" spans="1:15" x14ac:dyDescent="0.25">
      <c r="A77" s="2" t="s">
        <v>119</v>
      </c>
      <c r="B77" s="4" t="s">
        <v>54</v>
      </c>
      <c r="C77" s="5">
        <v>17</v>
      </c>
      <c r="D77" s="5" t="s">
        <v>7</v>
      </c>
      <c r="E77" s="5" t="s">
        <v>8</v>
      </c>
      <c r="F77" s="3">
        <v>0.05</v>
      </c>
      <c r="G77" s="6" t="str">
        <f>VLOOKUP(InputData[[#This Row],[PRODUCT ID]],MasterData[],2,0)</f>
        <v>Slim Fit Denim Jeans</v>
      </c>
      <c r="H77" s="6" t="str">
        <f>VLOOKUP(B77,MasterData[],3,)</f>
        <v>Fashion &amp; Accessories</v>
      </c>
      <c r="I77" s="14">
        <f>VLOOKUP(B77,MasterData[],4,FALSE)</f>
        <v>134</v>
      </c>
      <c r="J77" s="14">
        <f>VLOOKUP(B77,MasterData[],5,FALSE)</f>
        <v>156.78</v>
      </c>
      <c r="K77" s="14">
        <f>InputData[[#This Row],[BUYING PRIZE]]*InputData[[#This Row],[QUANTITY]]</f>
        <v>2278</v>
      </c>
      <c r="L77" s="14">
        <f>InputData[[#This Row],[SELLING PRICE]]*InputData[[#This Row],[QUANTITY]]*(1-InputData[[#This Row],[DISCOUNT %2]])</f>
        <v>2531.9970000000003</v>
      </c>
      <c r="M77" s="16">
        <f>DAY(InputData[[#This Row],[DATE]])</f>
        <v>3</v>
      </c>
      <c r="N77" s="8" t="str">
        <f>TEXT(InputData[[#This Row],[DATE]],"mmm")</f>
        <v>Jul</v>
      </c>
      <c r="O77" s="10">
        <f>YEAR(InputData[[#This Row],[DATE]])</f>
        <v>2023</v>
      </c>
    </row>
    <row r="78" spans="1:15" x14ac:dyDescent="0.25">
      <c r="A78" s="2" t="s">
        <v>120</v>
      </c>
      <c r="B78" s="4" t="s">
        <v>74</v>
      </c>
      <c r="C78" s="5">
        <v>18</v>
      </c>
      <c r="D78" s="5" t="s">
        <v>8</v>
      </c>
      <c r="E78" s="5" t="s">
        <v>14</v>
      </c>
      <c r="F78" s="3">
        <v>0.2</v>
      </c>
      <c r="G78" s="6" t="str">
        <f>VLOOKUP(InputData[[#This Row],[PRODUCT ID]],MasterData[],2,0)</f>
        <v>3-Seater Recliner Sofa</v>
      </c>
      <c r="H78" s="6" t="str">
        <f>VLOOKUP(B78,MasterData[],3,)</f>
        <v>Home &amp; Furniture</v>
      </c>
      <c r="I78" s="14">
        <f>VLOOKUP(B78,MasterData[],4,FALSE)</f>
        <v>126</v>
      </c>
      <c r="J78" s="14">
        <f>VLOOKUP(B78,MasterData[],5,FALSE)</f>
        <v>162.54</v>
      </c>
      <c r="K78" s="14">
        <f>InputData[[#This Row],[BUYING PRIZE]]*InputData[[#This Row],[QUANTITY]]</f>
        <v>2268</v>
      </c>
      <c r="L78" s="14">
        <f>InputData[[#This Row],[SELLING PRICE]]*InputData[[#This Row],[QUANTITY]]*(1-InputData[[#This Row],[DISCOUNT %2]])</f>
        <v>2340.576</v>
      </c>
      <c r="M78" s="16">
        <f>DAY(InputData[[#This Row],[DATE]])</f>
        <v>13</v>
      </c>
      <c r="N78" s="8" t="str">
        <f>TEXT(InputData[[#This Row],[DATE]],"mmm")</f>
        <v>Jun</v>
      </c>
      <c r="O78" s="10">
        <f>YEAR(InputData[[#This Row],[DATE]])</f>
        <v>2023</v>
      </c>
    </row>
    <row r="79" spans="1:15" x14ac:dyDescent="0.25">
      <c r="A79" s="2" t="s">
        <v>121</v>
      </c>
      <c r="B79" s="4" t="s">
        <v>101</v>
      </c>
      <c r="C79" s="5">
        <v>8</v>
      </c>
      <c r="D79" s="5" t="s">
        <v>8</v>
      </c>
      <c r="E79" s="5" t="s">
        <v>8</v>
      </c>
      <c r="F79" s="3">
        <v>0.1</v>
      </c>
      <c r="G79" s="6" t="str">
        <f>VLOOKUP(InputData[[#This Row],[PRODUCT ID]],MasterData[],2,0)</f>
        <v>Adjustable Dumbbell Set</v>
      </c>
      <c r="H79" s="6" t="str">
        <f>VLOOKUP(B79,MasterData[],3,)</f>
        <v>Sports &amp; Outdoor</v>
      </c>
      <c r="I79" s="14">
        <f>VLOOKUP(B79,MasterData[],4,FALSE)</f>
        <v>47</v>
      </c>
      <c r="J79" s="14">
        <f>VLOOKUP(B79,MasterData[],5,FALSE)</f>
        <v>53.11</v>
      </c>
      <c r="K79" s="14">
        <f>InputData[[#This Row],[BUYING PRIZE]]*InputData[[#This Row],[QUANTITY]]</f>
        <v>376</v>
      </c>
      <c r="L79" s="14">
        <f>InputData[[#This Row],[SELLING PRICE]]*InputData[[#This Row],[QUANTITY]]*(1-InputData[[#This Row],[DISCOUNT %2]])</f>
        <v>382.392</v>
      </c>
      <c r="M79" s="16">
        <f>DAY(InputData[[#This Row],[DATE]])</f>
        <v>25</v>
      </c>
      <c r="N79" s="8" t="str">
        <f>TEXT(InputData[[#This Row],[DATE]],"mmm")</f>
        <v>Nov</v>
      </c>
      <c r="O79" s="10">
        <f>YEAR(InputData[[#This Row],[DATE]])</f>
        <v>2023</v>
      </c>
    </row>
    <row r="80" spans="1:15" x14ac:dyDescent="0.25">
      <c r="A80" s="2" t="s">
        <v>122</v>
      </c>
      <c r="B80" s="4" t="s">
        <v>123</v>
      </c>
      <c r="C80" s="5">
        <v>18</v>
      </c>
      <c r="D80" s="5" t="s">
        <v>11</v>
      </c>
      <c r="E80" s="5" t="s">
        <v>8</v>
      </c>
      <c r="F80" s="3">
        <v>0.15</v>
      </c>
      <c r="G80" s="6" t="str">
        <f>VLOOKUP(InputData[[#This Row],[PRODUCT ID]],MasterData[],2,0)</f>
        <v>Next-Gen Gaming Console</v>
      </c>
      <c r="H80" s="6" t="str">
        <f>VLOOKUP(B80,MasterData[],3,)</f>
        <v>Toys &amp; Gaming</v>
      </c>
      <c r="I80" s="14">
        <f>VLOOKUP(B80,MasterData[],4,FALSE)</f>
        <v>67</v>
      </c>
      <c r="J80" s="14">
        <f>VLOOKUP(B80,MasterData[],5,FALSE)</f>
        <v>85.76</v>
      </c>
      <c r="K80" s="14">
        <f>InputData[[#This Row],[BUYING PRIZE]]*InputData[[#This Row],[QUANTITY]]</f>
        <v>1206</v>
      </c>
      <c r="L80" s="14">
        <f>InputData[[#This Row],[SELLING PRICE]]*InputData[[#This Row],[QUANTITY]]*(1-InputData[[#This Row],[DISCOUNT %2]])</f>
        <v>1312.1279999999999</v>
      </c>
      <c r="M80" s="16">
        <f>DAY(InputData[[#This Row],[DATE]])</f>
        <v>21</v>
      </c>
      <c r="N80" s="8" t="str">
        <f>TEXT(InputData[[#This Row],[DATE]],"mmm")</f>
        <v>May</v>
      </c>
      <c r="O80" s="10">
        <f>YEAR(InputData[[#This Row],[DATE]])</f>
        <v>2023</v>
      </c>
    </row>
    <row r="81" spans="1:15" x14ac:dyDescent="0.25">
      <c r="A81" s="2" t="s">
        <v>124</v>
      </c>
      <c r="B81" s="4" t="s">
        <v>74</v>
      </c>
      <c r="C81" s="5">
        <v>12</v>
      </c>
      <c r="D81" s="5" t="s">
        <v>8</v>
      </c>
      <c r="E81" s="5" t="s">
        <v>14</v>
      </c>
      <c r="F81" s="3">
        <v>0.1</v>
      </c>
      <c r="G81" s="6" t="str">
        <f>VLOOKUP(InputData[[#This Row],[PRODUCT ID]],MasterData[],2,0)</f>
        <v>3-Seater Recliner Sofa</v>
      </c>
      <c r="H81" s="6" t="str">
        <f>VLOOKUP(B81,MasterData[],3,)</f>
        <v>Home &amp; Furniture</v>
      </c>
      <c r="I81" s="14">
        <f>VLOOKUP(B81,MasterData[],4,FALSE)</f>
        <v>126</v>
      </c>
      <c r="J81" s="14">
        <f>VLOOKUP(B81,MasterData[],5,FALSE)</f>
        <v>162.54</v>
      </c>
      <c r="K81" s="14">
        <f>InputData[[#This Row],[BUYING PRIZE]]*InputData[[#This Row],[QUANTITY]]</f>
        <v>1512</v>
      </c>
      <c r="L81" s="14">
        <f>InputData[[#This Row],[SELLING PRICE]]*InputData[[#This Row],[QUANTITY]]*(1-InputData[[#This Row],[DISCOUNT %2]])</f>
        <v>1755.432</v>
      </c>
      <c r="M81" s="16">
        <f>DAY(InputData[[#This Row],[DATE]])</f>
        <v>15</v>
      </c>
      <c r="N81" s="8" t="str">
        <f>TEXT(InputData[[#This Row],[DATE]],"mmm")</f>
        <v>Aug</v>
      </c>
      <c r="O81" s="10">
        <f>YEAR(InputData[[#This Row],[DATE]])</f>
        <v>2023</v>
      </c>
    </row>
    <row r="82" spans="1:15" x14ac:dyDescent="0.25">
      <c r="A82" s="2" t="s">
        <v>125</v>
      </c>
      <c r="B82" s="4" t="s">
        <v>94</v>
      </c>
      <c r="C82" s="5">
        <v>18</v>
      </c>
      <c r="D82" s="5" t="s">
        <v>7</v>
      </c>
      <c r="E82" s="5" t="s">
        <v>8</v>
      </c>
      <c r="F82" s="3">
        <v>0.1</v>
      </c>
      <c r="G82" s="6" t="str">
        <f>VLOOKUP(InputData[[#This Row],[PRODUCT ID]],MasterData[],2,0)</f>
        <v>Smartphone X Pro</v>
      </c>
      <c r="H82" s="6" t="str">
        <f>VLOOKUP(B82,MasterData[],3,)</f>
        <v>Electronics &amp; Gadgets</v>
      </c>
      <c r="I82" s="14">
        <f>VLOOKUP(B82,MasterData[],4,FALSE)</f>
        <v>98</v>
      </c>
      <c r="J82" s="14">
        <f>VLOOKUP(B82,MasterData[],5,FALSE)</f>
        <v>103.88</v>
      </c>
      <c r="K82" s="14">
        <f>InputData[[#This Row],[BUYING PRIZE]]*InputData[[#This Row],[QUANTITY]]</f>
        <v>1764</v>
      </c>
      <c r="L82" s="14">
        <f>InputData[[#This Row],[SELLING PRICE]]*InputData[[#This Row],[QUANTITY]]*(1-InputData[[#This Row],[DISCOUNT %2]])</f>
        <v>1682.856</v>
      </c>
      <c r="M82" s="16">
        <f>DAY(InputData[[#This Row],[DATE]])</f>
        <v>21</v>
      </c>
      <c r="N82" s="8" t="str">
        <f>TEXT(InputData[[#This Row],[DATE]],"mmm")</f>
        <v>Jan</v>
      </c>
      <c r="O82" s="10">
        <f>YEAR(InputData[[#This Row],[DATE]])</f>
        <v>2023</v>
      </c>
    </row>
    <row r="83" spans="1:15" x14ac:dyDescent="0.25">
      <c r="A83" s="2" t="s">
        <v>100</v>
      </c>
      <c r="B83" s="4" t="s">
        <v>51</v>
      </c>
      <c r="C83" s="5">
        <v>2</v>
      </c>
      <c r="D83" s="5" t="s">
        <v>11</v>
      </c>
      <c r="E83" s="5" t="s">
        <v>8</v>
      </c>
      <c r="F83" s="3">
        <v>0.15</v>
      </c>
      <c r="G83" s="6" t="str">
        <f>VLOOKUP(InputData[[#This Row],[PRODUCT ID]],MasterData[],2,0)</f>
        <v>Smart LED Floor Lamp</v>
      </c>
      <c r="H83" s="6" t="str">
        <f>VLOOKUP(B83,MasterData[],3,)</f>
        <v>Home &amp; Furniture</v>
      </c>
      <c r="I83" s="14">
        <f>VLOOKUP(B83,MasterData[],4,FALSE)</f>
        <v>141</v>
      </c>
      <c r="J83" s="14">
        <f>VLOOKUP(B83,MasterData[],5,FALSE)</f>
        <v>149.46</v>
      </c>
      <c r="K83" s="14">
        <f>InputData[[#This Row],[BUYING PRIZE]]*InputData[[#This Row],[QUANTITY]]</f>
        <v>282</v>
      </c>
      <c r="L83" s="14">
        <f>InputData[[#This Row],[SELLING PRICE]]*InputData[[#This Row],[QUANTITY]]*(1-InputData[[#This Row],[DISCOUNT %2]])</f>
        <v>254.08199999999999</v>
      </c>
      <c r="M83" s="16">
        <f>DAY(InputData[[#This Row],[DATE]])</f>
        <v>12</v>
      </c>
      <c r="N83" s="8" t="str">
        <f>TEXT(InputData[[#This Row],[DATE]],"mmm")</f>
        <v>Sep</v>
      </c>
      <c r="O83" s="10">
        <f>YEAR(InputData[[#This Row],[DATE]])</f>
        <v>2023</v>
      </c>
    </row>
    <row r="84" spans="1:15" x14ac:dyDescent="0.25">
      <c r="A84" s="2" t="s">
        <v>126</v>
      </c>
      <c r="B84" s="4" t="s">
        <v>96</v>
      </c>
      <c r="C84" s="5">
        <v>19</v>
      </c>
      <c r="D84" s="5" t="s">
        <v>8</v>
      </c>
      <c r="E84" s="5" t="s">
        <v>8</v>
      </c>
      <c r="F84" s="3">
        <v>0.1</v>
      </c>
      <c r="G84" s="6" t="str">
        <f>VLOOKUP(InputData[[#This Row],[PRODUCT ID]],MasterData[],2,0)</f>
        <v>Digital Wall Clock</v>
      </c>
      <c r="H84" s="6" t="str">
        <f>VLOOKUP(B84,MasterData[],3,)</f>
        <v>Home &amp; Furniture</v>
      </c>
      <c r="I84" s="14">
        <f>VLOOKUP(B84,MasterData[],4,FALSE)</f>
        <v>48</v>
      </c>
      <c r="J84" s="14">
        <f>VLOOKUP(B84,MasterData[],5,FALSE)</f>
        <v>57.12</v>
      </c>
      <c r="K84" s="14">
        <f>InputData[[#This Row],[BUYING PRIZE]]*InputData[[#This Row],[QUANTITY]]</f>
        <v>912</v>
      </c>
      <c r="L84" s="14">
        <f>InputData[[#This Row],[SELLING PRICE]]*InputData[[#This Row],[QUANTITY]]*(1-InputData[[#This Row],[DISCOUNT %2]])</f>
        <v>976.75199999999995</v>
      </c>
      <c r="M84" s="16">
        <f>DAY(InputData[[#This Row],[DATE]])</f>
        <v>18</v>
      </c>
      <c r="N84" s="8" t="str">
        <f>TEXT(InputData[[#This Row],[DATE]],"mmm")</f>
        <v>Jul</v>
      </c>
      <c r="O84" s="10">
        <f>YEAR(InputData[[#This Row],[DATE]])</f>
        <v>2023</v>
      </c>
    </row>
    <row r="85" spans="1:15" x14ac:dyDescent="0.25">
      <c r="A85" s="2" t="s">
        <v>127</v>
      </c>
      <c r="B85" s="4" t="s">
        <v>46</v>
      </c>
      <c r="C85" s="5">
        <v>4</v>
      </c>
      <c r="D85" s="5" t="s">
        <v>11</v>
      </c>
      <c r="E85" s="5" t="s">
        <v>14</v>
      </c>
      <c r="F85" s="3">
        <v>0.15</v>
      </c>
      <c r="G85" s="6" t="str">
        <f>VLOOKUP(InputData[[#This Row],[PRODUCT ID]],MasterData[],2,0)</f>
        <v>Running Shoes - Ultra Boost</v>
      </c>
      <c r="H85" s="6" t="str">
        <f>VLOOKUP(B85,MasterData[],3,)</f>
        <v>Fashion &amp; Accessories</v>
      </c>
      <c r="I85" s="14">
        <f>VLOOKUP(B85,MasterData[],4,FALSE)</f>
        <v>112</v>
      </c>
      <c r="J85" s="14">
        <f>VLOOKUP(B85,MasterData[],5,FALSE)</f>
        <v>122.08</v>
      </c>
      <c r="K85" s="14">
        <f>InputData[[#This Row],[BUYING PRIZE]]*InputData[[#This Row],[QUANTITY]]</f>
        <v>448</v>
      </c>
      <c r="L85" s="14">
        <f>InputData[[#This Row],[SELLING PRICE]]*InputData[[#This Row],[QUANTITY]]*(1-InputData[[#This Row],[DISCOUNT %2]])</f>
        <v>415.072</v>
      </c>
      <c r="M85" s="16">
        <f>DAY(InputData[[#This Row],[DATE]])</f>
        <v>8</v>
      </c>
      <c r="N85" s="8" t="str">
        <f>TEXT(InputData[[#This Row],[DATE]],"mmm")</f>
        <v>Aug</v>
      </c>
      <c r="O85" s="10">
        <f>YEAR(InputData[[#This Row],[DATE]])</f>
        <v>2023</v>
      </c>
    </row>
    <row r="86" spans="1:15" x14ac:dyDescent="0.25">
      <c r="A86" s="2" t="s">
        <v>128</v>
      </c>
      <c r="B86" s="4" t="s">
        <v>97</v>
      </c>
      <c r="C86" s="5">
        <v>4</v>
      </c>
      <c r="D86" s="5" t="s">
        <v>8</v>
      </c>
      <c r="E86" s="5" t="s">
        <v>14</v>
      </c>
      <c r="F86" s="3">
        <v>0.15</v>
      </c>
      <c r="G86" s="6" t="str">
        <f>VLOOKUP(InputData[[#This Row],[PRODUCT ID]],MasterData[],2,0)</f>
        <v>Ultra HD 4K Smart TV</v>
      </c>
      <c r="H86" s="6" t="str">
        <f>VLOOKUP(B86,MasterData[],3,)</f>
        <v>Electronics &amp; Gadgets</v>
      </c>
      <c r="I86" s="14">
        <f>VLOOKUP(B86,MasterData[],4,FALSE)</f>
        <v>105</v>
      </c>
      <c r="J86" s="14">
        <f>VLOOKUP(B86,MasterData[],5,FALSE)</f>
        <v>142.80000000000001</v>
      </c>
      <c r="K86" s="14">
        <f>InputData[[#This Row],[BUYING PRIZE]]*InputData[[#This Row],[QUANTITY]]</f>
        <v>420</v>
      </c>
      <c r="L86" s="14">
        <f>InputData[[#This Row],[SELLING PRICE]]*InputData[[#This Row],[QUANTITY]]*(1-InputData[[#This Row],[DISCOUNT %2]])</f>
        <v>485.52000000000004</v>
      </c>
      <c r="M86" s="16">
        <f>DAY(InputData[[#This Row],[DATE]])</f>
        <v>6</v>
      </c>
      <c r="N86" s="8" t="str">
        <f>TEXT(InputData[[#This Row],[DATE]],"mmm")</f>
        <v>Dec</v>
      </c>
      <c r="O86" s="10">
        <f>YEAR(InputData[[#This Row],[DATE]])</f>
        <v>2023</v>
      </c>
    </row>
    <row r="87" spans="1:15" x14ac:dyDescent="0.25">
      <c r="A87" s="2" t="s">
        <v>87</v>
      </c>
      <c r="B87" s="4" t="s">
        <v>129</v>
      </c>
      <c r="C87" s="5">
        <v>13</v>
      </c>
      <c r="D87" s="5" t="s">
        <v>8</v>
      </c>
      <c r="E87" s="5" t="s">
        <v>8</v>
      </c>
      <c r="F87" s="3">
        <v>0.15</v>
      </c>
      <c r="G87" s="6" t="str">
        <f>VLOOKUP(InputData[[#This Row],[PRODUCT ID]],MasterData[],2,0)</f>
        <v>Smart Home Speaker</v>
      </c>
      <c r="H87" s="6" t="str">
        <f>VLOOKUP(B87,MasterData[],3,)</f>
        <v>Electronics &amp; Gadgets</v>
      </c>
      <c r="I87" s="14">
        <f>VLOOKUP(B87,MasterData[],4,FALSE)</f>
        <v>83</v>
      </c>
      <c r="J87" s="14">
        <f>VLOOKUP(B87,MasterData[],5,FALSE)</f>
        <v>94.62</v>
      </c>
      <c r="K87" s="14">
        <f>InputData[[#This Row],[BUYING PRIZE]]*InputData[[#This Row],[QUANTITY]]</f>
        <v>1079</v>
      </c>
      <c r="L87" s="14">
        <f>InputData[[#This Row],[SELLING PRICE]]*InputData[[#This Row],[QUANTITY]]*(1-InputData[[#This Row],[DISCOUNT %2]])</f>
        <v>1045.5509999999999</v>
      </c>
      <c r="M87" s="16">
        <f>DAY(InputData[[#This Row],[DATE]])</f>
        <v>15</v>
      </c>
      <c r="N87" s="8" t="str">
        <f>TEXT(InputData[[#This Row],[DATE]],"mmm")</f>
        <v>Feb</v>
      </c>
      <c r="O87" s="10">
        <f>YEAR(InputData[[#This Row],[DATE]])</f>
        <v>2023</v>
      </c>
    </row>
    <row r="88" spans="1:15" x14ac:dyDescent="0.25">
      <c r="A88" s="2" t="s">
        <v>130</v>
      </c>
      <c r="B88" s="4" t="s">
        <v>63</v>
      </c>
      <c r="C88" s="5">
        <v>1</v>
      </c>
      <c r="D88" s="5" t="s">
        <v>7</v>
      </c>
      <c r="E88" s="5" t="s">
        <v>14</v>
      </c>
      <c r="F88" s="3">
        <v>0</v>
      </c>
      <c r="G88" s="6" t="str">
        <f>VLOOKUP(InputData[[#This Row],[PRODUCT ID]],MasterData[],2,0)</f>
        <v>Portable Power Bank 20,000mAh</v>
      </c>
      <c r="H88" s="6" t="str">
        <f>VLOOKUP(B88,MasterData[],3,)</f>
        <v>Electronics &amp; Gadgets</v>
      </c>
      <c r="I88" s="14">
        <f>VLOOKUP(B88,MasterData[],4,FALSE)</f>
        <v>75</v>
      </c>
      <c r="J88" s="14">
        <f>VLOOKUP(B88,MasterData[],5,FALSE)</f>
        <v>85.5</v>
      </c>
      <c r="K88" s="14">
        <f>InputData[[#This Row],[BUYING PRIZE]]*InputData[[#This Row],[QUANTITY]]</f>
        <v>75</v>
      </c>
      <c r="L88" s="14">
        <f>InputData[[#This Row],[SELLING PRICE]]*InputData[[#This Row],[QUANTITY]]*(1-InputData[[#This Row],[DISCOUNT %2]])</f>
        <v>85.5</v>
      </c>
      <c r="M88" s="16">
        <f>DAY(InputData[[#This Row],[DATE]])</f>
        <v>15</v>
      </c>
      <c r="N88" s="8" t="str">
        <f>TEXT(InputData[[#This Row],[DATE]],"mmm")</f>
        <v>Oct</v>
      </c>
      <c r="O88" s="10">
        <f>YEAR(InputData[[#This Row],[DATE]])</f>
        <v>2023</v>
      </c>
    </row>
    <row r="89" spans="1:15" x14ac:dyDescent="0.25">
      <c r="A89" s="2" t="s">
        <v>132</v>
      </c>
      <c r="B89" s="4" t="s">
        <v>34</v>
      </c>
      <c r="C89" s="5">
        <v>8</v>
      </c>
      <c r="D89" s="5" t="s">
        <v>8</v>
      </c>
      <c r="E89" s="5" t="s">
        <v>14</v>
      </c>
      <c r="F89" s="3">
        <v>0</v>
      </c>
      <c r="G89" s="6" t="str">
        <f>VLOOKUP(InputData[[#This Row],[PRODUCT ID]],MasterData[],2,0)</f>
        <v>Trekking Backpack 50L</v>
      </c>
      <c r="H89" s="6" t="str">
        <f>VLOOKUP(B89,MasterData[],3,)</f>
        <v>Sports &amp; Outdoor</v>
      </c>
      <c r="I89" s="14">
        <f>VLOOKUP(B89,MasterData[],4,FALSE)</f>
        <v>5</v>
      </c>
      <c r="J89" s="14">
        <f>VLOOKUP(B89,MasterData[],5,FALSE)</f>
        <v>6.7</v>
      </c>
      <c r="K89" s="14">
        <f>InputData[[#This Row],[BUYING PRIZE]]*InputData[[#This Row],[QUANTITY]]</f>
        <v>40</v>
      </c>
      <c r="L89" s="14">
        <f>InputData[[#This Row],[SELLING PRICE]]*InputData[[#This Row],[QUANTITY]]*(1-InputData[[#This Row],[DISCOUNT %2]])</f>
        <v>53.6</v>
      </c>
      <c r="M89" s="16">
        <f>DAY(InputData[[#This Row],[DATE]])</f>
        <v>22</v>
      </c>
      <c r="N89" s="8" t="str">
        <f>TEXT(InputData[[#This Row],[DATE]],"mmm")</f>
        <v>Jul</v>
      </c>
      <c r="O89" s="10">
        <f>YEAR(InputData[[#This Row],[DATE]])</f>
        <v>2023</v>
      </c>
    </row>
    <row r="90" spans="1:15" x14ac:dyDescent="0.25">
      <c r="A90" s="2" t="s">
        <v>133</v>
      </c>
      <c r="B90" s="4" t="s">
        <v>10</v>
      </c>
      <c r="C90" s="5">
        <v>13</v>
      </c>
      <c r="D90" s="5" t="s">
        <v>7</v>
      </c>
      <c r="E90" s="5" t="s">
        <v>14</v>
      </c>
      <c r="F90" s="3">
        <v>0.1</v>
      </c>
      <c r="G90" s="6" t="str">
        <f>VLOOKUP(InputData[[#This Row],[PRODUCT ID]],MasterData[],2,0)</f>
        <v>Home Gym Resistance Bands</v>
      </c>
      <c r="H90" s="6" t="str">
        <f>VLOOKUP(B90,MasterData[],3,)</f>
        <v>Sports &amp; Outdoor</v>
      </c>
      <c r="I90" s="14">
        <f>VLOOKUP(B90,MasterData[],4,FALSE)</f>
        <v>90</v>
      </c>
      <c r="J90" s="14">
        <f>VLOOKUP(B90,MasterData[],5,FALSE)</f>
        <v>96.3</v>
      </c>
      <c r="K90" s="14">
        <f>InputData[[#This Row],[BUYING PRIZE]]*InputData[[#This Row],[QUANTITY]]</f>
        <v>1170</v>
      </c>
      <c r="L90" s="14">
        <f>InputData[[#This Row],[SELLING PRICE]]*InputData[[#This Row],[QUANTITY]]*(1-InputData[[#This Row],[DISCOUNT %2]])</f>
        <v>1126.7099999999998</v>
      </c>
      <c r="M90" s="16">
        <f>DAY(InputData[[#This Row],[DATE]])</f>
        <v>7</v>
      </c>
      <c r="N90" s="8" t="str">
        <f>TEXT(InputData[[#This Row],[DATE]],"mmm")</f>
        <v>Nov</v>
      </c>
      <c r="O90" s="10">
        <f>YEAR(InputData[[#This Row],[DATE]])</f>
        <v>2023</v>
      </c>
    </row>
    <row r="91" spans="1:15" x14ac:dyDescent="0.25">
      <c r="A91" s="2" t="s">
        <v>134</v>
      </c>
      <c r="B91" s="4" t="s">
        <v>80</v>
      </c>
      <c r="C91" s="5">
        <v>3</v>
      </c>
      <c r="D91" s="5" t="s">
        <v>7</v>
      </c>
      <c r="E91" s="5" t="s">
        <v>8</v>
      </c>
      <c r="F91" s="3">
        <v>0.05</v>
      </c>
      <c r="G91" s="6" t="str">
        <f>VLOOKUP(InputData[[#This Row],[PRODUCT ID]],MasterData[],2,0)</f>
        <v>DroneX with 4K Camera</v>
      </c>
      <c r="H91" s="6" t="str">
        <f>VLOOKUP(B91,MasterData[],3,)</f>
        <v>Electronics &amp; Gadgets</v>
      </c>
      <c r="I91" s="14">
        <f>VLOOKUP(B91,MasterData[],4,FALSE)</f>
        <v>6</v>
      </c>
      <c r="J91" s="14">
        <f>VLOOKUP(B91,MasterData[],5,FALSE)</f>
        <v>7.8599999999999994</v>
      </c>
      <c r="K91" s="14">
        <f>InputData[[#This Row],[BUYING PRIZE]]*InputData[[#This Row],[QUANTITY]]</f>
        <v>18</v>
      </c>
      <c r="L91" s="14">
        <f>InputData[[#This Row],[SELLING PRICE]]*InputData[[#This Row],[QUANTITY]]*(1-InputData[[#This Row],[DISCOUNT %2]])</f>
        <v>22.400999999999996</v>
      </c>
      <c r="M91" s="16">
        <f>DAY(InputData[[#This Row],[DATE]])</f>
        <v>18</v>
      </c>
      <c r="N91" s="8" t="str">
        <f>TEXT(InputData[[#This Row],[DATE]],"mmm")</f>
        <v>Nov</v>
      </c>
      <c r="O91" s="10">
        <f>YEAR(InputData[[#This Row],[DATE]])</f>
        <v>2023</v>
      </c>
    </row>
    <row r="92" spans="1:15" x14ac:dyDescent="0.25">
      <c r="A92" s="2" t="s">
        <v>53</v>
      </c>
      <c r="B92" s="4" t="s">
        <v>97</v>
      </c>
      <c r="C92" s="5">
        <v>8</v>
      </c>
      <c r="D92" s="5" t="s">
        <v>11</v>
      </c>
      <c r="E92" s="5" t="s">
        <v>14</v>
      </c>
      <c r="F92" s="3">
        <v>0.05</v>
      </c>
      <c r="G92" s="6" t="str">
        <f>VLOOKUP(InputData[[#This Row],[PRODUCT ID]],MasterData[],2,0)</f>
        <v>Ultra HD 4K Smart TV</v>
      </c>
      <c r="H92" s="6" t="str">
        <f>VLOOKUP(B92,MasterData[],3,)</f>
        <v>Electronics &amp; Gadgets</v>
      </c>
      <c r="I92" s="14">
        <f>VLOOKUP(B92,MasterData[],4,FALSE)</f>
        <v>105</v>
      </c>
      <c r="J92" s="14">
        <f>VLOOKUP(B92,MasterData[],5,FALSE)</f>
        <v>142.80000000000001</v>
      </c>
      <c r="K92" s="14">
        <f>InputData[[#This Row],[BUYING PRIZE]]*InputData[[#This Row],[QUANTITY]]</f>
        <v>840</v>
      </c>
      <c r="L92" s="14">
        <f>InputData[[#This Row],[SELLING PRICE]]*InputData[[#This Row],[QUANTITY]]*(1-InputData[[#This Row],[DISCOUNT %2]])</f>
        <v>1085.28</v>
      </c>
      <c r="M92" s="16">
        <f>DAY(InputData[[#This Row],[DATE]])</f>
        <v>29</v>
      </c>
      <c r="N92" s="8" t="str">
        <f>TEXT(InputData[[#This Row],[DATE]],"mmm")</f>
        <v>Jun</v>
      </c>
      <c r="O92" s="10">
        <f>YEAR(InputData[[#This Row],[DATE]])</f>
        <v>2023</v>
      </c>
    </row>
    <row r="93" spans="1:15" x14ac:dyDescent="0.25">
      <c r="A93" s="2" t="s">
        <v>53</v>
      </c>
      <c r="B93" s="4" t="s">
        <v>114</v>
      </c>
      <c r="C93" s="5">
        <v>1</v>
      </c>
      <c r="D93" s="5" t="s">
        <v>11</v>
      </c>
      <c r="E93" s="5" t="s">
        <v>8</v>
      </c>
      <c r="F93" s="3">
        <v>0.2</v>
      </c>
      <c r="G93" s="6" t="str">
        <f>VLOOKUP(InputData[[#This Row],[PRODUCT ID]],MasterData[],2,0)</f>
        <v>Memory Foam Mattress</v>
      </c>
      <c r="H93" s="6" t="str">
        <f>VLOOKUP(B93,MasterData[],3,)</f>
        <v>Home &amp; Furniture</v>
      </c>
      <c r="I93" s="14">
        <f>VLOOKUP(B93,MasterData[],4,FALSE)</f>
        <v>144</v>
      </c>
      <c r="J93" s="14">
        <f>VLOOKUP(B93,MasterData[],5,FALSE)</f>
        <v>156.96</v>
      </c>
      <c r="K93" s="14">
        <f>InputData[[#This Row],[BUYING PRIZE]]*InputData[[#This Row],[QUANTITY]]</f>
        <v>144</v>
      </c>
      <c r="L93" s="14">
        <f>InputData[[#This Row],[SELLING PRICE]]*InputData[[#This Row],[QUANTITY]]*(1-InputData[[#This Row],[DISCOUNT %2]])</f>
        <v>125.56800000000001</v>
      </c>
      <c r="M93" s="16">
        <f>DAY(InputData[[#This Row],[DATE]])</f>
        <v>29</v>
      </c>
      <c r="N93" s="8" t="str">
        <f>TEXT(InputData[[#This Row],[DATE]],"mmm")</f>
        <v>Jun</v>
      </c>
      <c r="O93" s="10">
        <f>YEAR(InputData[[#This Row],[DATE]])</f>
        <v>2023</v>
      </c>
    </row>
    <row r="94" spans="1:15" x14ac:dyDescent="0.25">
      <c r="A94" s="2" t="s">
        <v>135</v>
      </c>
      <c r="B94" s="4" t="s">
        <v>78</v>
      </c>
      <c r="C94" s="5">
        <v>7</v>
      </c>
      <c r="D94" s="5" t="s">
        <v>11</v>
      </c>
      <c r="E94" s="5" t="s">
        <v>8</v>
      </c>
      <c r="F94" s="3">
        <v>0.1</v>
      </c>
      <c r="G94" s="6" t="str">
        <f>VLOOKUP(InputData[[#This Row],[PRODUCT ID]],MasterData[],2,0)</f>
        <v>Glass Coffee Table</v>
      </c>
      <c r="H94" s="6" t="str">
        <f>VLOOKUP(B94,MasterData[],3,)</f>
        <v>Home &amp; Furniture</v>
      </c>
      <c r="I94" s="14">
        <f>VLOOKUP(B94,MasterData[],4,FALSE)</f>
        <v>121</v>
      </c>
      <c r="J94" s="14">
        <f>VLOOKUP(B94,MasterData[],5,FALSE)</f>
        <v>141.57</v>
      </c>
      <c r="K94" s="14">
        <f>InputData[[#This Row],[BUYING PRIZE]]*InputData[[#This Row],[QUANTITY]]</f>
        <v>847</v>
      </c>
      <c r="L94" s="14">
        <f>InputData[[#This Row],[SELLING PRICE]]*InputData[[#This Row],[QUANTITY]]*(1-InputData[[#This Row],[DISCOUNT %2]])</f>
        <v>891.89100000000008</v>
      </c>
      <c r="M94" s="16">
        <f>DAY(InputData[[#This Row],[DATE]])</f>
        <v>27</v>
      </c>
      <c r="N94" s="8" t="str">
        <f>TEXT(InputData[[#This Row],[DATE]],"mmm")</f>
        <v>Jul</v>
      </c>
      <c r="O94" s="10">
        <f>YEAR(InputData[[#This Row],[DATE]])</f>
        <v>2023</v>
      </c>
    </row>
    <row r="95" spans="1:15" x14ac:dyDescent="0.25">
      <c r="A95" s="2" t="s">
        <v>137</v>
      </c>
      <c r="B95" s="4" t="s">
        <v>46</v>
      </c>
      <c r="C95" s="5">
        <v>9</v>
      </c>
      <c r="D95" s="5" t="s">
        <v>8</v>
      </c>
      <c r="E95" s="5" t="s">
        <v>8</v>
      </c>
      <c r="F95" s="3">
        <v>0.05</v>
      </c>
      <c r="G95" s="6" t="str">
        <f>VLOOKUP(InputData[[#This Row],[PRODUCT ID]],MasterData[],2,0)</f>
        <v>Running Shoes - Ultra Boost</v>
      </c>
      <c r="H95" s="6" t="str">
        <f>VLOOKUP(B95,MasterData[],3,)</f>
        <v>Fashion &amp; Accessories</v>
      </c>
      <c r="I95" s="14">
        <f>VLOOKUP(B95,MasterData[],4,FALSE)</f>
        <v>112</v>
      </c>
      <c r="J95" s="14">
        <f>VLOOKUP(B95,MasterData[],5,FALSE)</f>
        <v>122.08</v>
      </c>
      <c r="K95" s="14">
        <f>InputData[[#This Row],[BUYING PRIZE]]*InputData[[#This Row],[QUANTITY]]</f>
        <v>1008</v>
      </c>
      <c r="L95" s="14">
        <f>InputData[[#This Row],[SELLING PRICE]]*InputData[[#This Row],[QUANTITY]]*(1-InputData[[#This Row],[DISCOUNT %2]])</f>
        <v>1043.7839999999999</v>
      </c>
      <c r="M95" s="16">
        <f>DAY(InputData[[#This Row],[DATE]])</f>
        <v>12</v>
      </c>
      <c r="N95" s="8" t="str">
        <f>TEXT(InputData[[#This Row],[DATE]],"mmm")</f>
        <v>Mar</v>
      </c>
      <c r="O95" s="10">
        <f>YEAR(InputData[[#This Row],[DATE]])</f>
        <v>2023</v>
      </c>
    </row>
    <row r="96" spans="1:15" x14ac:dyDescent="0.25">
      <c r="A96" s="2" t="s">
        <v>138</v>
      </c>
      <c r="B96" s="4" t="s">
        <v>72</v>
      </c>
      <c r="C96" s="5">
        <v>1</v>
      </c>
      <c r="D96" s="5" t="s">
        <v>11</v>
      </c>
      <c r="E96" s="5" t="s">
        <v>14</v>
      </c>
      <c r="F96" s="3">
        <v>0.15</v>
      </c>
      <c r="G96" s="6" t="str">
        <f>VLOOKUP(InputData[[#This Row],[PRODUCT ID]],MasterData[],2,0)</f>
        <v>Foldable Electric Scooter</v>
      </c>
      <c r="H96" s="6" t="str">
        <f>VLOOKUP(B96,MasterData[],3,)</f>
        <v>Sports &amp; Outdoor</v>
      </c>
      <c r="I96" s="14">
        <f>VLOOKUP(B96,MasterData[],4,FALSE)</f>
        <v>95</v>
      </c>
      <c r="J96" s="14">
        <f>VLOOKUP(B96,MasterData[],5,FALSE)</f>
        <v>119.7</v>
      </c>
      <c r="K96" s="14">
        <f>InputData[[#This Row],[BUYING PRIZE]]*InputData[[#This Row],[QUANTITY]]</f>
        <v>95</v>
      </c>
      <c r="L96" s="14">
        <f>InputData[[#This Row],[SELLING PRICE]]*InputData[[#This Row],[QUANTITY]]*(1-InputData[[#This Row],[DISCOUNT %2]])</f>
        <v>101.745</v>
      </c>
      <c r="M96" s="16">
        <f>DAY(InputData[[#This Row],[DATE]])</f>
        <v>20</v>
      </c>
      <c r="N96" s="8" t="str">
        <f>TEXT(InputData[[#This Row],[DATE]],"mmm")</f>
        <v>Mar</v>
      </c>
      <c r="O96" s="10">
        <f>YEAR(InputData[[#This Row],[DATE]])</f>
        <v>2023</v>
      </c>
    </row>
    <row r="97" spans="1:15" x14ac:dyDescent="0.25">
      <c r="A97" s="2" t="s">
        <v>139</v>
      </c>
      <c r="B97" s="4" t="s">
        <v>51</v>
      </c>
      <c r="C97" s="5">
        <v>3</v>
      </c>
      <c r="D97" s="5" t="s">
        <v>7</v>
      </c>
      <c r="E97" s="5" t="s">
        <v>8</v>
      </c>
      <c r="F97" s="3">
        <v>0</v>
      </c>
      <c r="G97" s="6" t="str">
        <f>VLOOKUP(InputData[[#This Row],[PRODUCT ID]],MasterData[],2,0)</f>
        <v>Smart LED Floor Lamp</v>
      </c>
      <c r="H97" s="6" t="str">
        <f>VLOOKUP(B97,MasterData[],3,)</f>
        <v>Home &amp; Furniture</v>
      </c>
      <c r="I97" s="14">
        <f>VLOOKUP(B97,MasterData[],4,FALSE)</f>
        <v>141</v>
      </c>
      <c r="J97" s="14">
        <f>VLOOKUP(B97,MasterData[],5,FALSE)</f>
        <v>149.46</v>
      </c>
      <c r="K97" s="14">
        <f>InputData[[#This Row],[BUYING PRIZE]]*InputData[[#This Row],[QUANTITY]]</f>
        <v>423</v>
      </c>
      <c r="L97" s="14">
        <f>InputData[[#This Row],[SELLING PRICE]]*InputData[[#This Row],[QUANTITY]]*(1-InputData[[#This Row],[DISCOUNT %2]])</f>
        <v>448.38</v>
      </c>
      <c r="M97" s="16">
        <f>DAY(InputData[[#This Row],[DATE]])</f>
        <v>19</v>
      </c>
      <c r="N97" s="8" t="str">
        <f>TEXT(InputData[[#This Row],[DATE]],"mmm")</f>
        <v>Oct</v>
      </c>
      <c r="O97" s="10">
        <f>YEAR(InputData[[#This Row],[DATE]])</f>
        <v>2023</v>
      </c>
    </row>
    <row r="98" spans="1:15" x14ac:dyDescent="0.25">
      <c r="A98" s="2" t="s">
        <v>52</v>
      </c>
      <c r="B98" s="4" t="s">
        <v>101</v>
      </c>
      <c r="C98" s="5">
        <v>14</v>
      </c>
      <c r="D98" s="5" t="s">
        <v>11</v>
      </c>
      <c r="E98" s="5" t="s">
        <v>8</v>
      </c>
      <c r="F98" s="3">
        <v>0.1</v>
      </c>
      <c r="G98" s="6" t="str">
        <f>VLOOKUP(InputData[[#This Row],[PRODUCT ID]],MasterData[],2,0)</f>
        <v>Adjustable Dumbbell Set</v>
      </c>
      <c r="H98" s="6" t="str">
        <f>VLOOKUP(B98,MasterData[],3,)</f>
        <v>Sports &amp; Outdoor</v>
      </c>
      <c r="I98" s="14">
        <f>VLOOKUP(B98,MasterData[],4,FALSE)</f>
        <v>47</v>
      </c>
      <c r="J98" s="14">
        <f>VLOOKUP(B98,MasterData[],5,FALSE)</f>
        <v>53.11</v>
      </c>
      <c r="K98" s="14">
        <f>InputData[[#This Row],[BUYING PRIZE]]*InputData[[#This Row],[QUANTITY]]</f>
        <v>658</v>
      </c>
      <c r="L98" s="14">
        <f>InputData[[#This Row],[SELLING PRICE]]*InputData[[#This Row],[QUANTITY]]*(1-InputData[[#This Row],[DISCOUNT %2]])</f>
        <v>669.18600000000004</v>
      </c>
      <c r="M98" s="16">
        <f>DAY(InputData[[#This Row],[DATE]])</f>
        <v>4</v>
      </c>
      <c r="N98" s="8" t="str">
        <f>TEXT(InputData[[#This Row],[DATE]],"mmm")</f>
        <v>Aug</v>
      </c>
      <c r="O98" s="10">
        <f>YEAR(InputData[[#This Row],[DATE]])</f>
        <v>2023</v>
      </c>
    </row>
    <row r="99" spans="1:15" x14ac:dyDescent="0.25">
      <c r="A99" s="2" t="s">
        <v>52</v>
      </c>
      <c r="B99" s="4" t="s">
        <v>40</v>
      </c>
      <c r="C99" s="5">
        <v>8</v>
      </c>
      <c r="D99" s="5" t="s">
        <v>7</v>
      </c>
      <c r="E99" s="5" t="s">
        <v>14</v>
      </c>
      <c r="F99" s="3">
        <v>0.15</v>
      </c>
      <c r="G99" s="6" t="str">
        <f>VLOOKUP(InputData[[#This Row],[PRODUCT ID]],MasterData[],2,0)</f>
        <v>Action Figure - Collector's Edition</v>
      </c>
      <c r="H99" s="6" t="str">
        <f>VLOOKUP(B99,MasterData[],3,)</f>
        <v>Toys &amp; Gaming</v>
      </c>
      <c r="I99" s="14">
        <f>VLOOKUP(B99,MasterData[],4,FALSE)</f>
        <v>76</v>
      </c>
      <c r="J99" s="14">
        <f>VLOOKUP(B99,MasterData[],5,FALSE)</f>
        <v>82.08</v>
      </c>
      <c r="K99" s="14">
        <f>InputData[[#This Row],[BUYING PRIZE]]*InputData[[#This Row],[QUANTITY]]</f>
        <v>608</v>
      </c>
      <c r="L99" s="14">
        <f>InputData[[#This Row],[SELLING PRICE]]*InputData[[#This Row],[QUANTITY]]*(1-InputData[[#This Row],[DISCOUNT %2]])</f>
        <v>558.14400000000001</v>
      </c>
      <c r="M99" s="16">
        <f>DAY(InputData[[#This Row],[DATE]])</f>
        <v>4</v>
      </c>
      <c r="N99" s="8" t="str">
        <f>TEXT(InputData[[#This Row],[DATE]],"mmm")</f>
        <v>Aug</v>
      </c>
      <c r="O99" s="10">
        <f>YEAR(InputData[[#This Row],[DATE]])</f>
        <v>2023</v>
      </c>
    </row>
    <row r="100" spans="1:15" x14ac:dyDescent="0.25">
      <c r="A100" s="2" t="s">
        <v>140</v>
      </c>
      <c r="B100" s="4" t="s">
        <v>123</v>
      </c>
      <c r="C100" s="5">
        <v>14</v>
      </c>
      <c r="D100" s="5" t="s">
        <v>7</v>
      </c>
      <c r="E100" s="5" t="s">
        <v>8</v>
      </c>
      <c r="F100" s="3">
        <v>0.15</v>
      </c>
      <c r="G100" s="6" t="str">
        <f>VLOOKUP(InputData[[#This Row],[PRODUCT ID]],MasterData[],2,0)</f>
        <v>Next-Gen Gaming Console</v>
      </c>
      <c r="H100" s="6" t="str">
        <f>VLOOKUP(B100,MasterData[],3,)</f>
        <v>Toys &amp; Gaming</v>
      </c>
      <c r="I100" s="14">
        <f>VLOOKUP(B100,MasterData[],4,FALSE)</f>
        <v>67</v>
      </c>
      <c r="J100" s="14">
        <f>VLOOKUP(B100,MasterData[],5,FALSE)</f>
        <v>85.76</v>
      </c>
      <c r="K100" s="14">
        <f>InputData[[#This Row],[BUYING PRIZE]]*InputData[[#This Row],[QUANTITY]]</f>
        <v>938</v>
      </c>
      <c r="L100" s="14">
        <f>InputData[[#This Row],[SELLING PRICE]]*InputData[[#This Row],[QUANTITY]]*(1-InputData[[#This Row],[DISCOUNT %2]])</f>
        <v>1020.5440000000001</v>
      </c>
      <c r="M100" s="16">
        <f>DAY(InputData[[#This Row],[DATE]])</f>
        <v>2</v>
      </c>
      <c r="N100" s="8" t="str">
        <f>TEXT(InputData[[#This Row],[DATE]],"mmm")</f>
        <v>Jul</v>
      </c>
      <c r="O100" s="10">
        <f>YEAR(InputData[[#This Row],[DATE]])</f>
        <v>2023</v>
      </c>
    </row>
    <row r="101" spans="1:15" x14ac:dyDescent="0.25">
      <c r="A101" s="2" t="s">
        <v>141</v>
      </c>
      <c r="B101" s="4" t="s">
        <v>110</v>
      </c>
      <c r="C101" s="5">
        <v>19</v>
      </c>
      <c r="D101" s="5" t="s">
        <v>7</v>
      </c>
      <c r="E101" s="5" t="s">
        <v>14</v>
      </c>
      <c r="F101" s="3">
        <v>0.1</v>
      </c>
      <c r="G101" s="6" t="str">
        <f>VLOOKUP(InputData[[#This Row],[PRODUCT ID]],MasterData[],2,0)</f>
        <v>Tabletop Board Game - Strategy Edition</v>
      </c>
      <c r="H101" s="6" t="str">
        <f>VLOOKUP(B101,MasterData[],3,)</f>
        <v>Toys &amp; Gaming</v>
      </c>
      <c r="I101" s="14">
        <f>VLOOKUP(B101,MasterData[],4,FALSE)</f>
        <v>67</v>
      </c>
      <c r="J101" s="14">
        <f>VLOOKUP(B101,MasterData[],5,FALSE)</f>
        <v>83.08</v>
      </c>
      <c r="K101" s="14">
        <f>InputData[[#This Row],[BUYING PRIZE]]*InputData[[#This Row],[QUANTITY]]</f>
        <v>1273</v>
      </c>
      <c r="L101" s="14">
        <f>InputData[[#This Row],[SELLING PRICE]]*InputData[[#This Row],[QUANTITY]]*(1-InputData[[#This Row],[DISCOUNT %2]])</f>
        <v>1420.6680000000001</v>
      </c>
      <c r="M101" s="16">
        <f>DAY(InputData[[#This Row],[DATE]])</f>
        <v>1</v>
      </c>
      <c r="N101" s="8" t="str">
        <f>TEXT(InputData[[#This Row],[DATE]],"mmm")</f>
        <v>Apr</v>
      </c>
      <c r="O101" s="10">
        <f>YEAR(InputData[[#This Row],[DATE]])</f>
        <v>2023</v>
      </c>
    </row>
    <row r="102" spans="1:15" x14ac:dyDescent="0.25">
      <c r="A102" s="2" t="s">
        <v>65</v>
      </c>
      <c r="B102" s="4" t="s">
        <v>46</v>
      </c>
      <c r="C102" s="5">
        <v>14</v>
      </c>
      <c r="D102" s="5" t="s">
        <v>8</v>
      </c>
      <c r="E102" s="5" t="s">
        <v>14</v>
      </c>
      <c r="F102" s="3">
        <v>0.15</v>
      </c>
      <c r="G102" s="6" t="str">
        <f>VLOOKUP(InputData[[#This Row],[PRODUCT ID]],MasterData[],2,0)</f>
        <v>Running Shoes - Ultra Boost</v>
      </c>
      <c r="H102" s="6" t="str">
        <f>VLOOKUP(B102,MasterData[],3,)</f>
        <v>Fashion &amp; Accessories</v>
      </c>
      <c r="I102" s="14">
        <f>VLOOKUP(B102,MasterData[],4,FALSE)</f>
        <v>112</v>
      </c>
      <c r="J102" s="14">
        <f>VLOOKUP(B102,MasterData[],5,FALSE)</f>
        <v>122.08</v>
      </c>
      <c r="K102" s="14">
        <f>InputData[[#This Row],[BUYING PRIZE]]*InputData[[#This Row],[QUANTITY]]</f>
        <v>1568</v>
      </c>
      <c r="L102" s="14">
        <f>InputData[[#This Row],[SELLING PRICE]]*InputData[[#This Row],[QUANTITY]]*(1-InputData[[#This Row],[DISCOUNT %2]])</f>
        <v>1452.752</v>
      </c>
      <c r="M102" s="16">
        <f>DAY(InputData[[#This Row],[DATE]])</f>
        <v>14</v>
      </c>
      <c r="N102" s="8" t="str">
        <f>TEXT(InputData[[#This Row],[DATE]],"mmm")</f>
        <v>Nov</v>
      </c>
      <c r="O102" s="10">
        <f>YEAR(InputData[[#This Row],[DATE]])</f>
        <v>2023</v>
      </c>
    </row>
    <row r="103" spans="1:15" x14ac:dyDescent="0.25">
      <c r="A103" s="2" t="s">
        <v>144</v>
      </c>
      <c r="B103" s="4" t="s">
        <v>56</v>
      </c>
      <c r="C103" s="5">
        <v>7</v>
      </c>
      <c r="D103" s="5" t="s">
        <v>7</v>
      </c>
      <c r="E103" s="5" t="s">
        <v>8</v>
      </c>
      <c r="F103" s="3">
        <v>0.1</v>
      </c>
      <c r="G103" s="6" t="str">
        <f>VLOOKUP(InputData[[#This Row],[PRODUCT ID]],MasterData[],2,0)</f>
        <v>Minimalist Bookshelf</v>
      </c>
      <c r="H103" s="6" t="str">
        <f>VLOOKUP(B103,MasterData[],3,)</f>
        <v>Home &amp; Furniture</v>
      </c>
      <c r="I103" s="14">
        <f>VLOOKUP(B103,MasterData[],4,FALSE)</f>
        <v>7</v>
      </c>
      <c r="J103" s="14">
        <f>VLOOKUP(B103,MasterData[],5,FALSE)</f>
        <v>8.33</v>
      </c>
      <c r="K103" s="14">
        <f>InputData[[#This Row],[BUYING PRIZE]]*InputData[[#This Row],[QUANTITY]]</f>
        <v>49</v>
      </c>
      <c r="L103" s="14">
        <f>InputData[[#This Row],[SELLING PRICE]]*InputData[[#This Row],[QUANTITY]]*(1-InputData[[#This Row],[DISCOUNT %2]])</f>
        <v>52.479000000000006</v>
      </c>
      <c r="M103" s="16">
        <f>DAY(InputData[[#This Row],[DATE]])</f>
        <v>29</v>
      </c>
      <c r="N103" s="8" t="str">
        <f>TEXT(InputData[[#This Row],[DATE]],"mmm")</f>
        <v>Oct</v>
      </c>
      <c r="O103" s="10">
        <f>YEAR(InputData[[#This Row],[DATE]])</f>
        <v>2023</v>
      </c>
    </row>
    <row r="104" spans="1:15" x14ac:dyDescent="0.25">
      <c r="A104" s="2" t="s">
        <v>145</v>
      </c>
      <c r="B104" s="4" t="s">
        <v>56</v>
      </c>
      <c r="C104" s="5">
        <v>6</v>
      </c>
      <c r="D104" s="5" t="s">
        <v>7</v>
      </c>
      <c r="E104" s="5" t="s">
        <v>14</v>
      </c>
      <c r="F104" s="3">
        <v>0.1</v>
      </c>
      <c r="G104" s="6" t="str">
        <f>VLOOKUP(InputData[[#This Row],[PRODUCT ID]],MasterData[],2,0)</f>
        <v>Minimalist Bookshelf</v>
      </c>
      <c r="H104" s="6" t="str">
        <f>VLOOKUP(B104,MasterData[],3,)</f>
        <v>Home &amp; Furniture</v>
      </c>
      <c r="I104" s="14">
        <f>VLOOKUP(B104,MasterData[],4,FALSE)</f>
        <v>7</v>
      </c>
      <c r="J104" s="14">
        <f>VLOOKUP(B104,MasterData[],5,FALSE)</f>
        <v>8.33</v>
      </c>
      <c r="K104" s="14">
        <f>InputData[[#This Row],[BUYING PRIZE]]*InputData[[#This Row],[QUANTITY]]</f>
        <v>42</v>
      </c>
      <c r="L104" s="14">
        <f>InputData[[#This Row],[SELLING PRICE]]*InputData[[#This Row],[QUANTITY]]*(1-InputData[[#This Row],[DISCOUNT %2]])</f>
        <v>44.982000000000006</v>
      </c>
      <c r="M104" s="16">
        <f>DAY(InputData[[#This Row],[DATE]])</f>
        <v>24</v>
      </c>
      <c r="N104" s="8" t="str">
        <f>TEXT(InputData[[#This Row],[DATE]],"mmm")</f>
        <v>Sep</v>
      </c>
      <c r="O104" s="10">
        <f>YEAR(InputData[[#This Row],[DATE]])</f>
        <v>2023</v>
      </c>
    </row>
    <row r="105" spans="1:15" x14ac:dyDescent="0.25">
      <c r="A105" s="2" t="s">
        <v>137</v>
      </c>
      <c r="B105" s="4" t="s">
        <v>146</v>
      </c>
      <c r="C105" s="5">
        <v>1</v>
      </c>
      <c r="D105" s="5" t="s">
        <v>11</v>
      </c>
      <c r="E105" s="5" t="s">
        <v>8</v>
      </c>
      <c r="F105" s="3">
        <v>0.2</v>
      </c>
      <c r="G105" s="6" t="str">
        <f>VLOOKUP(InputData[[#This Row],[PRODUCT ID]],MasterData[],2,0)</f>
        <v>Gaming Laptop Xtreme</v>
      </c>
      <c r="H105" s="6" t="str">
        <f>VLOOKUP(B105,MasterData[],3,)</f>
        <v>Electronics &amp; Gadgets</v>
      </c>
      <c r="I105" s="14">
        <f>VLOOKUP(B105,MasterData[],4,FALSE)</f>
        <v>44</v>
      </c>
      <c r="J105" s="14">
        <f>VLOOKUP(B105,MasterData[],5,FALSE)</f>
        <v>48.84</v>
      </c>
      <c r="K105" s="14">
        <f>InputData[[#This Row],[BUYING PRIZE]]*InputData[[#This Row],[QUANTITY]]</f>
        <v>44</v>
      </c>
      <c r="L105" s="14">
        <f>InputData[[#This Row],[SELLING PRICE]]*InputData[[#This Row],[QUANTITY]]*(1-InputData[[#This Row],[DISCOUNT %2]])</f>
        <v>39.072000000000003</v>
      </c>
      <c r="M105" s="16">
        <f>DAY(InputData[[#This Row],[DATE]])</f>
        <v>12</v>
      </c>
      <c r="N105" s="8" t="str">
        <f>TEXT(InputData[[#This Row],[DATE]],"mmm")</f>
        <v>Mar</v>
      </c>
      <c r="O105" s="10">
        <f>YEAR(InputData[[#This Row],[DATE]])</f>
        <v>2023</v>
      </c>
    </row>
    <row r="106" spans="1:15" x14ac:dyDescent="0.25">
      <c r="A106" s="2" t="s">
        <v>147</v>
      </c>
      <c r="B106" s="4" t="s">
        <v>36</v>
      </c>
      <c r="C106" s="5">
        <v>20</v>
      </c>
      <c r="D106" s="5" t="s">
        <v>7</v>
      </c>
      <c r="E106" s="5" t="s">
        <v>14</v>
      </c>
      <c r="F106" s="3">
        <v>0.2</v>
      </c>
      <c r="G106" s="6" t="str">
        <f>VLOOKUP(InputData[[#This Row],[PRODUCT ID]],MasterData[],2,0)</f>
        <v>Luxury Stainless Steel Watch</v>
      </c>
      <c r="H106" s="6" t="str">
        <f>VLOOKUP(B106,MasterData[],3,)</f>
        <v>Fashion &amp; Accessories</v>
      </c>
      <c r="I106" s="14">
        <f>VLOOKUP(B106,MasterData[],4,FALSE)</f>
        <v>73</v>
      </c>
      <c r="J106" s="14">
        <f>VLOOKUP(B106,MasterData[],5,FALSE)</f>
        <v>94.17</v>
      </c>
      <c r="K106" s="14">
        <f>InputData[[#This Row],[BUYING PRIZE]]*InputData[[#This Row],[QUANTITY]]</f>
        <v>1460</v>
      </c>
      <c r="L106" s="14">
        <f>InputData[[#This Row],[SELLING PRICE]]*InputData[[#This Row],[QUANTITY]]*(1-InputData[[#This Row],[DISCOUNT %2]])</f>
        <v>1506.7200000000003</v>
      </c>
      <c r="M106" s="16">
        <f>DAY(InputData[[#This Row],[DATE]])</f>
        <v>30</v>
      </c>
      <c r="N106" s="8" t="str">
        <f>TEXT(InputData[[#This Row],[DATE]],"mmm")</f>
        <v>Dec</v>
      </c>
      <c r="O106" s="10">
        <f>YEAR(InputData[[#This Row],[DATE]])</f>
        <v>2023</v>
      </c>
    </row>
    <row r="107" spans="1:15" x14ac:dyDescent="0.25">
      <c r="A107" s="2" t="s">
        <v>139</v>
      </c>
      <c r="B107" s="4" t="s">
        <v>18</v>
      </c>
      <c r="C107" s="5">
        <v>2</v>
      </c>
      <c r="D107" s="5" t="s">
        <v>8</v>
      </c>
      <c r="E107" s="5" t="s">
        <v>14</v>
      </c>
      <c r="F107" s="3">
        <v>0.15</v>
      </c>
      <c r="G107" s="6" t="str">
        <f>VLOOKUP(InputData[[#This Row],[PRODUCT ID]],MasterData[],2,0)</f>
        <v>Wireless Noise-Canceling Headphones</v>
      </c>
      <c r="H107" s="6" t="str">
        <f>VLOOKUP(B107,MasterData[],3,)</f>
        <v>Electronics &amp; Gadgets</v>
      </c>
      <c r="I107" s="14">
        <f>VLOOKUP(B107,MasterData[],4,FALSE)</f>
        <v>71</v>
      </c>
      <c r="J107" s="14">
        <f>VLOOKUP(B107,MasterData[],5,FALSE)</f>
        <v>80.94</v>
      </c>
      <c r="K107" s="14">
        <f>InputData[[#This Row],[BUYING PRIZE]]*InputData[[#This Row],[QUANTITY]]</f>
        <v>142</v>
      </c>
      <c r="L107" s="14">
        <f>InputData[[#This Row],[SELLING PRICE]]*InputData[[#This Row],[QUANTITY]]*(1-InputData[[#This Row],[DISCOUNT %2]])</f>
        <v>137.59799999999998</v>
      </c>
      <c r="M107" s="16">
        <f>DAY(InputData[[#This Row],[DATE]])</f>
        <v>19</v>
      </c>
      <c r="N107" s="8" t="str">
        <f>TEXT(InputData[[#This Row],[DATE]],"mmm")</f>
        <v>Oct</v>
      </c>
      <c r="O107" s="10">
        <f>YEAR(InputData[[#This Row],[DATE]])</f>
        <v>2023</v>
      </c>
    </row>
    <row r="108" spans="1:15" x14ac:dyDescent="0.25">
      <c r="A108" s="2" t="s">
        <v>29</v>
      </c>
      <c r="B108" s="4" t="s">
        <v>110</v>
      </c>
      <c r="C108" s="5">
        <v>8</v>
      </c>
      <c r="D108" s="5" t="s">
        <v>7</v>
      </c>
      <c r="E108" s="5" t="s">
        <v>14</v>
      </c>
      <c r="F108" s="3">
        <v>0.2</v>
      </c>
      <c r="G108" s="6" t="str">
        <f>VLOOKUP(InputData[[#This Row],[PRODUCT ID]],MasterData[],2,0)</f>
        <v>Tabletop Board Game - Strategy Edition</v>
      </c>
      <c r="H108" s="6" t="str">
        <f>VLOOKUP(B108,MasterData[],3,)</f>
        <v>Toys &amp; Gaming</v>
      </c>
      <c r="I108" s="14">
        <f>VLOOKUP(B108,MasterData[],4,FALSE)</f>
        <v>67</v>
      </c>
      <c r="J108" s="14">
        <f>VLOOKUP(B108,MasterData[],5,FALSE)</f>
        <v>83.08</v>
      </c>
      <c r="K108" s="14">
        <f>InputData[[#This Row],[BUYING PRIZE]]*InputData[[#This Row],[QUANTITY]]</f>
        <v>536</v>
      </c>
      <c r="L108" s="14">
        <f>InputData[[#This Row],[SELLING PRICE]]*InputData[[#This Row],[QUANTITY]]*(1-InputData[[#This Row],[DISCOUNT %2]])</f>
        <v>531.71199999999999</v>
      </c>
      <c r="M108" s="16">
        <f>DAY(InputData[[#This Row],[DATE]])</f>
        <v>19</v>
      </c>
      <c r="N108" s="8" t="str">
        <f>TEXT(InputData[[#This Row],[DATE]],"mmm")</f>
        <v>Nov</v>
      </c>
      <c r="O108" s="10">
        <f>YEAR(InputData[[#This Row],[DATE]])</f>
        <v>2023</v>
      </c>
    </row>
    <row r="109" spans="1:15" x14ac:dyDescent="0.25">
      <c r="A109" s="2" t="s">
        <v>148</v>
      </c>
      <c r="B109" s="4" t="s">
        <v>51</v>
      </c>
      <c r="C109" s="5">
        <v>9</v>
      </c>
      <c r="D109" s="5" t="s">
        <v>7</v>
      </c>
      <c r="E109" s="5" t="s">
        <v>8</v>
      </c>
      <c r="F109" s="3">
        <v>0.05</v>
      </c>
      <c r="G109" s="6" t="str">
        <f>VLOOKUP(InputData[[#This Row],[PRODUCT ID]],MasterData[],2,0)</f>
        <v>Smart LED Floor Lamp</v>
      </c>
      <c r="H109" s="6" t="str">
        <f>VLOOKUP(B109,MasterData[],3,)</f>
        <v>Home &amp; Furniture</v>
      </c>
      <c r="I109" s="14">
        <f>VLOOKUP(B109,MasterData[],4,FALSE)</f>
        <v>141</v>
      </c>
      <c r="J109" s="14">
        <f>VLOOKUP(B109,MasterData[],5,FALSE)</f>
        <v>149.46</v>
      </c>
      <c r="K109" s="14">
        <f>InputData[[#This Row],[BUYING PRIZE]]*InputData[[#This Row],[QUANTITY]]</f>
        <v>1269</v>
      </c>
      <c r="L109" s="14">
        <f>InputData[[#This Row],[SELLING PRICE]]*InputData[[#This Row],[QUANTITY]]*(1-InputData[[#This Row],[DISCOUNT %2]])</f>
        <v>1277.883</v>
      </c>
      <c r="M109" s="16">
        <f>DAY(InputData[[#This Row],[DATE]])</f>
        <v>18</v>
      </c>
      <c r="N109" s="8" t="str">
        <f>TEXT(InputData[[#This Row],[DATE]],"mmm")</f>
        <v>Sep</v>
      </c>
      <c r="O109" s="10">
        <f>YEAR(InputData[[#This Row],[DATE]])</f>
        <v>2023</v>
      </c>
    </row>
    <row r="110" spans="1:15" x14ac:dyDescent="0.25">
      <c r="A110" s="2" t="s">
        <v>149</v>
      </c>
      <c r="B110" s="4" t="s">
        <v>110</v>
      </c>
      <c r="C110" s="5">
        <v>17</v>
      </c>
      <c r="D110" s="5" t="s">
        <v>8</v>
      </c>
      <c r="E110" s="5" t="s">
        <v>8</v>
      </c>
      <c r="F110" s="3">
        <v>0.05</v>
      </c>
      <c r="G110" s="6" t="str">
        <f>VLOOKUP(InputData[[#This Row],[PRODUCT ID]],MasterData[],2,0)</f>
        <v>Tabletop Board Game - Strategy Edition</v>
      </c>
      <c r="H110" s="6" t="str">
        <f>VLOOKUP(B110,MasterData[],3,)</f>
        <v>Toys &amp; Gaming</v>
      </c>
      <c r="I110" s="14">
        <f>VLOOKUP(B110,MasterData[],4,FALSE)</f>
        <v>67</v>
      </c>
      <c r="J110" s="14">
        <f>VLOOKUP(B110,MasterData[],5,FALSE)</f>
        <v>83.08</v>
      </c>
      <c r="K110" s="14">
        <f>InputData[[#This Row],[BUYING PRIZE]]*InputData[[#This Row],[QUANTITY]]</f>
        <v>1139</v>
      </c>
      <c r="L110" s="14">
        <f>InputData[[#This Row],[SELLING PRICE]]*InputData[[#This Row],[QUANTITY]]*(1-InputData[[#This Row],[DISCOUNT %2]])</f>
        <v>1341.7419999999997</v>
      </c>
      <c r="M110" s="16">
        <f>DAY(InputData[[#This Row],[DATE]])</f>
        <v>28</v>
      </c>
      <c r="N110" s="8" t="str">
        <f>TEXT(InputData[[#This Row],[DATE]],"mmm")</f>
        <v>Aug</v>
      </c>
      <c r="O110" s="10">
        <f>YEAR(InputData[[#This Row],[DATE]])</f>
        <v>2023</v>
      </c>
    </row>
    <row r="111" spans="1:15" x14ac:dyDescent="0.25">
      <c r="A111" s="2" t="s">
        <v>151</v>
      </c>
      <c r="B111" s="4" t="s">
        <v>51</v>
      </c>
      <c r="C111" s="5">
        <v>1</v>
      </c>
      <c r="D111" s="5" t="s">
        <v>8</v>
      </c>
      <c r="E111" s="5" t="s">
        <v>14</v>
      </c>
      <c r="F111" s="3">
        <v>0</v>
      </c>
      <c r="G111" s="6" t="str">
        <f>VLOOKUP(InputData[[#This Row],[PRODUCT ID]],MasterData[],2,0)</f>
        <v>Smart LED Floor Lamp</v>
      </c>
      <c r="H111" s="6" t="str">
        <f>VLOOKUP(B111,MasterData[],3,)</f>
        <v>Home &amp; Furniture</v>
      </c>
      <c r="I111" s="14">
        <f>VLOOKUP(B111,MasterData[],4,FALSE)</f>
        <v>141</v>
      </c>
      <c r="J111" s="14">
        <f>VLOOKUP(B111,MasterData[],5,FALSE)</f>
        <v>149.46</v>
      </c>
      <c r="K111" s="14">
        <f>InputData[[#This Row],[BUYING PRIZE]]*InputData[[#This Row],[QUANTITY]]</f>
        <v>141</v>
      </c>
      <c r="L111" s="14">
        <f>InputData[[#This Row],[SELLING PRICE]]*InputData[[#This Row],[QUANTITY]]*(1-InputData[[#This Row],[DISCOUNT %2]])</f>
        <v>149.46</v>
      </c>
      <c r="M111" s="16">
        <f>DAY(InputData[[#This Row],[DATE]])</f>
        <v>6</v>
      </c>
      <c r="N111" s="8" t="str">
        <f>TEXT(InputData[[#This Row],[DATE]],"mmm")</f>
        <v>Jun</v>
      </c>
      <c r="O111" s="10">
        <f>YEAR(InputData[[#This Row],[DATE]])</f>
        <v>2023</v>
      </c>
    </row>
    <row r="112" spans="1:15" x14ac:dyDescent="0.25">
      <c r="A112" s="2" t="s">
        <v>152</v>
      </c>
      <c r="B112" s="4" t="s">
        <v>153</v>
      </c>
      <c r="C112" s="5">
        <v>13</v>
      </c>
      <c r="D112" s="5" t="s">
        <v>11</v>
      </c>
      <c r="E112" s="5" t="s">
        <v>14</v>
      </c>
      <c r="F112" s="3">
        <v>0</v>
      </c>
      <c r="G112" s="6" t="str">
        <f>VLOOKUP(InputData[[#This Row],[PRODUCT ID]],MasterData[],2,0)</f>
        <v>Portable Air Purifier</v>
      </c>
      <c r="H112" s="6" t="str">
        <f>VLOOKUP(B112,MasterData[],3,)</f>
        <v>Home &amp; Furniture</v>
      </c>
      <c r="I112" s="14">
        <f>VLOOKUP(B112,MasterData[],4,FALSE)</f>
        <v>18</v>
      </c>
      <c r="J112" s="14">
        <f>VLOOKUP(B112,MasterData[],5,FALSE)</f>
        <v>24.66</v>
      </c>
      <c r="K112" s="14">
        <f>InputData[[#This Row],[BUYING PRIZE]]*InputData[[#This Row],[QUANTITY]]</f>
        <v>234</v>
      </c>
      <c r="L112" s="14">
        <f>InputData[[#This Row],[SELLING PRICE]]*InputData[[#This Row],[QUANTITY]]*(1-InputData[[#This Row],[DISCOUNT %2]])</f>
        <v>320.58</v>
      </c>
      <c r="M112" s="16">
        <f>DAY(InputData[[#This Row],[DATE]])</f>
        <v>25</v>
      </c>
      <c r="N112" s="8" t="str">
        <f>TEXT(InputData[[#This Row],[DATE]],"mmm")</f>
        <v>Dec</v>
      </c>
      <c r="O112" s="10">
        <f>YEAR(InputData[[#This Row],[DATE]])</f>
        <v>2023</v>
      </c>
    </row>
    <row r="113" spans="1:15" x14ac:dyDescent="0.25">
      <c r="A113" s="2" t="s">
        <v>154</v>
      </c>
      <c r="B113" s="4" t="s">
        <v>153</v>
      </c>
      <c r="C113" s="5">
        <v>15</v>
      </c>
      <c r="D113" s="5" t="s">
        <v>11</v>
      </c>
      <c r="E113" s="5" t="s">
        <v>14</v>
      </c>
      <c r="F113" s="3">
        <v>0</v>
      </c>
      <c r="G113" s="6" t="str">
        <f>VLOOKUP(InputData[[#This Row],[PRODUCT ID]],MasterData[],2,0)</f>
        <v>Portable Air Purifier</v>
      </c>
      <c r="H113" s="6" t="str">
        <f>VLOOKUP(B113,MasterData[],3,)</f>
        <v>Home &amp; Furniture</v>
      </c>
      <c r="I113" s="14">
        <f>VLOOKUP(B113,MasterData[],4,FALSE)</f>
        <v>18</v>
      </c>
      <c r="J113" s="14">
        <f>VLOOKUP(B113,MasterData[],5,FALSE)</f>
        <v>24.66</v>
      </c>
      <c r="K113" s="14">
        <f>InputData[[#This Row],[BUYING PRIZE]]*InputData[[#This Row],[QUANTITY]]</f>
        <v>270</v>
      </c>
      <c r="L113" s="14">
        <f>InputData[[#This Row],[SELLING PRICE]]*InputData[[#This Row],[QUANTITY]]*(1-InputData[[#This Row],[DISCOUNT %2]])</f>
        <v>369.9</v>
      </c>
      <c r="M113" s="16">
        <f>DAY(InputData[[#This Row],[DATE]])</f>
        <v>2</v>
      </c>
      <c r="N113" s="8" t="str">
        <f>TEXT(InputData[[#This Row],[DATE]],"mmm")</f>
        <v>Sep</v>
      </c>
      <c r="O113" s="10">
        <f>YEAR(InputData[[#This Row],[DATE]])</f>
        <v>2023</v>
      </c>
    </row>
    <row r="114" spans="1:15" x14ac:dyDescent="0.25">
      <c r="A114" s="2" t="s">
        <v>21</v>
      </c>
      <c r="B114" s="4" t="s">
        <v>155</v>
      </c>
      <c r="C114" s="5">
        <v>3</v>
      </c>
      <c r="D114" s="5" t="s">
        <v>11</v>
      </c>
      <c r="E114" s="5" t="s">
        <v>14</v>
      </c>
      <c r="F114" s="3">
        <v>0</v>
      </c>
      <c r="G114" s="6" t="str">
        <f>VLOOKUP(InputData[[#This Row],[PRODUCT ID]],MasterData[],2,0)</f>
        <v>Gaming Mouse - RGB Edition</v>
      </c>
      <c r="H114" s="6" t="str">
        <f>VLOOKUP(B114,MasterData[],3,)</f>
        <v>Toys &amp; Gaming</v>
      </c>
      <c r="I114" s="14">
        <f>VLOOKUP(B114,MasterData[],4,FALSE)</f>
        <v>90</v>
      </c>
      <c r="J114" s="14">
        <f>VLOOKUP(B114,MasterData[],5,FALSE)</f>
        <v>115.2</v>
      </c>
      <c r="K114" s="14">
        <f>InputData[[#This Row],[BUYING PRIZE]]*InputData[[#This Row],[QUANTITY]]</f>
        <v>270</v>
      </c>
      <c r="L114" s="14">
        <f>InputData[[#This Row],[SELLING PRICE]]*InputData[[#This Row],[QUANTITY]]*(1-InputData[[#This Row],[DISCOUNT %2]])</f>
        <v>345.6</v>
      </c>
      <c r="M114" s="16">
        <f>DAY(InputData[[#This Row],[DATE]])</f>
        <v>10</v>
      </c>
      <c r="N114" s="8" t="str">
        <f>TEXT(InputData[[#This Row],[DATE]],"mmm")</f>
        <v>Jun</v>
      </c>
      <c r="O114" s="10">
        <f>YEAR(InputData[[#This Row],[DATE]])</f>
        <v>2023</v>
      </c>
    </row>
    <row r="115" spans="1:15" x14ac:dyDescent="0.25">
      <c r="A115" s="2" t="s">
        <v>107</v>
      </c>
      <c r="B115" s="4" t="s">
        <v>97</v>
      </c>
      <c r="C115" s="5">
        <v>16</v>
      </c>
      <c r="D115" s="5" t="s">
        <v>7</v>
      </c>
      <c r="E115" s="5" t="s">
        <v>14</v>
      </c>
      <c r="F115" s="3">
        <v>0.1</v>
      </c>
      <c r="G115" s="6" t="str">
        <f>VLOOKUP(InputData[[#This Row],[PRODUCT ID]],MasterData[],2,0)</f>
        <v>Ultra HD 4K Smart TV</v>
      </c>
      <c r="H115" s="6" t="str">
        <f>VLOOKUP(B115,MasterData[],3,)</f>
        <v>Electronics &amp; Gadgets</v>
      </c>
      <c r="I115" s="14">
        <f>VLOOKUP(B115,MasterData[],4,FALSE)</f>
        <v>105</v>
      </c>
      <c r="J115" s="14">
        <f>VLOOKUP(B115,MasterData[],5,FALSE)</f>
        <v>142.80000000000001</v>
      </c>
      <c r="K115" s="14">
        <f>InputData[[#This Row],[BUYING PRIZE]]*InputData[[#This Row],[QUANTITY]]</f>
        <v>1680</v>
      </c>
      <c r="L115" s="14">
        <f>InputData[[#This Row],[SELLING PRICE]]*InputData[[#This Row],[QUANTITY]]*(1-InputData[[#This Row],[DISCOUNT %2]])</f>
        <v>2056.3200000000002</v>
      </c>
      <c r="M115" s="16">
        <f>DAY(InputData[[#This Row],[DATE]])</f>
        <v>20</v>
      </c>
      <c r="N115" s="8" t="str">
        <f>TEXT(InputData[[#This Row],[DATE]],"mmm")</f>
        <v>Sep</v>
      </c>
      <c r="O115" s="10">
        <f>YEAR(InputData[[#This Row],[DATE]])</f>
        <v>2023</v>
      </c>
    </row>
    <row r="116" spans="1:15" x14ac:dyDescent="0.25">
      <c r="A116" s="2" t="s">
        <v>156</v>
      </c>
      <c r="B116" s="4" t="s">
        <v>18</v>
      </c>
      <c r="C116" s="5">
        <v>3</v>
      </c>
      <c r="D116" s="5" t="s">
        <v>7</v>
      </c>
      <c r="E116" s="5" t="s">
        <v>14</v>
      </c>
      <c r="F116" s="3">
        <v>0.15</v>
      </c>
      <c r="G116" s="6" t="str">
        <f>VLOOKUP(InputData[[#This Row],[PRODUCT ID]],MasterData[],2,0)</f>
        <v>Wireless Noise-Canceling Headphones</v>
      </c>
      <c r="H116" s="6" t="str">
        <f>VLOOKUP(B116,MasterData[],3,)</f>
        <v>Electronics &amp; Gadgets</v>
      </c>
      <c r="I116" s="14">
        <f>VLOOKUP(B116,MasterData[],4,FALSE)</f>
        <v>71</v>
      </c>
      <c r="J116" s="14">
        <f>VLOOKUP(B116,MasterData[],5,FALSE)</f>
        <v>80.94</v>
      </c>
      <c r="K116" s="14">
        <f>InputData[[#This Row],[BUYING PRIZE]]*InputData[[#This Row],[QUANTITY]]</f>
        <v>213</v>
      </c>
      <c r="L116" s="14">
        <f>InputData[[#This Row],[SELLING PRICE]]*InputData[[#This Row],[QUANTITY]]*(1-InputData[[#This Row],[DISCOUNT %2]])</f>
        <v>206.39699999999999</v>
      </c>
      <c r="M116" s="16">
        <f>DAY(InputData[[#This Row],[DATE]])</f>
        <v>26</v>
      </c>
      <c r="N116" s="8" t="str">
        <f>TEXT(InputData[[#This Row],[DATE]],"mmm")</f>
        <v>Sep</v>
      </c>
      <c r="O116" s="10">
        <f>YEAR(InputData[[#This Row],[DATE]])</f>
        <v>2023</v>
      </c>
    </row>
    <row r="117" spans="1:15" x14ac:dyDescent="0.25">
      <c r="A117" s="2" t="s">
        <v>92</v>
      </c>
      <c r="B117" s="4" t="s">
        <v>54</v>
      </c>
      <c r="C117" s="5">
        <v>8</v>
      </c>
      <c r="D117" s="5" t="s">
        <v>11</v>
      </c>
      <c r="E117" s="5" t="s">
        <v>8</v>
      </c>
      <c r="F117" s="3">
        <v>0.1</v>
      </c>
      <c r="G117" s="6" t="str">
        <f>VLOOKUP(InputData[[#This Row],[PRODUCT ID]],MasterData[],2,0)</f>
        <v>Slim Fit Denim Jeans</v>
      </c>
      <c r="H117" s="6" t="str">
        <f>VLOOKUP(B117,MasterData[],3,)</f>
        <v>Fashion &amp; Accessories</v>
      </c>
      <c r="I117" s="14">
        <f>VLOOKUP(B117,MasterData[],4,FALSE)</f>
        <v>134</v>
      </c>
      <c r="J117" s="14">
        <f>VLOOKUP(B117,MasterData[],5,FALSE)</f>
        <v>156.78</v>
      </c>
      <c r="K117" s="14">
        <f>InputData[[#This Row],[BUYING PRIZE]]*InputData[[#This Row],[QUANTITY]]</f>
        <v>1072</v>
      </c>
      <c r="L117" s="14">
        <f>InputData[[#This Row],[SELLING PRICE]]*InputData[[#This Row],[QUANTITY]]*(1-InputData[[#This Row],[DISCOUNT %2]])</f>
        <v>1128.816</v>
      </c>
      <c r="M117" s="16">
        <f>DAY(InputData[[#This Row],[DATE]])</f>
        <v>13</v>
      </c>
      <c r="N117" s="8" t="str">
        <f>TEXT(InputData[[#This Row],[DATE]],"mmm")</f>
        <v>Jul</v>
      </c>
      <c r="O117" s="10">
        <f>YEAR(InputData[[#This Row],[DATE]])</f>
        <v>2023</v>
      </c>
    </row>
    <row r="118" spans="1:15" x14ac:dyDescent="0.25">
      <c r="A118" s="2" t="s">
        <v>158</v>
      </c>
      <c r="B118" s="4" t="s">
        <v>56</v>
      </c>
      <c r="C118" s="5">
        <v>18</v>
      </c>
      <c r="D118" s="5" t="s">
        <v>7</v>
      </c>
      <c r="E118" s="5" t="s">
        <v>8</v>
      </c>
      <c r="F118" s="3">
        <v>0.1</v>
      </c>
      <c r="G118" s="6" t="str">
        <f>VLOOKUP(InputData[[#This Row],[PRODUCT ID]],MasterData[],2,0)</f>
        <v>Minimalist Bookshelf</v>
      </c>
      <c r="H118" s="6" t="str">
        <f>VLOOKUP(B118,MasterData[],3,)</f>
        <v>Home &amp; Furniture</v>
      </c>
      <c r="I118" s="14">
        <f>VLOOKUP(B118,MasterData[],4,FALSE)</f>
        <v>7</v>
      </c>
      <c r="J118" s="14">
        <f>VLOOKUP(B118,MasterData[],5,FALSE)</f>
        <v>8.33</v>
      </c>
      <c r="K118" s="14">
        <f>InputData[[#This Row],[BUYING PRIZE]]*InputData[[#This Row],[QUANTITY]]</f>
        <v>126</v>
      </c>
      <c r="L118" s="14">
        <f>InputData[[#This Row],[SELLING PRICE]]*InputData[[#This Row],[QUANTITY]]*(1-InputData[[#This Row],[DISCOUNT %2]])</f>
        <v>134.946</v>
      </c>
      <c r="M118" s="16">
        <f>DAY(InputData[[#This Row],[DATE]])</f>
        <v>9</v>
      </c>
      <c r="N118" s="8" t="str">
        <f>TEXT(InputData[[#This Row],[DATE]],"mmm")</f>
        <v>Jan</v>
      </c>
      <c r="O118" s="10">
        <f>YEAR(InputData[[#This Row],[DATE]])</f>
        <v>2023</v>
      </c>
    </row>
    <row r="119" spans="1:15" x14ac:dyDescent="0.25">
      <c r="A119" s="2" t="s">
        <v>159</v>
      </c>
      <c r="B119" s="4" t="s">
        <v>40</v>
      </c>
      <c r="C119" s="5">
        <v>15</v>
      </c>
      <c r="D119" s="5" t="s">
        <v>8</v>
      </c>
      <c r="E119" s="5" t="s">
        <v>14</v>
      </c>
      <c r="F119" s="3">
        <v>0.15</v>
      </c>
      <c r="G119" s="6" t="str">
        <f>VLOOKUP(InputData[[#This Row],[PRODUCT ID]],MasterData[],2,0)</f>
        <v>Action Figure - Collector's Edition</v>
      </c>
      <c r="H119" s="6" t="str">
        <f>VLOOKUP(B119,MasterData[],3,)</f>
        <v>Toys &amp; Gaming</v>
      </c>
      <c r="I119" s="14">
        <f>VLOOKUP(B119,MasterData[],4,FALSE)</f>
        <v>76</v>
      </c>
      <c r="J119" s="14">
        <f>VLOOKUP(B119,MasterData[],5,FALSE)</f>
        <v>82.08</v>
      </c>
      <c r="K119" s="14">
        <f>InputData[[#This Row],[BUYING PRIZE]]*InputData[[#This Row],[QUANTITY]]</f>
        <v>1140</v>
      </c>
      <c r="L119" s="14">
        <f>InputData[[#This Row],[SELLING PRICE]]*InputData[[#This Row],[QUANTITY]]*(1-InputData[[#This Row],[DISCOUNT %2]])</f>
        <v>1046.52</v>
      </c>
      <c r="M119" s="16">
        <f>DAY(InputData[[#This Row],[DATE]])</f>
        <v>30</v>
      </c>
      <c r="N119" s="8" t="str">
        <f>TEXT(InputData[[#This Row],[DATE]],"mmm")</f>
        <v>Jul</v>
      </c>
      <c r="O119" s="10">
        <f>YEAR(InputData[[#This Row],[DATE]])</f>
        <v>2023</v>
      </c>
    </row>
    <row r="120" spans="1:15" x14ac:dyDescent="0.25">
      <c r="A120" s="2" t="s">
        <v>160</v>
      </c>
      <c r="B120" s="4" t="s">
        <v>28</v>
      </c>
      <c r="C120" s="5">
        <v>11</v>
      </c>
      <c r="D120" s="5" t="s">
        <v>11</v>
      </c>
      <c r="E120" s="5" t="s">
        <v>14</v>
      </c>
      <c r="F120" s="3">
        <v>0</v>
      </c>
      <c r="G120" s="6" t="str">
        <f>VLOOKUP(InputData[[#This Row],[PRODUCT ID]],MasterData[],2,0)</f>
        <v>Yoga Mat - Anti-Slip</v>
      </c>
      <c r="H120" s="6" t="str">
        <f>VLOOKUP(B120,MasterData[],3,)</f>
        <v>Sports &amp; Outdoor</v>
      </c>
      <c r="I120" s="14">
        <f>VLOOKUP(B120,MasterData[],4,FALSE)</f>
        <v>148</v>
      </c>
      <c r="J120" s="14">
        <f>VLOOKUP(B120,MasterData[],5,FALSE)</f>
        <v>201.28</v>
      </c>
      <c r="K120" s="14">
        <f>InputData[[#This Row],[BUYING PRIZE]]*InputData[[#This Row],[QUANTITY]]</f>
        <v>1628</v>
      </c>
      <c r="L120" s="14">
        <f>InputData[[#This Row],[SELLING PRICE]]*InputData[[#This Row],[QUANTITY]]*(1-InputData[[#This Row],[DISCOUNT %2]])</f>
        <v>2214.08</v>
      </c>
      <c r="M120" s="16">
        <f>DAY(InputData[[#This Row],[DATE]])</f>
        <v>5</v>
      </c>
      <c r="N120" s="8" t="str">
        <f>TEXT(InputData[[#This Row],[DATE]],"mmm")</f>
        <v>Jul</v>
      </c>
      <c r="O120" s="10">
        <f>YEAR(InputData[[#This Row],[DATE]])</f>
        <v>2023</v>
      </c>
    </row>
    <row r="121" spans="1:15" x14ac:dyDescent="0.25">
      <c r="A121" s="2" t="s">
        <v>99</v>
      </c>
      <c r="B121" s="4" t="s">
        <v>94</v>
      </c>
      <c r="C121" s="5">
        <v>9</v>
      </c>
      <c r="D121" s="5" t="s">
        <v>8</v>
      </c>
      <c r="E121" s="5" t="s">
        <v>8</v>
      </c>
      <c r="F121" s="3">
        <v>0</v>
      </c>
      <c r="G121" s="6" t="str">
        <f>VLOOKUP(InputData[[#This Row],[PRODUCT ID]],MasterData[],2,0)</f>
        <v>Smartphone X Pro</v>
      </c>
      <c r="H121" s="6" t="str">
        <f>VLOOKUP(B121,MasterData[],3,)</f>
        <v>Electronics &amp; Gadgets</v>
      </c>
      <c r="I121" s="14">
        <f>VLOOKUP(B121,MasterData[],4,FALSE)</f>
        <v>98</v>
      </c>
      <c r="J121" s="14">
        <f>VLOOKUP(B121,MasterData[],5,FALSE)</f>
        <v>103.88</v>
      </c>
      <c r="K121" s="14">
        <f>InputData[[#This Row],[BUYING PRIZE]]*InputData[[#This Row],[QUANTITY]]</f>
        <v>882</v>
      </c>
      <c r="L121" s="14">
        <f>InputData[[#This Row],[SELLING PRICE]]*InputData[[#This Row],[QUANTITY]]*(1-InputData[[#This Row],[DISCOUNT %2]])</f>
        <v>934.92</v>
      </c>
      <c r="M121" s="16">
        <f>DAY(InputData[[#This Row],[DATE]])</f>
        <v>17</v>
      </c>
      <c r="N121" s="8" t="str">
        <f>TEXT(InputData[[#This Row],[DATE]],"mmm")</f>
        <v>Nov</v>
      </c>
      <c r="O121" s="10">
        <f>YEAR(InputData[[#This Row],[DATE]])</f>
        <v>2023</v>
      </c>
    </row>
    <row r="122" spans="1:15" x14ac:dyDescent="0.25">
      <c r="A122" s="2" t="s">
        <v>163</v>
      </c>
      <c r="B122" s="4" t="s">
        <v>46</v>
      </c>
      <c r="C122" s="5">
        <v>5</v>
      </c>
      <c r="D122" s="5" t="s">
        <v>11</v>
      </c>
      <c r="E122" s="5" t="s">
        <v>14</v>
      </c>
      <c r="F122" s="3">
        <v>0.05</v>
      </c>
      <c r="G122" s="6" t="str">
        <f>VLOOKUP(InputData[[#This Row],[PRODUCT ID]],MasterData[],2,0)</f>
        <v>Running Shoes - Ultra Boost</v>
      </c>
      <c r="H122" s="6" t="str">
        <f>VLOOKUP(B122,MasterData[],3,)</f>
        <v>Fashion &amp; Accessories</v>
      </c>
      <c r="I122" s="14">
        <f>VLOOKUP(B122,MasterData[],4,FALSE)</f>
        <v>112</v>
      </c>
      <c r="J122" s="14">
        <f>VLOOKUP(B122,MasterData[],5,FALSE)</f>
        <v>122.08</v>
      </c>
      <c r="K122" s="14">
        <f>InputData[[#This Row],[BUYING PRIZE]]*InputData[[#This Row],[QUANTITY]]</f>
        <v>560</v>
      </c>
      <c r="L122" s="14">
        <f>InputData[[#This Row],[SELLING PRICE]]*InputData[[#This Row],[QUANTITY]]*(1-InputData[[#This Row],[DISCOUNT %2]])</f>
        <v>579.88</v>
      </c>
      <c r="M122" s="16">
        <f>DAY(InputData[[#This Row],[DATE]])</f>
        <v>27</v>
      </c>
      <c r="N122" s="8" t="str">
        <f>TEXT(InputData[[#This Row],[DATE]],"mmm")</f>
        <v>Feb</v>
      </c>
      <c r="O122" s="10">
        <f>YEAR(InputData[[#This Row],[DATE]])</f>
        <v>2023</v>
      </c>
    </row>
    <row r="123" spans="1:15" x14ac:dyDescent="0.25">
      <c r="A123" s="2" t="s">
        <v>164</v>
      </c>
      <c r="B123" s="4" t="s">
        <v>44</v>
      </c>
      <c r="C123" s="5">
        <v>5</v>
      </c>
      <c r="D123" s="5" t="s">
        <v>8</v>
      </c>
      <c r="E123" s="5" t="s">
        <v>8</v>
      </c>
      <c r="F123" s="3">
        <v>0</v>
      </c>
      <c r="G123" s="6" t="str">
        <f>VLOOKUP(InputData[[#This Row],[PRODUCT ID]],MasterData[],2,0)</f>
        <v>Polarized Sunglasses</v>
      </c>
      <c r="H123" s="6" t="str">
        <f>VLOOKUP(B123,MasterData[],3,)</f>
        <v>Fashion &amp; Accessories</v>
      </c>
      <c r="I123" s="14">
        <f>VLOOKUP(B123,MasterData[],4,FALSE)</f>
        <v>112</v>
      </c>
      <c r="J123" s="14">
        <f>VLOOKUP(B123,MasterData[],5,FALSE)</f>
        <v>146.72</v>
      </c>
      <c r="K123" s="14">
        <f>InputData[[#This Row],[BUYING PRIZE]]*InputData[[#This Row],[QUANTITY]]</f>
        <v>560</v>
      </c>
      <c r="L123" s="14">
        <f>InputData[[#This Row],[SELLING PRICE]]*InputData[[#This Row],[QUANTITY]]*(1-InputData[[#This Row],[DISCOUNT %2]])</f>
        <v>733.6</v>
      </c>
      <c r="M123" s="16">
        <f>DAY(InputData[[#This Row],[DATE]])</f>
        <v>6</v>
      </c>
      <c r="N123" s="8" t="str">
        <f>TEXT(InputData[[#This Row],[DATE]],"mmm")</f>
        <v>May</v>
      </c>
      <c r="O123" s="10">
        <f>YEAR(InputData[[#This Row],[DATE]])</f>
        <v>2023</v>
      </c>
    </row>
    <row r="124" spans="1:15" x14ac:dyDescent="0.25">
      <c r="A124" s="2" t="s">
        <v>61</v>
      </c>
      <c r="B124" s="4" t="s">
        <v>114</v>
      </c>
      <c r="C124" s="5">
        <v>9</v>
      </c>
      <c r="D124" s="5" t="s">
        <v>11</v>
      </c>
      <c r="E124" s="5" t="s">
        <v>8</v>
      </c>
      <c r="F124" s="3">
        <v>0.2</v>
      </c>
      <c r="G124" s="6" t="str">
        <f>VLOOKUP(InputData[[#This Row],[PRODUCT ID]],MasterData[],2,0)</f>
        <v>Memory Foam Mattress</v>
      </c>
      <c r="H124" s="6" t="str">
        <f>VLOOKUP(B124,MasterData[],3,)</f>
        <v>Home &amp; Furniture</v>
      </c>
      <c r="I124" s="14">
        <f>VLOOKUP(B124,MasterData[],4,FALSE)</f>
        <v>144</v>
      </c>
      <c r="J124" s="14">
        <f>VLOOKUP(B124,MasterData[],5,FALSE)</f>
        <v>156.96</v>
      </c>
      <c r="K124" s="14">
        <f>InputData[[#This Row],[BUYING PRIZE]]*InputData[[#This Row],[QUANTITY]]</f>
        <v>1296</v>
      </c>
      <c r="L124" s="14">
        <f>InputData[[#This Row],[SELLING PRICE]]*InputData[[#This Row],[QUANTITY]]*(1-InputData[[#This Row],[DISCOUNT %2]])</f>
        <v>1130.1120000000001</v>
      </c>
      <c r="M124" s="16">
        <f>DAY(InputData[[#This Row],[DATE]])</f>
        <v>24</v>
      </c>
      <c r="N124" s="8" t="str">
        <f>TEXT(InputData[[#This Row],[DATE]],"mmm")</f>
        <v>Apr</v>
      </c>
      <c r="O124" s="10">
        <f>YEAR(InputData[[#This Row],[DATE]])</f>
        <v>2023</v>
      </c>
    </row>
    <row r="125" spans="1:15" x14ac:dyDescent="0.25">
      <c r="A125" s="2" t="s">
        <v>165</v>
      </c>
      <c r="B125" s="4" t="s">
        <v>58</v>
      </c>
      <c r="C125" s="5">
        <v>3</v>
      </c>
      <c r="D125" s="5" t="s">
        <v>7</v>
      </c>
      <c r="E125" s="5" t="s">
        <v>14</v>
      </c>
      <c r="F125" s="3">
        <v>0.05</v>
      </c>
      <c r="G125" s="6" t="str">
        <f>VLOOKUP(InputData[[#This Row],[PRODUCT ID]],MasterData[],2,0)</f>
        <v>Virtual Reality Gaming Set</v>
      </c>
      <c r="H125" s="6" t="str">
        <f>VLOOKUP(B125,MasterData[],3,)</f>
        <v>Toys &amp; Gaming</v>
      </c>
      <c r="I125" s="14">
        <f>VLOOKUP(B125,MasterData[],4,FALSE)</f>
        <v>120</v>
      </c>
      <c r="J125" s="14">
        <f>VLOOKUP(B125,MasterData[],5,FALSE)</f>
        <v>162</v>
      </c>
      <c r="K125" s="14">
        <f>InputData[[#This Row],[BUYING PRIZE]]*InputData[[#This Row],[QUANTITY]]</f>
        <v>360</v>
      </c>
      <c r="L125" s="14">
        <f>InputData[[#This Row],[SELLING PRICE]]*InputData[[#This Row],[QUANTITY]]*(1-InputData[[#This Row],[DISCOUNT %2]])</f>
        <v>461.7</v>
      </c>
      <c r="M125" s="16">
        <f>DAY(InputData[[#This Row],[DATE]])</f>
        <v>28</v>
      </c>
      <c r="N125" s="8" t="str">
        <f>TEXT(InputData[[#This Row],[DATE]],"mmm")</f>
        <v>Jul</v>
      </c>
      <c r="O125" s="10">
        <f>YEAR(InputData[[#This Row],[DATE]])</f>
        <v>2023</v>
      </c>
    </row>
    <row r="126" spans="1:15" x14ac:dyDescent="0.25">
      <c r="A126" s="2" t="s">
        <v>166</v>
      </c>
      <c r="B126" s="4" t="s">
        <v>60</v>
      </c>
      <c r="C126" s="5">
        <v>8</v>
      </c>
      <c r="D126" s="5" t="s">
        <v>8</v>
      </c>
      <c r="E126" s="5" t="s">
        <v>14</v>
      </c>
      <c r="F126" s="3">
        <v>0.2</v>
      </c>
      <c r="G126" s="6" t="str">
        <f>VLOOKUP(InputData[[#This Row],[PRODUCT ID]],MasterData[],2,0)</f>
        <v>LEGO Creator Set</v>
      </c>
      <c r="H126" s="6" t="str">
        <f>VLOOKUP(B126,MasterData[],3,)</f>
        <v>Toys &amp; Gaming</v>
      </c>
      <c r="I126" s="14">
        <f>VLOOKUP(B126,MasterData[],4,FALSE)</f>
        <v>37</v>
      </c>
      <c r="J126" s="14">
        <f>VLOOKUP(B126,MasterData[],5,FALSE)</f>
        <v>42.55</v>
      </c>
      <c r="K126" s="14">
        <f>InputData[[#This Row],[BUYING PRIZE]]*InputData[[#This Row],[QUANTITY]]</f>
        <v>296</v>
      </c>
      <c r="L126" s="14">
        <f>InputData[[#This Row],[SELLING PRICE]]*InputData[[#This Row],[QUANTITY]]*(1-InputData[[#This Row],[DISCOUNT %2]])</f>
        <v>272.32</v>
      </c>
      <c r="M126" s="16">
        <f>DAY(InputData[[#This Row],[DATE]])</f>
        <v>2</v>
      </c>
      <c r="N126" s="8" t="str">
        <f>TEXT(InputData[[#This Row],[DATE]],"mmm")</f>
        <v>Aug</v>
      </c>
      <c r="O126" s="10">
        <f>YEAR(InputData[[#This Row],[DATE]])</f>
        <v>2023</v>
      </c>
    </row>
    <row r="127" spans="1:15" x14ac:dyDescent="0.25">
      <c r="A127" s="2" t="s">
        <v>167</v>
      </c>
      <c r="B127" s="4" t="s">
        <v>66</v>
      </c>
      <c r="C127" s="5">
        <v>12</v>
      </c>
      <c r="D127" s="5" t="s">
        <v>11</v>
      </c>
      <c r="E127" s="5" t="s">
        <v>8</v>
      </c>
      <c r="F127" s="3">
        <v>0.1</v>
      </c>
      <c r="G127" s="6" t="str">
        <f>VLOOKUP(InputData[[#This Row],[PRODUCT ID]],MasterData[],2,0)</f>
        <v>Mechanical Gaming Keyboard</v>
      </c>
      <c r="H127" s="6" t="str">
        <f>VLOOKUP(B127,MasterData[],3,)</f>
        <v>Toys &amp; Gaming</v>
      </c>
      <c r="I127" s="14">
        <f>VLOOKUP(B127,MasterData[],4,FALSE)</f>
        <v>138</v>
      </c>
      <c r="J127" s="14">
        <f>VLOOKUP(B127,MasterData[],5,FALSE)</f>
        <v>173.88</v>
      </c>
      <c r="K127" s="14">
        <f>InputData[[#This Row],[BUYING PRIZE]]*InputData[[#This Row],[QUANTITY]]</f>
        <v>1656</v>
      </c>
      <c r="L127" s="14">
        <f>InputData[[#This Row],[SELLING PRICE]]*InputData[[#This Row],[QUANTITY]]*(1-InputData[[#This Row],[DISCOUNT %2]])</f>
        <v>1877.904</v>
      </c>
      <c r="M127" s="16">
        <f>DAY(InputData[[#This Row],[DATE]])</f>
        <v>20</v>
      </c>
      <c r="N127" s="8" t="str">
        <f>TEXT(InputData[[#This Row],[DATE]],"mmm")</f>
        <v>Dec</v>
      </c>
      <c r="O127" s="10">
        <f>YEAR(InputData[[#This Row],[DATE]])</f>
        <v>2023</v>
      </c>
    </row>
    <row r="128" spans="1:15" x14ac:dyDescent="0.25">
      <c r="A128" s="2" t="s">
        <v>168</v>
      </c>
      <c r="B128" s="4" t="s">
        <v>153</v>
      </c>
      <c r="C128" s="5">
        <v>18</v>
      </c>
      <c r="D128" s="5" t="s">
        <v>8</v>
      </c>
      <c r="E128" s="5" t="s">
        <v>8</v>
      </c>
      <c r="F128" s="3">
        <v>0.1</v>
      </c>
      <c r="G128" s="6" t="str">
        <f>VLOOKUP(InputData[[#This Row],[PRODUCT ID]],MasterData[],2,0)</f>
        <v>Portable Air Purifier</v>
      </c>
      <c r="H128" s="6" t="str">
        <f>VLOOKUP(B128,MasterData[],3,)</f>
        <v>Home &amp; Furniture</v>
      </c>
      <c r="I128" s="14">
        <f>VLOOKUP(B128,MasterData[],4,FALSE)</f>
        <v>18</v>
      </c>
      <c r="J128" s="14">
        <f>VLOOKUP(B128,MasterData[],5,FALSE)</f>
        <v>24.66</v>
      </c>
      <c r="K128" s="14">
        <f>InputData[[#This Row],[BUYING PRIZE]]*InputData[[#This Row],[QUANTITY]]</f>
        <v>324</v>
      </c>
      <c r="L128" s="14">
        <f>InputData[[#This Row],[SELLING PRICE]]*InputData[[#This Row],[QUANTITY]]*(1-InputData[[#This Row],[DISCOUNT %2]])</f>
        <v>399.49200000000002</v>
      </c>
      <c r="M128" s="16">
        <f>DAY(InputData[[#This Row],[DATE]])</f>
        <v>2</v>
      </c>
      <c r="N128" s="8" t="str">
        <f>TEXT(InputData[[#This Row],[DATE]],"mmm")</f>
        <v>Nov</v>
      </c>
      <c r="O128" s="10">
        <f>YEAR(InputData[[#This Row],[DATE]])</f>
        <v>2023</v>
      </c>
    </row>
    <row r="129" spans="1:15" x14ac:dyDescent="0.25">
      <c r="A129" s="2" t="s">
        <v>169</v>
      </c>
      <c r="B129" s="4" t="s">
        <v>58</v>
      </c>
      <c r="C129" s="5">
        <v>20</v>
      </c>
      <c r="D129" s="5" t="s">
        <v>8</v>
      </c>
      <c r="E129" s="5" t="s">
        <v>14</v>
      </c>
      <c r="F129" s="3">
        <v>0.2</v>
      </c>
      <c r="G129" s="6" t="str">
        <f>VLOOKUP(InputData[[#This Row],[PRODUCT ID]],MasterData[],2,0)</f>
        <v>Virtual Reality Gaming Set</v>
      </c>
      <c r="H129" s="6" t="str">
        <f>VLOOKUP(B129,MasterData[],3,)</f>
        <v>Toys &amp; Gaming</v>
      </c>
      <c r="I129" s="14">
        <f>VLOOKUP(B129,MasterData[],4,FALSE)</f>
        <v>120</v>
      </c>
      <c r="J129" s="14">
        <f>VLOOKUP(B129,MasterData[],5,FALSE)</f>
        <v>162</v>
      </c>
      <c r="K129" s="14">
        <f>InputData[[#This Row],[BUYING PRIZE]]*InputData[[#This Row],[QUANTITY]]</f>
        <v>2400</v>
      </c>
      <c r="L129" s="14">
        <f>InputData[[#This Row],[SELLING PRICE]]*InputData[[#This Row],[QUANTITY]]*(1-InputData[[#This Row],[DISCOUNT %2]])</f>
        <v>2592</v>
      </c>
      <c r="M129" s="16">
        <f>DAY(InputData[[#This Row],[DATE]])</f>
        <v>3</v>
      </c>
      <c r="N129" s="8" t="str">
        <f>TEXT(InputData[[#This Row],[DATE]],"mmm")</f>
        <v>Apr</v>
      </c>
      <c r="O129" s="10">
        <f>YEAR(InputData[[#This Row],[DATE]])</f>
        <v>2023</v>
      </c>
    </row>
    <row r="130" spans="1:15" x14ac:dyDescent="0.25">
      <c r="A130" s="2" t="s">
        <v>170</v>
      </c>
      <c r="B130" s="4" t="s">
        <v>70</v>
      </c>
      <c r="C130" s="5">
        <v>7</v>
      </c>
      <c r="D130" s="5" t="s">
        <v>7</v>
      </c>
      <c r="E130" s="5" t="s">
        <v>14</v>
      </c>
      <c r="F130" s="3">
        <v>0.05</v>
      </c>
      <c r="G130" s="6" t="str">
        <f>VLOOKUP(InputData[[#This Row],[PRODUCT ID]],MasterData[],2,0)</f>
        <v>Women's Designer Handbag</v>
      </c>
      <c r="H130" s="6" t="str">
        <f>VLOOKUP(B130,MasterData[],3,)</f>
        <v>Fashion &amp; Accessories</v>
      </c>
      <c r="I130" s="14">
        <f>VLOOKUP(B130,MasterData[],4,FALSE)</f>
        <v>44</v>
      </c>
      <c r="J130" s="14">
        <f>VLOOKUP(B130,MasterData[],5,FALSE)</f>
        <v>48.4</v>
      </c>
      <c r="K130" s="14">
        <f>InputData[[#This Row],[BUYING PRIZE]]*InputData[[#This Row],[QUANTITY]]</f>
        <v>308</v>
      </c>
      <c r="L130" s="14">
        <f>InputData[[#This Row],[SELLING PRICE]]*InputData[[#This Row],[QUANTITY]]*(1-InputData[[#This Row],[DISCOUNT %2]])</f>
        <v>321.86</v>
      </c>
      <c r="M130" s="16">
        <f>DAY(InputData[[#This Row],[DATE]])</f>
        <v>12</v>
      </c>
      <c r="N130" s="8" t="str">
        <f>TEXT(InputData[[#This Row],[DATE]],"mmm")</f>
        <v>Oct</v>
      </c>
      <c r="O130" s="10">
        <f>YEAR(InputData[[#This Row],[DATE]])</f>
        <v>2023</v>
      </c>
    </row>
    <row r="131" spans="1:15" x14ac:dyDescent="0.25">
      <c r="A131" s="2" t="s">
        <v>77</v>
      </c>
      <c r="B131" s="4" t="s">
        <v>58</v>
      </c>
      <c r="C131" s="5">
        <v>10</v>
      </c>
      <c r="D131" s="5" t="s">
        <v>11</v>
      </c>
      <c r="E131" s="5" t="s">
        <v>8</v>
      </c>
      <c r="F131" s="3">
        <v>0.2</v>
      </c>
      <c r="G131" s="6" t="str">
        <f>VLOOKUP(InputData[[#This Row],[PRODUCT ID]],MasterData[],2,0)</f>
        <v>Virtual Reality Gaming Set</v>
      </c>
      <c r="H131" s="6" t="str">
        <f>VLOOKUP(B131,MasterData[],3,)</f>
        <v>Toys &amp; Gaming</v>
      </c>
      <c r="I131" s="14">
        <f>VLOOKUP(B131,MasterData[],4,FALSE)</f>
        <v>120</v>
      </c>
      <c r="J131" s="14">
        <f>VLOOKUP(B131,MasterData[],5,FALSE)</f>
        <v>162</v>
      </c>
      <c r="K131" s="14">
        <f>InputData[[#This Row],[BUYING PRIZE]]*InputData[[#This Row],[QUANTITY]]</f>
        <v>1200</v>
      </c>
      <c r="L131" s="14">
        <f>InputData[[#This Row],[SELLING PRICE]]*InputData[[#This Row],[QUANTITY]]*(1-InputData[[#This Row],[DISCOUNT %2]])</f>
        <v>1296</v>
      </c>
      <c r="M131" s="16">
        <f>DAY(InputData[[#This Row],[DATE]])</f>
        <v>7</v>
      </c>
      <c r="N131" s="8" t="str">
        <f>TEXT(InputData[[#This Row],[DATE]],"mmm")</f>
        <v>May</v>
      </c>
      <c r="O131" s="10">
        <f>YEAR(InputData[[#This Row],[DATE]])</f>
        <v>2023</v>
      </c>
    </row>
    <row r="132" spans="1:15" x14ac:dyDescent="0.25">
      <c r="A132" s="2" t="s">
        <v>171</v>
      </c>
      <c r="B132" s="4" t="s">
        <v>34</v>
      </c>
      <c r="C132" s="5">
        <v>2</v>
      </c>
      <c r="D132" s="5" t="s">
        <v>11</v>
      </c>
      <c r="E132" s="5" t="s">
        <v>14</v>
      </c>
      <c r="F132" s="3">
        <v>0.05</v>
      </c>
      <c r="G132" s="6" t="str">
        <f>VLOOKUP(InputData[[#This Row],[PRODUCT ID]],MasterData[],2,0)</f>
        <v>Trekking Backpack 50L</v>
      </c>
      <c r="H132" s="6" t="str">
        <f>VLOOKUP(B132,MasterData[],3,)</f>
        <v>Sports &amp; Outdoor</v>
      </c>
      <c r="I132" s="14">
        <f>VLOOKUP(B132,MasterData[],4,FALSE)</f>
        <v>5</v>
      </c>
      <c r="J132" s="14">
        <f>VLOOKUP(B132,MasterData[],5,FALSE)</f>
        <v>6.7</v>
      </c>
      <c r="K132" s="14">
        <f>InputData[[#This Row],[BUYING PRIZE]]*InputData[[#This Row],[QUANTITY]]</f>
        <v>10</v>
      </c>
      <c r="L132" s="14">
        <f>InputData[[#This Row],[SELLING PRICE]]*InputData[[#This Row],[QUANTITY]]*(1-InputData[[#This Row],[DISCOUNT %2]])</f>
        <v>12.73</v>
      </c>
      <c r="M132" s="16">
        <f>DAY(InputData[[#This Row],[DATE]])</f>
        <v>22</v>
      </c>
      <c r="N132" s="8" t="str">
        <f>TEXT(InputData[[#This Row],[DATE]],"mmm")</f>
        <v>Apr</v>
      </c>
      <c r="O132" s="10">
        <f>YEAR(InputData[[#This Row],[DATE]])</f>
        <v>2023</v>
      </c>
    </row>
    <row r="133" spans="1:15" x14ac:dyDescent="0.25">
      <c r="A133" s="2" t="s">
        <v>166</v>
      </c>
      <c r="B133" s="4" t="s">
        <v>46</v>
      </c>
      <c r="C133" s="5">
        <v>12</v>
      </c>
      <c r="D133" s="5" t="s">
        <v>8</v>
      </c>
      <c r="E133" s="5" t="s">
        <v>14</v>
      </c>
      <c r="F133" s="3">
        <v>0.2</v>
      </c>
      <c r="G133" s="6" t="str">
        <f>VLOOKUP(InputData[[#This Row],[PRODUCT ID]],MasterData[],2,0)</f>
        <v>Running Shoes - Ultra Boost</v>
      </c>
      <c r="H133" s="6" t="str">
        <f>VLOOKUP(B133,MasterData[],3,)</f>
        <v>Fashion &amp; Accessories</v>
      </c>
      <c r="I133" s="14">
        <f>VLOOKUP(B133,MasterData[],4,FALSE)</f>
        <v>112</v>
      </c>
      <c r="J133" s="14">
        <f>VLOOKUP(B133,MasterData[],5,FALSE)</f>
        <v>122.08</v>
      </c>
      <c r="K133" s="14">
        <f>InputData[[#This Row],[BUYING PRIZE]]*InputData[[#This Row],[QUANTITY]]</f>
        <v>1344</v>
      </c>
      <c r="L133" s="14">
        <f>InputData[[#This Row],[SELLING PRICE]]*InputData[[#This Row],[QUANTITY]]*(1-InputData[[#This Row],[DISCOUNT %2]])</f>
        <v>1171.9680000000001</v>
      </c>
      <c r="M133" s="16">
        <f>DAY(InputData[[#This Row],[DATE]])</f>
        <v>2</v>
      </c>
      <c r="N133" s="8" t="str">
        <f>TEXT(InputData[[#This Row],[DATE]],"mmm")</f>
        <v>Aug</v>
      </c>
      <c r="O133" s="10">
        <f>YEAR(InputData[[#This Row],[DATE]])</f>
        <v>2023</v>
      </c>
    </row>
    <row r="134" spans="1:15" x14ac:dyDescent="0.25">
      <c r="A134" s="2" t="s">
        <v>172</v>
      </c>
      <c r="B134" s="4" t="s">
        <v>114</v>
      </c>
      <c r="C134" s="5">
        <v>8</v>
      </c>
      <c r="D134" s="5" t="s">
        <v>7</v>
      </c>
      <c r="E134" s="5" t="s">
        <v>8</v>
      </c>
      <c r="F134" s="3">
        <v>0</v>
      </c>
      <c r="G134" s="6" t="str">
        <f>VLOOKUP(InputData[[#This Row],[PRODUCT ID]],MasterData[],2,0)</f>
        <v>Memory Foam Mattress</v>
      </c>
      <c r="H134" s="6" t="str">
        <f>VLOOKUP(B134,MasterData[],3,)</f>
        <v>Home &amp; Furniture</v>
      </c>
      <c r="I134" s="14">
        <f>VLOOKUP(B134,MasterData[],4,FALSE)</f>
        <v>144</v>
      </c>
      <c r="J134" s="14">
        <f>VLOOKUP(B134,MasterData[],5,FALSE)</f>
        <v>156.96</v>
      </c>
      <c r="K134" s="14">
        <f>InputData[[#This Row],[BUYING PRIZE]]*InputData[[#This Row],[QUANTITY]]</f>
        <v>1152</v>
      </c>
      <c r="L134" s="14">
        <f>InputData[[#This Row],[SELLING PRICE]]*InputData[[#This Row],[QUANTITY]]*(1-InputData[[#This Row],[DISCOUNT %2]])</f>
        <v>1255.68</v>
      </c>
      <c r="M134" s="16">
        <f>DAY(InputData[[#This Row],[DATE]])</f>
        <v>26</v>
      </c>
      <c r="N134" s="8" t="str">
        <f>TEXT(InputData[[#This Row],[DATE]],"mmm")</f>
        <v>Mar</v>
      </c>
      <c r="O134" s="10">
        <f>YEAR(InputData[[#This Row],[DATE]])</f>
        <v>2023</v>
      </c>
    </row>
    <row r="135" spans="1:15" x14ac:dyDescent="0.25">
      <c r="A135" s="2" t="s">
        <v>47</v>
      </c>
      <c r="B135" s="4" t="s">
        <v>155</v>
      </c>
      <c r="C135" s="5">
        <v>6</v>
      </c>
      <c r="D135" s="5" t="s">
        <v>11</v>
      </c>
      <c r="E135" s="5" t="s">
        <v>14</v>
      </c>
      <c r="F135" s="3">
        <v>0.1</v>
      </c>
      <c r="G135" s="6" t="str">
        <f>VLOOKUP(InputData[[#This Row],[PRODUCT ID]],MasterData[],2,0)</f>
        <v>Gaming Mouse - RGB Edition</v>
      </c>
      <c r="H135" s="6" t="str">
        <f>VLOOKUP(B135,MasterData[],3,)</f>
        <v>Toys &amp; Gaming</v>
      </c>
      <c r="I135" s="14">
        <f>VLOOKUP(B135,MasterData[],4,FALSE)</f>
        <v>90</v>
      </c>
      <c r="J135" s="14">
        <f>VLOOKUP(B135,MasterData[],5,FALSE)</f>
        <v>115.2</v>
      </c>
      <c r="K135" s="14">
        <f>InputData[[#This Row],[BUYING PRIZE]]*InputData[[#This Row],[QUANTITY]]</f>
        <v>540</v>
      </c>
      <c r="L135" s="14">
        <f>InputData[[#This Row],[SELLING PRICE]]*InputData[[#This Row],[QUANTITY]]*(1-InputData[[#This Row],[DISCOUNT %2]])</f>
        <v>622.08000000000004</v>
      </c>
      <c r="M135" s="16">
        <f>DAY(InputData[[#This Row],[DATE]])</f>
        <v>11</v>
      </c>
      <c r="N135" s="8" t="str">
        <f>TEXT(InputData[[#This Row],[DATE]],"mmm")</f>
        <v>May</v>
      </c>
      <c r="O135" s="10">
        <f>YEAR(InputData[[#This Row],[DATE]])</f>
        <v>2023</v>
      </c>
    </row>
    <row r="136" spans="1:15" x14ac:dyDescent="0.25">
      <c r="A136" s="2" t="s">
        <v>173</v>
      </c>
      <c r="B136" s="4" t="s">
        <v>44</v>
      </c>
      <c r="C136" s="5">
        <v>4</v>
      </c>
      <c r="D136" s="5" t="s">
        <v>8</v>
      </c>
      <c r="E136" s="5" t="s">
        <v>14</v>
      </c>
      <c r="F136" s="3">
        <v>0.05</v>
      </c>
      <c r="G136" s="6" t="str">
        <f>VLOOKUP(InputData[[#This Row],[PRODUCT ID]],MasterData[],2,0)</f>
        <v>Polarized Sunglasses</v>
      </c>
      <c r="H136" s="6" t="str">
        <f>VLOOKUP(B136,MasterData[],3,)</f>
        <v>Fashion &amp; Accessories</v>
      </c>
      <c r="I136" s="14">
        <f>VLOOKUP(B136,MasterData[],4,FALSE)</f>
        <v>112</v>
      </c>
      <c r="J136" s="14">
        <f>VLOOKUP(B136,MasterData[],5,FALSE)</f>
        <v>146.72</v>
      </c>
      <c r="K136" s="14">
        <f>InputData[[#This Row],[BUYING PRIZE]]*InputData[[#This Row],[QUANTITY]]</f>
        <v>448</v>
      </c>
      <c r="L136" s="14">
        <f>InputData[[#This Row],[SELLING PRICE]]*InputData[[#This Row],[QUANTITY]]*(1-InputData[[#This Row],[DISCOUNT %2]])</f>
        <v>557.53599999999994</v>
      </c>
      <c r="M136" s="16">
        <f>DAY(InputData[[#This Row],[DATE]])</f>
        <v>24</v>
      </c>
      <c r="N136" s="8" t="str">
        <f>TEXT(InputData[[#This Row],[DATE]],"mmm")</f>
        <v>Jun</v>
      </c>
      <c r="O136" s="10">
        <f>YEAR(InputData[[#This Row],[DATE]])</f>
        <v>2023</v>
      </c>
    </row>
    <row r="137" spans="1:15" x14ac:dyDescent="0.25">
      <c r="A137" s="2" t="s">
        <v>21</v>
      </c>
      <c r="B137" s="4" t="s">
        <v>110</v>
      </c>
      <c r="C137" s="5">
        <v>7</v>
      </c>
      <c r="D137" s="5" t="s">
        <v>7</v>
      </c>
      <c r="E137" s="5" t="s">
        <v>14</v>
      </c>
      <c r="F137" s="3">
        <v>0.1</v>
      </c>
      <c r="G137" s="6" t="str">
        <f>VLOOKUP(InputData[[#This Row],[PRODUCT ID]],MasterData[],2,0)</f>
        <v>Tabletop Board Game - Strategy Edition</v>
      </c>
      <c r="H137" s="6" t="str">
        <f>VLOOKUP(B137,MasterData[],3,)</f>
        <v>Toys &amp; Gaming</v>
      </c>
      <c r="I137" s="14">
        <f>VLOOKUP(B137,MasterData[],4,FALSE)</f>
        <v>67</v>
      </c>
      <c r="J137" s="14">
        <f>VLOOKUP(B137,MasterData[],5,FALSE)</f>
        <v>83.08</v>
      </c>
      <c r="K137" s="14">
        <f>InputData[[#This Row],[BUYING PRIZE]]*InputData[[#This Row],[QUANTITY]]</f>
        <v>469</v>
      </c>
      <c r="L137" s="14">
        <f>InputData[[#This Row],[SELLING PRICE]]*InputData[[#This Row],[QUANTITY]]*(1-InputData[[#This Row],[DISCOUNT %2]])</f>
        <v>523.404</v>
      </c>
      <c r="M137" s="16">
        <f>DAY(InputData[[#This Row],[DATE]])</f>
        <v>10</v>
      </c>
      <c r="N137" s="8" t="str">
        <f>TEXT(InputData[[#This Row],[DATE]],"mmm")</f>
        <v>Jun</v>
      </c>
      <c r="O137" s="10">
        <f>YEAR(InputData[[#This Row],[DATE]])</f>
        <v>2023</v>
      </c>
    </row>
    <row r="138" spans="1:15" x14ac:dyDescent="0.25">
      <c r="A138" s="2" t="s">
        <v>175</v>
      </c>
      <c r="B138" s="4" t="s">
        <v>97</v>
      </c>
      <c r="C138" s="5">
        <v>1</v>
      </c>
      <c r="D138" s="5" t="s">
        <v>11</v>
      </c>
      <c r="E138" s="5" t="s">
        <v>14</v>
      </c>
      <c r="F138" s="3">
        <v>0.1</v>
      </c>
      <c r="G138" s="6" t="str">
        <f>VLOOKUP(InputData[[#This Row],[PRODUCT ID]],MasterData[],2,0)</f>
        <v>Ultra HD 4K Smart TV</v>
      </c>
      <c r="H138" s="6" t="str">
        <f>VLOOKUP(B138,MasterData[],3,)</f>
        <v>Electronics &amp; Gadgets</v>
      </c>
      <c r="I138" s="14">
        <f>VLOOKUP(B138,MasterData[],4,FALSE)</f>
        <v>105</v>
      </c>
      <c r="J138" s="14">
        <f>VLOOKUP(B138,MasterData[],5,FALSE)</f>
        <v>142.80000000000001</v>
      </c>
      <c r="K138" s="14">
        <f>InputData[[#This Row],[BUYING PRIZE]]*InputData[[#This Row],[QUANTITY]]</f>
        <v>105</v>
      </c>
      <c r="L138" s="14">
        <f>InputData[[#This Row],[SELLING PRICE]]*InputData[[#This Row],[QUANTITY]]*(1-InputData[[#This Row],[DISCOUNT %2]])</f>
        <v>128.52000000000001</v>
      </c>
      <c r="M138" s="16">
        <f>DAY(InputData[[#This Row],[DATE]])</f>
        <v>19</v>
      </c>
      <c r="N138" s="8" t="str">
        <f>TEXT(InputData[[#This Row],[DATE]],"mmm")</f>
        <v>Dec</v>
      </c>
      <c r="O138" s="10">
        <f>YEAR(InputData[[#This Row],[DATE]])</f>
        <v>2023</v>
      </c>
    </row>
    <row r="139" spans="1:15" x14ac:dyDescent="0.25">
      <c r="A139" s="2" t="s">
        <v>176</v>
      </c>
      <c r="B139" s="4" t="s">
        <v>66</v>
      </c>
      <c r="C139" s="5">
        <v>5</v>
      </c>
      <c r="D139" s="5" t="s">
        <v>8</v>
      </c>
      <c r="E139" s="5" t="s">
        <v>14</v>
      </c>
      <c r="F139" s="3">
        <v>0.05</v>
      </c>
      <c r="G139" s="6" t="str">
        <f>VLOOKUP(InputData[[#This Row],[PRODUCT ID]],MasterData[],2,0)</f>
        <v>Mechanical Gaming Keyboard</v>
      </c>
      <c r="H139" s="6" t="str">
        <f>VLOOKUP(B139,MasterData[],3,)</f>
        <v>Toys &amp; Gaming</v>
      </c>
      <c r="I139" s="14">
        <f>VLOOKUP(B139,MasterData[],4,FALSE)</f>
        <v>138</v>
      </c>
      <c r="J139" s="14">
        <f>VLOOKUP(B139,MasterData[],5,FALSE)</f>
        <v>173.88</v>
      </c>
      <c r="K139" s="14">
        <f>InputData[[#This Row],[BUYING PRIZE]]*InputData[[#This Row],[QUANTITY]]</f>
        <v>690</v>
      </c>
      <c r="L139" s="14">
        <f>InputData[[#This Row],[SELLING PRICE]]*InputData[[#This Row],[QUANTITY]]*(1-InputData[[#This Row],[DISCOUNT %2]])</f>
        <v>825.93</v>
      </c>
      <c r="M139" s="16">
        <f>DAY(InputData[[#This Row],[DATE]])</f>
        <v>14</v>
      </c>
      <c r="N139" s="8" t="str">
        <f>TEXT(InputData[[#This Row],[DATE]],"mmm")</f>
        <v>Jun</v>
      </c>
      <c r="O139" s="10">
        <f>YEAR(InputData[[#This Row],[DATE]])</f>
        <v>2023</v>
      </c>
    </row>
    <row r="140" spans="1:15" x14ac:dyDescent="0.25">
      <c r="A140" s="2" t="s">
        <v>177</v>
      </c>
      <c r="B140" s="4" t="s">
        <v>6</v>
      </c>
      <c r="C140" s="5">
        <v>18</v>
      </c>
      <c r="D140" s="5" t="s">
        <v>8</v>
      </c>
      <c r="E140" s="5" t="s">
        <v>8</v>
      </c>
      <c r="F140" s="3">
        <v>0.15</v>
      </c>
      <c r="G140" s="6" t="str">
        <f>VLOOKUP(InputData[[#This Row],[PRODUCT ID]],MasterData[],2,0)</f>
        <v>Bluetooth Smartwatch Series 5</v>
      </c>
      <c r="H140" s="6" t="str">
        <f>VLOOKUP(B140,MasterData[],3,)</f>
        <v>Electronics &amp; Gadgets</v>
      </c>
      <c r="I140" s="14">
        <f>VLOOKUP(B140,MasterData[],4,FALSE)</f>
        <v>133</v>
      </c>
      <c r="J140" s="14">
        <f>VLOOKUP(B140,MasterData[],5,FALSE)</f>
        <v>155.61000000000001</v>
      </c>
      <c r="K140" s="14">
        <f>InputData[[#This Row],[BUYING PRIZE]]*InputData[[#This Row],[QUANTITY]]</f>
        <v>2394</v>
      </c>
      <c r="L140" s="14">
        <f>InputData[[#This Row],[SELLING PRICE]]*InputData[[#This Row],[QUANTITY]]*(1-InputData[[#This Row],[DISCOUNT %2]])</f>
        <v>2380.8330000000005</v>
      </c>
      <c r="M140" s="16">
        <f>DAY(InputData[[#This Row],[DATE]])</f>
        <v>26</v>
      </c>
      <c r="N140" s="8" t="str">
        <f>TEXT(InputData[[#This Row],[DATE]],"mmm")</f>
        <v>Feb</v>
      </c>
      <c r="O140" s="10">
        <f>YEAR(InputData[[#This Row],[DATE]])</f>
        <v>2023</v>
      </c>
    </row>
    <row r="141" spans="1:15" x14ac:dyDescent="0.25">
      <c r="A141" s="2" t="s">
        <v>178</v>
      </c>
      <c r="B141" s="4" t="s">
        <v>129</v>
      </c>
      <c r="C141" s="5">
        <v>13</v>
      </c>
      <c r="D141" s="5" t="s">
        <v>11</v>
      </c>
      <c r="E141" s="5" t="s">
        <v>8</v>
      </c>
      <c r="F141" s="3">
        <v>0</v>
      </c>
      <c r="G141" s="6" t="str">
        <f>VLOOKUP(InputData[[#This Row],[PRODUCT ID]],MasterData[],2,0)</f>
        <v>Smart Home Speaker</v>
      </c>
      <c r="H141" s="6" t="str">
        <f>VLOOKUP(B141,MasterData[],3,)</f>
        <v>Electronics &amp; Gadgets</v>
      </c>
      <c r="I141" s="14">
        <f>VLOOKUP(B141,MasterData[],4,FALSE)</f>
        <v>83</v>
      </c>
      <c r="J141" s="14">
        <f>VLOOKUP(B141,MasterData[],5,FALSE)</f>
        <v>94.62</v>
      </c>
      <c r="K141" s="14">
        <f>InputData[[#This Row],[BUYING PRIZE]]*InputData[[#This Row],[QUANTITY]]</f>
        <v>1079</v>
      </c>
      <c r="L141" s="14">
        <f>InputData[[#This Row],[SELLING PRICE]]*InputData[[#This Row],[QUANTITY]]*(1-InputData[[#This Row],[DISCOUNT %2]])</f>
        <v>1230.06</v>
      </c>
      <c r="M141" s="16">
        <f>DAY(InputData[[#This Row],[DATE]])</f>
        <v>31</v>
      </c>
      <c r="N141" s="8" t="str">
        <f>TEXT(InputData[[#This Row],[DATE]],"mmm")</f>
        <v>Mar</v>
      </c>
      <c r="O141" s="10">
        <f>YEAR(InputData[[#This Row],[DATE]])</f>
        <v>2023</v>
      </c>
    </row>
    <row r="142" spans="1:15" x14ac:dyDescent="0.25">
      <c r="A142" s="2" t="s">
        <v>30</v>
      </c>
      <c r="B142" s="4" t="s">
        <v>56</v>
      </c>
      <c r="C142" s="5">
        <v>10</v>
      </c>
      <c r="D142" s="5" t="s">
        <v>8</v>
      </c>
      <c r="E142" s="5" t="s">
        <v>14</v>
      </c>
      <c r="F142" s="3">
        <v>0</v>
      </c>
      <c r="G142" s="6" t="str">
        <f>VLOOKUP(InputData[[#This Row],[PRODUCT ID]],MasterData[],2,0)</f>
        <v>Minimalist Bookshelf</v>
      </c>
      <c r="H142" s="6" t="str">
        <f>VLOOKUP(B142,MasterData[],3,)</f>
        <v>Home &amp; Furniture</v>
      </c>
      <c r="I142" s="14">
        <f>VLOOKUP(B142,MasterData[],4,FALSE)</f>
        <v>7</v>
      </c>
      <c r="J142" s="14">
        <f>VLOOKUP(B142,MasterData[],5,FALSE)</f>
        <v>8.33</v>
      </c>
      <c r="K142" s="14">
        <f>InputData[[#This Row],[BUYING PRIZE]]*InputData[[#This Row],[QUANTITY]]</f>
        <v>70</v>
      </c>
      <c r="L142" s="14">
        <f>InputData[[#This Row],[SELLING PRICE]]*InputData[[#This Row],[QUANTITY]]*(1-InputData[[#This Row],[DISCOUNT %2]])</f>
        <v>83.3</v>
      </c>
      <c r="M142" s="16">
        <f>DAY(InputData[[#This Row],[DATE]])</f>
        <v>14</v>
      </c>
      <c r="N142" s="8" t="str">
        <f>TEXT(InputData[[#This Row],[DATE]],"mmm")</f>
        <v>Jan</v>
      </c>
      <c r="O142" s="10">
        <f>YEAR(InputData[[#This Row],[DATE]])</f>
        <v>2023</v>
      </c>
    </row>
    <row r="143" spans="1:15" x14ac:dyDescent="0.25">
      <c r="A143" s="2" t="s">
        <v>179</v>
      </c>
      <c r="B143" s="4" t="s">
        <v>72</v>
      </c>
      <c r="C143" s="5">
        <v>6</v>
      </c>
      <c r="D143" s="5" t="s">
        <v>8</v>
      </c>
      <c r="E143" s="5" t="s">
        <v>14</v>
      </c>
      <c r="F143" s="3">
        <v>0</v>
      </c>
      <c r="G143" s="6" t="str">
        <f>VLOOKUP(InputData[[#This Row],[PRODUCT ID]],MasterData[],2,0)</f>
        <v>Foldable Electric Scooter</v>
      </c>
      <c r="H143" s="6" t="str">
        <f>VLOOKUP(B143,MasterData[],3,)</f>
        <v>Sports &amp; Outdoor</v>
      </c>
      <c r="I143" s="14">
        <f>VLOOKUP(B143,MasterData[],4,FALSE)</f>
        <v>95</v>
      </c>
      <c r="J143" s="14">
        <f>VLOOKUP(B143,MasterData[],5,FALSE)</f>
        <v>119.7</v>
      </c>
      <c r="K143" s="14">
        <f>InputData[[#This Row],[BUYING PRIZE]]*InputData[[#This Row],[QUANTITY]]</f>
        <v>570</v>
      </c>
      <c r="L143" s="14">
        <f>InputData[[#This Row],[SELLING PRICE]]*InputData[[#This Row],[QUANTITY]]*(1-InputData[[#This Row],[DISCOUNT %2]])</f>
        <v>718.2</v>
      </c>
      <c r="M143" s="16">
        <f>DAY(InputData[[#This Row],[DATE]])</f>
        <v>21</v>
      </c>
      <c r="N143" s="8" t="str">
        <f>TEXT(InputData[[#This Row],[DATE]],"mmm")</f>
        <v>Jun</v>
      </c>
      <c r="O143" s="10">
        <f>YEAR(InputData[[#This Row],[DATE]])</f>
        <v>2023</v>
      </c>
    </row>
    <row r="144" spans="1:15" x14ac:dyDescent="0.25">
      <c r="A144" s="2" t="s">
        <v>180</v>
      </c>
      <c r="B144" s="4" t="s">
        <v>146</v>
      </c>
      <c r="C144" s="5">
        <v>16</v>
      </c>
      <c r="D144" s="5" t="s">
        <v>11</v>
      </c>
      <c r="E144" s="5" t="s">
        <v>14</v>
      </c>
      <c r="F144" s="3">
        <v>0.1</v>
      </c>
      <c r="G144" s="6" t="str">
        <f>VLOOKUP(InputData[[#This Row],[PRODUCT ID]],MasterData[],2,0)</f>
        <v>Gaming Laptop Xtreme</v>
      </c>
      <c r="H144" s="6" t="str">
        <f>VLOOKUP(B144,MasterData[],3,)</f>
        <v>Electronics &amp; Gadgets</v>
      </c>
      <c r="I144" s="14">
        <f>VLOOKUP(B144,MasterData[],4,FALSE)</f>
        <v>44</v>
      </c>
      <c r="J144" s="14">
        <f>VLOOKUP(B144,MasterData[],5,FALSE)</f>
        <v>48.84</v>
      </c>
      <c r="K144" s="14">
        <f>InputData[[#This Row],[BUYING PRIZE]]*InputData[[#This Row],[QUANTITY]]</f>
        <v>704</v>
      </c>
      <c r="L144" s="14">
        <f>InputData[[#This Row],[SELLING PRICE]]*InputData[[#This Row],[QUANTITY]]*(1-InputData[[#This Row],[DISCOUNT %2]])</f>
        <v>703.29600000000005</v>
      </c>
      <c r="M144" s="16">
        <f>DAY(InputData[[#This Row],[DATE]])</f>
        <v>3</v>
      </c>
      <c r="N144" s="8" t="str">
        <f>TEXT(InputData[[#This Row],[DATE]],"mmm")</f>
        <v>Sep</v>
      </c>
      <c r="O144" s="10">
        <f>YEAR(InputData[[#This Row],[DATE]])</f>
        <v>2023</v>
      </c>
    </row>
    <row r="145" spans="1:15" x14ac:dyDescent="0.25">
      <c r="A145" s="2" t="s">
        <v>181</v>
      </c>
      <c r="B145" s="4" t="s">
        <v>28</v>
      </c>
      <c r="C145" s="5">
        <v>15</v>
      </c>
      <c r="D145" s="5" t="s">
        <v>8</v>
      </c>
      <c r="E145" s="5" t="s">
        <v>14</v>
      </c>
      <c r="F145" s="3">
        <v>0</v>
      </c>
      <c r="G145" s="6" t="str">
        <f>VLOOKUP(InputData[[#This Row],[PRODUCT ID]],MasterData[],2,0)</f>
        <v>Yoga Mat - Anti-Slip</v>
      </c>
      <c r="H145" s="6" t="str">
        <f>VLOOKUP(B145,MasterData[],3,)</f>
        <v>Sports &amp; Outdoor</v>
      </c>
      <c r="I145" s="14">
        <f>VLOOKUP(B145,MasterData[],4,FALSE)</f>
        <v>148</v>
      </c>
      <c r="J145" s="14">
        <f>VLOOKUP(B145,MasterData[],5,FALSE)</f>
        <v>201.28</v>
      </c>
      <c r="K145" s="14">
        <f>InputData[[#This Row],[BUYING PRIZE]]*InputData[[#This Row],[QUANTITY]]</f>
        <v>2220</v>
      </c>
      <c r="L145" s="14">
        <f>InputData[[#This Row],[SELLING PRICE]]*InputData[[#This Row],[QUANTITY]]*(1-InputData[[#This Row],[DISCOUNT %2]])</f>
        <v>3019.2</v>
      </c>
      <c r="M145" s="16">
        <f>DAY(InputData[[#This Row],[DATE]])</f>
        <v>11</v>
      </c>
      <c r="N145" s="8" t="str">
        <f>TEXT(InputData[[#This Row],[DATE]],"mmm")</f>
        <v>Aug</v>
      </c>
      <c r="O145" s="10">
        <f>YEAR(InputData[[#This Row],[DATE]])</f>
        <v>2023</v>
      </c>
    </row>
    <row r="146" spans="1:15" x14ac:dyDescent="0.25">
      <c r="A146" s="2" t="s">
        <v>77</v>
      </c>
      <c r="B146" s="4" t="s">
        <v>72</v>
      </c>
      <c r="C146" s="5">
        <v>6</v>
      </c>
      <c r="D146" s="5" t="s">
        <v>7</v>
      </c>
      <c r="E146" s="5" t="s">
        <v>8</v>
      </c>
      <c r="F146" s="3">
        <v>0</v>
      </c>
      <c r="G146" s="6" t="str">
        <f>VLOOKUP(InputData[[#This Row],[PRODUCT ID]],MasterData[],2,0)</f>
        <v>Foldable Electric Scooter</v>
      </c>
      <c r="H146" s="6" t="str">
        <f>VLOOKUP(B146,MasterData[],3,)</f>
        <v>Sports &amp; Outdoor</v>
      </c>
      <c r="I146" s="14">
        <f>VLOOKUP(B146,MasterData[],4,FALSE)</f>
        <v>95</v>
      </c>
      <c r="J146" s="14">
        <f>VLOOKUP(B146,MasterData[],5,FALSE)</f>
        <v>119.7</v>
      </c>
      <c r="K146" s="14">
        <f>InputData[[#This Row],[BUYING PRIZE]]*InputData[[#This Row],[QUANTITY]]</f>
        <v>570</v>
      </c>
      <c r="L146" s="14">
        <f>InputData[[#This Row],[SELLING PRICE]]*InputData[[#This Row],[QUANTITY]]*(1-InputData[[#This Row],[DISCOUNT %2]])</f>
        <v>718.2</v>
      </c>
      <c r="M146" s="16">
        <f>DAY(InputData[[#This Row],[DATE]])</f>
        <v>7</v>
      </c>
      <c r="N146" s="8" t="str">
        <f>TEXT(InputData[[#This Row],[DATE]],"mmm")</f>
        <v>May</v>
      </c>
      <c r="O146" s="10">
        <f>YEAR(InputData[[#This Row],[DATE]])</f>
        <v>2023</v>
      </c>
    </row>
    <row r="147" spans="1:15" x14ac:dyDescent="0.25">
      <c r="A147" s="2" t="s">
        <v>182</v>
      </c>
      <c r="B147" s="4" t="s">
        <v>68</v>
      </c>
      <c r="C147" s="5">
        <v>8</v>
      </c>
      <c r="D147" s="5" t="s">
        <v>8</v>
      </c>
      <c r="E147" s="5" t="s">
        <v>14</v>
      </c>
      <c r="F147" s="3">
        <v>0.1</v>
      </c>
      <c r="G147" s="6" t="str">
        <f>VLOOKUP(InputData[[#This Row],[PRODUCT ID]],MasterData[],2,0)</f>
        <v>Formal Dress Shoes</v>
      </c>
      <c r="H147" s="6" t="str">
        <f>VLOOKUP(B147,MasterData[],3,)</f>
        <v>Fashion &amp; Accessories</v>
      </c>
      <c r="I147" s="14">
        <f>VLOOKUP(B147,MasterData[],4,FALSE)</f>
        <v>37</v>
      </c>
      <c r="J147" s="14">
        <f>VLOOKUP(B147,MasterData[],5,FALSE)</f>
        <v>49.21</v>
      </c>
      <c r="K147" s="14">
        <f>InputData[[#This Row],[BUYING PRIZE]]*InputData[[#This Row],[QUANTITY]]</f>
        <v>296</v>
      </c>
      <c r="L147" s="14">
        <f>InputData[[#This Row],[SELLING PRICE]]*InputData[[#This Row],[QUANTITY]]*(1-InputData[[#This Row],[DISCOUNT %2]])</f>
        <v>354.31200000000001</v>
      </c>
      <c r="M147" s="16">
        <f>DAY(InputData[[#This Row],[DATE]])</f>
        <v>6</v>
      </c>
      <c r="N147" s="8" t="str">
        <f>TEXT(InputData[[#This Row],[DATE]],"mmm")</f>
        <v>Aug</v>
      </c>
      <c r="O147" s="10">
        <f>YEAR(InputData[[#This Row],[DATE]])</f>
        <v>2023</v>
      </c>
    </row>
    <row r="148" spans="1:15" x14ac:dyDescent="0.25">
      <c r="A148" s="2" t="s">
        <v>99</v>
      </c>
      <c r="B148" s="4" t="s">
        <v>44</v>
      </c>
      <c r="C148" s="5">
        <v>11</v>
      </c>
      <c r="D148" s="5" t="s">
        <v>8</v>
      </c>
      <c r="E148" s="5" t="s">
        <v>14</v>
      </c>
      <c r="F148" s="3">
        <v>0.2</v>
      </c>
      <c r="G148" s="6" t="str">
        <f>VLOOKUP(InputData[[#This Row],[PRODUCT ID]],MasterData[],2,0)</f>
        <v>Polarized Sunglasses</v>
      </c>
      <c r="H148" s="6" t="str">
        <f>VLOOKUP(B148,MasterData[],3,)</f>
        <v>Fashion &amp; Accessories</v>
      </c>
      <c r="I148" s="14">
        <f>VLOOKUP(B148,MasterData[],4,FALSE)</f>
        <v>112</v>
      </c>
      <c r="J148" s="14">
        <f>VLOOKUP(B148,MasterData[],5,FALSE)</f>
        <v>146.72</v>
      </c>
      <c r="K148" s="14">
        <f>InputData[[#This Row],[BUYING PRIZE]]*InputData[[#This Row],[QUANTITY]]</f>
        <v>1232</v>
      </c>
      <c r="L148" s="14">
        <f>InputData[[#This Row],[SELLING PRICE]]*InputData[[#This Row],[QUANTITY]]*(1-InputData[[#This Row],[DISCOUNT %2]])</f>
        <v>1291.1360000000002</v>
      </c>
      <c r="M148" s="16">
        <f>DAY(InputData[[#This Row],[DATE]])</f>
        <v>17</v>
      </c>
      <c r="N148" s="8" t="str">
        <f>TEXT(InputData[[#This Row],[DATE]],"mmm")</f>
        <v>Nov</v>
      </c>
      <c r="O148" s="10">
        <f>YEAR(InputData[[#This Row],[DATE]])</f>
        <v>2023</v>
      </c>
    </row>
    <row r="149" spans="1:15" x14ac:dyDescent="0.25">
      <c r="A149" s="2" t="s">
        <v>172</v>
      </c>
      <c r="B149" s="4" t="s">
        <v>96</v>
      </c>
      <c r="C149" s="5">
        <v>15</v>
      </c>
      <c r="D149" s="5" t="s">
        <v>11</v>
      </c>
      <c r="E149" s="5" t="s">
        <v>8</v>
      </c>
      <c r="F149" s="3">
        <v>0.2</v>
      </c>
      <c r="G149" s="6" t="str">
        <f>VLOOKUP(InputData[[#This Row],[PRODUCT ID]],MasterData[],2,0)</f>
        <v>Digital Wall Clock</v>
      </c>
      <c r="H149" s="6" t="str">
        <f>VLOOKUP(B149,MasterData[],3,)</f>
        <v>Home &amp; Furniture</v>
      </c>
      <c r="I149" s="14">
        <f>VLOOKUP(B149,MasterData[],4,FALSE)</f>
        <v>48</v>
      </c>
      <c r="J149" s="14">
        <f>VLOOKUP(B149,MasterData[],5,FALSE)</f>
        <v>57.12</v>
      </c>
      <c r="K149" s="14">
        <f>InputData[[#This Row],[BUYING PRIZE]]*InputData[[#This Row],[QUANTITY]]</f>
        <v>720</v>
      </c>
      <c r="L149" s="14">
        <f>InputData[[#This Row],[SELLING PRICE]]*InputData[[#This Row],[QUANTITY]]*(1-InputData[[#This Row],[DISCOUNT %2]])</f>
        <v>685.44</v>
      </c>
      <c r="M149" s="16">
        <f>DAY(InputData[[#This Row],[DATE]])</f>
        <v>26</v>
      </c>
      <c r="N149" s="8" t="str">
        <f>TEXT(InputData[[#This Row],[DATE]],"mmm")</f>
        <v>Mar</v>
      </c>
      <c r="O149" s="10">
        <f>YEAR(InputData[[#This Row],[DATE]])</f>
        <v>2023</v>
      </c>
    </row>
    <row r="150" spans="1:15" x14ac:dyDescent="0.25">
      <c r="A150" s="2" t="s">
        <v>183</v>
      </c>
      <c r="B150" s="4" t="s">
        <v>54</v>
      </c>
      <c r="C150" s="5">
        <v>10</v>
      </c>
      <c r="D150" s="5" t="s">
        <v>8</v>
      </c>
      <c r="E150" s="5" t="s">
        <v>14</v>
      </c>
      <c r="F150" s="3">
        <v>0.2</v>
      </c>
      <c r="G150" s="6" t="str">
        <f>VLOOKUP(InputData[[#This Row],[PRODUCT ID]],MasterData[],2,0)</f>
        <v>Slim Fit Denim Jeans</v>
      </c>
      <c r="H150" s="6" t="str">
        <f>VLOOKUP(B150,MasterData[],3,)</f>
        <v>Fashion &amp; Accessories</v>
      </c>
      <c r="I150" s="14">
        <f>VLOOKUP(B150,MasterData[],4,FALSE)</f>
        <v>134</v>
      </c>
      <c r="J150" s="14">
        <f>VLOOKUP(B150,MasterData[],5,FALSE)</f>
        <v>156.78</v>
      </c>
      <c r="K150" s="14">
        <f>InputData[[#This Row],[BUYING PRIZE]]*InputData[[#This Row],[QUANTITY]]</f>
        <v>1340</v>
      </c>
      <c r="L150" s="14">
        <f>InputData[[#This Row],[SELLING PRICE]]*InputData[[#This Row],[QUANTITY]]*(1-InputData[[#This Row],[DISCOUNT %2]])</f>
        <v>1254.24</v>
      </c>
      <c r="M150" s="16">
        <f>DAY(InputData[[#This Row],[DATE]])</f>
        <v>3</v>
      </c>
      <c r="N150" s="8" t="str">
        <f>TEXT(InputData[[#This Row],[DATE]],"mmm")</f>
        <v>Jan</v>
      </c>
      <c r="O150" s="10">
        <f>YEAR(InputData[[#This Row],[DATE]])</f>
        <v>2023</v>
      </c>
    </row>
    <row r="151" spans="1:15" x14ac:dyDescent="0.25">
      <c r="A151" s="2" t="s">
        <v>117</v>
      </c>
      <c r="B151" s="4" t="s">
        <v>70</v>
      </c>
      <c r="C151" s="5">
        <v>10</v>
      </c>
      <c r="D151" s="5" t="s">
        <v>8</v>
      </c>
      <c r="E151" s="5" t="s">
        <v>14</v>
      </c>
      <c r="F151" s="3">
        <v>0.1</v>
      </c>
      <c r="G151" s="6" t="str">
        <f>VLOOKUP(InputData[[#This Row],[PRODUCT ID]],MasterData[],2,0)</f>
        <v>Women's Designer Handbag</v>
      </c>
      <c r="H151" s="6" t="str">
        <f>VLOOKUP(B151,MasterData[],3,)</f>
        <v>Fashion &amp; Accessories</v>
      </c>
      <c r="I151" s="14">
        <f>VLOOKUP(B151,MasterData[],4,FALSE)</f>
        <v>44</v>
      </c>
      <c r="J151" s="14">
        <f>VLOOKUP(B151,MasterData[],5,FALSE)</f>
        <v>48.4</v>
      </c>
      <c r="K151" s="14">
        <f>InputData[[#This Row],[BUYING PRIZE]]*InputData[[#This Row],[QUANTITY]]</f>
        <v>440</v>
      </c>
      <c r="L151" s="14">
        <f>InputData[[#This Row],[SELLING PRICE]]*InputData[[#This Row],[QUANTITY]]*(1-InputData[[#This Row],[DISCOUNT %2]])</f>
        <v>435.6</v>
      </c>
      <c r="M151" s="16">
        <f>DAY(InputData[[#This Row],[DATE]])</f>
        <v>26</v>
      </c>
      <c r="N151" s="8" t="str">
        <f>TEXT(InputData[[#This Row],[DATE]],"mmm")</f>
        <v>Dec</v>
      </c>
      <c r="O151" s="10">
        <f>YEAR(InputData[[#This Row],[DATE]])</f>
        <v>2023</v>
      </c>
    </row>
    <row r="152" spans="1:15" x14ac:dyDescent="0.25">
      <c r="A152" s="2" t="s">
        <v>184</v>
      </c>
      <c r="B152" s="4" t="s">
        <v>94</v>
      </c>
      <c r="C152" s="5">
        <v>6</v>
      </c>
      <c r="D152" s="5" t="s">
        <v>7</v>
      </c>
      <c r="E152" s="5" t="s">
        <v>14</v>
      </c>
      <c r="F152" s="3">
        <v>0.2</v>
      </c>
      <c r="G152" s="6" t="str">
        <f>VLOOKUP(InputData[[#This Row],[PRODUCT ID]],MasterData[],2,0)</f>
        <v>Smartphone X Pro</v>
      </c>
      <c r="H152" s="6" t="str">
        <f>VLOOKUP(B152,MasterData[],3,)</f>
        <v>Electronics &amp; Gadgets</v>
      </c>
      <c r="I152" s="14">
        <f>VLOOKUP(B152,MasterData[],4,FALSE)</f>
        <v>98</v>
      </c>
      <c r="J152" s="14">
        <f>VLOOKUP(B152,MasterData[],5,FALSE)</f>
        <v>103.88</v>
      </c>
      <c r="K152" s="14">
        <f>InputData[[#This Row],[BUYING PRIZE]]*InputData[[#This Row],[QUANTITY]]</f>
        <v>588</v>
      </c>
      <c r="L152" s="14">
        <f>InputData[[#This Row],[SELLING PRICE]]*InputData[[#This Row],[QUANTITY]]*(1-InputData[[#This Row],[DISCOUNT %2]])</f>
        <v>498.62400000000002</v>
      </c>
      <c r="M152" s="16">
        <f>DAY(InputData[[#This Row],[DATE]])</f>
        <v>13</v>
      </c>
      <c r="N152" s="8" t="str">
        <f>TEXT(InputData[[#This Row],[DATE]],"mmm")</f>
        <v>Feb</v>
      </c>
      <c r="O152" s="10">
        <f>YEAR(InputData[[#This Row],[DATE]])</f>
        <v>2023</v>
      </c>
    </row>
    <row r="153" spans="1:15" x14ac:dyDescent="0.25">
      <c r="A153" s="2" t="s">
        <v>185</v>
      </c>
      <c r="B153" s="4" t="s">
        <v>155</v>
      </c>
      <c r="C153" s="5">
        <v>2</v>
      </c>
      <c r="D153" s="5" t="s">
        <v>7</v>
      </c>
      <c r="E153" s="5" t="s">
        <v>14</v>
      </c>
      <c r="F153" s="3">
        <v>0.05</v>
      </c>
      <c r="G153" s="6" t="str">
        <f>VLOOKUP(InputData[[#This Row],[PRODUCT ID]],MasterData[],2,0)</f>
        <v>Gaming Mouse - RGB Edition</v>
      </c>
      <c r="H153" s="6" t="str">
        <f>VLOOKUP(B153,MasterData[],3,)</f>
        <v>Toys &amp; Gaming</v>
      </c>
      <c r="I153" s="14">
        <f>VLOOKUP(B153,MasterData[],4,FALSE)</f>
        <v>90</v>
      </c>
      <c r="J153" s="14">
        <f>VLOOKUP(B153,MasterData[],5,FALSE)</f>
        <v>115.2</v>
      </c>
      <c r="K153" s="14">
        <f>InputData[[#This Row],[BUYING PRIZE]]*InputData[[#This Row],[QUANTITY]]</f>
        <v>180</v>
      </c>
      <c r="L153" s="14">
        <f>InputData[[#This Row],[SELLING PRICE]]*InputData[[#This Row],[QUANTITY]]*(1-InputData[[#This Row],[DISCOUNT %2]])</f>
        <v>218.88</v>
      </c>
      <c r="M153" s="16">
        <f>DAY(InputData[[#This Row],[DATE]])</f>
        <v>27</v>
      </c>
      <c r="N153" s="8" t="str">
        <f>TEXT(InputData[[#This Row],[DATE]],"mmm")</f>
        <v>Nov</v>
      </c>
      <c r="O153" s="10">
        <f>YEAR(InputData[[#This Row],[DATE]])</f>
        <v>2023</v>
      </c>
    </row>
    <row r="154" spans="1:15" x14ac:dyDescent="0.25">
      <c r="A154" s="2" t="s">
        <v>186</v>
      </c>
      <c r="B154" s="4" t="s">
        <v>78</v>
      </c>
      <c r="C154" s="5">
        <v>10</v>
      </c>
      <c r="D154" s="5" t="s">
        <v>7</v>
      </c>
      <c r="E154" s="5" t="s">
        <v>14</v>
      </c>
      <c r="F154" s="3">
        <v>0.1</v>
      </c>
      <c r="G154" s="6" t="str">
        <f>VLOOKUP(InputData[[#This Row],[PRODUCT ID]],MasterData[],2,0)</f>
        <v>Glass Coffee Table</v>
      </c>
      <c r="H154" s="6" t="str">
        <f>VLOOKUP(B154,MasterData[],3,)</f>
        <v>Home &amp; Furniture</v>
      </c>
      <c r="I154" s="14">
        <f>VLOOKUP(B154,MasterData[],4,FALSE)</f>
        <v>121</v>
      </c>
      <c r="J154" s="14">
        <f>VLOOKUP(B154,MasterData[],5,FALSE)</f>
        <v>141.57</v>
      </c>
      <c r="K154" s="14">
        <f>InputData[[#This Row],[BUYING PRIZE]]*InputData[[#This Row],[QUANTITY]]</f>
        <v>1210</v>
      </c>
      <c r="L154" s="14">
        <f>InputData[[#This Row],[SELLING PRICE]]*InputData[[#This Row],[QUANTITY]]*(1-InputData[[#This Row],[DISCOUNT %2]])</f>
        <v>1274.1299999999999</v>
      </c>
      <c r="M154" s="16">
        <f>DAY(InputData[[#This Row],[DATE]])</f>
        <v>24</v>
      </c>
      <c r="N154" s="8" t="str">
        <f>TEXT(InputData[[#This Row],[DATE]],"mmm")</f>
        <v>May</v>
      </c>
      <c r="O154" s="10">
        <f>YEAR(InputData[[#This Row],[DATE]])</f>
        <v>2023</v>
      </c>
    </row>
    <row r="155" spans="1:15" x14ac:dyDescent="0.25">
      <c r="A155" s="2" t="s">
        <v>187</v>
      </c>
      <c r="B155" s="4" t="s">
        <v>10</v>
      </c>
      <c r="C155" s="5">
        <v>8</v>
      </c>
      <c r="D155" s="5" t="s">
        <v>7</v>
      </c>
      <c r="E155" s="5" t="s">
        <v>14</v>
      </c>
      <c r="F155" s="3">
        <v>0.15</v>
      </c>
      <c r="G155" s="6" t="str">
        <f>VLOOKUP(InputData[[#This Row],[PRODUCT ID]],MasterData[],2,0)</f>
        <v>Home Gym Resistance Bands</v>
      </c>
      <c r="H155" s="6" t="str">
        <f>VLOOKUP(B155,MasterData[],3,)</f>
        <v>Sports &amp; Outdoor</v>
      </c>
      <c r="I155" s="14">
        <f>VLOOKUP(B155,MasterData[],4,FALSE)</f>
        <v>90</v>
      </c>
      <c r="J155" s="14">
        <f>VLOOKUP(B155,MasterData[],5,FALSE)</f>
        <v>96.3</v>
      </c>
      <c r="K155" s="14">
        <f>InputData[[#This Row],[BUYING PRIZE]]*InputData[[#This Row],[QUANTITY]]</f>
        <v>720</v>
      </c>
      <c r="L155" s="14">
        <f>InputData[[#This Row],[SELLING PRICE]]*InputData[[#This Row],[QUANTITY]]*(1-InputData[[#This Row],[DISCOUNT %2]])</f>
        <v>654.83999999999992</v>
      </c>
      <c r="M155" s="16">
        <f>DAY(InputData[[#This Row],[DATE]])</f>
        <v>25</v>
      </c>
      <c r="N155" s="8" t="str">
        <f>TEXT(InputData[[#This Row],[DATE]],"mmm")</f>
        <v>May</v>
      </c>
      <c r="O155" s="10">
        <f>YEAR(InputData[[#This Row],[DATE]])</f>
        <v>2023</v>
      </c>
    </row>
    <row r="156" spans="1:15" x14ac:dyDescent="0.25">
      <c r="A156" s="2" t="s">
        <v>100</v>
      </c>
      <c r="B156" s="4" t="s">
        <v>56</v>
      </c>
      <c r="C156" s="5">
        <v>5</v>
      </c>
      <c r="D156" s="5" t="s">
        <v>11</v>
      </c>
      <c r="E156" s="5" t="s">
        <v>14</v>
      </c>
      <c r="F156" s="3">
        <v>0.2</v>
      </c>
      <c r="G156" s="6" t="str">
        <f>VLOOKUP(InputData[[#This Row],[PRODUCT ID]],MasterData[],2,0)</f>
        <v>Minimalist Bookshelf</v>
      </c>
      <c r="H156" s="6" t="str">
        <f>VLOOKUP(B156,MasterData[],3,)</f>
        <v>Home &amp; Furniture</v>
      </c>
      <c r="I156" s="14">
        <f>VLOOKUP(B156,MasterData[],4,FALSE)</f>
        <v>7</v>
      </c>
      <c r="J156" s="14">
        <f>VLOOKUP(B156,MasterData[],5,FALSE)</f>
        <v>8.33</v>
      </c>
      <c r="K156" s="14">
        <f>InputData[[#This Row],[BUYING PRIZE]]*InputData[[#This Row],[QUANTITY]]</f>
        <v>35</v>
      </c>
      <c r="L156" s="14">
        <f>InputData[[#This Row],[SELLING PRICE]]*InputData[[#This Row],[QUANTITY]]*(1-InputData[[#This Row],[DISCOUNT %2]])</f>
        <v>33.32</v>
      </c>
      <c r="M156" s="16">
        <f>DAY(InputData[[#This Row],[DATE]])</f>
        <v>12</v>
      </c>
      <c r="N156" s="8" t="str">
        <f>TEXT(InputData[[#This Row],[DATE]],"mmm")</f>
        <v>Sep</v>
      </c>
      <c r="O156" s="10">
        <f>YEAR(InputData[[#This Row],[DATE]])</f>
        <v>2023</v>
      </c>
    </row>
    <row r="157" spans="1:15" x14ac:dyDescent="0.25">
      <c r="A157" s="2" t="s">
        <v>184</v>
      </c>
      <c r="B157" s="4" t="s">
        <v>18</v>
      </c>
      <c r="C157" s="5">
        <v>18</v>
      </c>
      <c r="D157" s="5" t="s">
        <v>11</v>
      </c>
      <c r="E157" s="5" t="s">
        <v>14</v>
      </c>
      <c r="F157" s="3">
        <v>0.2</v>
      </c>
      <c r="G157" s="6" t="str">
        <f>VLOOKUP(InputData[[#This Row],[PRODUCT ID]],MasterData[],2,0)</f>
        <v>Wireless Noise-Canceling Headphones</v>
      </c>
      <c r="H157" s="6" t="str">
        <f>VLOOKUP(B157,MasterData[],3,)</f>
        <v>Electronics &amp; Gadgets</v>
      </c>
      <c r="I157" s="14">
        <f>VLOOKUP(B157,MasterData[],4,FALSE)</f>
        <v>71</v>
      </c>
      <c r="J157" s="14">
        <f>VLOOKUP(B157,MasterData[],5,FALSE)</f>
        <v>80.94</v>
      </c>
      <c r="K157" s="14">
        <f>InputData[[#This Row],[BUYING PRIZE]]*InputData[[#This Row],[QUANTITY]]</f>
        <v>1278</v>
      </c>
      <c r="L157" s="14">
        <f>InputData[[#This Row],[SELLING PRICE]]*InputData[[#This Row],[QUANTITY]]*(1-InputData[[#This Row],[DISCOUNT %2]])</f>
        <v>1165.5360000000001</v>
      </c>
      <c r="M157" s="16">
        <f>DAY(InputData[[#This Row],[DATE]])</f>
        <v>13</v>
      </c>
      <c r="N157" s="8" t="str">
        <f>TEXT(InputData[[#This Row],[DATE]],"mmm")</f>
        <v>Feb</v>
      </c>
      <c r="O157" s="10">
        <f>YEAR(InputData[[#This Row],[DATE]])</f>
        <v>2023</v>
      </c>
    </row>
    <row r="158" spans="1:15" x14ac:dyDescent="0.25">
      <c r="A158" s="2" t="s">
        <v>188</v>
      </c>
      <c r="B158" s="4" t="s">
        <v>38</v>
      </c>
      <c r="C158" s="5">
        <v>19</v>
      </c>
      <c r="D158" s="5" t="s">
        <v>7</v>
      </c>
      <c r="E158" s="5" t="s">
        <v>14</v>
      </c>
      <c r="F158" s="3">
        <v>0.15</v>
      </c>
      <c r="G158" s="6" t="str">
        <f>VLOOKUP(InputData[[#This Row],[PRODUCT ID]],MasterData[],2,0)</f>
        <v>RC Car - Off-Road Beast</v>
      </c>
      <c r="H158" s="6" t="str">
        <f>VLOOKUP(B158,MasterData[],3,)</f>
        <v>Toys &amp; Gaming</v>
      </c>
      <c r="I158" s="14">
        <f>VLOOKUP(B158,MasterData[],4,FALSE)</f>
        <v>72</v>
      </c>
      <c r="J158" s="14">
        <f>VLOOKUP(B158,MasterData[],5,FALSE)</f>
        <v>79.92</v>
      </c>
      <c r="K158" s="14">
        <f>InputData[[#This Row],[BUYING PRIZE]]*InputData[[#This Row],[QUANTITY]]</f>
        <v>1368</v>
      </c>
      <c r="L158" s="14">
        <f>InputData[[#This Row],[SELLING PRICE]]*InputData[[#This Row],[QUANTITY]]*(1-InputData[[#This Row],[DISCOUNT %2]])</f>
        <v>1290.7080000000001</v>
      </c>
      <c r="M158" s="16">
        <f>DAY(InputData[[#This Row],[DATE]])</f>
        <v>9</v>
      </c>
      <c r="N158" s="8" t="str">
        <f>TEXT(InputData[[#This Row],[DATE]],"mmm")</f>
        <v>Sep</v>
      </c>
      <c r="O158" s="10">
        <f>YEAR(InputData[[#This Row],[DATE]])</f>
        <v>2023</v>
      </c>
    </row>
    <row r="159" spans="1:15" x14ac:dyDescent="0.25">
      <c r="A159" s="2" t="s">
        <v>139</v>
      </c>
      <c r="B159" s="4" t="s">
        <v>78</v>
      </c>
      <c r="C159" s="5">
        <v>12</v>
      </c>
      <c r="D159" s="5" t="s">
        <v>8</v>
      </c>
      <c r="E159" s="5" t="s">
        <v>8</v>
      </c>
      <c r="F159" s="3">
        <v>0.1</v>
      </c>
      <c r="G159" s="6" t="str">
        <f>VLOOKUP(InputData[[#This Row],[PRODUCT ID]],MasterData[],2,0)</f>
        <v>Glass Coffee Table</v>
      </c>
      <c r="H159" s="6" t="str">
        <f>VLOOKUP(B159,MasterData[],3,)</f>
        <v>Home &amp; Furniture</v>
      </c>
      <c r="I159" s="14">
        <f>VLOOKUP(B159,MasterData[],4,FALSE)</f>
        <v>121</v>
      </c>
      <c r="J159" s="14">
        <f>VLOOKUP(B159,MasterData[],5,FALSE)</f>
        <v>141.57</v>
      </c>
      <c r="K159" s="14">
        <f>InputData[[#This Row],[BUYING PRIZE]]*InputData[[#This Row],[QUANTITY]]</f>
        <v>1452</v>
      </c>
      <c r="L159" s="14">
        <f>InputData[[#This Row],[SELLING PRICE]]*InputData[[#This Row],[QUANTITY]]*(1-InputData[[#This Row],[DISCOUNT %2]])</f>
        <v>1528.9559999999999</v>
      </c>
      <c r="M159" s="16">
        <f>DAY(InputData[[#This Row],[DATE]])</f>
        <v>19</v>
      </c>
      <c r="N159" s="8" t="str">
        <f>TEXT(InputData[[#This Row],[DATE]],"mmm")</f>
        <v>Oct</v>
      </c>
      <c r="O159" s="10">
        <f>YEAR(InputData[[#This Row],[DATE]])</f>
        <v>2023</v>
      </c>
    </row>
    <row r="160" spans="1:15" x14ac:dyDescent="0.25">
      <c r="A160" s="2" t="s">
        <v>111</v>
      </c>
      <c r="B160" s="4" t="s">
        <v>49</v>
      </c>
      <c r="C160" s="5">
        <v>14</v>
      </c>
      <c r="D160" s="5" t="s">
        <v>7</v>
      </c>
      <c r="E160" s="5" t="s">
        <v>14</v>
      </c>
      <c r="F160" s="3">
        <v>0.1</v>
      </c>
      <c r="G160" s="6" t="str">
        <f>VLOOKUP(InputData[[#This Row],[PRODUCT ID]],MasterData[],2,0)</f>
        <v>Building Blocks Set - Creative Kids</v>
      </c>
      <c r="H160" s="6" t="str">
        <f>VLOOKUP(B160,MasterData[],3,)</f>
        <v>Toys &amp; Gaming</v>
      </c>
      <c r="I160" s="14">
        <f>VLOOKUP(B160,MasterData[],4,FALSE)</f>
        <v>50</v>
      </c>
      <c r="J160" s="14">
        <f>VLOOKUP(B160,MasterData[],5,FALSE)</f>
        <v>62</v>
      </c>
      <c r="K160" s="14">
        <f>InputData[[#This Row],[BUYING PRIZE]]*InputData[[#This Row],[QUANTITY]]</f>
        <v>700</v>
      </c>
      <c r="L160" s="14">
        <f>InputData[[#This Row],[SELLING PRICE]]*InputData[[#This Row],[QUANTITY]]*(1-InputData[[#This Row],[DISCOUNT %2]])</f>
        <v>781.2</v>
      </c>
      <c r="M160" s="16">
        <f>DAY(InputData[[#This Row],[DATE]])</f>
        <v>25</v>
      </c>
      <c r="N160" s="8" t="str">
        <f>TEXT(InputData[[#This Row],[DATE]],"mmm")</f>
        <v>Jan</v>
      </c>
      <c r="O160" s="10">
        <f>YEAR(InputData[[#This Row],[DATE]])</f>
        <v>2023</v>
      </c>
    </row>
    <row r="161" spans="1:15" x14ac:dyDescent="0.25">
      <c r="A161" s="2" t="s">
        <v>189</v>
      </c>
      <c r="B161" s="4" t="s">
        <v>38</v>
      </c>
      <c r="C161" s="5">
        <v>11</v>
      </c>
      <c r="D161" s="5" t="s">
        <v>7</v>
      </c>
      <c r="E161" s="5" t="s">
        <v>14</v>
      </c>
      <c r="F161" s="3">
        <v>0.15</v>
      </c>
      <c r="G161" s="6" t="str">
        <f>VLOOKUP(InputData[[#This Row],[PRODUCT ID]],MasterData[],2,0)</f>
        <v>RC Car - Off-Road Beast</v>
      </c>
      <c r="H161" s="6" t="str">
        <f>VLOOKUP(B161,MasterData[],3,)</f>
        <v>Toys &amp; Gaming</v>
      </c>
      <c r="I161" s="14">
        <f>VLOOKUP(B161,MasterData[],4,FALSE)</f>
        <v>72</v>
      </c>
      <c r="J161" s="14">
        <f>VLOOKUP(B161,MasterData[],5,FALSE)</f>
        <v>79.92</v>
      </c>
      <c r="K161" s="14">
        <f>InputData[[#This Row],[BUYING PRIZE]]*InputData[[#This Row],[QUANTITY]]</f>
        <v>792</v>
      </c>
      <c r="L161" s="14">
        <f>InputData[[#This Row],[SELLING PRICE]]*InputData[[#This Row],[QUANTITY]]*(1-InputData[[#This Row],[DISCOUNT %2]])</f>
        <v>747.25199999999995</v>
      </c>
      <c r="M161" s="16">
        <f>DAY(InputData[[#This Row],[DATE]])</f>
        <v>5</v>
      </c>
      <c r="N161" s="8" t="str">
        <f>TEXT(InputData[[#This Row],[DATE]],"mmm")</f>
        <v>Aug</v>
      </c>
      <c r="O161" s="10">
        <f>YEAR(InputData[[#This Row],[DATE]])</f>
        <v>2023</v>
      </c>
    </row>
    <row r="162" spans="1:15" x14ac:dyDescent="0.25">
      <c r="A162" s="2" t="s">
        <v>190</v>
      </c>
      <c r="B162" s="4" t="s">
        <v>56</v>
      </c>
      <c r="C162" s="5">
        <v>20</v>
      </c>
      <c r="D162" s="5" t="s">
        <v>11</v>
      </c>
      <c r="E162" s="5" t="s">
        <v>14</v>
      </c>
      <c r="F162" s="3">
        <v>0.1</v>
      </c>
      <c r="G162" s="6" t="str">
        <f>VLOOKUP(InputData[[#This Row],[PRODUCT ID]],MasterData[],2,0)</f>
        <v>Minimalist Bookshelf</v>
      </c>
      <c r="H162" s="6" t="str">
        <f>VLOOKUP(B162,MasterData[],3,)</f>
        <v>Home &amp; Furniture</v>
      </c>
      <c r="I162" s="14">
        <f>VLOOKUP(B162,MasterData[],4,FALSE)</f>
        <v>7</v>
      </c>
      <c r="J162" s="14">
        <f>VLOOKUP(B162,MasterData[],5,FALSE)</f>
        <v>8.33</v>
      </c>
      <c r="K162" s="14">
        <f>InputData[[#This Row],[BUYING PRIZE]]*InputData[[#This Row],[QUANTITY]]</f>
        <v>140</v>
      </c>
      <c r="L162" s="14">
        <f>InputData[[#This Row],[SELLING PRICE]]*InputData[[#This Row],[QUANTITY]]*(1-InputData[[#This Row],[DISCOUNT %2]])</f>
        <v>149.94</v>
      </c>
      <c r="M162" s="16">
        <f>DAY(InputData[[#This Row],[DATE]])</f>
        <v>8</v>
      </c>
      <c r="N162" s="8" t="str">
        <f>TEXT(InputData[[#This Row],[DATE]],"mmm")</f>
        <v>Oct</v>
      </c>
      <c r="O162" s="10">
        <f>YEAR(InputData[[#This Row],[DATE]])</f>
        <v>2023</v>
      </c>
    </row>
    <row r="163" spans="1:15" x14ac:dyDescent="0.25">
      <c r="A163" s="2" t="s">
        <v>84</v>
      </c>
      <c r="B163" s="4" t="s">
        <v>13</v>
      </c>
      <c r="C163" s="5">
        <v>10</v>
      </c>
      <c r="D163" s="5" t="s">
        <v>8</v>
      </c>
      <c r="E163" s="5" t="s">
        <v>14</v>
      </c>
      <c r="F163" s="3">
        <v>0.15</v>
      </c>
      <c r="G163" s="6" t="str">
        <f>VLOOKUP(InputData[[#This Row],[PRODUCT ID]],MasterData[],2,0)</f>
        <v>Smart Fitness Tracker Band</v>
      </c>
      <c r="H163" s="6" t="str">
        <f>VLOOKUP(B163,MasterData[],3,)</f>
        <v>Sports &amp; Outdoor</v>
      </c>
      <c r="I163" s="14">
        <f>VLOOKUP(B163,MasterData[],4,FALSE)</f>
        <v>89</v>
      </c>
      <c r="J163" s="14">
        <f>VLOOKUP(B163,MasterData[],5,FALSE)</f>
        <v>117.48</v>
      </c>
      <c r="K163" s="14">
        <f>InputData[[#This Row],[BUYING PRIZE]]*InputData[[#This Row],[QUANTITY]]</f>
        <v>890</v>
      </c>
      <c r="L163" s="14">
        <f>InputData[[#This Row],[SELLING PRICE]]*InputData[[#This Row],[QUANTITY]]*(1-InputData[[#This Row],[DISCOUNT %2]])</f>
        <v>998.57999999999993</v>
      </c>
      <c r="M163" s="16">
        <f>DAY(InputData[[#This Row],[DATE]])</f>
        <v>23</v>
      </c>
      <c r="N163" s="8" t="str">
        <f>TEXT(InputData[[#This Row],[DATE]],"mmm")</f>
        <v>Apr</v>
      </c>
      <c r="O163" s="10">
        <f>YEAR(InputData[[#This Row],[DATE]])</f>
        <v>2023</v>
      </c>
    </row>
    <row r="164" spans="1:15" x14ac:dyDescent="0.25">
      <c r="A164" s="2" t="s">
        <v>191</v>
      </c>
      <c r="B164" s="4" t="s">
        <v>114</v>
      </c>
      <c r="C164" s="5">
        <v>2</v>
      </c>
      <c r="D164" s="5" t="s">
        <v>11</v>
      </c>
      <c r="E164" s="5" t="s">
        <v>14</v>
      </c>
      <c r="F164" s="3">
        <v>0</v>
      </c>
      <c r="G164" s="6" t="str">
        <f>VLOOKUP(InputData[[#This Row],[PRODUCT ID]],MasterData[],2,0)</f>
        <v>Memory Foam Mattress</v>
      </c>
      <c r="H164" s="6" t="str">
        <f>VLOOKUP(B164,MasterData[],3,)</f>
        <v>Home &amp; Furniture</v>
      </c>
      <c r="I164" s="14">
        <f>VLOOKUP(B164,MasterData[],4,FALSE)</f>
        <v>144</v>
      </c>
      <c r="J164" s="14">
        <f>VLOOKUP(B164,MasterData[],5,FALSE)</f>
        <v>156.96</v>
      </c>
      <c r="K164" s="14">
        <f>InputData[[#This Row],[BUYING PRIZE]]*InputData[[#This Row],[QUANTITY]]</f>
        <v>288</v>
      </c>
      <c r="L164" s="14">
        <f>InputData[[#This Row],[SELLING PRICE]]*InputData[[#This Row],[QUANTITY]]*(1-InputData[[#This Row],[DISCOUNT %2]])</f>
        <v>313.92</v>
      </c>
      <c r="M164" s="16">
        <f>DAY(InputData[[#This Row],[DATE]])</f>
        <v>26</v>
      </c>
      <c r="N164" s="8" t="str">
        <f>TEXT(InputData[[#This Row],[DATE]],"mmm")</f>
        <v>Jun</v>
      </c>
      <c r="O164" s="10">
        <f>YEAR(InputData[[#This Row],[DATE]])</f>
        <v>2023</v>
      </c>
    </row>
    <row r="165" spans="1:15" x14ac:dyDescent="0.25">
      <c r="A165" s="2" t="s">
        <v>192</v>
      </c>
      <c r="B165" s="4" t="s">
        <v>110</v>
      </c>
      <c r="C165" s="5">
        <v>15</v>
      </c>
      <c r="D165" s="5" t="s">
        <v>7</v>
      </c>
      <c r="E165" s="5" t="s">
        <v>14</v>
      </c>
      <c r="F165" s="3">
        <v>0.15</v>
      </c>
      <c r="G165" s="6" t="str">
        <f>VLOOKUP(InputData[[#This Row],[PRODUCT ID]],MasterData[],2,0)</f>
        <v>Tabletop Board Game - Strategy Edition</v>
      </c>
      <c r="H165" s="6" t="str">
        <f>VLOOKUP(B165,MasterData[],3,)</f>
        <v>Toys &amp; Gaming</v>
      </c>
      <c r="I165" s="14">
        <f>VLOOKUP(B165,MasterData[],4,FALSE)</f>
        <v>67</v>
      </c>
      <c r="J165" s="14">
        <f>VLOOKUP(B165,MasterData[],5,FALSE)</f>
        <v>83.08</v>
      </c>
      <c r="K165" s="14">
        <f>InputData[[#This Row],[BUYING PRIZE]]*InputData[[#This Row],[QUANTITY]]</f>
        <v>1005</v>
      </c>
      <c r="L165" s="14">
        <f>InputData[[#This Row],[SELLING PRICE]]*InputData[[#This Row],[QUANTITY]]*(1-InputData[[#This Row],[DISCOUNT %2]])</f>
        <v>1059.27</v>
      </c>
      <c r="M165" s="16">
        <f>DAY(InputData[[#This Row],[DATE]])</f>
        <v>19</v>
      </c>
      <c r="N165" s="8" t="str">
        <f>TEXT(InputData[[#This Row],[DATE]],"mmm")</f>
        <v>Jun</v>
      </c>
      <c r="O165" s="10">
        <f>YEAR(InputData[[#This Row],[DATE]])</f>
        <v>2023</v>
      </c>
    </row>
    <row r="166" spans="1:15" x14ac:dyDescent="0.25">
      <c r="A166" s="2" t="s">
        <v>193</v>
      </c>
      <c r="B166" s="4" t="s">
        <v>34</v>
      </c>
      <c r="C166" s="5">
        <v>12</v>
      </c>
      <c r="D166" s="5" t="s">
        <v>11</v>
      </c>
      <c r="E166" s="5" t="s">
        <v>8</v>
      </c>
      <c r="F166" s="3">
        <v>0.1</v>
      </c>
      <c r="G166" s="6" t="str">
        <f>VLOOKUP(InputData[[#This Row],[PRODUCT ID]],MasterData[],2,0)</f>
        <v>Trekking Backpack 50L</v>
      </c>
      <c r="H166" s="6" t="str">
        <f>VLOOKUP(B166,MasterData[],3,)</f>
        <v>Sports &amp; Outdoor</v>
      </c>
      <c r="I166" s="14">
        <f>VLOOKUP(B166,MasterData[],4,FALSE)</f>
        <v>5</v>
      </c>
      <c r="J166" s="14">
        <f>VLOOKUP(B166,MasterData[],5,FALSE)</f>
        <v>6.7</v>
      </c>
      <c r="K166" s="14">
        <f>InputData[[#This Row],[BUYING PRIZE]]*InputData[[#This Row],[QUANTITY]]</f>
        <v>60</v>
      </c>
      <c r="L166" s="14">
        <f>InputData[[#This Row],[SELLING PRICE]]*InputData[[#This Row],[QUANTITY]]*(1-InputData[[#This Row],[DISCOUNT %2]])</f>
        <v>72.360000000000014</v>
      </c>
      <c r="M166" s="16">
        <f>DAY(InputData[[#This Row],[DATE]])</f>
        <v>6</v>
      </c>
      <c r="N166" s="8" t="str">
        <f>TEXT(InputData[[#This Row],[DATE]],"mmm")</f>
        <v>Jan</v>
      </c>
      <c r="O166" s="10">
        <f>YEAR(InputData[[#This Row],[DATE]])</f>
        <v>2023</v>
      </c>
    </row>
    <row r="167" spans="1:15" x14ac:dyDescent="0.25">
      <c r="A167" s="2" t="s">
        <v>194</v>
      </c>
      <c r="B167" s="4" t="s">
        <v>153</v>
      </c>
      <c r="C167" s="5">
        <v>11</v>
      </c>
      <c r="D167" s="5" t="s">
        <v>7</v>
      </c>
      <c r="E167" s="5" t="s">
        <v>14</v>
      </c>
      <c r="F167" s="3">
        <v>0.15</v>
      </c>
      <c r="G167" s="6" t="str">
        <f>VLOOKUP(InputData[[#This Row],[PRODUCT ID]],MasterData[],2,0)</f>
        <v>Portable Air Purifier</v>
      </c>
      <c r="H167" s="6" t="str">
        <f>VLOOKUP(B167,MasterData[],3,)</f>
        <v>Home &amp; Furniture</v>
      </c>
      <c r="I167" s="14">
        <f>VLOOKUP(B167,MasterData[],4,FALSE)</f>
        <v>18</v>
      </c>
      <c r="J167" s="14">
        <f>VLOOKUP(B167,MasterData[],5,FALSE)</f>
        <v>24.66</v>
      </c>
      <c r="K167" s="14">
        <f>InputData[[#This Row],[BUYING PRIZE]]*InputData[[#This Row],[QUANTITY]]</f>
        <v>198</v>
      </c>
      <c r="L167" s="14">
        <f>InputData[[#This Row],[SELLING PRICE]]*InputData[[#This Row],[QUANTITY]]*(1-InputData[[#This Row],[DISCOUNT %2]])</f>
        <v>230.571</v>
      </c>
      <c r="M167" s="16">
        <f>DAY(InputData[[#This Row],[DATE]])</f>
        <v>3</v>
      </c>
      <c r="N167" s="8" t="str">
        <f>TEXT(InputData[[#This Row],[DATE]],"mmm")</f>
        <v>Dec</v>
      </c>
      <c r="O167" s="10">
        <f>YEAR(InputData[[#This Row],[DATE]])</f>
        <v>2023</v>
      </c>
    </row>
    <row r="168" spans="1:15" x14ac:dyDescent="0.25">
      <c r="A168" s="2" t="s">
        <v>162</v>
      </c>
      <c r="B168" s="4" t="s">
        <v>56</v>
      </c>
      <c r="C168" s="5">
        <v>2</v>
      </c>
      <c r="D168" s="5" t="s">
        <v>8</v>
      </c>
      <c r="E168" s="5" t="s">
        <v>14</v>
      </c>
      <c r="F168" s="3">
        <v>0.05</v>
      </c>
      <c r="G168" s="6" t="str">
        <f>VLOOKUP(InputData[[#This Row],[PRODUCT ID]],MasterData[],2,0)</f>
        <v>Minimalist Bookshelf</v>
      </c>
      <c r="H168" s="6" t="str">
        <f>VLOOKUP(B168,MasterData[],3,)</f>
        <v>Home &amp; Furniture</v>
      </c>
      <c r="I168" s="14">
        <f>VLOOKUP(B168,MasterData[],4,FALSE)</f>
        <v>7</v>
      </c>
      <c r="J168" s="14">
        <f>VLOOKUP(B168,MasterData[],5,FALSE)</f>
        <v>8.33</v>
      </c>
      <c r="K168" s="14">
        <f>InputData[[#This Row],[BUYING PRIZE]]*InputData[[#This Row],[QUANTITY]]</f>
        <v>14</v>
      </c>
      <c r="L168" s="14">
        <f>InputData[[#This Row],[SELLING PRICE]]*InputData[[#This Row],[QUANTITY]]*(1-InputData[[#This Row],[DISCOUNT %2]])</f>
        <v>15.827</v>
      </c>
      <c r="M168" s="16">
        <f>DAY(InputData[[#This Row],[DATE]])</f>
        <v>4</v>
      </c>
      <c r="N168" s="8" t="str">
        <f>TEXT(InputData[[#This Row],[DATE]],"mmm")</f>
        <v>Apr</v>
      </c>
      <c r="O168" s="10">
        <f>YEAR(InputData[[#This Row],[DATE]])</f>
        <v>2023</v>
      </c>
    </row>
    <row r="169" spans="1:15" x14ac:dyDescent="0.25">
      <c r="A169" s="2" t="s">
        <v>195</v>
      </c>
      <c r="B169" s="4" t="s">
        <v>44</v>
      </c>
      <c r="C169" s="5">
        <v>6</v>
      </c>
      <c r="D169" s="5" t="s">
        <v>7</v>
      </c>
      <c r="E169" s="5" t="s">
        <v>8</v>
      </c>
      <c r="F169" s="3">
        <v>0.05</v>
      </c>
      <c r="G169" s="6" t="str">
        <f>VLOOKUP(InputData[[#This Row],[PRODUCT ID]],MasterData[],2,0)</f>
        <v>Polarized Sunglasses</v>
      </c>
      <c r="H169" s="6" t="str">
        <f>VLOOKUP(B169,MasterData[],3,)</f>
        <v>Fashion &amp; Accessories</v>
      </c>
      <c r="I169" s="14">
        <f>VLOOKUP(B169,MasterData[],4,FALSE)</f>
        <v>112</v>
      </c>
      <c r="J169" s="14">
        <f>VLOOKUP(B169,MasterData[],5,FALSE)</f>
        <v>146.72</v>
      </c>
      <c r="K169" s="14">
        <f>InputData[[#This Row],[BUYING PRIZE]]*InputData[[#This Row],[QUANTITY]]</f>
        <v>672</v>
      </c>
      <c r="L169" s="14">
        <f>InputData[[#This Row],[SELLING PRICE]]*InputData[[#This Row],[QUANTITY]]*(1-InputData[[#This Row],[DISCOUNT %2]])</f>
        <v>836.30399999999986</v>
      </c>
      <c r="M169" s="16">
        <f>DAY(InputData[[#This Row],[DATE]])</f>
        <v>15</v>
      </c>
      <c r="N169" s="8" t="str">
        <f>TEXT(InputData[[#This Row],[DATE]],"mmm")</f>
        <v>Dec</v>
      </c>
      <c r="O169" s="10">
        <f>YEAR(InputData[[#This Row],[DATE]])</f>
        <v>2023</v>
      </c>
    </row>
    <row r="170" spans="1:15" x14ac:dyDescent="0.25">
      <c r="A170" s="2" t="s">
        <v>120</v>
      </c>
      <c r="B170" s="4" t="s">
        <v>72</v>
      </c>
      <c r="C170" s="5">
        <v>14</v>
      </c>
      <c r="D170" s="5" t="s">
        <v>7</v>
      </c>
      <c r="E170" s="5" t="s">
        <v>8</v>
      </c>
      <c r="F170" s="3">
        <v>0.05</v>
      </c>
      <c r="G170" s="6" t="str">
        <f>VLOOKUP(InputData[[#This Row],[PRODUCT ID]],MasterData[],2,0)</f>
        <v>Foldable Electric Scooter</v>
      </c>
      <c r="H170" s="6" t="str">
        <f>VLOOKUP(B170,MasterData[],3,)</f>
        <v>Sports &amp; Outdoor</v>
      </c>
      <c r="I170" s="14">
        <f>VLOOKUP(B170,MasterData[],4,FALSE)</f>
        <v>95</v>
      </c>
      <c r="J170" s="14">
        <f>VLOOKUP(B170,MasterData[],5,FALSE)</f>
        <v>119.7</v>
      </c>
      <c r="K170" s="14">
        <f>InputData[[#This Row],[BUYING PRIZE]]*InputData[[#This Row],[QUANTITY]]</f>
        <v>1330</v>
      </c>
      <c r="L170" s="14">
        <f>InputData[[#This Row],[SELLING PRICE]]*InputData[[#This Row],[QUANTITY]]*(1-InputData[[#This Row],[DISCOUNT %2]])</f>
        <v>1592.01</v>
      </c>
      <c r="M170" s="16">
        <f>DAY(InputData[[#This Row],[DATE]])</f>
        <v>13</v>
      </c>
      <c r="N170" s="8" t="str">
        <f>TEXT(InputData[[#This Row],[DATE]],"mmm")</f>
        <v>Jun</v>
      </c>
      <c r="O170" s="10">
        <f>YEAR(InputData[[#This Row],[DATE]])</f>
        <v>2023</v>
      </c>
    </row>
    <row r="171" spans="1:15" x14ac:dyDescent="0.25">
      <c r="A171" s="2" t="s">
        <v>196</v>
      </c>
      <c r="B171" s="4" t="s">
        <v>18</v>
      </c>
      <c r="C171" s="5">
        <v>4</v>
      </c>
      <c r="D171" s="5" t="s">
        <v>11</v>
      </c>
      <c r="E171" s="5" t="s">
        <v>8</v>
      </c>
      <c r="F171" s="3">
        <v>0</v>
      </c>
      <c r="G171" s="6" t="str">
        <f>VLOOKUP(InputData[[#This Row],[PRODUCT ID]],MasterData[],2,0)</f>
        <v>Wireless Noise-Canceling Headphones</v>
      </c>
      <c r="H171" s="6" t="str">
        <f>VLOOKUP(B171,MasterData[],3,)</f>
        <v>Electronics &amp; Gadgets</v>
      </c>
      <c r="I171" s="14">
        <f>VLOOKUP(B171,MasterData[],4,FALSE)</f>
        <v>71</v>
      </c>
      <c r="J171" s="14">
        <f>VLOOKUP(B171,MasterData[],5,FALSE)</f>
        <v>80.94</v>
      </c>
      <c r="K171" s="14">
        <f>InputData[[#This Row],[BUYING PRIZE]]*InputData[[#This Row],[QUANTITY]]</f>
        <v>284</v>
      </c>
      <c r="L171" s="14">
        <f>InputData[[#This Row],[SELLING PRICE]]*InputData[[#This Row],[QUANTITY]]*(1-InputData[[#This Row],[DISCOUNT %2]])</f>
        <v>323.76</v>
      </c>
      <c r="M171" s="16">
        <f>DAY(InputData[[#This Row],[DATE]])</f>
        <v>26</v>
      </c>
      <c r="N171" s="8" t="str">
        <f>TEXT(InputData[[#This Row],[DATE]],"mmm")</f>
        <v>Aug</v>
      </c>
      <c r="O171" s="10">
        <f>YEAR(InputData[[#This Row],[DATE]])</f>
        <v>2023</v>
      </c>
    </row>
    <row r="172" spans="1:15" x14ac:dyDescent="0.25">
      <c r="A172" s="2" t="s">
        <v>197</v>
      </c>
      <c r="B172" s="4" t="s">
        <v>72</v>
      </c>
      <c r="C172" s="5">
        <v>3</v>
      </c>
      <c r="D172" s="5" t="s">
        <v>11</v>
      </c>
      <c r="E172" s="5" t="s">
        <v>14</v>
      </c>
      <c r="F172" s="3">
        <v>0.05</v>
      </c>
      <c r="G172" s="6" t="str">
        <f>VLOOKUP(InputData[[#This Row],[PRODUCT ID]],MasterData[],2,0)</f>
        <v>Foldable Electric Scooter</v>
      </c>
      <c r="H172" s="6" t="str">
        <f>VLOOKUP(B172,MasterData[],3,)</f>
        <v>Sports &amp; Outdoor</v>
      </c>
      <c r="I172" s="14">
        <f>VLOOKUP(B172,MasterData[],4,FALSE)</f>
        <v>95</v>
      </c>
      <c r="J172" s="14">
        <f>VLOOKUP(B172,MasterData[],5,FALSE)</f>
        <v>119.7</v>
      </c>
      <c r="K172" s="14">
        <f>InputData[[#This Row],[BUYING PRIZE]]*InputData[[#This Row],[QUANTITY]]</f>
        <v>285</v>
      </c>
      <c r="L172" s="14">
        <f>InputData[[#This Row],[SELLING PRICE]]*InputData[[#This Row],[QUANTITY]]*(1-InputData[[#This Row],[DISCOUNT %2]])</f>
        <v>341.14499999999998</v>
      </c>
      <c r="M172" s="16">
        <f>DAY(InputData[[#This Row],[DATE]])</f>
        <v>28</v>
      </c>
      <c r="N172" s="8" t="str">
        <f>TEXT(InputData[[#This Row],[DATE]],"mmm")</f>
        <v>Feb</v>
      </c>
      <c r="O172" s="10">
        <f>YEAR(InputData[[#This Row],[DATE]])</f>
        <v>2023</v>
      </c>
    </row>
    <row r="173" spans="1:15" x14ac:dyDescent="0.25">
      <c r="A173" s="2" t="s">
        <v>198</v>
      </c>
      <c r="B173" s="4" t="s">
        <v>110</v>
      </c>
      <c r="C173" s="5">
        <v>16</v>
      </c>
      <c r="D173" s="5" t="s">
        <v>7</v>
      </c>
      <c r="E173" s="5" t="s">
        <v>14</v>
      </c>
      <c r="F173" s="3">
        <v>0.1</v>
      </c>
      <c r="G173" s="6" t="str">
        <f>VLOOKUP(InputData[[#This Row],[PRODUCT ID]],MasterData[],2,0)</f>
        <v>Tabletop Board Game - Strategy Edition</v>
      </c>
      <c r="H173" s="6" t="str">
        <f>VLOOKUP(B173,MasterData[],3,)</f>
        <v>Toys &amp; Gaming</v>
      </c>
      <c r="I173" s="14">
        <f>VLOOKUP(B173,MasterData[],4,FALSE)</f>
        <v>67</v>
      </c>
      <c r="J173" s="14">
        <f>VLOOKUP(B173,MasterData[],5,FALSE)</f>
        <v>83.08</v>
      </c>
      <c r="K173" s="14">
        <f>InputData[[#This Row],[BUYING PRIZE]]*InputData[[#This Row],[QUANTITY]]</f>
        <v>1072</v>
      </c>
      <c r="L173" s="14">
        <f>InputData[[#This Row],[SELLING PRICE]]*InputData[[#This Row],[QUANTITY]]*(1-InputData[[#This Row],[DISCOUNT %2]])</f>
        <v>1196.3520000000001</v>
      </c>
      <c r="M173" s="16">
        <f>DAY(InputData[[#This Row],[DATE]])</f>
        <v>23</v>
      </c>
      <c r="N173" s="8" t="str">
        <f>TEXT(InputData[[#This Row],[DATE]],"mmm")</f>
        <v>May</v>
      </c>
      <c r="O173" s="10">
        <f>YEAR(InputData[[#This Row],[DATE]])</f>
        <v>2023</v>
      </c>
    </row>
    <row r="174" spans="1:15" x14ac:dyDescent="0.25">
      <c r="A174" s="2" t="s">
        <v>199</v>
      </c>
      <c r="B174" s="4" t="s">
        <v>129</v>
      </c>
      <c r="C174" s="5">
        <v>6</v>
      </c>
      <c r="D174" s="5" t="s">
        <v>7</v>
      </c>
      <c r="E174" s="5" t="s">
        <v>14</v>
      </c>
      <c r="F174" s="3">
        <v>0.1</v>
      </c>
      <c r="G174" s="6" t="str">
        <f>VLOOKUP(InputData[[#This Row],[PRODUCT ID]],MasterData[],2,0)</f>
        <v>Smart Home Speaker</v>
      </c>
      <c r="H174" s="6" t="str">
        <f>VLOOKUP(B174,MasterData[],3,)</f>
        <v>Electronics &amp; Gadgets</v>
      </c>
      <c r="I174" s="14">
        <f>VLOOKUP(B174,MasterData[],4,FALSE)</f>
        <v>83</v>
      </c>
      <c r="J174" s="14">
        <f>VLOOKUP(B174,MasterData[],5,FALSE)</f>
        <v>94.62</v>
      </c>
      <c r="K174" s="14">
        <f>InputData[[#This Row],[BUYING PRIZE]]*InputData[[#This Row],[QUANTITY]]</f>
        <v>498</v>
      </c>
      <c r="L174" s="14">
        <f>InputData[[#This Row],[SELLING PRICE]]*InputData[[#This Row],[QUANTITY]]*(1-InputData[[#This Row],[DISCOUNT %2]])</f>
        <v>510.94800000000004</v>
      </c>
      <c r="M174" s="16">
        <f>DAY(InputData[[#This Row],[DATE]])</f>
        <v>22</v>
      </c>
      <c r="N174" s="8" t="str">
        <f>TEXT(InputData[[#This Row],[DATE]],"mmm")</f>
        <v>Jun</v>
      </c>
      <c r="O174" s="10">
        <f>YEAR(InputData[[#This Row],[DATE]])</f>
        <v>2023</v>
      </c>
    </row>
    <row r="175" spans="1:15" x14ac:dyDescent="0.25">
      <c r="A175" s="2" t="s">
        <v>200</v>
      </c>
      <c r="B175" s="4" t="s">
        <v>31</v>
      </c>
      <c r="C175" s="5">
        <v>8</v>
      </c>
      <c r="D175" s="5" t="s">
        <v>8</v>
      </c>
      <c r="E175" s="5" t="s">
        <v>14</v>
      </c>
      <c r="F175" s="3">
        <v>0.1</v>
      </c>
      <c r="G175" s="6" t="str">
        <f>VLOOKUP(InputData[[#This Row],[PRODUCT ID]],MasterData[],2,0)</f>
        <v>Men's Leather Jacket</v>
      </c>
      <c r="H175" s="6" t="str">
        <f>VLOOKUP(B175,MasterData[],3,)</f>
        <v>Fashion &amp; Accessories</v>
      </c>
      <c r="I175" s="14">
        <f>VLOOKUP(B175,MasterData[],4,FALSE)</f>
        <v>148</v>
      </c>
      <c r="J175" s="14">
        <f>VLOOKUP(B175,MasterData[],5,FALSE)</f>
        <v>164.28</v>
      </c>
      <c r="K175" s="14">
        <f>InputData[[#This Row],[BUYING PRIZE]]*InputData[[#This Row],[QUANTITY]]</f>
        <v>1184</v>
      </c>
      <c r="L175" s="14">
        <f>InputData[[#This Row],[SELLING PRICE]]*InputData[[#This Row],[QUANTITY]]*(1-InputData[[#This Row],[DISCOUNT %2]])</f>
        <v>1182.816</v>
      </c>
      <c r="M175" s="16">
        <f>DAY(InputData[[#This Row],[DATE]])</f>
        <v>12</v>
      </c>
      <c r="N175" s="8" t="str">
        <f>TEXT(InputData[[#This Row],[DATE]],"mmm")</f>
        <v>Jun</v>
      </c>
      <c r="O175" s="10">
        <f>YEAR(InputData[[#This Row],[DATE]])</f>
        <v>2023</v>
      </c>
    </row>
    <row r="176" spans="1:15" x14ac:dyDescent="0.25">
      <c r="A176" s="2" t="s">
        <v>201</v>
      </c>
      <c r="B176" s="4" t="s">
        <v>13</v>
      </c>
      <c r="C176" s="5">
        <v>6</v>
      </c>
      <c r="D176" s="5" t="s">
        <v>8</v>
      </c>
      <c r="E176" s="5" t="s">
        <v>8</v>
      </c>
      <c r="F176" s="3">
        <v>0.2</v>
      </c>
      <c r="G176" s="6" t="str">
        <f>VLOOKUP(InputData[[#This Row],[PRODUCT ID]],MasterData[],2,0)</f>
        <v>Smart Fitness Tracker Band</v>
      </c>
      <c r="H176" s="6" t="str">
        <f>VLOOKUP(B176,MasterData[],3,)</f>
        <v>Sports &amp; Outdoor</v>
      </c>
      <c r="I176" s="14">
        <f>VLOOKUP(B176,MasterData[],4,FALSE)</f>
        <v>89</v>
      </c>
      <c r="J176" s="14">
        <f>VLOOKUP(B176,MasterData[],5,FALSE)</f>
        <v>117.48</v>
      </c>
      <c r="K176" s="14">
        <f>InputData[[#This Row],[BUYING PRIZE]]*InputData[[#This Row],[QUANTITY]]</f>
        <v>534</v>
      </c>
      <c r="L176" s="14">
        <f>InputData[[#This Row],[SELLING PRICE]]*InputData[[#This Row],[QUANTITY]]*(1-InputData[[#This Row],[DISCOUNT %2]])</f>
        <v>563.904</v>
      </c>
      <c r="M176" s="16">
        <f>DAY(InputData[[#This Row],[DATE]])</f>
        <v>25</v>
      </c>
      <c r="N176" s="8" t="str">
        <f>TEXT(InputData[[#This Row],[DATE]],"mmm")</f>
        <v>Aug</v>
      </c>
      <c r="O176" s="10">
        <f>YEAR(InputData[[#This Row],[DATE]])</f>
        <v>2023</v>
      </c>
    </row>
    <row r="177" spans="1:15" x14ac:dyDescent="0.25">
      <c r="A177" s="2" t="s">
        <v>25</v>
      </c>
      <c r="B177" s="4" t="s">
        <v>6</v>
      </c>
      <c r="C177" s="5">
        <v>17</v>
      </c>
      <c r="D177" s="5" t="s">
        <v>11</v>
      </c>
      <c r="E177" s="5" t="s">
        <v>14</v>
      </c>
      <c r="F177" s="3">
        <v>0.15</v>
      </c>
      <c r="G177" s="6" t="str">
        <f>VLOOKUP(InputData[[#This Row],[PRODUCT ID]],MasterData[],2,0)</f>
        <v>Bluetooth Smartwatch Series 5</v>
      </c>
      <c r="H177" s="6" t="str">
        <f>VLOOKUP(B177,MasterData[],3,)</f>
        <v>Electronics &amp; Gadgets</v>
      </c>
      <c r="I177" s="14">
        <f>VLOOKUP(B177,MasterData[],4,FALSE)</f>
        <v>133</v>
      </c>
      <c r="J177" s="14">
        <f>VLOOKUP(B177,MasterData[],5,FALSE)</f>
        <v>155.61000000000001</v>
      </c>
      <c r="K177" s="14">
        <f>InputData[[#This Row],[BUYING PRIZE]]*InputData[[#This Row],[QUANTITY]]</f>
        <v>2261</v>
      </c>
      <c r="L177" s="14">
        <f>InputData[[#This Row],[SELLING PRICE]]*InputData[[#This Row],[QUANTITY]]*(1-InputData[[#This Row],[DISCOUNT %2]])</f>
        <v>2248.5645000000004</v>
      </c>
      <c r="M177" s="16">
        <f>DAY(InputData[[#This Row],[DATE]])</f>
        <v>16</v>
      </c>
      <c r="N177" s="8" t="str">
        <f>TEXT(InputData[[#This Row],[DATE]],"mmm")</f>
        <v>Sep</v>
      </c>
      <c r="O177" s="10">
        <f>YEAR(InputData[[#This Row],[DATE]])</f>
        <v>2023</v>
      </c>
    </row>
    <row r="178" spans="1:15" x14ac:dyDescent="0.25">
      <c r="A178" s="2" t="s">
        <v>202</v>
      </c>
      <c r="B178" s="4" t="s">
        <v>114</v>
      </c>
      <c r="C178" s="5">
        <v>9</v>
      </c>
      <c r="D178" s="5" t="s">
        <v>11</v>
      </c>
      <c r="E178" s="5" t="s">
        <v>8</v>
      </c>
      <c r="F178" s="3">
        <v>0.2</v>
      </c>
      <c r="G178" s="6" t="str">
        <f>VLOOKUP(InputData[[#This Row],[PRODUCT ID]],MasterData[],2,0)</f>
        <v>Memory Foam Mattress</v>
      </c>
      <c r="H178" s="6" t="str">
        <f>VLOOKUP(B178,MasterData[],3,)</f>
        <v>Home &amp; Furniture</v>
      </c>
      <c r="I178" s="14">
        <f>VLOOKUP(B178,MasterData[],4,FALSE)</f>
        <v>144</v>
      </c>
      <c r="J178" s="14">
        <f>VLOOKUP(B178,MasterData[],5,FALSE)</f>
        <v>156.96</v>
      </c>
      <c r="K178" s="14">
        <f>InputData[[#This Row],[BUYING PRIZE]]*InputData[[#This Row],[QUANTITY]]</f>
        <v>1296</v>
      </c>
      <c r="L178" s="14">
        <f>InputData[[#This Row],[SELLING PRICE]]*InputData[[#This Row],[QUANTITY]]*(1-InputData[[#This Row],[DISCOUNT %2]])</f>
        <v>1130.1120000000001</v>
      </c>
      <c r="M178" s="16">
        <f>DAY(InputData[[#This Row],[DATE]])</f>
        <v>25</v>
      </c>
      <c r="N178" s="8" t="str">
        <f>TEXT(InputData[[#This Row],[DATE]],"mmm")</f>
        <v>Jul</v>
      </c>
      <c r="O178" s="10">
        <f>YEAR(InputData[[#This Row],[DATE]])</f>
        <v>2023</v>
      </c>
    </row>
    <row r="179" spans="1:15" x14ac:dyDescent="0.25">
      <c r="A179" s="2" t="s">
        <v>102</v>
      </c>
      <c r="B179" s="4" t="s">
        <v>70</v>
      </c>
      <c r="C179" s="5">
        <v>2</v>
      </c>
      <c r="D179" s="5" t="s">
        <v>11</v>
      </c>
      <c r="E179" s="5" t="s">
        <v>14</v>
      </c>
      <c r="F179" s="3">
        <v>0.1</v>
      </c>
      <c r="G179" s="6" t="str">
        <f>VLOOKUP(InputData[[#This Row],[PRODUCT ID]],MasterData[],2,0)</f>
        <v>Women's Designer Handbag</v>
      </c>
      <c r="H179" s="6" t="str">
        <f>VLOOKUP(B179,MasterData[],3,)</f>
        <v>Fashion &amp; Accessories</v>
      </c>
      <c r="I179" s="14">
        <f>VLOOKUP(B179,MasterData[],4,FALSE)</f>
        <v>44</v>
      </c>
      <c r="J179" s="14">
        <f>VLOOKUP(B179,MasterData[],5,FALSE)</f>
        <v>48.4</v>
      </c>
      <c r="K179" s="14">
        <f>InputData[[#This Row],[BUYING PRIZE]]*InputData[[#This Row],[QUANTITY]]</f>
        <v>88</v>
      </c>
      <c r="L179" s="14">
        <f>InputData[[#This Row],[SELLING PRICE]]*InputData[[#This Row],[QUANTITY]]*(1-InputData[[#This Row],[DISCOUNT %2]])</f>
        <v>87.12</v>
      </c>
      <c r="M179" s="16">
        <f>DAY(InputData[[#This Row],[DATE]])</f>
        <v>13</v>
      </c>
      <c r="N179" s="8" t="str">
        <f>TEXT(InputData[[#This Row],[DATE]],"mmm")</f>
        <v>Dec</v>
      </c>
      <c r="O179" s="10">
        <f>YEAR(InputData[[#This Row],[DATE]])</f>
        <v>2023</v>
      </c>
    </row>
    <row r="180" spans="1:15" x14ac:dyDescent="0.25">
      <c r="A180" s="2" t="s">
        <v>203</v>
      </c>
      <c r="B180" s="4" t="s">
        <v>18</v>
      </c>
      <c r="C180" s="5">
        <v>13</v>
      </c>
      <c r="D180" s="5" t="s">
        <v>8</v>
      </c>
      <c r="E180" s="5" t="s">
        <v>8</v>
      </c>
      <c r="F180" s="3">
        <v>0.2</v>
      </c>
      <c r="G180" s="6" t="str">
        <f>VLOOKUP(InputData[[#This Row],[PRODUCT ID]],MasterData[],2,0)</f>
        <v>Wireless Noise-Canceling Headphones</v>
      </c>
      <c r="H180" s="6" t="str">
        <f>VLOOKUP(B180,MasterData[],3,)</f>
        <v>Electronics &amp; Gadgets</v>
      </c>
      <c r="I180" s="14">
        <f>VLOOKUP(B180,MasterData[],4,FALSE)</f>
        <v>71</v>
      </c>
      <c r="J180" s="14">
        <f>VLOOKUP(B180,MasterData[],5,FALSE)</f>
        <v>80.94</v>
      </c>
      <c r="K180" s="14">
        <f>InputData[[#This Row],[BUYING PRIZE]]*InputData[[#This Row],[QUANTITY]]</f>
        <v>923</v>
      </c>
      <c r="L180" s="14">
        <f>InputData[[#This Row],[SELLING PRICE]]*InputData[[#This Row],[QUANTITY]]*(1-InputData[[#This Row],[DISCOUNT %2]])</f>
        <v>841.77600000000007</v>
      </c>
      <c r="M180" s="16">
        <f>DAY(InputData[[#This Row],[DATE]])</f>
        <v>23</v>
      </c>
      <c r="N180" s="8" t="str">
        <f>TEXT(InputData[[#This Row],[DATE]],"mmm")</f>
        <v>Aug</v>
      </c>
      <c r="O180" s="10">
        <f>YEAR(InputData[[#This Row],[DATE]])</f>
        <v>2023</v>
      </c>
    </row>
    <row r="181" spans="1:15" x14ac:dyDescent="0.25">
      <c r="A181" s="2" t="s">
        <v>204</v>
      </c>
      <c r="B181" s="4" t="s">
        <v>46</v>
      </c>
      <c r="C181" s="5">
        <v>5</v>
      </c>
      <c r="D181" s="5" t="s">
        <v>11</v>
      </c>
      <c r="E181" s="5" t="s">
        <v>14</v>
      </c>
      <c r="F181" s="3">
        <v>0.1</v>
      </c>
      <c r="G181" s="6" t="str">
        <f>VLOOKUP(InputData[[#This Row],[PRODUCT ID]],MasterData[],2,0)</f>
        <v>Running Shoes - Ultra Boost</v>
      </c>
      <c r="H181" s="6" t="str">
        <f>VLOOKUP(B181,MasterData[],3,)</f>
        <v>Fashion &amp; Accessories</v>
      </c>
      <c r="I181" s="14">
        <f>VLOOKUP(B181,MasterData[],4,FALSE)</f>
        <v>112</v>
      </c>
      <c r="J181" s="14">
        <f>VLOOKUP(B181,MasterData[],5,FALSE)</f>
        <v>122.08</v>
      </c>
      <c r="K181" s="14">
        <f>InputData[[#This Row],[BUYING PRIZE]]*InputData[[#This Row],[QUANTITY]]</f>
        <v>560</v>
      </c>
      <c r="L181" s="14">
        <f>InputData[[#This Row],[SELLING PRICE]]*InputData[[#This Row],[QUANTITY]]*(1-InputData[[#This Row],[DISCOUNT %2]])</f>
        <v>549.36</v>
      </c>
      <c r="M181" s="16">
        <f>DAY(InputData[[#This Row],[DATE]])</f>
        <v>8</v>
      </c>
      <c r="N181" s="8" t="str">
        <f>TEXT(InputData[[#This Row],[DATE]],"mmm")</f>
        <v>May</v>
      </c>
      <c r="O181" s="10">
        <f>YEAR(InputData[[#This Row],[DATE]])</f>
        <v>2023</v>
      </c>
    </row>
    <row r="182" spans="1:15" x14ac:dyDescent="0.25">
      <c r="A182" s="2" t="s">
        <v>205</v>
      </c>
      <c r="B182" s="4" t="s">
        <v>146</v>
      </c>
      <c r="C182" s="5">
        <v>16</v>
      </c>
      <c r="D182" s="5" t="s">
        <v>7</v>
      </c>
      <c r="E182" s="5" t="s">
        <v>14</v>
      </c>
      <c r="F182" s="3">
        <v>0.2</v>
      </c>
      <c r="G182" s="6" t="str">
        <f>VLOOKUP(InputData[[#This Row],[PRODUCT ID]],MasterData[],2,0)</f>
        <v>Gaming Laptop Xtreme</v>
      </c>
      <c r="H182" s="6" t="str">
        <f>VLOOKUP(B182,MasterData[],3,)</f>
        <v>Electronics &amp; Gadgets</v>
      </c>
      <c r="I182" s="14">
        <f>VLOOKUP(B182,MasterData[],4,FALSE)</f>
        <v>44</v>
      </c>
      <c r="J182" s="14">
        <f>VLOOKUP(B182,MasterData[],5,FALSE)</f>
        <v>48.84</v>
      </c>
      <c r="K182" s="14">
        <f>InputData[[#This Row],[BUYING PRIZE]]*InputData[[#This Row],[QUANTITY]]</f>
        <v>704</v>
      </c>
      <c r="L182" s="14">
        <f>InputData[[#This Row],[SELLING PRICE]]*InputData[[#This Row],[QUANTITY]]*(1-InputData[[#This Row],[DISCOUNT %2]])</f>
        <v>625.15200000000004</v>
      </c>
      <c r="M182" s="16">
        <f>DAY(InputData[[#This Row],[DATE]])</f>
        <v>23</v>
      </c>
      <c r="N182" s="8" t="str">
        <f>TEXT(InputData[[#This Row],[DATE]],"mmm")</f>
        <v>Nov</v>
      </c>
      <c r="O182" s="10">
        <f>YEAR(InputData[[#This Row],[DATE]])</f>
        <v>2023</v>
      </c>
    </row>
    <row r="183" spans="1:15" x14ac:dyDescent="0.25">
      <c r="A183" s="2" t="s">
        <v>206</v>
      </c>
      <c r="B183" s="4" t="s">
        <v>96</v>
      </c>
      <c r="C183" s="5">
        <v>16</v>
      </c>
      <c r="D183" s="5" t="s">
        <v>7</v>
      </c>
      <c r="E183" s="5" t="s">
        <v>14</v>
      </c>
      <c r="F183" s="3">
        <v>0</v>
      </c>
      <c r="G183" s="6" t="str">
        <f>VLOOKUP(InputData[[#This Row],[PRODUCT ID]],MasterData[],2,0)</f>
        <v>Digital Wall Clock</v>
      </c>
      <c r="H183" s="6" t="str">
        <f>VLOOKUP(B183,MasterData[],3,)</f>
        <v>Home &amp; Furniture</v>
      </c>
      <c r="I183" s="14">
        <f>VLOOKUP(B183,MasterData[],4,FALSE)</f>
        <v>48</v>
      </c>
      <c r="J183" s="14">
        <f>VLOOKUP(B183,MasterData[],5,FALSE)</f>
        <v>57.12</v>
      </c>
      <c r="K183" s="14">
        <f>InputData[[#This Row],[BUYING PRIZE]]*InputData[[#This Row],[QUANTITY]]</f>
        <v>768</v>
      </c>
      <c r="L183" s="14">
        <f>InputData[[#This Row],[SELLING PRICE]]*InputData[[#This Row],[QUANTITY]]*(1-InputData[[#This Row],[DISCOUNT %2]])</f>
        <v>913.92</v>
      </c>
      <c r="M183" s="16">
        <f>DAY(InputData[[#This Row],[DATE]])</f>
        <v>9</v>
      </c>
      <c r="N183" s="8" t="str">
        <f>TEXT(InputData[[#This Row],[DATE]],"mmm")</f>
        <v>Oct</v>
      </c>
      <c r="O183" s="10">
        <f>YEAR(InputData[[#This Row],[DATE]])</f>
        <v>2023</v>
      </c>
    </row>
    <row r="184" spans="1:15" x14ac:dyDescent="0.25">
      <c r="A184" s="2" t="s">
        <v>207</v>
      </c>
      <c r="B184" s="4" t="s">
        <v>38</v>
      </c>
      <c r="C184" s="5">
        <v>12</v>
      </c>
      <c r="D184" s="5" t="s">
        <v>8</v>
      </c>
      <c r="E184" s="5" t="s">
        <v>14</v>
      </c>
      <c r="F184" s="3">
        <v>0.1</v>
      </c>
      <c r="G184" s="6" t="str">
        <f>VLOOKUP(InputData[[#This Row],[PRODUCT ID]],MasterData[],2,0)</f>
        <v>RC Car - Off-Road Beast</v>
      </c>
      <c r="H184" s="6" t="str">
        <f>VLOOKUP(B184,MasterData[],3,)</f>
        <v>Toys &amp; Gaming</v>
      </c>
      <c r="I184" s="14">
        <f>VLOOKUP(B184,MasterData[],4,FALSE)</f>
        <v>72</v>
      </c>
      <c r="J184" s="14">
        <f>VLOOKUP(B184,MasterData[],5,FALSE)</f>
        <v>79.92</v>
      </c>
      <c r="K184" s="14">
        <f>InputData[[#This Row],[BUYING PRIZE]]*InputData[[#This Row],[QUANTITY]]</f>
        <v>864</v>
      </c>
      <c r="L184" s="14">
        <f>InputData[[#This Row],[SELLING PRICE]]*InputData[[#This Row],[QUANTITY]]*(1-InputData[[#This Row],[DISCOUNT %2]])</f>
        <v>863.13599999999997</v>
      </c>
      <c r="M184" s="16">
        <f>DAY(InputData[[#This Row],[DATE]])</f>
        <v>23</v>
      </c>
      <c r="N184" s="8" t="str">
        <f>TEXT(InputData[[#This Row],[DATE]],"mmm")</f>
        <v>Mar</v>
      </c>
      <c r="O184" s="10">
        <f>YEAR(InputData[[#This Row],[DATE]])</f>
        <v>2023</v>
      </c>
    </row>
    <row r="185" spans="1:15" x14ac:dyDescent="0.25">
      <c r="A185" s="2" t="s">
        <v>174</v>
      </c>
      <c r="B185" s="4" t="s">
        <v>36</v>
      </c>
      <c r="C185" s="5">
        <v>11</v>
      </c>
      <c r="D185" s="5" t="s">
        <v>11</v>
      </c>
      <c r="E185" s="5" t="s">
        <v>14</v>
      </c>
      <c r="F185" s="3">
        <v>0</v>
      </c>
      <c r="G185" s="6" t="str">
        <f>VLOOKUP(InputData[[#This Row],[PRODUCT ID]],MasterData[],2,0)</f>
        <v>Luxury Stainless Steel Watch</v>
      </c>
      <c r="H185" s="6" t="str">
        <f>VLOOKUP(B185,MasterData[],3,)</f>
        <v>Fashion &amp; Accessories</v>
      </c>
      <c r="I185" s="14">
        <f>VLOOKUP(B185,MasterData[],4,FALSE)</f>
        <v>73</v>
      </c>
      <c r="J185" s="14">
        <f>VLOOKUP(B185,MasterData[],5,FALSE)</f>
        <v>94.17</v>
      </c>
      <c r="K185" s="14">
        <f>InputData[[#This Row],[BUYING PRIZE]]*InputData[[#This Row],[QUANTITY]]</f>
        <v>803</v>
      </c>
      <c r="L185" s="14">
        <f>InputData[[#This Row],[SELLING PRICE]]*InputData[[#This Row],[QUANTITY]]*(1-InputData[[#This Row],[DISCOUNT %2]])</f>
        <v>1035.8700000000001</v>
      </c>
      <c r="M185" s="16">
        <f>DAY(InputData[[#This Row],[DATE]])</f>
        <v>28</v>
      </c>
      <c r="N185" s="8" t="str">
        <f>TEXT(InputData[[#This Row],[DATE]],"mmm")</f>
        <v>Apr</v>
      </c>
      <c r="O185" s="10">
        <f>YEAR(InputData[[#This Row],[DATE]])</f>
        <v>2023</v>
      </c>
    </row>
    <row r="186" spans="1:15" x14ac:dyDescent="0.25">
      <c r="A186" s="2" t="s">
        <v>209</v>
      </c>
      <c r="B186" s="4" t="s">
        <v>44</v>
      </c>
      <c r="C186" s="5">
        <v>19</v>
      </c>
      <c r="D186" s="5" t="s">
        <v>7</v>
      </c>
      <c r="E186" s="5" t="s">
        <v>14</v>
      </c>
      <c r="F186" s="3">
        <v>0</v>
      </c>
      <c r="G186" s="6" t="str">
        <f>VLOOKUP(InputData[[#This Row],[PRODUCT ID]],MasterData[],2,0)</f>
        <v>Polarized Sunglasses</v>
      </c>
      <c r="H186" s="6" t="str">
        <f>VLOOKUP(B186,MasterData[],3,)</f>
        <v>Fashion &amp; Accessories</v>
      </c>
      <c r="I186" s="14">
        <f>VLOOKUP(B186,MasterData[],4,FALSE)</f>
        <v>112</v>
      </c>
      <c r="J186" s="14">
        <f>VLOOKUP(B186,MasterData[],5,FALSE)</f>
        <v>146.72</v>
      </c>
      <c r="K186" s="14">
        <f>InputData[[#This Row],[BUYING PRIZE]]*InputData[[#This Row],[QUANTITY]]</f>
        <v>2128</v>
      </c>
      <c r="L186" s="14">
        <f>InputData[[#This Row],[SELLING PRICE]]*InputData[[#This Row],[QUANTITY]]*(1-InputData[[#This Row],[DISCOUNT %2]])</f>
        <v>2787.68</v>
      </c>
      <c r="M186" s="16">
        <f>DAY(InputData[[#This Row],[DATE]])</f>
        <v>14</v>
      </c>
      <c r="N186" s="8" t="str">
        <f>TEXT(InputData[[#This Row],[DATE]],"mmm")</f>
        <v>May</v>
      </c>
      <c r="O186" s="10">
        <f>YEAR(InputData[[#This Row],[DATE]])</f>
        <v>2023</v>
      </c>
    </row>
    <row r="187" spans="1:15" x14ac:dyDescent="0.25">
      <c r="A187" s="2" t="s">
        <v>210</v>
      </c>
      <c r="B187" s="4" t="s">
        <v>51</v>
      </c>
      <c r="C187" s="5">
        <v>18</v>
      </c>
      <c r="D187" s="5" t="s">
        <v>7</v>
      </c>
      <c r="E187" s="5" t="s">
        <v>14</v>
      </c>
      <c r="F187" s="3">
        <v>0.2</v>
      </c>
      <c r="G187" s="6" t="str">
        <f>VLOOKUP(InputData[[#This Row],[PRODUCT ID]],MasterData[],2,0)</f>
        <v>Smart LED Floor Lamp</v>
      </c>
      <c r="H187" s="6" t="str">
        <f>VLOOKUP(B187,MasterData[],3,)</f>
        <v>Home &amp; Furniture</v>
      </c>
      <c r="I187" s="14">
        <f>VLOOKUP(B187,MasterData[],4,FALSE)</f>
        <v>141</v>
      </c>
      <c r="J187" s="14">
        <f>VLOOKUP(B187,MasterData[],5,FALSE)</f>
        <v>149.46</v>
      </c>
      <c r="K187" s="14">
        <f>InputData[[#This Row],[BUYING PRIZE]]*InputData[[#This Row],[QUANTITY]]</f>
        <v>2538</v>
      </c>
      <c r="L187" s="14">
        <f>InputData[[#This Row],[SELLING PRICE]]*InputData[[#This Row],[QUANTITY]]*(1-InputData[[#This Row],[DISCOUNT %2]])</f>
        <v>2152.2240000000002</v>
      </c>
      <c r="M187" s="16">
        <f>DAY(InputData[[#This Row],[DATE]])</f>
        <v>1</v>
      </c>
      <c r="N187" s="8" t="str">
        <f>TEXT(InputData[[#This Row],[DATE]],"mmm")</f>
        <v>May</v>
      </c>
      <c r="O187" s="10">
        <f>YEAR(InputData[[#This Row],[DATE]])</f>
        <v>2023</v>
      </c>
    </row>
    <row r="188" spans="1:15" x14ac:dyDescent="0.25">
      <c r="A188" s="2" t="s">
        <v>211</v>
      </c>
      <c r="B188" s="4" t="s">
        <v>83</v>
      </c>
      <c r="C188" s="5">
        <v>12</v>
      </c>
      <c r="D188" s="5" t="s">
        <v>8</v>
      </c>
      <c r="E188" s="5" t="s">
        <v>14</v>
      </c>
      <c r="F188" s="3">
        <v>0.1</v>
      </c>
      <c r="G188" s="6" t="str">
        <f>VLOOKUP(InputData[[#This Row],[PRODUCT ID]],MasterData[],2,0)</f>
        <v>Professional Tennis Racket</v>
      </c>
      <c r="H188" s="6" t="str">
        <f>VLOOKUP(B188,MasterData[],3,)</f>
        <v>Sports &amp; Outdoor</v>
      </c>
      <c r="I188" s="14">
        <f>VLOOKUP(B188,MasterData[],4,FALSE)</f>
        <v>55</v>
      </c>
      <c r="J188" s="14">
        <f>VLOOKUP(B188,MasterData[],5,FALSE)</f>
        <v>58.3</v>
      </c>
      <c r="K188" s="14">
        <f>InputData[[#This Row],[BUYING PRIZE]]*InputData[[#This Row],[QUANTITY]]</f>
        <v>660</v>
      </c>
      <c r="L188" s="14">
        <f>InputData[[#This Row],[SELLING PRICE]]*InputData[[#This Row],[QUANTITY]]*(1-InputData[[#This Row],[DISCOUNT %2]])</f>
        <v>629.64</v>
      </c>
      <c r="M188" s="16">
        <f>DAY(InputData[[#This Row],[DATE]])</f>
        <v>30</v>
      </c>
      <c r="N188" s="8" t="str">
        <f>TEXT(InputData[[#This Row],[DATE]],"mmm")</f>
        <v>May</v>
      </c>
      <c r="O188" s="10">
        <f>YEAR(InputData[[#This Row],[DATE]])</f>
        <v>2023</v>
      </c>
    </row>
    <row r="189" spans="1:15" x14ac:dyDescent="0.25">
      <c r="A189" s="2" t="s">
        <v>21</v>
      </c>
      <c r="B189" s="4" t="s">
        <v>22</v>
      </c>
      <c r="C189" s="5">
        <v>7</v>
      </c>
      <c r="D189" s="5" t="s">
        <v>8</v>
      </c>
      <c r="E189" s="5" t="s">
        <v>14</v>
      </c>
      <c r="F189" s="3">
        <v>0</v>
      </c>
      <c r="G189" s="6" t="str">
        <f>VLOOKUP(InputData[[#This Row],[PRODUCT ID]],MasterData[],2,0)</f>
        <v>VR Headset Max</v>
      </c>
      <c r="H189" s="6" t="str">
        <f>VLOOKUP(B189,MasterData[],3,)</f>
        <v>Electronics &amp; Gadgets</v>
      </c>
      <c r="I189" s="14">
        <f>VLOOKUP(B189,MasterData[],4,FALSE)</f>
        <v>43</v>
      </c>
      <c r="J189" s="14">
        <f>VLOOKUP(B189,MasterData[],5,FALSE)</f>
        <v>47.73</v>
      </c>
      <c r="K189" s="14">
        <f>InputData[[#This Row],[BUYING PRIZE]]*InputData[[#This Row],[QUANTITY]]</f>
        <v>301</v>
      </c>
      <c r="L189" s="14">
        <f>InputData[[#This Row],[SELLING PRICE]]*InputData[[#This Row],[QUANTITY]]*(1-InputData[[#This Row],[DISCOUNT %2]])</f>
        <v>334.10999999999996</v>
      </c>
      <c r="M189" s="16">
        <f>DAY(InputData[[#This Row],[DATE]])</f>
        <v>10</v>
      </c>
      <c r="N189" s="8" t="str">
        <f>TEXT(InputData[[#This Row],[DATE]],"mmm")</f>
        <v>Jun</v>
      </c>
      <c r="O189" s="10">
        <f>YEAR(InputData[[#This Row],[DATE]])</f>
        <v>2023</v>
      </c>
    </row>
    <row r="190" spans="1:15" x14ac:dyDescent="0.25">
      <c r="A190" s="2" t="s">
        <v>147</v>
      </c>
      <c r="B190" s="4" t="s">
        <v>96</v>
      </c>
      <c r="C190" s="5">
        <v>3</v>
      </c>
      <c r="D190" s="5" t="s">
        <v>11</v>
      </c>
      <c r="E190" s="5" t="s">
        <v>8</v>
      </c>
      <c r="F190" s="3">
        <v>0.05</v>
      </c>
      <c r="G190" s="6" t="str">
        <f>VLOOKUP(InputData[[#This Row],[PRODUCT ID]],MasterData[],2,0)</f>
        <v>Digital Wall Clock</v>
      </c>
      <c r="H190" s="6" t="str">
        <f>VLOOKUP(B190,MasterData[],3,)</f>
        <v>Home &amp; Furniture</v>
      </c>
      <c r="I190" s="14">
        <f>VLOOKUP(B190,MasterData[],4,FALSE)</f>
        <v>48</v>
      </c>
      <c r="J190" s="14">
        <f>VLOOKUP(B190,MasterData[],5,FALSE)</f>
        <v>57.12</v>
      </c>
      <c r="K190" s="14">
        <f>InputData[[#This Row],[BUYING PRIZE]]*InputData[[#This Row],[QUANTITY]]</f>
        <v>144</v>
      </c>
      <c r="L190" s="14">
        <f>InputData[[#This Row],[SELLING PRICE]]*InputData[[#This Row],[QUANTITY]]*(1-InputData[[#This Row],[DISCOUNT %2]])</f>
        <v>162.79199999999997</v>
      </c>
      <c r="M190" s="16">
        <f>DAY(InputData[[#This Row],[DATE]])</f>
        <v>30</v>
      </c>
      <c r="N190" s="8" t="str">
        <f>TEXT(InputData[[#This Row],[DATE]],"mmm")</f>
        <v>Dec</v>
      </c>
      <c r="O190" s="10">
        <f>YEAR(InputData[[#This Row],[DATE]])</f>
        <v>2023</v>
      </c>
    </row>
    <row r="191" spans="1:15" x14ac:dyDescent="0.25">
      <c r="A191" s="2" t="s">
        <v>212</v>
      </c>
      <c r="B191" s="4" t="s">
        <v>54</v>
      </c>
      <c r="C191" s="5">
        <v>12</v>
      </c>
      <c r="D191" s="5" t="s">
        <v>11</v>
      </c>
      <c r="E191" s="5" t="s">
        <v>14</v>
      </c>
      <c r="F191" s="3">
        <v>0.05</v>
      </c>
      <c r="G191" s="6" t="str">
        <f>VLOOKUP(InputData[[#This Row],[PRODUCT ID]],MasterData[],2,0)</f>
        <v>Slim Fit Denim Jeans</v>
      </c>
      <c r="H191" s="6" t="str">
        <f>VLOOKUP(B191,MasterData[],3,)</f>
        <v>Fashion &amp; Accessories</v>
      </c>
      <c r="I191" s="14">
        <f>VLOOKUP(B191,MasterData[],4,FALSE)</f>
        <v>134</v>
      </c>
      <c r="J191" s="14">
        <f>VLOOKUP(B191,MasterData[],5,FALSE)</f>
        <v>156.78</v>
      </c>
      <c r="K191" s="14">
        <f>InputData[[#This Row],[BUYING PRIZE]]*InputData[[#This Row],[QUANTITY]]</f>
        <v>1608</v>
      </c>
      <c r="L191" s="14">
        <f>InputData[[#This Row],[SELLING PRICE]]*InputData[[#This Row],[QUANTITY]]*(1-InputData[[#This Row],[DISCOUNT %2]])</f>
        <v>1787.2920000000001</v>
      </c>
      <c r="M191" s="16">
        <f>DAY(InputData[[#This Row],[DATE]])</f>
        <v>1</v>
      </c>
      <c r="N191" s="8" t="str">
        <f>TEXT(InputData[[#This Row],[DATE]],"mmm")</f>
        <v>Sep</v>
      </c>
      <c r="O191" s="10">
        <f>YEAR(InputData[[#This Row],[DATE]])</f>
        <v>2023</v>
      </c>
    </row>
    <row r="192" spans="1:15" x14ac:dyDescent="0.25">
      <c r="A192" s="2" t="s">
        <v>213</v>
      </c>
      <c r="B192" s="4" t="s">
        <v>20</v>
      </c>
      <c r="C192" s="5">
        <v>20</v>
      </c>
      <c r="D192" s="5" t="s">
        <v>8</v>
      </c>
      <c r="E192" s="5" t="s">
        <v>14</v>
      </c>
      <c r="F192" s="3">
        <v>0.1</v>
      </c>
      <c r="G192" s="6" t="str">
        <f>VLOOKUP(InputData[[#This Row],[PRODUCT ID]],MasterData[],2,0)</f>
        <v>Mountain Bike Pro 5000</v>
      </c>
      <c r="H192" s="6" t="str">
        <f>VLOOKUP(B192,MasterData[],3,)</f>
        <v>Sports &amp; Outdoor</v>
      </c>
      <c r="I192" s="14">
        <f>VLOOKUP(B192,MasterData[],4,FALSE)</f>
        <v>37</v>
      </c>
      <c r="J192" s="14">
        <f>VLOOKUP(B192,MasterData[],5,FALSE)</f>
        <v>41.81</v>
      </c>
      <c r="K192" s="14">
        <f>InputData[[#This Row],[BUYING PRIZE]]*InputData[[#This Row],[QUANTITY]]</f>
        <v>740</v>
      </c>
      <c r="L192" s="14">
        <f>InputData[[#This Row],[SELLING PRICE]]*InputData[[#This Row],[QUANTITY]]*(1-InputData[[#This Row],[DISCOUNT %2]])</f>
        <v>752.58</v>
      </c>
      <c r="M192" s="16">
        <f>DAY(InputData[[#This Row],[DATE]])</f>
        <v>5</v>
      </c>
      <c r="N192" s="8" t="str">
        <f>TEXT(InputData[[#This Row],[DATE]],"mmm")</f>
        <v>Nov</v>
      </c>
      <c r="O192" s="10">
        <f>YEAR(InputData[[#This Row],[DATE]])</f>
        <v>2023</v>
      </c>
    </row>
    <row r="193" spans="1:15" x14ac:dyDescent="0.25">
      <c r="A193" s="2" t="s">
        <v>163</v>
      </c>
      <c r="B193" s="4" t="s">
        <v>31</v>
      </c>
      <c r="C193" s="5">
        <v>19</v>
      </c>
      <c r="D193" s="5" t="s">
        <v>7</v>
      </c>
      <c r="E193" s="5" t="s">
        <v>14</v>
      </c>
      <c r="F193" s="3">
        <v>0.05</v>
      </c>
      <c r="G193" s="6" t="str">
        <f>VLOOKUP(InputData[[#This Row],[PRODUCT ID]],MasterData[],2,0)</f>
        <v>Men's Leather Jacket</v>
      </c>
      <c r="H193" s="6" t="str">
        <f>VLOOKUP(B193,MasterData[],3,)</f>
        <v>Fashion &amp; Accessories</v>
      </c>
      <c r="I193" s="14">
        <f>VLOOKUP(B193,MasterData[],4,FALSE)</f>
        <v>148</v>
      </c>
      <c r="J193" s="14">
        <f>VLOOKUP(B193,MasterData[],5,FALSE)</f>
        <v>164.28</v>
      </c>
      <c r="K193" s="14">
        <f>InputData[[#This Row],[BUYING PRIZE]]*InputData[[#This Row],[QUANTITY]]</f>
        <v>2812</v>
      </c>
      <c r="L193" s="14">
        <f>InputData[[#This Row],[SELLING PRICE]]*InputData[[#This Row],[QUANTITY]]*(1-InputData[[#This Row],[DISCOUNT %2]])</f>
        <v>2965.2539999999999</v>
      </c>
      <c r="M193" s="16">
        <f>DAY(InputData[[#This Row],[DATE]])</f>
        <v>27</v>
      </c>
      <c r="N193" s="8" t="str">
        <f>TEXT(InputData[[#This Row],[DATE]],"mmm")</f>
        <v>Feb</v>
      </c>
      <c r="O193" s="10">
        <f>YEAR(InputData[[#This Row],[DATE]])</f>
        <v>2023</v>
      </c>
    </row>
    <row r="194" spans="1:15" x14ac:dyDescent="0.25">
      <c r="A194" s="2" t="s">
        <v>126</v>
      </c>
      <c r="B194" s="4" t="s">
        <v>44</v>
      </c>
      <c r="C194" s="5">
        <v>19</v>
      </c>
      <c r="D194" s="5" t="s">
        <v>7</v>
      </c>
      <c r="E194" s="5" t="s">
        <v>8</v>
      </c>
      <c r="F194" s="3">
        <v>0.1</v>
      </c>
      <c r="G194" s="6" t="str">
        <f>VLOOKUP(InputData[[#This Row],[PRODUCT ID]],MasterData[],2,0)</f>
        <v>Polarized Sunglasses</v>
      </c>
      <c r="H194" s="6" t="str">
        <f>VLOOKUP(B194,MasterData[],3,)</f>
        <v>Fashion &amp; Accessories</v>
      </c>
      <c r="I194" s="14">
        <f>VLOOKUP(B194,MasterData[],4,FALSE)</f>
        <v>112</v>
      </c>
      <c r="J194" s="14">
        <f>VLOOKUP(B194,MasterData[],5,FALSE)</f>
        <v>146.72</v>
      </c>
      <c r="K194" s="14">
        <f>InputData[[#This Row],[BUYING PRIZE]]*InputData[[#This Row],[QUANTITY]]</f>
        <v>2128</v>
      </c>
      <c r="L194" s="14">
        <f>InputData[[#This Row],[SELLING PRICE]]*InputData[[#This Row],[QUANTITY]]*(1-InputData[[#This Row],[DISCOUNT %2]])</f>
        <v>2508.9119999999998</v>
      </c>
      <c r="M194" s="16">
        <f>DAY(InputData[[#This Row],[DATE]])</f>
        <v>18</v>
      </c>
      <c r="N194" s="8" t="str">
        <f>TEXT(InputData[[#This Row],[DATE]],"mmm")</f>
        <v>Jul</v>
      </c>
      <c r="O194" s="10">
        <f>YEAR(InputData[[#This Row],[DATE]])</f>
        <v>2023</v>
      </c>
    </row>
    <row r="195" spans="1:15" x14ac:dyDescent="0.25">
      <c r="A195" s="2" t="s">
        <v>42</v>
      </c>
      <c r="B195" s="4" t="s">
        <v>18</v>
      </c>
      <c r="C195" s="5">
        <v>17</v>
      </c>
      <c r="D195" s="5" t="s">
        <v>7</v>
      </c>
      <c r="E195" s="5" t="s">
        <v>14</v>
      </c>
      <c r="F195" s="3">
        <v>0.05</v>
      </c>
      <c r="G195" s="6" t="str">
        <f>VLOOKUP(InputData[[#This Row],[PRODUCT ID]],MasterData[],2,0)</f>
        <v>Wireless Noise-Canceling Headphones</v>
      </c>
      <c r="H195" s="6" t="str">
        <f>VLOOKUP(B195,MasterData[],3,)</f>
        <v>Electronics &amp; Gadgets</v>
      </c>
      <c r="I195" s="14">
        <f>VLOOKUP(B195,MasterData[],4,FALSE)</f>
        <v>71</v>
      </c>
      <c r="J195" s="14">
        <f>VLOOKUP(B195,MasterData[],5,FALSE)</f>
        <v>80.94</v>
      </c>
      <c r="K195" s="14">
        <f>InputData[[#This Row],[BUYING PRIZE]]*InputData[[#This Row],[QUANTITY]]</f>
        <v>1207</v>
      </c>
      <c r="L195" s="14">
        <f>InputData[[#This Row],[SELLING PRICE]]*InputData[[#This Row],[QUANTITY]]*(1-InputData[[#This Row],[DISCOUNT %2]])</f>
        <v>1307.181</v>
      </c>
      <c r="M195" s="16">
        <f>DAY(InputData[[#This Row],[DATE]])</f>
        <v>3</v>
      </c>
      <c r="N195" s="8" t="str">
        <f>TEXT(InputData[[#This Row],[DATE]],"mmm")</f>
        <v>Feb</v>
      </c>
      <c r="O195" s="10">
        <f>YEAR(InputData[[#This Row],[DATE]])</f>
        <v>2023</v>
      </c>
    </row>
    <row r="196" spans="1:15" x14ac:dyDescent="0.25">
      <c r="A196" s="2" t="s">
        <v>106</v>
      </c>
      <c r="B196" s="4" t="s">
        <v>18</v>
      </c>
      <c r="C196" s="5">
        <v>13</v>
      </c>
      <c r="D196" s="5" t="s">
        <v>11</v>
      </c>
      <c r="E196" s="5" t="s">
        <v>14</v>
      </c>
      <c r="F196" s="3">
        <v>0.1</v>
      </c>
      <c r="G196" s="6" t="str">
        <f>VLOOKUP(InputData[[#This Row],[PRODUCT ID]],MasterData[],2,0)</f>
        <v>Wireless Noise-Canceling Headphones</v>
      </c>
      <c r="H196" s="6" t="str">
        <f>VLOOKUP(B196,MasterData[],3,)</f>
        <v>Electronics &amp; Gadgets</v>
      </c>
      <c r="I196" s="14">
        <f>VLOOKUP(B196,MasterData[],4,FALSE)</f>
        <v>71</v>
      </c>
      <c r="J196" s="14">
        <f>VLOOKUP(B196,MasterData[],5,FALSE)</f>
        <v>80.94</v>
      </c>
      <c r="K196" s="14">
        <f>InputData[[#This Row],[BUYING PRIZE]]*InputData[[#This Row],[QUANTITY]]</f>
        <v>923</v>
      </c>
      <c r="L196" s="14">
        <f>InputData[[#This Row],[SELLING PRICE]]*InputData[[#This Row],[QUANTITY]]*(1-InputData[[#This Row],[DISCOUNT %2]])</f>
        <v>946.99800000000005</v>
      </c>
      <c r="M196" s="16">
        <f>DAY(InputData[[#This Row],[DATE]])</f>
        <v>5</v>
      </c>
      <c r="N196" s="8" t="str">
        <f>TEXT(InputData[[#This Row],[DATE]],"mmm")</f>
        <v>Jan</v>
      </c>
      <c r="O196" s="10">
        <f>YEAR(InputData[[#This Row],[DATE]])</f>
        <v>2023</v>
      </c>
    </row>
    <row r="197" spans="1:15" x14ac:dyDescent="0.25">
      <c r="A197" s="2" t="s">
        <v>178</v>
      </c>
      <c r="B197" s="4" t="s">
        <v>38</v>
      </c>
      <c r="C197" s="5">
        <v>20</v>
      </c>
      <c r="D197" s="5" t="s">
        <v>11</v>
      </c>
      <c r="E197" s="5" t="s">
        <v>14</v>
      </c>
      <c r="F197" s="3">
        <v>0.1</v>
      </c>
      <c r="G197" s="6" t="str">
        <f>VLOOKUP(InputData[[#This Row],[PRODUCT ID]],MasterData[],2,0)</f>
        <v>RC Car - Off-Road Beast</v>
      </c>
      <c r="H197" s="6" t="str">
        <f>VLOOKUP(B197,MasterData[],3,)</f>
        <v>Toys &amp; Gaming</v>
      </c>
      <c r="I197" s="14">
        <f>VLOOKUP(B197,MasterData[],4,FALSE)</f>
        <v>72</v>
      </c>
      <c r="J197" s="14">
        <f>VLOOKUP(B197,MasterData[],5,FALSE)</f>
        <v>79.92</v>
      </c>
      <c r="K197" s="14">
        <f>InputData[[#This Row],[BUYING PRIZE]]*InputData[[#This Row],[QUANTITY]]</f>
        <v>1440</v>
      </c>
      <c r="L197" s="14">
        <f>InputData[[#This Row],[SELLING PRICE]]*InputData[[#This Row],[QUANTITY]]*(1-InputData[[#This Row],[DISCOUNT %2]])</f>
        <v>1438.5600000000002</v>
      </c>
      <c r="M197" s="16">
        <f>DAY(InputData[[#This Row],[DATE]])</f>
        <v>31</v>
      </c>
      <c r="N197" s="8" t="str">
        <f>TEXT(InputData[[#This Row],[DATE]],"mmm")</f>
        <v>Mar</v>
      </c>
      <c r="O197" s="10">
        <f>YEAR(InputData[[#This Row],[DATE]])</f>
        <v>2023</v>
      </c>
    </row>
    <row r="198" spans="1:15" x14ac:dyDescent="0.25">
      <c r="A198" s="2" t="s">
        <v>215</v>
      </c>
      <c r="B198" s="4" t="s">
        <v>129</v>
      </c>
      <c r="C198" s="5">
        <v>6</v>
      </c>
      <c r="D198" s="5" t="s">
        <v>11</v>
      </c>
      <c r="E198" s="5" t="s">
        <v>14</v>
      </c>
      <c r="F198" s="3">
        <v>0.15</v>
      </c>
      <c r="G198" s="6" t="str">
        <f>VLOOKUP(InputData[[#This Row],[PRODUCT ID]],MasterData[],2,0)</f>
        <v>Smart Home Speaker</v>
      </c>
      <c r="H198" s="6" t="str">
        <f>VLOOKUP(B198,MasterData[],3,)</f>
        <v>Electronics &amp; Gadgets</v>
      </c>
      <c r="I198" s="14">
        <f>VLOOKUP(B198,MasterData[],4,FALSE)</f>
        <v>83</v>
      </c>
      <c r="J198" s="14">
        <f>VLOOKUP(B198,MasterData[],5,FALSE)</f>
        <v>94.62</v>
      </c>
      <c r="K198" s="14">
        <f>InputData[[#This Row],[BUYING PRIZE]]*InputData[[#This Row],[QUANTITY]]</f>
        <v>498</v>
      </c>
      <c r="L198" s="14">
        <f>InputData[[#This Row],[SELLING PRICE]]*InputData[[#This Row],[QUANTITY]]*(1-InputData[[#This Row],[DISCOUNT %2]])</f>
        <v>482.56200000000001</v>
      </c>
      <c r="M198" s="16">
        <f>DAY(InputData[[#This Row],[DATE]])</f>
        <v>30</v>
      </c>
      <c r="N198" s="8" t="str">
        <f>TEXT(InputData[[#This Row],[DATE]],"mmm")</f>
        <v>Oct</v>
      </c>
      <c r="O198" s="10">
        <f>YEAR(InputData[[#This Row],[DATE]])</f>
        <v>2023</v>
      </c>
    </row>
    <row r="199" spans="1:15" x14ac:dyDescent="0.25">
      <c r="A199" s="2" t="s">
        <v>204</v>
      </c>
      <c r="B199" s="4" t="s">
        <v>74</v>
      </c>
      <c r="C199" s="5">
        <v>19</v>
      </c>
      <c r="D199" s="5" t="s">
        <v>11</v>
      </c>
      <c r="E199" s="5" t="s">
        <v>8</v>
      </c>
      <c r="F199" s="3">
        <v>0</v>
      </c>
      <c r="G199" s="6" t="str">
        <f>VLOOKUP(InputData[[#This Row],[PRODUCT ID]],MasterData[],2,0)</f>
        <v>3-Seater Recliner Sofa</v>
      </c>
      <c r="H199" s="6" t="str">
        <f>VLOOKUP(B199,MasterData[],3,)</f>
        <v>Home &amp; Furniture</v>
      </c>
      <c r="I199" s="14">
        <f>VLOOKUP(B199,MasterData[],4,FALSE)</f>
        <v>126</v>
      </c>
      <c r="J199" s="14">
        <f>VLOOKUP(B199,MasterData[],5,FALSE)</f>
        <v>162.54</v>
      </c>
      <c r="K199" s="14">
        <f>InputData[[#This Row],[BUYING PRIZE]]*InputData[[#This Row],[QUANTITY]]</f>
        <v>2394</v>
      </c>
      <c r="L199" s="14">
        <f>InputData[[#This Row],[SELLING PRICE]]*InputData[[#This Row],[QUANTITY]]*(1-InputData[[#This Row],[DISCOUNT %2]])</f>
        <v>3088.2599999999998</v>
      </c>
      <c r="M199" s="16">
        <f>DAY(InputData[[#This Row],[DATE]])</f>
        <v>8</v>
      </c>
      <c r="N199" s="8" t="str">
        <f>TEXT(InputData[[#This Row],[DATE]],"mmm")</f>
        <v>May</v>
      </c>
      <c r="O199" s="10">
        <f>YEAR(InputData[[#This Row],[DATE]])</f>
        <v>2023</v>
      </c>
    </row>
    <row r="200" spans="1:15" x14ac:dyDescent="0.25">
      <c r="A200" s="2" t="s">
        <v>216</v>
      </c>
      <c r="B200" s="4" t="s">
        <v>60</v>
      </c>
      <c r="C200" s="5">
        <v>5</v>
      </c>
      <c r="D200" s="5" t="s">
        <v>7</v>
      </c>
      <c r="E200" s="5" t="s">
        <v>8</v>
      </c>
      <c r="F200" s="3">
        <v>0.2</v>
      </c>
      <c r="G200" s="6" t="str">
        <f>VLOOKUP(InputData[[#This Row],[PRODUCT ID]],MasterData[],2,0)</f>
        <v>LEGO Creator Set</v>
      </c>
      <c r="H200" s="6" t="str">
        <f>VLOOKUP(B200,MasterData[],3,)</f>
        <v>Toys &amp; Gaming</v>
      </c>
      <c r="I200" s="14">
        <f>VLOOKUP(B200,MasterData[],4,FALSE)</f>
        <v>37</v>
      </c>
      <c r="J200" s="14">
        <f>VLOOKUP(B200,MasterData[],5,FALSE)</f>
        <v>42.55</v>
      </c>
      <c r="K200" s="14">
        <f>InputData[[#This Row],[BUYING PRIZE]]*InputData[[#This Row],[QUANTITY]]</f>
        <v>185</v>
      </c>
      <c r="L200" s="14">
        <f>InputData[[#This Row],[SELLING PRICE]]*InputData[[#This Row],[QUANTITY]]*(1-InputData[[#This Row],[DISCOUNT %2]])</f>
        <v>170.20000000000002</v>
      </c>
      <c r="M200" s="16">
        <f>DAY(InputData[[#This Row],[DATE]])</f>
        <v>16</v>
      </c>
      <c r="N200" s="8" t="str">
        <f>TEXT(InputData[[#This Row],[DATE]],"mmm")</f>
        <v>Apr</v>
      </c>
      <c r="O200" s="10">
        <f>YEAR(InputData[[#This Row],[DATE]])</f>
        <v>2023</v>
      </c>
    </row>
    <row r="201" spans="1:15" x14ac:dyDescent="0.25">
      <c r="A201" s="2" t="s">
        <v>217</v>
      </c>
      <c r="B201" s="4" t="s">
        <v>66</v>
      </c>
      <c r="C201" s="5">
        <v>5</v>
      </c>
      <c r="D201" s="5" t="s">
        <v>8</v>
      </c>
      <c r="E201" s="5" t="s">
        <v>8</v>
      </c>
      <c r="F201" s="3">
        <v>0.15</v>
      </c>
      <c r="G201" s="6" t="str">
        <f>VLOOKUP(InputData[[#This Row],[PRODUCT ID]],MasterData[],2,0)</f>
        <v>Mechanical Gaming Keyboard</v>
      </c>
      <c r="H201" s="6" t="str">
        <f>VLOOKUP(B201,MasterData[],3,)</f>
        <v>Toys &amp; Gaming</v>
      </c>
      <c r="I201" s="14">
        <f>VLOOKUP(B201,MasterData[],4,FALSE)</f>
        <v>138</v>
      </c>
      <c r="J201" s="14">
        <f>VLOOKUP(B201,MasterData[],5,FALSE)</f>
        <v>173.88</v>
      </c>
      <c r="K201" s="14">
        <f>InputData[[#This Row],[BUYING PRIZE]]*InputData[[#This Row],[QUANTITY]]</f>
        <v>690</v>
      </c>
      <c r="L201" s="14">
        <f>InputData[[#This Row],[SELLING PRICE]]*InputData[[#This Row],[QUANTITY]]*(1-InputData[[#This Row],[DISCOUNT %2]])</f>
        <v>738.99</v>
      </c>
      <c r="M201" s="16">
        <f>DAY(InputData[[#This Row],[DATE]])</f>
        <v>1</v>
      </c>
      <c r="N201" s="8" t="str">
        <f>TEXT(InputData[[#This Row],[DATE]],"mmm")</f>
        <v>Nov</v>
      </c>
      <c r="O201" s="10">
        <f>YEAR(InputData[[#This Row],[DATE]])</f>
        <v>2023</v>
      </c>
    </row>
    <row r="202" spans="1:15" x14ac:dyDescent="0.25">
      <c r="A202" s="2" t="s">
        <v>136</v>
      </c>
      <c r="B202" s="4" t="s">
        <v>94</v>
      </c>
      <c r="C202" s="5">
        <v>4</v>
      </c>
      <c r="D202" s="5" t="s">
        <v>11</v>
      </c>
      <c r="E202" s="5" t="s">
        <v>14</v>
      </c>
      <c r="F202" s="3">
        <v>0.1</v>
      </c>
      <c r="G202" s="6" t="str">
        <f>VLOOKUP(InputData[[#This Row],[PRODUCT ID]],MasterData[],2,0)</f>
        <v>Smartphone X Pro</v>
      </c>
      <c r="H202" s="6" t="str">
        <f>VLOOKUP(B202,MasterData[],3,)</f>
        <v>Electronics &amp; Gadgets</v>
      </c>
      <c r="I202" s="14">
        <f>VLOOKUP(B202,MasterData[],4,FALSE)</f>
        <v>98</v>
      </c>
      <c r="J202" s="14">
        <f>VLOOKUP(B202,MasterData[],5,FALSE)</f>
        <v>103.88</v>
      </c>
      <c r="K202" s="14">
        <f>InputData[[#This Row],[BUYING PRIZE]]*InputData[[#This Row],[QUANTITY]]</f>
        <v>392</v>
      </c>
      <c r="L202" s="14">
        <f>InputData[[#This Row],[SELLING PRICE]]*InputData[[#This Row],[QUANTITY]]*(1-InputData[[#This Row],[DISCOUNT %2]])</f>
        <v>373.96800000000002</v>
      </c>
      <c r="M202" s="16">
        <f>DAY(InputData[[#This Row],[DATE]])</f>
        <v>23</v>
      </c>
      <c r="N202" s="8" t="str">
        <f>TEXT(InputData[[#This Row],[DATE]],"mmm")</f>
        <v>Feb</v>
      </c>
      <c r="O202" s="10">
        <f>YEAR(InputData[[#This Row],[DATE]])</f>
        <v>2023</v>
      </c>
    </row>
    <row r="203" spans="1:15" x14ac:dyDescent="0.25">
      <c r="A203" s="2" t="s">
        <v>218</v>
      </c>
      <c r="B203" s="4" t="s">
        <v>44</v>
      </c>
      <c r="C203" s="5">
        <v>5</v>
      </c>
      <c r="D203" s="5" t="s">
        <v>11</v>
      </c>
      <c r="E203" s="5" t="s">
        <v>14</v>
      </c>
      <c r="F203" s="3">
        <v>0.2</v>
      </c>
      <c r="G203" s="6" t="str">
        <f>VLOOKUP(InputData[[#This Row],[PRODUCT ID]],MasterData[],2,0)</f>
        <v>Polarized Sunglasses</v>
      </c>
      <c r="H203" s="6" t="str">
        <f>VLOOKUP(B203,MasterData[],3,)</f>
        <v>Fashion &amp; Accessories</v>
      </c>
      <c r="I203" s="14">
        <f>VLOOKUP(B203,MasterData[],4,FALSE)</f>
        <v>112</v>
      </c>
      <c r="J203" s="14">
        <f>VLOOKUP(B203,MasterData[],5,FALSE)</f>
        <v>146.72</v>
      </c>
      <c r="K203" s="14">
        <f>InputData[[#This Row],[BUYING PRIZE]]*InputData[[#This Row],[QUANTITY]]</f>
        <v>560</v>
      </c>
      <c r="L203" s="14">
        <f>InputData[[#This Row],[SELLING PRICE]]*InputData[[#This Row],[QUANTITY]]*(1-InputData[[#This Row],[DISCOUNT %2]])</f>
        <v>586.88</v>
      </c>
      <c r="M203" s="16">
        <f>DAY(InputData[[#This Row],[DATE]])</f>
        <v>4</v>
      </c>
      <c r="N203" s="8" t="str">
        <f>TEXT(InputData[[#This Row],[DATE]],"mmm")</f>
        <v>Jun</v>
      </c>
      <c r="O203" s="10">
        <f>YEAR(InputData[[#This Row],[DATE]])</f>
        <v>2023</v>
      </c>
    </row>
    <row r="204" spans="1:15" x14ac:dyDescent="0.25">
      <c r="A204" s="2" t="s">
        <v>219</v>
      </c>
      <c r="B204" s="4" t="s">
        <v>56</v>
      </c>
      <c r="C204" s="5">
        <v>10</v>
      </c>
      <c r="D204" s="5" t="s">
        <v>11</v>
      </c>
      <c r="E204" s="5" t="s">
        <v>8</v>
      </c>
      <c r="F204" s="3">
        <v>0.15</v>
      </c>
      <c r="G204" s="6" t="str">
        <f>VLOOKUP(InputData[[#This Row],[PRODUCT ID]],MasterData[],2,0)</f>
        <v>Minimalist Bookshelf</v>
      </c>
      <c r="H204" s="6" t="str">
        <f>VLOOKUP(B204,MasterData[],3,)</f>
        <v>Home &amp; Furniture</v>
      </c>
      <c r="I204" s="14">
        <f>VLOOKUP(B204,MasterData[],4,FALSE)</f>
        <v>7</v>
      </c>
      <c r="J204" s="14">
        <f>VLOOKUP(B204,MasterData[],5,FALSE)</f>
        <v>8.33</v>
      </c>
      <c r="K204" s="14">
        <f>InputData[[#This Row],[BUYING PRIZE]]*InputData[[#This Row],[QUANTITY]]</f>
        <v>70</v>
      </c>
      <c r="L204" s="14">
        <f>InputData[[#This Row],[SELLING PRICE]]*InputData[[#This Row],[QUANTITY]]*(1-InputData[[#This Row],[DISCOUNT %2]])</f>
        <v>70.804999999999993</v>
      </c>
      <c r="M204" s="16">
        <f>DAY(InputData[[#This Row],[DATE]])</f>
        <v>23</v>
      </c>
      <c r="N204" s="8" t="str">
        <f>TEXT(InputData[[#This Row],[DATE]],"mmm")</f>
        <v>Dec</v>
      </c>
      <c r="O204" s="10">
        <f>YEAR(InputData[[#This Row],[DATE]])</f>
        <v>2023</v>
      </c>
    </row>
    <row r="205" spans="1:15" x14ac:dyDescent="0.25">
      <c r="A205" s="2" t="s">
        <v>41</v>
      </c>
      <c r="B205" s="4" t="s">
        <v>101</v>
      </c>
      <c r="C205" s="5">
        <v>5</v>
      </c>
      <c r="D205" s="5" t="s">
        <v>11</v>
      </c>
      <c r="E205" s="5" t="s">
        <v>14</v>
      </c>
      <c r="F205" s="3">
        <v>0.2</v>
      </c>
      <c r="G205" s="6" t="str">
        <f>VLOOKUP(InputData[[#This Row],[PRODUCT ID]],MasterData[],2,0)</f>
        <v>Adjustable Dumbbell Set</v>
      </c>
      <c r="H205" s="6" t="str">
        <f>VLOOKUP(B205,MasterData[],3,)</f>
        <v>Sports &amp; Outdoor</v>
      </c>
      <c r="I205" s="14">
        <f>VLOOKUP(B205,MasterData[],4,FALSE)</f>
        <v>47</v>
      </c>
      <c r="J205" s="14">
        <f>VLOOKUP(B205,MasterData[],5,FALSE)</f>
        <v>53.11</v>
      </c>
      <c r="K205" s="14">
        <f>InputData[[#This Row],[BUYING PRIZE]]*InputData[[#This Row],[QUANTITY]]</f>
        <v>235</v>
      </c>
      <c r="L205" s="14">
        <f>InputData[[#This Row],[SELLING PRICE]]*InputData[[#This Row],[QUANTITY]]*(1-InputData[[#This Row],[DISCOUNT %2]])</f>
        <v>212.44000000000003</v>
      </c>
      <c r="M205" s="16">
        <f>DAY(InputData[[#This Row],[DATE]])</f>
        <v>15</v>
      </c>
      <c r="N205" s="8" t="str">
        <f>TEXT(InputData[[#This Row],[DATE]],"mmm")</f>
        <v>Apr</v>
      </c>
      <c r="O205" s="10">
        <f>YEAR(InputData[[#This Row],[DATE]])</f>
        <v>2023</v>
      </c>
    </row>
    <row r="206" spans="1:15" x14ac:dyDescent="0.25">
      <c r="A206" s="2" t="s">
        <v>220</v>
      </c>
      <c r="B206" s="4" t="s">
        <v>97</v>
      </c>
      <c r="C206" s="5">
        <v>6</v>
      </c>
      <c r="D206" s="5" t="s">
        <v>11</v>
      </c>
      <c r="E206" s="5" t="s">
        <v>14</v>
      </c>
      <c r="F206" s="3">
        <v>0.2</v>
      </c>
      <c r="G206" s="6" t="str">
        <f>VLOOKUP(InputData[[#This Row],[PRODUCT ID]],MasterData[],2,0)</f>
        <v>Ultra HD 4K Smart TV</v>
      </c>
      <c r="H206" s="6" t="str">
        <f>VLOOKUP(B206,MasterData[],3,)</f>
        <v>Electronics &amp; Gadgets</v>
      </c>
      <c r="I206" s="14">
        <f>VLOOKUP(B206,MasterData[],4,FALSE)</f>
        <v>105</v>
      </c>
      <c r="J206" s="14">
        <f>VLOOKUP(B206,MasterData[],5,FALSE)</f>
        <v>142.80000000000001</v>
      </c>
      <c r="K206" s="14">
        <f>InputData[[#This Row],[BUYING PRIZE]]*InputData[[#This Row],[QUANTITY]]</f>
        <v>630</v>
      </c>
      <c r="L206" s="14">
        <f>InputData[[#This Row],[SELLING PRICE]]*InputData[[#This Row],[QUANTITY]]*(1-InputData[[#This Row],[DISCOUNT %2]])</f>
        <v>685.44</v>
      </c>
      <c r="M206" s="16">
        <f>DAY(InputData[[#This Row],[DATE]])</f>
        <v>16</v>
      </c>
      <c r="N206" s="8" t="str">
        <f>TEXT(InputData[[#This Row],[DATE]],"mmm")</f>
        <v>Jun</v>
      </c>
      <c r="O206" s="10">
        <f>YEAR(InputData[[#This Row],[DATE]])</f>
        <v>2023</v>
      </c>
    </row>
    <row r="207" spans="1:15" x14ac:dyDescent="0.25">
      <c r="A207" s="2" t="s">
        <v>221</v>
      </c>
      <c r="B207" s="4" t="s">
        <v>96</v>
      </c>
      <c r="C207" s="5">
        <v>20</v>
      </c>
      <c r="D207" s="5" t="s">
        <v>8</v>
      </c>
      <c r="E207" s="5" t="s">
        <v>14</v>
      </c>
      <c r="F207" s="3">
        <v>0.1</v>
      </c>
      <c r="G207" s="6" t="str">
        <f>VLOOKUP(InputData[[#This Row],[PRODUCT ID]],MasterData[],2,0)</f>
        <v>Digital Wall Clock</v>
      </c>
      <c r="H207" s="6" t="str">
        <f>VLOOKUP(B207,MasterData[],3,)</f>
        <v>Home &amp; Furniture</v>
      </c>
      <c r="I207" s="14">
        <f>VLOOKUP(B207,MasterData[],4,FALSE)</f>
        <v>48</v>
      </c>
      <c r="J207" s="14">
        <f>VLOOKUP(B207,MasterData[],5,FALSE)</f>
        <v>57.12</v>
      </c>
      <c r="K207" s="14">
        <f>InputData[[#This Row],[BUYING PRIZE]]*InputData[[#This Row],[QUANTITY]]</f>
        <v>960</v>
      </c>
      <c r="L207" s="14">
        <f>InputData[[#This Row],[SELLING PRICE]]*InputData[[#This Row],[QUANTITY]]*(1-InputData[[#This Row],[DISCOUNT %2]])</f>
        <v>1028.1599999999999</v>
      </c>
      <c r="M207" s="16">
        <f>DAY(InputData[[#This Row],[DATE]])</f>
        <v>6</v>
      </c>
      <c r="N207" s="8" t="str">
        <f>TEXT(InputData[[#This Row],[DATE]],"mmm")</f>
        <v>Mar</v>
      </c>
      <c r="O207" s="10">
        <f>YEAR(InputData[[#This Row],[DATE]])</f>
        <v>2023</v>
      </c>
    </row>
    <row r="208" spans="1:15" x14ac:dyDescent="0.25">
      <c r="A208" s="2" t="s">
        <v>222</v>
      </c>
      <c r="B208" s="4" t="s">
        <v>22</v>
      </c>
      <c r="C208" s="5">
        <v>19</v>
      </c>
      <c r="D208" s="5" t="s">
        <v>8</v>
      </c>
      <c r="E208" s="5" t="s">
        <v>14</v>
      </c>
      <c r="F208" s="3">
        <v>0.2</v>
      </c>
      <c r="G208" s="6" t="str">
        <f>VLOOKUP(InputData[[#This Row],[PRODUCT ID]],MasterData[],2,0)</f>
        <v>VR Headset Max</v>
      </c>
      <c r="H208" s="6" t="str">
        <f>VLOOKUP(B208,MasterData[],3,)</f>
        <v>Electronics &amp; Gadgets</v>
      </c>
      <c r="I208" s="14">
        <f>VLOOKUP(B208,MasterData[],4,FALSE)</f>
        <v>43</v>
      </c>
      <c r="J208" s="14">
        <f>VLOOKUP(B208,MasterData[],5,FALSE)</f>
        <v>47.73</v>
      </c>
      <c r="K208" s="14">
        <f>InputData[[#This Row],[BUYING PRIZE]]*InputData[[#This Row],[QUANTITY]]</f>
        <v>817</v>
      </c>
      <c r="L208" s="14">
        <f>InputData[[#This Row],[SELLING PRICE]]*InputData[[#This Row],[QUANTITY]]*(1-InputData[[#This Row],[DISCOUNT %2]])</f>
        <v>725.49599999999998</v>
      </c>
      <c r="M208" s="16">
        <f>DAY(InputData[[#This Row],[DATE]])</f>
        <v>31</v>
      </c>
      <c r="N208" s="8" t="str">
        <f>TEXT(InputData[[#This Row],[DATE]],"mmm")</f>
        <v>Jul</v>
      </c>
      <c r="O208" s="10">
        <f>YEAR(InputData[[#This Row],[DATE]])</f>
        <v>2023</v>
      </c>
    </row>
    <row r="209" spans="1:15" x14ac:dyDescent="0.25">
      <c r="A209" s="2" t="s">
        <v>134</v>
      </c>
      <c r="B209" s="4" t="s">
        <v>110</v>
      </c>
      <c r="C209" s="5">
        <v>5</v>
      </c>
      <c r="D209" s="5" t="s">
        <v>11</v>
      </c>
      <c r="E209" s="5" t="s">
        <v>8</v>
      </c>
      <c r="F209" s="3">
        <v>0</v>
      </c>
      <c r="G209" s="6" t="str">
        <f>VLOOKUP(InputData[[#This Row],[PRODUCT ID]],MasterData[],2,0)</f>
        <v>Tabletop Board Game - Strategy Edition</v>
      </c>
      <c r="H209" s="6" t="str">
        <f>VLOOKUP(B209,MasterData[],3,)</f>
        <v>Toys &amp; Gaming</v>
      </c>
      <c r="I209" s="14">
        <f>VLOOKUP(B209,MasterData[],4,FALSE)</f>
        <v>67</v>
      </c>
      <c r="J209" s="14">
        <f>VLOOKUP(B209,MasterData[],5,FALSE)</f>
        <v>83.08</v>
      </c>
      <c r="K209" s="14">
        <f>InputData[[#This Row],[BUYING PRIZE]]*InputData[[#This Row],[QUANTITY]]</f>
        <v>335</v>
      </c>
      <c r="L209" s="14">
        <f>InputData[[#This Row],[SELLING PRICE]]*InputData[[#This Row],[QUANTITY]]*(1-InputData[[#This Row],[DISCOUNT %2]])</f>
        <v>415.4</v>
      </c>
      <c r="M209" s="16">
        <f>DAY(InputData[[#This Row],[DATE]])</f>
        <v>18</v>
      </c>
      <c r="N209" s="8" t="str">
        <f>TEXT(InputData[[#This Row],[DATE]],"mmm")</f>
        <v>Nov</v>
      </c>
      <c r="O209" s="10">
        <f>YEAR(InputData[[#This Row],[DATE]])</f>
        <v>2023</v>
      </c>
    </row>
    <row r="210" spans="1:15" x14ac:dyDescent="0.25">
      <c r="A210" s="2" t="s">
        <v>224</v>
      </c>
      <c r="B210" s="4" t="s">
        <v>70</v>
      </c>
      <c r="C210" s="5">
        <v>14</v>
      </c>
      <c r="D210" s="5" t="s">
        <v>7</v>
      </c>
      <c r="E210" s="5" t="s">
        <v>14</v>
      </c>
      <c r="F210" s="3">
        <v>0</v>
      </c>
      <c r="G210" s="6" t="str">
        <f>VLOOKUP(InputData[[#This Row],[PRODUCT ID]],MasterData[],2,0)</f>
        <v>Women's Designer Handbag</v>
      </c>
      <c r="H210" s="6" t="str">
        <f>VLOOKUP(B210,MasterData[],3,)</f>
        <v>Fashion &amp; Accessories</v>
      </c>
      <c r="I210" s="14">
        <f>VLOOKUP(B210,MasterData[],4,FALSE)</f>
        <v>44</v>
      </c>
      <c r="J210" s="14">
        <f>VLOOKUP(B210,MasterData[],5,FALSE)</f>
        <v>48.4</v>
      </c>
      <c r="K210" s="14">
        <f>InputData[[#This Row],[BUYING PRIZE]]*InputData[[#This Row],[QUANTITY]]</f>
        <v>616</v>
      </c>
      <c r="L210" s="14">
        <f>InputData[[#This Row],[SELLING PRICE]]*InputData[[#This Row],[QUANTITY]]*(1-InputData[[#This Row],[DISCOUNT %2]])</f>
        <v>677.6</v>
      </c>
      <c r="M210" s="16">
        <f>DAY(InputData[[#This Row],[DATE]])</f>
        <v>5</v>
      </c>
      <c r="N210" s="8" t="str">
        <f>TEXT(InputData[[#This Row],[DATE]],"mmm")</f>
        <v>Oct</v>
      </c>
      <c r="O210" s="10">
        <f>YEAR(InputData[[#This Row],[DATE]])</f>
        <v>2023</v>
      </c>
    </row>
    <row r="211" spans="1:15" x14ac:dyDescent="0.25">
      <c r="A211" s="2" t="s">
        <v>181</v>
      </c>
      <c r="B211" s="4" t="s">
        <v>74</v>
      </c>
      <c r="C211" s="5">
        <v>20</v>
      </c>
      <c r="D211" s="5" t="s">
        <v>7</v>
      </c>
      <c r="E211" s="5" t="s">
        <v>8</v>
      </c>
      <c r="F211" s="3">
        <v>0.1</v>
      </c>
      <c r="G211" s="6" t="str">
        <f>VLOOKUP(InputData[[#This Row],[PRODUCT ID]],MasterData[],2,0)</f>
        <v>3-Seater Recliner Sofa</v>
      </c>
      <c r="H211" s="6" t="str">
        <f>VLOOKUP(B211,MasterData[],3,)</f>
        <v>Home &amp; Furniture</v>
      </c>
      <c r="I211" s="14">
        <f>VLOOKUP(B211,MasterData[],4,FALSE)</f>
        <v>126</v>
      </c>
      <c r="J211" s="14">
        <f>VLOOKUP(B211,MasterData[],5,FALSE)</f>
        <v>162.54</v>
      </c>
      <c r="K211" s="14">
        <f>InputData[[#This Row],[BUYING PRIZE]]*InputData[[#This Row],[QUANTITY]]</f>
        <v>2520</v>
      </c>
      <c r="L211" s="14">
        <f>InputData[[#This Row],[SELLING PRICE]]*InputData[[#This Row],[QUANTITY]]*(1-InputData[[#This Row],[DISCOUNT %2]])</f>
        <v>2925.72</v>
      </c>
      <c r="M211" s="16">
        <f>DAY(InputData[[#This Row],[DATE]])</f>
        <v>11</v>
      </c>
      <c r="N211" s="8" t="str">
        <f>TEXT(InputData[[#This Row],[DATE]],"mmm")</f>
        <v>Aug</v>
      </c>
      <c r="O211" s="10">
        <f>YEAR(InputData[[#This Row],[DATE]])</f>
        <v>2023</v>
      </c>
    </row>
    <row r="212" spans="1:15" x14ac:dyDescent="0.25">
      <c r="A212" s="2" t="s">
        <v>43</v>
      </c>
      <c r="B212" s="4" t="s">
        <v>101</v>
      </c>
      <c r="C212" s="5">
        <v>8</v>
      </c>
      <c r="D212" s="5" t="s">
        <v>11</v>
      </c>
      <c r="E212" s="5" t="s">
        <v>8</v>
      </c>
      <c r="F212" s="3">
        <v>0.15</v>
      </c>
      <c r="G212" s="6" t="str">
        <f>VLOOKUP(InputData[[#This Row],[PRODUCT ID]],MasterData[],2,0)</f>
        <v>Adjustable Dumbbell Set</v>
      </c>
      <c r="H212" s="6" t="str">
        <f>VLOOKUP(B212,MasterData[],3,)</f>
        <v>Sports &amp; Outdoor</v>
      </c>
      <c r="I212" s="14">
        <f>VLOOKUP(B212,MasterData[],4,FALSE)</f>
        <v>47</v>
      </c>
      <c r="J212" s="14">
        <f>VLOOKUP(B212,MasterData[],5,FALSE)</f>
        <v>53.11</v>
      </c>
      <c r="K212" s="14">
        <f>InputData[[#This Row],[BUYING PRIZE]]*InputData[[#This Row],[QUANTITY]]</f>
        <v>376</v>
      </c>
      <c r="L212" s="14">
        <f>InputData[[#This Row],[SELLING PRICE]]*InputData[[#This Row],[QUANTITY]]*(1-InputData[[#This Row],[DISCOUNT %2]])</f>
        <v>361.14799999999997</v>
      </c>
      <c r="M212" s="16">
        <f>DAY(InputData[[#This Row],[DATE]])</f>
        <v>18</v>
      </c>
      <c r="N212" s="8" t="str">
        <f>TEXT(InputData[[#This Row],[DATE]],"mmm")</f>
        <v>Oct</v>
      </c>
      <c r="O212" s="10">
        <f>YEAR(InputData[[#This Row],[DATE]])</f>
        <v>2023</v>
      </c>
    </row>
    <row r="213" spans="1:15" x14ac:dyDescent="0.25">
      <c r="A213" s="2" t="s">
        <v>225</v>
      </c>
      <c r="B213" s="4" t="s">
        <v>46</v>
      </c>
      <c r="C213" s="5">
        <v>19</v>
      </c>
      <c r="D213" s="5" t="s">
        <v>7</v>
      </c>
      <c r="E213" s="5" t="s">
        <v>14</v>
      </c>
      <c r="F213" s="3">
        <v>0.05</v>
      </c>
      <c r="G213" s="6" t="str">
        <f>VLOOKUP(InputData[[#This Row],[PRODUCT ID]],MasterData[],2,0)</f>
        <v>Running Shoes - Ultra Boost</v>
      </c>
      <c r="H213" s="6" t="str">
        <f>VLOOKUP(B213,MasterData[],3,)</f>
        <v>Fashion &amp; Accessories</v>
      </c>
      <c r="I213" s="14">
        <f>VLOOKUP(B213,MasterData[],4,FALSE)</f>
        <v>112</v>
      </c>
      <c r="J213" s="14">
        <f>VLOOKUP(B213,MasterData[],5,FALSE)</f>
        <v>122.08</v>
      </c>
      <c r="K213" s="14">
        <f>InputData[[#This Row],[BUYING PRIZE]]*InputData[[#This Row],[QUANTITY]]</f>
        <v>2128</v>
      </c>
      <c r="L213" s="14">
        <f>InputData[[#This Row],[SELLING PRICE]]*InputData[[#This Row],[QUANTITY]]*(1-InputData[[#This Row],[DISCOUNT %2]])</f>
        <v>2203.5439999999999</v>
      </c>
      <c r="M213" s="16">
        <f>DAY(InputData[[#This Row],[DATE]])</f>
        <v>9</v>
      </c>
      <c r="N213" s="8" t="str">
        <f>TEXT(InputData[[#This Row],[DATE]],"mmm")</f>
        <v>Nov</v>
      </c>
      <c r="O213" s="10">
        <f>YEAR(InputData[[#This Row],[DATE]])</f>
        <v>2023</v>
      </c>
    </row>
    <row r="214" spans="1:15" x14ac:dyDescent="0.25">
      <c r="A214" s="2" t="s">
        <v>226</v>
      </c>
      <c r="B214" s="4" t="s">
        <v>129</v>
      </c>
      <c r="C214" s="5">
        <v>4</v>
      </c>
      <c r="D214" s="5" t="s">
        <v>7</v>
      </c>
      <c r="E214" s="5" t="s">
        <v>14</v>
      </c>
      <c r="F214" s="3">
        <v>0.05</v>
      </c>
      <c r="G214" s="6" t="str">
        <f>VLOOKUP(InputData[[#This Row],[PRODUCT ID]],MasterData[],2,0)</f>
        <v>Smart Home Speaker</v>
      </c>
      <c r="H214" s="6" t="str">
        <f>VLOOKUP(B214,MasterData[],3,)</f>
        <v>Electronics &amp; Gadgets</v>
      </c>
      <c r="I214" s="14">
        <f>VLOOKUP(B214,MasterData[],4,FALSE)</f>
        <v>83</v>
      </c>
      <c r="J214" s="14">
        <f>VLOOKUP(B214,MasterData[],5,FALSE)</f>
        <v>94.62</v>
      </c>
      <c r="K214" s="14">
        <f>InputData[[#This Row],[BUYING PRIZE]]*InputData[[#This Row],[QUANTITY]]</f>
        <v>332</v>
      </c>
      <c r="L214" s="14">
        <f>InputData[[#This Row],[SELLING PRICE]]*InputData[[#This Row],[QUANTITY]]*(1-InputData[[#This Row],[DISCOUNT %2]])</f>
        <v>359.55599999999998</v>
      </c>
      <c r="M214" s="16">
        <f>DAY(InputData[[#This Row],[DATE]])</f>
        <v>8</v>
      </c>
      <c r="N214" s="8" t="str">
        <f>TEXT(InputData[[#This Row],[DATE]],"mmm")</f>
        <v>Jul</v>
      </c>
      <c r="O214" s="10">
        <f>YEAR(InputData[[#This Row],[DATE]])</f>
        <v>2023</v>
      </c>
    </row>
    <row r="215" spans="1:15" x14ac:dyDescent="0.25">
      <c r="A215" s="2" t="s">
        <v>87</v>
      </c>
      <c r="B215" s="4" t="s">
        <v>110</v>
      </c>
      <c r="C215" s="5">
        <v>17</v>
      </c>
      <c r="D215" s="5" t="s">
        <v>7</v>
      </c>
      <c r="E215" s="5" t="s">
        <v>14</v>
      </c>
      <c r="F215" s="3">
        <v>0.1</v>
      </c>
      <c r="G215" s="6" t="str">
        <f>VLOOKUP(InputData[[#This Row],[PRODUCT ID]],MasterData[],2,0)</f>
        <v>Tabletop Board Game - Strategy Edition</v>
      </c>
      <c r="H215" s="6" t="str">
        <f>VLOOKUP(B215,MasterData[],3,)</f>
        <v>Toys &amp; Gaming</v>
      </c>
      <c r="I215" s="14">
        <f>VLOOKUP(B215,MasterData[],4,FALSE)</f>
        <v>67</v>
      </c>
      <c r="J215" s="14">
        <f>VLOOKUP(B215,MasterData[],5,FALSE)</f>
        <v>83.08</v>
      </c>
      <c r="K215" s="14">
        <f>InputData[[#This Row],[BUYING PRIZE]]*InputData[[#This Row],[QUANTITY]]</f>
        <v>1139</v>
      </c>
      <c r="L215" s="14">
        <f>InputData[[#This Row],[SELLING PRICE]]*InputData[[#This Row],[QUANTITY]]*(1-InputData[[#This Row],[DISCOUNT %2]])</f>
        <v>1271.124</v>
      </c>
      <c r="M215" s="16">
        <f>DAY(InputData[[#This Row],[DATE]])</f>
        <v>15</v>
      </c>
      <c r="N215" s="8" t="str">
        <f>TEXT(InputData[[#This Row],[DATE]],"mmm")</f>
        <v>Feb</v>
      </c>
      <c r="O215" s="10">
        <f>YEAR(InputData[[#This Row],[DATE]])</f>
        <v>2023</v>
      </c>
    </row>
    <row r="216" spans="1:15" x14ac:dyDescent="0.25">
      <c r="A216" s="2" t="s">
        <v>121</v>
      </c>
      <c r="B216" s="4" t="s">
        <v>40</v>
      </c>
      <c r="C216" s="5">
        <v>20</v>
      </c>
      <c r="D216" s="5" t="s">
        <v>7</v>
      </c>
      <c r="E216" s="5" t="s">
        <v>14</v>
      </c>
      <c r="F216" s="3">
        <v>0.15</v>
      </c>
      <c r="G216" s="6" t="str">
        <f>VLOOKUP(InputData[[#This Row],[PRODUCT ID]],MasterData[],2,0)</f>
        <v>Action Figure - Collector's Edition</v>
      </c>
      <c r="H216" s="6" t="str">
        <f>VLOOKUP(B216,MasterData[],3,)</f>
        <v>Toys &amp; Gaming</v>
      </c>
      <c r="I216" s="14">
        <f>VLOOKUP(B216,MasterData[],4,FALSE)</f>
        <v>76</v>
      </c>
      <c r="J216" s="14">
        <f>VLOOKUP(B216,MasterData[],5,FALSE)</f>
        <v>82.08</v>
      </c>
      <c r="K216" s="14">
        <f>InputData[[#This Row],[BUYING PRIZE]]*InputData[[#This Row],[QUANTITY]]</f>
        <v>1520</v>
      </c>
      <c r="L216" s="14">
        <f>InputData[[#This Row],[SELLING PRICE]]*InputData[[#This Row],[QUANTITY]]*(1-InputData[[#This Row],[DISCOUNT %2]])</f>
        <v>1395.36</v>
      </c>
      <c r="M216" s="16">
        <f>DAY(InputData[[#This Row],[DATE]])</f>
        <v>25</v>
      </c>
      <c r="N216" s="8" t="str">
        <f>TEXT(InputData[[#This Row],[DATE]],"mmm")</f>
        <v>Nov</v>
      </c>
      <c r="O216" s="10">
        <f>YEAR(InputData[[#This Row],[DATE]])</f>
        <v>2023</v>
      </c>
    </row>
    <row r="217" spans="1:15" x14ac:dyDescent="0.25">
      <c r="A217" s="2" t="s">
        <v>107</v>
      </c>
      <c r="B217" s="4" t="s">
        <v>80</v>
      </c>
      <c r="C217" s="5">
        <v>2</v>
      </c>
      <c r="D217" s="5" t="s">
        <v>11</v>
      </c>
      <c r="E217" s="5" t="s">
        <v>14</v>
      </c>
      <c r="F217" s="3">
        <v>0</v>
      </c>
      <c r="G217" s="6" t="str">
        <f>VLOOKUP(InputData[[#This Row],[PRODUCT ID]],MasterData[],2,0)</f>
        <v>DroneX with 4K Camera</v>
      </c>
      <c r="H217" s="6" t="str">
        <f>VLOOKUP(B217,MasterData[],3,)</f>
        <v>Electronics &amp; Gadgets</v>
      </c>
      <c r="I217" s="14">
        <f>VLOOKUP(B217,MasterData[],4,FALSE)</f>
        <v>6</v>
      </c>
      <c r="J217" s="14">
        <f>VLOOKUP(B217,MasterData[],5,FALSE)</f>
        <v>7.8599999999999994</v>
      </c>
      <c r="K217" s="14">
        <f>InputData[[#This Row],[BUYING PRIZE]]*InputData[[#This Row],[QUANTITY]]</f>
        <v>12</v>
      </c>
      <c r="L217" s="14">
        <f>InputData[[#This Row],[SELLING PRICE]]*InputData[[#This Row],[QUANTITY]]*(1-InputData[[#This Row],[DISCOUNT %2]])</f>
        <v>15.719999999999999</v>
      </c>
      <c r="M217" s="16">
        <f>DAY(InputData[[#This Row],[DATE]])</f>
        <v>20</v>
      </c>
      <c r="N217" s="8" t="str">
        <f>TEXT(InputData[[#This Row],[DATE]],"mmm")</f>
        <v>Sep</v>
      </c>
      <c r="O217" s="10">
        <f>YEAR(InputData[[#This Row],[DATE]])</f>
        <v>2023</v>
      </c>
    </row>
    <row r="218" spans="1:15" x14ac:dyDescent="0.25">
      <c r="A218" s="2" t="s">
        <v>227</v>
      </c>
      <c r="B218" s="4" t="s">
        <v>40</v>
      </c>
      <c r="C218" s="5">
        <v>2</v>
      </c>
      <c r="D218" s="5" t="s">
        <v>11</v>
      </c>
      <c r="E218" s="5" t="s">
        <v>14</v>
      </c>
      <c r="F218" s="3">
        <v>0</v>
      </c>
      <c r="G218" s="6" t="str">
        <f>VLOOKUP(InputData[[#This Row],[PRODUCT ID]],MasterData[],2,0)</f>
        <v>Action Figure - Collector's Edition</v>
      </c>
      <c r="H218" s="6" t="str">
        <f>VLOOKUP(B218,MasterData[],3,)</f>
        <v>Toys &amp; Gaming</v>
      </c>
      <c r="I218" s="14">
        <f>VLOOKUP(B218,MasterData[],4,FALSE)</f>
        <v>76</v>
      </c>
      <c r="J218" s="14">
        <f>VLOOKUP(B218,MasterData[],5,FALSE)</f>
        <v>82.08</v>
      </c>
      <c r="K218" s="14">
        <f>InputData[[#This Row],[BUYING PRIZE]]*InputData[[#This Row],[QUANTITY]]</f>
        <v>152</v>
      </c>
      <c r="L218" s="14">
        <f>InputData[[#This Row],[SELLING PRICE]]*InputData[[#This Row],[QUANTITY]]*(1-InputData[[#This Row],[DISCOUNT %2]])</f>
        <v>164.16</v>
      </c>
      <c r="M218" s="16">
        <f>DAY(InputData[[#This Row],[DATE]])</f>
        <v>18</v>
      </c>
      <c r="N218" s="8" t="str">
        <f>TEXT(InputData[[#This Row],[DATE]],"mmm")</f>
        <v>Jun</v>
      </c>
      <c r="O218" s="10">
        <f>YEAR(InputData[[#This Row],[DATE]])</f>
        <v>2023</v>
      </c>
    </row>
    <row r="219" spans="1:15" x14ac:dyDescent="0.25">
      <c r="A219" s="2" t="s">
        <v>228</v>
      </c>
      <c r="B219" s="4" t="s">
        <v>49</v>
      </c>
      <c r="C219" s="5">
        <v>10</v>
      </c>
      <c r="D219" s="5" t="s">
        <v>7</v>
      </c>
      <c r="E219" s="5" t="s">
        <v>14</v>
      </c>
      <c r="F219" s="3">
        <v>0.1</v>
      </c>
      <c r="G219" s="6" t="str">
        <f>VLOOKUP(InputData[[#This Row],[PRODUCT ID]],MasterData[],2,0)</f>
        <v>Building Blocks Set - Creative Kids</v>
      </c>
      <c r="H219" s="6" t="str">
        <f>VLOOKUP(B219,MasterData[],3,)</f>
        <v>Toys &amp; Gaming</v>
      </c>
      <c r="I219" s="14">
        <f>VLOOKUP(B219,MasterData[],4,FALSE)</f>
        <v>50</v>
      </c>
      <c r="J219" s="14">
        <f>VLOOKUP(B219,MasterData[],5,FALSE)</f>
        <v>62</v>
      </c>
      <c r="K219" s="14">
        <f>InputData[[#This Row],[BUYING PRIZE]]*InputData[[#This Row],[QUANTITY]]</f>
        <v>500</v>
      </c>
      <c r="L219" s="14">
        <f>InputData[[#This Row],[SELLING PRICE]]*InputData[[#This Row],[QUANTITY]]*(1-InputData[[#This Row],[DISCOUNT %2]])</f>
        <v>558</v>
      </c>
      <c r="M219" s="16">
        <f>DAY(InputData[[#This Row],[DATE]])</f>
        <v>21</v>
      </c>
      <c r="N219" s="8" t="str">
        <f>TEXT(InputData[[#This Row],[DATE]],"mmm")</f>
        <v>Dec</v>
      </c>
      <c r="O219" s="10">
        <f>YEAR(InputData[[#This Row],[DATE]])</f>
        <v>2023</v>
      </c>
    </row>
    <row r="220" spans="1:15" x14ac:dyDescent="0.25">
      <c r="A220" s="2" t="s">
        <v>229</v>
      </c>
      <c r="B220" s="4" t="s">
        <v>91</v>
      </c>
      <c r="C220" s="5">
        <v>5</v>
      </c>
      <c r="D220" s="5" t="s">
        <v>8</v>
      </c>
      <c r="E220" s="5" t="s">
        <v>8</v>
      </c>
      <c r="F220" s="3">
        <v>0.05</v>
      </c>
      <c r="G220" s="6" t="str">
        <f>VLOOKUP(InputData[[#This Row],[PRODUCT ID]],MasterData[],2,0)</f>
        <v>Camping Tent for 4 People</v>
      </c>
      <c r="H220" s="6" t="str">
        <f>VLOOKUP(B220,MasterData[],3,)</f>
        <v>Sports &amp; Outdoor</v>
      </c>
      <c r="I220" s="14">
        <f>VLOOKUP(B220,MasterData[],4,FALSE)</f>
        <v>93</v>
      </c>
      <c r="J220" s="14">
        <f>VLOOKUP(B220,MasterData[],5,FALSE)</f>
        <v>104.16</v>
      </c>
      <c r="K220" s="14">
        <f>InputData[[#This Row],[BUYING PRIZE]]*InputData[[#This Row],[QUANTITY]]</f>
        <v>465</v>
      </c>
      <c r="L220" s="14">
        <f>InputData[[#This Row],[SELLING PRICE]]*InputData[[#This Row],[QUANTITY]]*(1-InputData[[#This Row],[DISCOUNT %2]])</f>
        <v>494.75999999999993</v>
      </c>
      <c r="M220" s="16">
        <f>DAY(InputData[[#This Row],[DATE]])</f>
        <v>18</v>
      </c>
      <c r="N220" s="8" t="str">
        <f>TEXT(InputData[[#This Row],[DATE]],"mmm")</f>
        <v>Aug</v>
      </c>
      <c r="O220" s="10">
        <f>YEAR(InputData[[#This Row],[DATE]])</f>
        <v>2023</v>
      </c>
    </row>
    <row r="221" spans="1:15" x14ac:dyDescent="0.25">
      <c r="A221" s="2" t="s">
        <v>199</v>
      </c>
      <c r="B221" s="4" t="s">
        <v>129</v>
      </c>
      <c r="C221" s="5">
        <v>12</v>
      </c>
      <c r="D221" s="5" t="s">
        <v>11</v>
      </c>
      <c r="E221" s="5" t="s">
        <v>14</v>
      </c>
      <c r="F221" s="3">
        <v>0.2</v>
      </c>
      <c r="G221" s="6" t="str">
        <f>VLOOKUP(InputData[[#This Row],[PRODUCT ID]],MasterData[],2,0)</f>
        <v>Smart Home Speaker</v>
      </c>
      <c r="H221" s="6" t="str">
        <f>VLOOKUP(B221,MasterData[],3,)</f>
        <v>Electronics &amp; Gadgets</v>
      </c>
      <c r="I221" s="14">
        <f>VLOOKUP(B221,MasterData[],4,FALSE)</f>
        <v>83</v>
      </c>
      <c r="J221" s="14">
        <f>VLOOKUP(B221,MasterData[],5,FALSE)</f>
        <v>94.62</v>
      </c>
      <c r="K221" s="14">
        <f>InputData[[#This Row],[BUYING PRIZE]]*InputData[[#This Row],[QUANTITY]]</f>
        <v>996</v>
      </c>
      <c r="L221" s="14">
        <f>InputData[[#This Row],[SELLING PRICE]]*InputData[[#This Row],[QUANTITY]]*(1-InputData[[#This Row],[DISCOUNT %2]])</f>
        <v>908.35200000000009</v>
      </c>
      <c r="M221" s="16">
        <f>DAY(InputData[[#This Row],[DATE]])</f>
        <v>22</v>
      </c>
      <c r="N221" s="8" t="str">
        <f>TEXT(InputData[[#This Row],[DATE]],"mmm")</f>
        <v>Jun</v>
      </c>
      <c r="O221" s="10">
        <f>YEAR(InputData[[#This Row],[DATE]])</f>
        <v>2023</v>
      </c>
    </row>
    <row r="222" spans="1:15" x14ac:dyDescent="0.25">
      <c r="A222" s="2" t="s">
        <v>124</v>
      </c>
      <c r="B222" s="4" t="s">
        <v>56</v>
      </c>
      <c r="C222" s="5">
        <v>11</v>
      </c>
      <c r="D222" s="5" t="s">
        <v>7</v>
      </c>
      <c r="E222" s="5" t="s">
        <v>14</v>
      </c>
      <c r="F222" s="3">
        <v>0</v>
      </c>
      <c r="G222" s="6" t="str">
        <f>VLOOKUP(InputData[[#This Row],[PRODUCT ID]],MasterData[],2,0)</f>
        <v>Minimalist Bookshelf</v>
      </c>
      <c r="H222" s="6" t="str">
        <f>VLOOKUP(B222,MasterData[],3,)</f>
        <v>Home &amp; Furniture</v>
      </c>
      <c r="I222" s="14">
        <f>VLOOKUP(B222,MasterData[],4,FALSE)</f>
        <v>7</v>
      </c>
      <c r="J222" s="14">
        <f>VLOOKUP(B222,MasterData[],5,FALSE)</f>
        <v>8.33</v>
      </c>
      <c r="K222" s="14">
        <f>InputData[[#This Row],[BUYING PRIZE]]*InputData[[#This Row],[QUANTITY]]</f>
        <v>77</v>
      </c>
      <c r="L222" s="14">
        <f>InputData[[#This Row],[SELLING PRICE]]*InputData[[#This Row],[QUANTITY]]*(1-InputData[[#This Row],[DISCOUNT %2]])</f>
        <v>91.63</v>
      </c>
      <c r="M222" s="16">
        <f>DAY(InputData[[#This Row],[DATE]])</f>
        <v>15</v>
      </c>
      <c r="N222" s="8" t="str">
        <f>TEXT(InputData[[#This Row],[DATE]],"mmm")</f>
        <v>Aug</v>
      </c>
      <c r="O222" s="10">
        <f>YEAR(InputData[[#This Row],[DATE]])</f>
        <v>2023</v>
      </c>
    </row>
    <row r="223" spans="1:15" x14ac:dyDescent="0.25">
      <c r="A223" s="2" t="s">
        <v>230</v>
      </c>
      <c r="B223" s="4" t="s">
        <v>13</v>
      </c>
      <c r="C223" s="5">
        <v>10</v>
      </c>
      <c r="D223" s="5" t="s">
        <v>11</v>
      </c>
      <c r="E223" s="5" t="s">
        <v>14</v>
      </c>
      <c r="F223" s="3">
        <v>0.2</v>
      </c>
      <c r="G223" s="6" t="str">
        <f>VLOOKUP(InputData[[#This Row],[PRODUCT ID]],MasterData[],2,0)</f>
        <v>Smart Fitness Tracker Band</v>
      </c>
      <c r="H223" s="6" t="str">
        <f>VLOOKUP(B223,MasterData[],3,)</f>
        <v>Sports &amp; Outdoor</v>
      </c>
      <c r="I223" s="14">
        <f>VLOOKUP(B223,MasterData[],4,FALSE)</f>
        <v>89</v>
      </c>
      <c r="J223" s="14">
        <f>VLOOKUP(B223,MasterData[],5,FALSE)</f>
        <v>117.48</v>
      </c>
      <c r="K223" s="14">
        <f>InputData[[#This Row],[BUYING PRIZE]]*InputData[[#This Row],[QUANTITY]]</f>
        <v>890</v>
      </c>
      <c r="L223" s="14">
        <f>InputData[[#This Row],[SELLING PRICE]]*InputData[[#This Row],[QUANTITY]]*(1-InputData[[#This Row],[DISCOUNT %2]])</f>
        <v>939.84</v>
      </c>
      <c r="M223" s="16">
        <f>DAY(InputData[[#This Row],[DATE]])</f>
        <v>21</v>
      </c>
      <c r="N223" s="8" t="str">
        <f>TEXT(InputData[[#This Row],[DATE]],"mmm")</f>
        <v>Jul</v>
      </c>
      <c r="O223" s="10">
        <f>YEAR(InputData[[#This Row],[DATE]])</f>
        <v>2023</v>
      </c>
    </row>
    <row r="224" spans="1:15" x14ac:dyDescent="0.25">
      <c r="A224" s="2" t="s">
        <v>32</v>
      </c>
      <c r="B224" s="4" t="s">
        <v>101</v>
      </c>
      <c r="C224" s="5">
        <v>8</v>
      </c>
      <c r="D224" s="5" t="s">
        <v>8</v>
      </c>
      <c r="E224" s="5" t="s">
        <v>8</v>
      </c>
      <c r="F224" s="3">
        <v>0</v>
      </c>
      <c r="G224" s="6" t="str">
        <f>VLOOKUP(InputData[[#This Row],[PRODUCT ID]],MasterData[],2,0)</f>
        <v>Adjustable Dumbbell Set</v>
      </c>
      <c r="H224" s="6" t="str">
        <f>VLOOKUP(B224,MasterData[],3,)</f>
        <v>Sports &amp; Outdoor</v>
      </c>
      <c r="I224" s="14">
        <f>VLOOKUP(B224,MasterData[],4,FALSE)</f>
        <v>47</v>
      </c>
      <c r="J224" s="14">
        <f>VLOOKUP(B224,MasterData[],5,FALSE)</f>
        <v>53.11</v>
      </c>
      <c r="K224" s="14">
        <f>InputData[[#This Row],[BUYING PRIZE]]*InputData[[#This Row],[QUANTITY]]</f>
        <v>376</v>
      </c>
      <c r="L224" s="14">
        <f>InputData[[#This Row],[SELLING PRICE]]*InputData[[#This Row],[QUANTITY]]*(1-InputData[[#This Row],[DISCOUNT %2]])</f>
        <v>424.88</v>
      </c>
      <c r="M224" s="16">
        <f>DAY(InputData[[#This Row],[DATE]])</f>
        <v>17</v>
      </c>
      <c r="N224" s="8" t="str">
        <f>TEXT(InputData[[#This Row],[DATE]],"mmm")</f>
        <v>Oct</v>
      </c>
      <c r="O224" s="10">
        <f>YEAR(InputData[[#This Row],[DATE]])</f>
        <v>2023</v>
      </c>
    </row>
    <row r="225" spans="1:15" x14ac:dyDescent="0.25">
      <c r="A225" s="2" t="s">
        <v>173</v>
      </c>
      <c r="B225" s="4" t="s">
        <v>114</v>
      </c>
      <c r="C225" s="5">
        <v>13</v>
      </c>
      <c r="D225" s="5" t="s">
        <v>7</v>
      </c>
      <c r="E225" s="5" t="s">
        <v>14</v>
      </c>
      <c r="F225" s="3">
        <v>0.15</v>
      </c>
      <c r="G225" s="6" t="str">
        <f>VLOOKUP(InputData[[#This Row],[PRODUCT ID]],MasterData[],2,0)</f>
        <v>Memory Foam Mattress</v>
      </c>
      <c r="H225" s="6" t="str">
        <f>VLOOKUP(B225,MasterData[],3,)</f>
        <v>Home &amp; Furniture</v>
      </c>
      <c r="I225" s="14">
        <f>VLOOKUP(B225,MasterData[],4,FALSE)</f>
        <v>144</v>
      </c>
      <c r="J225" s="14">
        <f>VLOOKUP(B225,MasterData[],5,FALSE)</f>
        <v>156.96</v>
      </c>
      <c r="K225" s="14">
        <f>InputData[[#This Row],[BUYING PRIZE]]*InputData[[#This Row],[QUANTITY]]</f>
        <v>1872</v>
      </c>
      <c r="L225" s="14">
        <f>InputData[[#This Row],[SELLING PRICE]]*InputData[[#This Row],[QUANTITY]]*(1-InputData[[#This Row],[DISCOUNT %2]])</f>
        <v>1734.4079999999999</v>
      </c>
      <c r="M225" s="16">
        <f>DAY(InputData[[#This Row],[DATE]])</f>
        <v>24</v>
      </c>
      <c r="N225" s="8" t="str">
        <f>TEXT(InputData[[#This Row],[DATE]],"mmm")</f>
        <v>Jun</v>
      </c>
      <c r="O225" s="10">
        <f>YEAR(InputData[[#This Row],[DATE]])</f>
        <v>2023</v>
      </c>
    </row>
    <row r="226" spans="1:15" x14ac:dyDescent="0.25">
      <c r="A226" s="2" t="s">
        <v>218</v>
      </c>
      <c r="B226" s="4" t="s">
        <v>36</v>
      </c>
      <c r="C226" s="5">
        <v>14</v>
      </c>
      <c r="D226" s="5" t="s">
        <v>11</v>
      </c>
      <c r="E226" s="5" t="s">
        <v>14</v>
      </c>
      <c r="F226" s="3">
        <v>0.1</v>
      </c>
      <c r="G226" s="6" t="str">
        <f>VLOOKUP(InputData[[#This Row],[PRODUCT ID]],MasterData[],2,0)</f>
        <v>Luxury Stainless Steel Watch</v>
      </c>
      <c r="H226" s="6" t="str">
        <f>VLOOKUP(B226,MasterData[],3,)</f>
        <v>Fashion &amp; Accessories</v>
      </c>
      <c r="I226" s="14">
        <f>VLOOKUP(B226,MasterData[],4,FALSE)</f>
        <v>73</v>
      </c>
      <c r="J226" s="14">
        <f>VLOOKUP(B226,MasterData[],5,FALSE)</f>
        <v>94.17</v>
      </c>
      <c r="K226" s="14">
        <f>InputData[[#This Row],[BUYING PRIZE]]*InputData[[#This Row],[QUANTITY]]</f>
        <v>1022</v>
      </c>
      <c r="L226" s="14">
        <f>InputData[[#This Row],[SELLING PRICE]]*InputData[[#This Row],[QUANTITY]]*(1-InputData[[#This Row],[DISCOUNT %2]])</f>
        <v>1186.5420000000001</v>
      </c>
      <c r="M226" s="16">
        <f>DAY(InputData[[#This Row],[DATE]])</f>
        <v>4</v>
      </c>
      <c r="N226" s="8" t="str">
        <f>TEXT(InputData[[#This Row],[DATE]],"mmm")</f>
        <v>Jun</v>
      </c>
      <c r="O226" s="10">
        <f>YEAR(InputData[[#This Row],[DATE]])</f>
        <v>2023</v>
      </c>
    </row>
    <row r="227" spans="1:15" x14ac:dyDescent="0.25">
      <c r="A227" s="2" t="s">
        <v>231</v>
      </c>
      <c r="B227" s="4" t="s">
        <v>58</v>
      </c>
      <c r="C227" s="5">
        <v>6</v>
      </c>
      <c r="D227" s="5" t="s">
        <v>8</v>
      </c>
      <c r="E227" s="5" t="s">
        <v>14</v>
      </c>
      <c r="F227" s="3">
        <v>0.2</v>
      </c>
      <c r="G227" s="6" t="str">
        <f>VLOOKUP(InputData[[#This Row],[PRODUCT ID]],MasterData[],2,0)</f>
        <v>Virtual Reality Gaming Set</v>
      </c>
      <c r="H227" s="6" t="str">
        <f>VLOOKUP(B227,MasterData[],3,)</f>
        <v>Toys &amp; Gaming</v>
      </c>
      <c r="I227" s="14">
        <f>VLOOKUP(B227,MasterData[],4,FALSE)</f>
        <v>120</v>
      </c>
      <c r="J227" s="14">
        <f>VLOOKUP(B227,MasterData[],5,FALSE)</f>
        <v>162</v>
      </c>
      <c r="K227" s="14">
        <f>InputData[[#This Row],[BUYING PRIZE]]*InputData[[#This Row],[QUANTITY]]</f>
        <v>720</v>
      </c>
      <c r="L227" s="14">
        <f>InputData[[#This Row],[SELLING PRICE]]*InputData[[#This Row],[QUANTITY]]*(1-InputData[[#This Row],[DISCOUNT %2]])</f>
        <v>777.6</v>
      </c>
      <c r="M227" s="16">
        <f>DAY(InputData[[#This Row],[DATE]])</f>
        <v>14</v>
      </c>
      <c r="N227" s="8" t="str">
        <f>TEXT(InputData[[#This Row],[DATE]],"mmm")</f>
        <v>Mar</v>
      </c>
      <c r="O227" s="10">
        <f>YEAR(InputData[[#This Row],[DATE]])</f>
        <v>2023</v>
      </c>
    </row>
    <row r="228" spans="1:15" x14ac:dyDescent="0.25">
      <c r="A228" s="2" t="s">
        <v>39</v>
      </c>
      <c r="B228" s="4" t="s">
        <v>31</v>
      </c>
      <c r="C228" s="5">
        <v>15</v>
      </c>
      <c r="D228" s="5" t="s">
        <v>11</v>
      </c>
      <c r="E228" s="5" t="s">
        <v>14</v>
      </c>
      <c r="F228" s="3">
        <v>0.1</v>
      </c>
      <c r="G228" s="6" t="str">
        <f>VLOOKUP(InputData[[#This Row],[PRODUCT ID]],MasterData[],2,0)</f>
        <v>Men's Leather Jacket</v>
      </c>
      <c r="H228" s="6" t="str">
        <f>VLOOKUP(B228,MasterData[],3,)</f>
        <v>Fashion &amp; Accessories</v>
      </c>
      <c r="I228" s="14">
        <f>VLOOKUP(B228,MasterData[],4,FALSE)</f>
        <v>148</v>
      </c>
      <c r="J228" s="14">
        <f>VLOOKUP(B228,MasterData[],5,FALSE)</f>
        <v>164.28</v>
      </c>
      <c r="K228" s="14">
        <f>InputData[[#This Row],[BUYING PRIZE]]*InputData[[#This Row],[QUANTITY]]</f>
        <v>2220</v>
      </c>
      <c r="L228" s="14">
        <f>InputData[[#This Row],[SELLING PRICE]]*InputData[[#This Row],[QUANTITY]]*(1-InputData[[#This Row],[DISCOUNT %2]])</f>
        <v>2217.7799999999997</v>
      </c>
      <c r="M228" s="16">
        <f>DAY(InputData[[#This Row],[DATE]])</f>
        <v>13</v>
      </c>
      <c r="N228" s="8" t="str">
        <f>TEXT(InputData[[#This Row],[DATE]],"mmm")</f>
        <v>Mar</v>
      </c>
      <c r="O228" s="10">
        <f>YEAR(InputData[[#This Row],[DATE]])</f>
        <v>2023</v>
      </c>
    </row>
    <row r="229" spans="1:15" x14ac:dyDescent="0.25">
      <c r="A229" s="2" t="s">
        <v>194</v>
      </c>
      <c r="B229" s="4" t="s">
        <v>78</v>
      </c>
      <c r="C229" s="5">
        <v>2</v>
      </c>
      <c r="D229" s="5" t="s">
        <v>8</v>
      </c>
      <c r="E229" s="5" t="s">
        <v>14</v>
      </c>
      <c r="F229" s="3">
        <v>0.1</v>
      </c>
      <c r="G229" s="6" t="str">
        <f>VLOOKUP(InputData[[#This Row],[PRODUCT ID]],MasterData[],2,0)</f>
        <v>Glass Coffee Table</v>
      </c>
      <c r="H229" s="6" t="str">
        <f>VLOOKUP(B229,MasterData[],3,)</f>
        <v>Home &amp; Furniture</v>
      </c>
      <c r="I229" s="14">
        <f>VLOOKUP(B229,MasterData[],4,FALSE)</f>
        <v>121</v>
      </c>
      <c r="J229" s="14">
        <f>VLOOKUP(B229,MasterData[],5,FALSE)</f>
        <v>141.57</v>
      </c>
      <c r="K229" s="14">
        <f>InputData[[#This Row],[BUYING PRIZE]]*InputData[[#This Row],[QUANTITY]]</f>
        <v>242</v>
      </c>
      <c r="L229" s="14">
        <f>InputData[[#This Row],[SELLING PRICE]]*InputData[[#This Row],[QUANTITY]]*(1-InputData[[#This Row],[DISCOUNT %2]])</f>
        <v>254.82599999999999</v>
      </c>
      <c r="M229" s="16">
        <f>DAY(InputData[[#This Row],[DATE]])</f>
        <v>3</v>
      </c>
      <c r="N229" s="8" t="str">
        <f>TEXT(InputData[[#This Row],[DATE]],"mmm")</f>
        <v>Dec</v>
      </c>
      <c r="O229" s="10">
        <f>YEAR(InputData[[#This Row],[DATE]])</f>
        <v>2023</v>
      </c>
    </row>
    <row r="230" spans="1:15" x14ac:dyDescent="0.25">
      <c r="A230" s="2" t="s">
        <v>118</v>
      </c>
      <c r="B230" s="4" t="s">
        <v>40</v>
      </c>
      <c r="C230" s="5">
        <v>4</v>
      </c>
      <c r="D230" s="5" t="s">
        <v>7</v>
      </c>
      <c r="E230" s="5" t="s">
        <v>14</v>
      </c>
      <c r="F230" s="3">
        <v>0.15</v>
      </c>
      <c r="G230" s="6" t="str">
        <f>VLOOKUP(InputData[[#This Row],[PRODUCT ID]],MasterData[],2,0)</f>
        <v>Action Figure - Collector's Edition</v>
      </c>
      <c r="H230" s="6" t="str">
        <f>VLOOKUP(B230,MasterData[],3,)</f>
        <v>Toys &amp; Gaming</v>
      </c>
      <c r="I230" s="14">
        <f>VLOOKUP(B230,MasterData[],4,FALSE)</f>
        <v>76</v>
      </c>
      <c r="J230" s="14">
        <f>VLOOKUP(B230,MasterData[],5,FALSE)</f>
        <v>82.08</v>
      </c>
      <c r="K230" s="14">
        <f>InputData[[#This Row],[BUYING PRIZE]]*InputData[[#This Row],[QUANTITY]]</f>
        <v>304</v>
      </c>
      <c r="L230" s="14">
        <f>InputData[[#This Row],[SELLING PRICE]]*InputData[[#This Row],[QUANTITY]]*(1-InputData[[#This Row],[DISCOUNT %2]])</f>
        <v>279.072</v>
      </c>
      <c r="M230" s="16">
        <f>DAY(InputData[[#This Row],[DATE]])</f>
        <v>7</v>
      </c>
      <c r="N230" s="8" t="str">
        <f>TEXT(InputData[[#This Row],[DATE]],"mmm")</f>
        <v>Jun</v>
      </c>
      <c r="O230" s="10">
        <f>YEAR(InputData[[#This Row],[DATE]])</f>
        <v>2023</v>
      </c>
    </row>
    <row r="231" spans="1:15" x14ac:dyDescent="0.25">
      <c r="A231" s="2" t="s">
        <v>232</v>
      </c>
      <c r="B231" s="4" t="s">
        <v>114</v>
      </c>
      <c r="C231" s="5">
        <v>8</v>
      </c>
      <c r="D231" s="5" t="s">
        <v>11</v>
      </c>
      <c r="E231" s="5" t="s">
        <v>8</v>
      </c>
      <c r="F231" s="3">
        <v>0.15</v>
      </c>
      <c r="G231" s="6" t="str">
        <f>VLOOKUP(InputData[[#This Row],[PRODUCT ID]],MasterData[],2,0)</f>
        <v>Memory Foam Mattress</v>
      </c>
      <c r="H231" s="6" t="str">
        <f>VLOOKUP(B231,MasterData[],3,)</f>
        <v>Home &amp; Furniture</v>
      </c>
      <c r="I231" s="14">
        <f>VLOOKUP(B231,MasterData[],4,FALSE)</f>
        <v>144</v>
      </c>
      <c r="J231" s="14">
        <f>VLOOKUP(B231,MasterData[],5,FALSE)</f>
        <v>156.96</v>
      </c>
      <c r="K231" s="14">
        <f>InputData[[#This Row],[BUYING PRIZE]]*InputData[[#This Row],[QUANTITY]]</f>
        <v>1152</v>
      </c>
      <c r="L231" s="14">
        <f>InputData[[#This Row],[SELLING PRICE]]*InputData[[#This Row],[QUANTITY]]*(1-InputData[[#This Row],[DISCOUNT %2]])</f>
        <v>1067.328</v>
      </c>
      <c r="M231" s="16">
        <f>DAY(InputData[[#This Row],[DATE]])</f>
        <v>27</v>
      </c>
      <c r="N231" s="8" t="str">
        <f>TEXT(InputData[[#This Row],[DATE]],"mmm")</f>
        <v>Sep</v>
      </c>
      <c r="O231" s="10">
        <f>YEAR(InputData[[#This Row],[DATE]])</f>
        <v>2023</v>
      </c>
    </row>
    <row r="232" spans="1:15" x14ac:dyDescent="0.25">
      <c r="A232" s="2" t="s">
        <v>233</v>
      </c>
      <c r="B232" s="4" t="s">
        <v>51</v>
      </c>
      <c r="C232" s="5">
        <v>17</v>
      </c>
      <c r="D232" s="5" t="s">
        <v>11</v>
      </c>
      <c r="E232" s="5" t="s">
        <v>8</v>
      </c>
      <c r="F232" s="3">
        <v>0.1</v>
      </c>
      <c r="G232" s="6" t="str">
        <f>VLOOKUP(InputData[[#This Row],[PRODUCT ID]],MasterData[],2,0)</f>
        <v>Smart LED Floor Lamp</v>
      </c>
      <c r="H232" s="6" t="str">
        <f>VLOOKUP(B232,MasterData[],3,)</f>
        <v>Home &amp; Furniture</v>
      </c>
      <c r="I232" s="14">
        <f>VLOOKUP(B232,MasterData[],4,FALSE)</f>
        <v>141</v>
      </c>
      <c r="J232" s="14">
        <f>VLOOKUP(B232,MasterData[],5,FALSE)</f>
        <v>149.46</v>
      </c>
      <c r="K232" s="14">
        <f>InputData[[#This Row],[BUYING PRIZE]]*InputData[[#This Row],[QUANTITY]]</f>
        <v>2397</v>
      </c>
      <c r="L232" s="14">
        <f>InputData[[#This Row],[SELLING PRICE]]*InputData[[#This Row],[QUANTITY]]*(1-InputData[[#This Row],[DISCOUNT %2]])</f>
        <v>2286.7380000000003</v>
      </c>
      <c r="M232" s="16">
        <f>DAY(InputData[[#This Row],[DATE]])</f>
        <v>11</v>
      </c>
      <c r="N232" s="8" t="str">
        <f>TEXT(InputData[[#This Row],[DATE]],"mmm")</f>
        <v>Dec</v>
      </c>
      <c r="O232" s="10">
        <f>YEAR(InputData[[#This Row],[DATE]])</f>
        <v>2023</v>
      </c>
    </row>
    <row r="233" spans="1:15" x14ac:dyDescent="0.25">
      <c r="A233" s="2" t="s">
        <v>223</v>
      </c>
      <c r="B233" s="4" t="s">
        <v>89</v>
      </c>
      <c r="C233" s="5">
        <v>7</v>
      </c>
      <c r="D233" s="5" t="s">
        <v>11</v>
      </c>
      <c r="E233" s="5" t="s">
        <v>14</v>
      </c>
      <c r="F233" s="3">
        <v>0.1</v>
      </c>
      <c r="G233" s="6" t="str">
        <f>VLOOKUP(InputData[[#This Row],[PRODUCT ID]],MasterData[],2,0)</f>
        <v>Ergonomic Office Chair</v>
      </c>
      <c r="H233" s="6" t="str">
        <f>VLOOKUP(B233,MasterData[],3,)</f>
        <v>Home &amp; Furniture</v>
      </c>
      <c r="I233" s="14">
        <f>VLOOKUP(B233,MasterData[],4,FALSE)</f>
        <v>61</v>
      </c>
      <c r="J233" s="14">
        <f>VLOOKUP(B233,MasterData[],5,FALSE)</f>
        <v>76.25</v>
      </c>
      <c r="K233" s="14">
        <f>InputData[[#This Row],[BUYING PRIZE]]*InputData[[#This Row],[QUANTITY]]</f>
        <v>427</v>
      </c>
      <c r="L233" s="14">
        <f>InputData[[#This Row],[SELLING PRICE]]*InputData[[#This Row],[QUANTITY]]*(1-InputData[[#This Row],[DISCOUNT %2]])</f>
        <v>480.375</v>
      </c>
      <c r="M233" s="16">
        <f>DAY(InputData[[#This Row],[DATE]])</f>
        <v>20</v>
      </c>
      <c r="N233" s="8" t="str">
        <f>TEXT(InputData[[#This Row],[DATE]],"mmm")</f>
        <v>Feb</v>
      </c>
      <c r="O233" s="10">
        <f>YEAR(InputData[[#This Row],[DATE]])</f>
        <v>2023</v>
      </c>
    </row>
    <row r="234" spans="1:15" x14ac:dyDescent="0.25">
      <c r="A234" s="2" t="s">
        <v>234</v>
      </c>
      <c r="B234" s="4" t="s">
        <v>123</v>
      </c>
      <c r="C234" s="5">
        <v>4</v>
      </c>
      <c r="D234" s="5" t="s">
        <v>7</v>
      </c>
      <c r="E234" s="5" t="s">
        <v>14</v>
      </c>
      <c r="F234" s="3">
        <v>0.2</v>
      </c>
      <c r="G234" s="6" t="str">
        <f>VLOOKUP(InputData[[#This Row],[PRODUCT ID]],MasterData[],2,0)</f>
        <v>Next-Gen Gaming Console</v>
      </c>
      <c r="H234" s="6" t="str">
        <f>VLOOKUP(B234,MasterData[],3,)</f>
        <v>Toys &amp; Gaming</v>
      </c>
      <c r="I234" s="14">
        <f>VLOOKUP(B234,MasterData[],4,FALSE)</f>
        <v>67</v>
      </c>
      <c r="J234" s="14">
        <f>VLOOKUP(B234,MasterData[],5,FALSE)</f>
        <v>85.76</v>
      </c>
      <c r="K234" s="14">
        <f>InputData[[#This Row],[BUYING PRIZE]]*InputData[[#This Row],[QUANTITY]]</f>
        <v>268</v>
      </c>
      <c r="L234" s="14">
        <f>InputData[[#This Row],[SELLING PRICE]]*InputData[[#This Row],[QUANTITY]]*(1-InputData[[#This Row],[DISCOUNT %2]])</f>
        <v>274.43200000000002</v>
      </c>
      <c r="M234" s="16">
        <f>DAY(InputData[[#This Row],[DATE]])</f>
        <v>26</v>
      </c>
      <c r="N234" s="8" t="str">
        <f>TEXT(InputData[[#This Row],[DATE]],"mmm")</f>
        <v>Nov</v>
      </c>
      <c r="O234" s="10">
        <f>YEAR(InputData[[#This Row],[DATE]])</f>
        <v>2023</v>
      </c>
    </row>
    <row r="235" spans="1:15" x14ac:dyDescent="0.25">
      <c r="A235" s="2" t="s">
        <v>53</v>
      </c>
      <c r="B235" s="4" t="s">
        <v>13</v>
      </c>
      <c r="C235" s="5">
        <v>13</v>
      </c>
      <c r="D235" s="5" t="s">
        <v>11</v>
      </c>
      <c r="E235" s="5" t="s">
        <v>8</v>
      </c>
      <c r="F235" s="3">
        <v>0.2</v>
      </c>
      <c r="G235" s="6" t="str">
        <f>VLOOKUP(InputData[[#This Row],[PRODUCT ID]],MasterData[],2,0)</f>
        <v>Smart Fitness Tracker Band</v>
      </c>
      <c r="H235" s="6" t="str">
        <f>VLOOKUP(B235,MasterData[],3,)</f>
        <v>Sports &amp; Outdoor</v>
      </c>
      <c r="I235" s="14">
        <f>VLOOKUP(B235,MasterData[],4,FALSE)</f>
        <v>89</v>
      </c>
      <c r="J235" s="14">
        <f>VLOOKUP(B235,MasterData[],5,FALSE)</f>
        <v>117.48</v>
      </c>
      <c r="K235" s="14">
        <f>InputData[[#This Row],[BUYING PRIZE]]*InputData[[#This Row],[QUANTITY]]</f>
        <v>1157</v>
      </c>
      <c r="L235" s="14">
        <f>InputData[[#This Row],[SELLING PRICE]]*InputData[[#This Row],[QUANTITY]]*(1-InputData[[#This Row],[DISCOUNT %2]])</f>
        <v>1221.7920000000001</v>
      </c>
      <c r="M235" s="16">
        <f>DAY(InputData[[#This Row],[DATE]])</f>
        <v>29</v>
      </c>
      <c r="N235" s="8" t="str">
        <f>TEXT(InputData[[#This Row],[DATE]],"mmm")</f>
        <v>Jun</v>
      </c>
      <c r="O235" s="10">
        <f>YEAR(InputData[[#This Row],[DATE]])</f>
        <v>2023</v>
      </c>
    </row>
    <row r="236" spans="1:15" x14ac:dyDescent="0.25">
      <c r="A236" s="2" t="s">
        <v>231</v>
      </c>
      <c r="B236" s="4" t="s">
        <v>129</v>
      </c>
      <c r="C236" s="5">
        <v>6</v>
      </c>
      <c r="D236" s="5" t="s">
        <v>11</v>
      </c>
      <c r="E236" s="5" t="s">
        <v>14</v>
      </c>
      <c r="F236" s="3">
        <v>0</v>
      </c>
      <c r="G236" s="6" t="str">
        <f>VLOOKUP(InputData[[#This Row],[PRODUCT ID]],MasterData[],2,0)</f>
        <v>Smart Home Speaker</v>
      </c>
      <c r="H236" s="6" t="str">
        <f>VLOOKUP(B236,MasterData[],3,)</f>
        <v>Electronics &amp; Gadgets</v>
      </c>
      <c r="I236" s="14">
        <f>VLOOKUP(B236,MasterData[],4,FALSE)</f>
        <v>83</v>
      </c>
      <c r="J236" s="14">
        <f>VLOOKUP(B236,MasterData[],5,FALSE)</f>
        <v>94.62</v>
      </c>
      <c r="K236" s="14">
        <f>InputData[[#This Row],[BUYING PRIZE]]*InputData[[#This Row],[QUANTITY]]</f>
        <v>498</v>
      </c>
      <c r="L236" s="14">
        <f>InputData[[#This Row],[SELLING PRICE]]*InputData[[#This Row],[QUANTITY]]*(1-InputData[[#This Row],[DISCOUNT %2]])</f>
        <v>567.72</v>
      </c>
      <c r="M236" s="16">
        <f>DAY(InputData[[#This Row],[DATE]])</f>
        <v>14</v>
      </c>
      <c r="N236" s="8" t="str">
        <f>TEXT(InputData[[#This Row],[DATE]],"mmm")</f>
        <v>Mar</v>
      </c>
      <c r="O236" s="10">
        <f>YEAR(InputData[[#This Row],[DATE]])</f>
        <v>2023</v>
      </c>
    </row>
    <row r="237" spans="1:15" x14ac:dyDescent="0.25">
      <c r="A237" s="2" t="s">
        <v>220</v>
      </c>
      <c r="B237" s="4" t="s">
        <v>96</v>
      </c>
      <c r="C237" s="5">
        <v>14</v>
      </c>
      <c r="D237" s="5" t="s">
        <v>7</v>
      </c>
      <c r="E237" s="5" t="s">
        <v>14</v>
      </c>
      <c r="F237" s="3">
        <v>0.15</v>
      </c>
      <c r="G237" s="6" t="str">
        <f>VLOOKUP(InputData[[#This Row],[PRODUCT ID]],MasterData[],2,0)</f>
        <v>Digital Wall Clock</v>
      </c>
      <c r="H237" s="6" t="str">
        <f>VLOOKUP(B237,MasterData[],3,)</f>
        <v>Home &amp; Furniture</v>
      </c>
      <c r="I237" s="14">
        <f>VLOOKUP(B237,MasterData[],4,FALSE)</f>
        <v>48</v>
      </c>
      <c r="J237" s="14">
        <f>VLOOKUP(B237,MasterData[],5,FALSE)</f>
        <v>57.12</v>
      </c>
      <c r="K237" s="14">
        <f>InputData[[#This Row],[BUYING PRIZE]]*InputData[[#This Row],[QUANTITY]]</f>
        <v>672</v>
      </c>
      <c r="L237" s="14">
        <f>InputData[[#This Row],[SELLING PRICE]]*InputData[[#This Row],[QUANTITY]]*(1-InputData[[#This Row],[DISCOUNT %2]])</f>
        <v>679.72799999999995</v>
      </c>
      <c r="M237" s="16">
        <f>DAY(InputData[[#This Row],[DATE]])</f>
        <v>16</v>
      </c>
      <c r="N237" s="8" t="str">
        <f>TEXT(InputData[[#This Row],[DATE]],"mmm")</f>
        <v>Jun</v>
      </c>
      <c r="O237" s="10">
        <f>YEAR(InputData[[#This Row],[DATE]])</f>
        <v>2023</v>
      </c>
    </row>
    <row r="238" spans="1:15" x14ac:dyDescent="0.25">
      <c r="A238" s="2" t="s">
        <v>235</v>
      </c>
      <c r="B238" s="4" t="s">
        <v>24</v>
      </c>
      <c r="C238" s="5">
        <v>5</v>
      </c>
      <c r="D238" s="5" t="s">
        <v>7</v>
      </c>
      <c r="E238" s="5" t="s">
        <v>14</v>
      </c>
      <c r="F238" s="3">
        <v>0.2</v>
      </c>
      <c r="G238" s="6" t="str">
        <f>VLOOKUP(InputData[[#This Row],[PRODUCT ID]],MasterData[],2,0)</f>
        <v>Diamond Stud Earrings</v>
      </c>
      <c r="H238" s="6" t="str">
        <f>VLOOKUP(B238,MasterData[],3,)</f>
        <v>Fashion &amp; Accessories</v>
      </c>
      <c r="I238" s="14">
        <f>VLOOKUP(B238,MasterData[],4,FALSE)</f>
        <v>13</v>
      </c>
      <c r="J238" s="14">
        <f>VLOOKUP(B238,MasterData[],5,FALSE)</f>
        <v>16.64</v>
      </c>
      <c r="K238" s="14">
        <f>InputData[[#This Row],[BUYING PRIZE]]*InputData[[#This Row],[QUANTITY]]</f>
        <v>65</v>
      </c>
      <c r="L238" s="14">
        <f>InputData[[#This Row],[SELLING PRICE]]*InputData[[#This Row],[QUANTITY]]*(1-InputData[[#This Row],[DISCOUNT %2]])</f>
        <v>66.56</v>
      </c>
      <c r="M238" s="16">
        <f>DAY(InputData[[#This Row],[DATE]])</f>
        <v>19</v>
      </c>
      <c r="N238" s="8" t="str">
        <f>TEXT(InputData[[#This Row],[DATE]],"mmm")</f>
        <v>Sep</v>
      </c>
      <c r="O238" s="10">
        <f>YEAR(InputData[[#This Row],[DATE]])</f>
        <v>2023</v>
      </c>
    </row>
    <row r="239" spans="1:15" x14ac:dyDescent="0.25">
      <c r="A239" s="2" t="s">
        <v>158</v>
      </c>
      <c r="B239" s="4" t="s">
        <v>110</v>
      </c>
      <c r="C239" s="5">
        <v>20</v>
      </c>
      <c r="D239" s="5" t="s">
        <v>7</v>
      </c>
      <c r="E239" s="5" t="s">
        <v>14</v>
      </c>
      <c r="F239" s="3">
        <v>0.2</v>
      </c>
      <c r="G239" s="6" t="str">
        <f>VLOOKUP(InputData[[#This Row],[PRODUCT ID]],MasterData[],2,0)</f>
        <v>Tabletop Board Game - Strategy Edition</v>
      </c>
      <c r="H239" s="6" t="str">
        <f>VLOOKUP(B239,MasterData[],3,)</f>
        <v>Toys &amp; Gaming</v>
      </c>
      <c r="I239" s="14">
        <f>VLOOKUP(B239,MasterData[],4,FALSE)</f>
        <v>67</v>
      </c>
      <c r="J239" s="14">
        <f>VLOOKUP(B239,MasterData[],5,FALSE)</f>
        <v>83.08</v>
      </c>
      <c r="K239" s="14">
        <f>InputData[[#This Row],[BUYING PRIZE]]*InputData[[#This Row],[QUANTITY]]</f>
        <v>1340</v>
      </c>
      <c r="L239" s="14">
        <f>InputData[[#This Row],[SELLING PRICE]]*InputData[[#This Row],[QUANTITY]]*(1-InputData[[#This Row],[DISCOUNT %2]])</f>
        <v>1329.28</v>
      </c>
      <c r="M239" s="16">
        <f>DAY(InputData[[#This Row],[DATE]])</f>
        <v>9</v>
      </c>
      <c r="N239" s="8" t="str">
        <f>TEXT(InputData[[#This Row],[DATE]],"mmm")</f>
        <v>Jan</v>
      </c>
      <c r="O239" s="10">
        <f>YEAR(InputData[[#This Row],[DATE]])</f>
        <v>2023</v>
      </c>
    </row>
    <row r="240" spans="1:15" x14ac:dyDescent="0.25">
      <c r="A240" s="2" t="s">
        <v>236</v>
      </c>
      <c r="B240" s="4" t="s">
        <v>60</v>
      </c>
      <c r="C240" s="5">
        <v>19</v>
      </c>
      <c r="D240" s="5" t="s">
        <v>7</v>
      </c>
      <c r="E240" s="5" t="s">
        <v>14</v>
      </c>
      <c r="F240" s="3">
        <v>0.05</v>
      </c>
      <c r="G240" s="6" t="str">
        <f>VLOOKUP(InputData[[#This Row],[PRODUCT ID]],MasterData[],2,0)</f>
        <v>LEGO Creator Set</v>
      </c>
      <c r="H240" s="6" t="str">
        <f>VLOOKUP(B240,MasterData[],3,)</f>
        <v>Toys &amp; Gaming</v>
      </c>
      <c r="I240" s="14">
        <f>VLOOKUP(B240,MasterData[],4,FALSE)</f>
        <v>37</v>
      </c>
      <c r="J240" s="14">
        <f>VLOOKUP(B240,MasterData[],5,FALSE)</f>
        <v>42.55</v>
      </c>
      <c r="K240" s="14">
        <f>InputData[[#This Row],[BUYING PRIZE]]*InputData[[#This Row],[QUANTITY]]</f>
        <v>703</v>
      </c>
      <c r="L240" s="14">
        <f>InputData[[#This Row],[SELLING PRICE]]*InputData[[#This Row],[QUANTITY]]*(1-InputData[[#This Row],[DISCOUNT %2]])</f>
        <v>768.02749999999992</v>
      </c>
      <c r="M240" s="16">
        <f>DAY(InputData[[#This Row],[DATE]])</f>
        <v>16</v>
      </c>
      <c r="N240" s="8" t="str">
        <f>TEXT(InputData[[#This Row],[DATE]],"mmm")</f>
        <v>Nov</v>
      </c>
      <c r="O240" s="10">
        <f>YEAR(InputData[[#This Row],[DATE]])</f>
        <v>2023</v>
      </c>
    </row>
    <row r="241" spans="1:15" x14ac:dyDescent="0.25">
      <c r="A241" s="2" t="s">
        <v>107</v>
      </c>
      <c r="B241" s="4" t="s">
        <v>74</v>
      </c>
      <c r="C241" s="5">
        <v>17</v>
      </c>
      <c r="D241" s="5" t="s">
        <v>7</v>
      </c>
      <c r="E241" s="5" t="s">
        <v>14</v>
      </c>
      <c r="F241" s="3">
        <v>0.2</v>
      </c>
      <c r="G241" s="6" t="str">
        <f>VLOOKUP(InputData[[#This Row],[PRODUCT ID]],MasterData[],2,0)</f>
        <v>3-Seater Recliner Sofa</v>
      </c>
      <c r="H241" s="6" t="str">
        <f>VLOOKUP(B241,MasterData[],3,)</f>
        <v>Home &amp; Furniture</v>
      </c>
      <c r="I241" s="14">
        <f>VLOOKUP(B241,MasterData[],4,FALSE)</f>
        <v>126</v>
      </c>
      <c r="J241" s="14">
        <f>VLOOKUP(B241,MasterData[],5,FALSE)</f>
        <v>162.54</v>
      </c>
      <c r="K241" s="14">
        <f>InputData[[#This Row],[BUYING PRIZE]]*InputData[[#This Row],[QUANTITY]]</f>
        <v>2142</v>
      </c>
      <c r="L241" s="14">
        <f>InputData[[#This Row],[SELLING PRICE]]*InputData[[#This Row],[QUANTITY]]*(1-InputData[[#This Row],[DISCOUNT %2]])</f>
        <v>2210.5439999999999</v>
      </c>
      <c r="M241" s="16">
        <f>DAY(InputData[[#This Row],[DATE]])</f>
        <v>20</v>
      </c>
      <c r="N241" s="8" t="str">
        <f>TEXT(InputData[[#This Row],[DATE]],"mmm")</f>
        <v>Sep</v>
      </c>
      <c r="O241" s="10">
        <f>YEAR(InputData[[#This Row],[DATE]])</f>
        <v>2023</v>
      </c>
    </row>
    <row r="242" spans="1:15" x14ac:dyDescent="0.25">
      <c r="A242" s="2" t="s">
        <v>237</v>
      </c>
      <c r="B242" s="4" t="s">
        <v>36</v>
      </c>
      <c r="C242" s="5">
        <v>12</v>
      </c>
      <c r="D242" s="5" t="s">
        <v>7</v>
      </c>
      <c r="E242" s="5" t="s">
        <v>14</v>
      </c>
      <c r="F242" s="3">
        <v>0.2</v>
      </c>
      <c r="G242" s="6" t="str">
        <f>VLOOKUP(InputData[[#This Row],[PRODUCT ID]],MasterData[],2,0)</f>
        <v>Luxury Stainless Steel Watch</v>
      </c>
      <c r="H242" s="6" t="str">
        <f>VLOOKUP(B242,MasterData[],3,)</f>
        <v>Fashion &amp; Accessories</v>
      </c>
      <c r="I242" s="14">
        <f>VLOOKUP(B242,MasterData[],4,FALSE)</f>
        <v>73</v>
      </c>
      <c r="J242" s="14">
        <f>VLOOKUP(B242,MasterData[],5,FALSE)</f>
        <v>94.17</v>
      </c>
      <c r="K242" s="14">
        <f>InputData[[#This Row],[BUYING PRIZE]]*InputData[[#This Row],[QUANTITY]]</f>
        <v>876</v>
      </c>
      <c r="L242" s="14">
        <f>InputData[[#This Row],[SELLING PRICE]]*InputData[[#This Row],[QUANTITY]]*(1-InputData[[#This Row],[DISCOUNT %2]])</f>
        <v>904.03200000000004</v>
      </c>
      <c r="M242" s="16">
        <f>DAY(InputData[[#This Row],[DATE]])</f>
        <v>25</v>
      </c>
      <c r="N242" s="8" t="str">
        <f>TEXT(InputData[[#This Row],[DATE]],"mmm")</f>
        <v>Feb</v>
      </c>
      <c r="O242" s="10">
        <f>YEAR(InputData[[#This Row],[DATE]])</f>
        <v>2023</v>
      </c>
    </row>
    <row r="243" spans="1:15" x14ac:dyDescent="0.25">
      <c r="A243" s="2" t="s">
        <v>64</v>
      </c>
      <c r="B243" s="4" t="s">
        <v>22</v>
      </c>
      <c r="C243" s="5">
        <v>11</v>
      </c>
      <c r="D243" s="5" t="s">
        <v>8</v>
      </c>
      <c r="E243" s="5" t="s">
        <v>8</v>
      </c>
      <c r="F243" s="3">
        <v>0</v>
      </c>
      <c r="G243" s="6" t="str">
        <f>VLOOKUP(InputData[[#This Row],[PRODUCT ID]],MasterData[],2,0)</f>
        <v>VR Headset Max</v>
      </c>
      <c r="H243" s="6" t="str">
        <f>VLOOKUP(B243,MasterData[],3,)</f>
        <v>Electronics &amp; Gadgets</v>
      </c>
      <c r="I243" s="14">
        <f>VLOOKUP(B243,MasterData[],4,FALSE)</f>
        <v>43</v>
      </c>
      <c r="J243" s="14">
        <f>VLOOKUP(B243,MasterData[],5,FALSE)</f>
        <v>47.73</v>
      </c>
      <c r="K243" s="14">
        <f>InputData[[#This Row],[BUYING PRIZE]]*InputData[[#This Row],[QUANTITY]]</f>
        <v>473</v>
      </c>
      <c r="L243" s="14">
        <f>InputData[[#This Row],[SELLING PRICE]]*InputData[[#This Row],[QUANTITY]]*(1-InputData[[#This Row],[DISCOUNT %2]])</f>
        <v>525.03</v>
      </c>
      <c r="M243" s="16">
        <f>DAY(InputData[[#This Row],[DATE]])</f>
        <v>7</v>
      </c>
      <c r="N243" s="8" t="str">
        <f>TEXT(InputData[[#This Row],[DATE]],"mmm")</f>
        <v>Sep</v>
      </c>
      <c r="O243" s="10">
        <f>YEAR(InputData[[#This Row],[DATE]])</f>
        <v>2023</v>
      </c>
    </row>
    <row r="244" spans="1:15" x14ac:dyDescent="0.25">
      <c r="A244" s="2" t="s">
        <v>227</v>
      </c>
      <c r="B244" s="4" t="s">
        <v>83</v>
      </c>
      <c r="C244" s="5">
        <v>17</v>
      </c>
      <c r="D244" s="5" t="s">
        <v>11</v>
      </c>
      <c r="E244" s="5" t="s">
        <v>14</v>
      </c>
      <c r="F244" s="3">
        <v>0.15</v>
      </c>
      <c r="G244" s="6" t="str">
        <f>VLOOKUP(InputData[[#This Row],[PRODUCT ID]],MasterData[],2,0)</f>
        <v>Professional Tennis Racket</v>
      </c>
      <c r="H244" s="6" t="str">
        <f>VLOOKUP(B244,MasterData[],3,)</f>
        <v>Sports &amp; Outdoor</v>
      </c>
      <c r="I244" s="14">
        <f>VLOOKUP(B244,MasterData[],4,FALSE)</f>
        <v>55</v>
      </c>
      <c r="J244" s="14">
        <f>VLOOKUP(B244,MasterData[],5,FALSE)</f>
        <v>58.3</v>
      </c>
      <c r="K244" s="14">
        <f>InputData[[#This Row],[BUYING PRIZE]]*InputData[[#This Row],[QUANTITY]]</f>
        <v>935</v>
      </c>
      <c r="L244" s="14">
        <f>InputData[[#This Row],[SELLING PRICE]]*InputData[[#This Row],[QUANTITY]]*(1-InputData[[#This Row],[DISCOUNT %2]])</f>
        <v>842.43499999999995</v>
      </c>
      <c r="M244" s="16">
        <f>DAY(InputData[[#This Row],[DATE]])</f>
        <v>18</v>
      </c>
      <c r="N244" s="8" t="str">
        <f>TEXT(InputData[[#This Row],[DATE]],"mmm")</f>
        <v>Jun</v>
      </c>
      <c r="O244" s="10">
        <f>YEAR(InputData[[#This Row],[DATE]])</f>
        <v>2023</v>
      </c>
    </row>
    <row r="245" spans="1:15" x14ac:dyDescent="0.25">
      <c r="A245" s="2" t="s">
        <v>185</v>
      </c>
      <c r="B245" s="4" t="s">
        <v>13</v>
      </c>
      <c r="C245" s="5">
        <v>12</v>
      </c>
      <c r="D245" s="5" t="s">
        <v>7</v>
      </c>
      <c r="E245" s="5" t="s">
        <v>14</v>
      </c>
      <c r="F245" s="3">
        <v>0.15</v>
      </c>
      <c r="G245" s="6" t="str">
        <f>VLOOKUP(InputData[[#This Row],[PRODUCT ID]],MasterData[],2,0)</f>
        <v>Smart Fitness Tracker Band</v>
      </c>
      <c r="H245" s="6" t="str">
        <f>VLOOKUP(B245,MasterData[],3,)</f>
        <v>Sports &amp; Outdoor</v>
      </c>
      <c r="I245" s="14">
        <f>VLOOKUP(B245,MasterData[],4,FALSE)</f>
        <v>89</v>
      </c>
      <c r="J245" s="14">
        <f>VLOOKUP(B245,MasterData[],5,FALSE)</f>
        <v>117.48</v>
      </c>
      <c r="K245" s="14">
        <f>InputData[[#This Row],[BUYING PRIZE]]*InputData[[#This Row],[QUANTITY]]</f>
        <v>1068</v>
      </c>
      <c r="L245" s="14">
        <f>InputData[[#This Row],[SELLING PRICE]]*InputData[[#This Row],[QUANTITY]]*(1-InputData[[#This Row],[DISCOUNT %2]])</f>
        <v>1198.296</v>
      </c>
      <c r="M245" s="16">
        <f>DAY(InputData[[#This Row],[DATE]])</f>
        <v>27</v>
      </c>
      <c r="N245" s="8" t="str">
        <f>TEXT(InputData[[#This Row],[DATE]],"mmm")</f>
        <v>Nov</v>
      </c>
      <c r="O245" s="10">
        <f>YEAR(InputData[[#This Row],[DATE]])</f>
        <v>2023</v>
      </c>
    </row>
    <row r="246" spans="1:15" x14ac:dyDescent="0.25">
      <c r="A246" s="2" t="s">
        <v>159</v>
      </c>
      <c r="B246" s="4" t="s">
        <v>60</v>
      </c>
      <c r="C246" s="5">
        <v>4</v>
      </c>
      <c r="D246" s="5" t="s">
        <v>7</v>
      </c>
      <c r="E246" s="5" t="s">
        <v>8</v>
      </c>
      <c r="F246" s="3">
        <v>0.1</v>
      </c>
      <c r="G246" s="6" t="str">
        <f>VLOOKUP(InputData[[#This Row],[PRODUCT ID]],MasterData[],2,0)</f>
        <v>LEGO Creator Set</v>
      </c>
      <c r="H246" s="6" t="str">
        <f>VLOOKUP(B246,MasterData[],3,)</f>
        <v>Toys &amp; Gaming</v>
      </c>
      <c r="I246" s="14">
        <f>VLOOKUP(B246,MasterData[],4,FALSE)</f>
        <v>37</v>
      </c>
      <c r="J246" s="14">
        <f>VLOOKUP(B246,MasterData[],5,FALSE)</f>
        <v>42.55</v>
      </c>
      <c r="K246" s="14">
        <f>InputData[[#This Row],[BUYING PRIZE]]*InputData[[#This Row],[QUANTITY]]</f>
        <v>148</v>
      </c>
      <c r="L246" s="14">
        <f>InputData[[#This Row],[SELLING PRICE]]*InputData[[#This Row],[QUANTITY]]*(1-InputData[[#This Row],[DISCOUNT %2]])</f>
        <v>153.18</v>
      </c>
      <c r="M246" s="16">
        <f>DAY(InputData[[#This Row],[DATE]])</f>
        <v>30</v>
      </c>
      <c r="N246" s="8" t="str">
        <f>TEXT(InputData[[#This Row],[DATE]],"mmm")</f>
        <v>Jul</v>
      </c>
      <c r="O246" s="10">
        <f>YEAR(InputData[[#This Row],[DATE]])</f>
        <v>2023</v>
      </c>
    </row>
    <row r="247" spans="1:15" x14ac:dyDescent="0.25">
      <c r="A247" s="2" t="s">
        <v>30</v>
      </c>
      <c r="B247" s="4" t="s">
        <v>72</v>
      </c>
      <c r="C247" s="5">
        <v>5</v>
      </c>
      <c r="D247" s="5" t="s">
        <v>7</v>
      </c>
      <c r="E247" s="5" t="s">
        <v>8</v>
      </c>
      <c r="F247" s="3">
        <v>0.05</v>
      </c>
      <c r="G247" s="6" t="str">
        <f>VLOOKUP(InputData[[#This Row],[PRODUCT ID]],MasterData[],2,0)</f>
        <v>Foldable Electric Scooter</v>
      </c>
      <c r="H247" s="6" t="str">
        <f>VLOOKUP(B247,MasterData[],3,)</f>
        <v>Sports &amp; Outdoor</v>
      </c>
      <c r="I247" s="14">
        <f>VLOOKUP(B247,MasterData[],4,FALSE)</f>
        <v>95</v>
      </c>
      <c r="J247" s="14">
        <f>VLOOKUP(B247,MasterData[],5,FALSE)</f>
        <v>119.7</v>
      </c>
      <c r="K247" s="14">
        <f>InputData[[#This Row],[BUYING PRIZE]]*InputData[[#This Row],[QUANTITY]]</f>
        <v>475</v>
      </c>
      <c r="L247" s="14">
        <f>InputData[[#This Row],[SELLING PRICE]]*InputData[[#This Row],[QUANTITY]]*(1-InputData[[#This Row],[DISCOUNT %2]])</f>
        <v>568.57499999999993</v>
      </c>
      <c r="M247" s="16">
        <f>DAY(InputData[[#This Row],[DATE]])</f>
        <v>14</v>
      </c>
      <c r="N247" s="8" t="str">
        <f>TEXT(InputData[[#This Row],[DATE]],"mmm")</f>
        <v>Jan</v>
      </c>
      <c r="O247" s="10">
        <f>YEAR(InputData[[#This Row],[DATE]])</f>
        <v>2023</v>
      </c>
    </row>
    <row r="248" spans="1:15" x14ac:dyDescent="0.25">
      <c r="A248" s="2" t="s">
        <v>77</v>
      </c>
      <c r="B248" s="4" t="s">
        <v>114</v>
      </c>
      <c r="C248" s="5">
        <v>18</v>
      </c>
      <c r="D248" s="5" t="s">
        <v>8</v>
      </c>
      <c r="E248" s="5" t="s">
        <v>8</v>
      </c>
      <c r="F248" s="3">
        <v>0.2</v>
      </c>
      <c r="G248" s="6" t="str">
        <f>VLOOKUP(InputData[[#This Row],[PRODUCT ID]],MasterData[],2,0)</f>
        <v>Memory Foam Mattress</v>
      </c>
      <c r="H248" s="6" t="str">
        <f>VLOOKUP(B248,MasterData[],3,)</f>
        <v>Home &amp; Furniture</v>
      </c>
      <c r="I248" s="14">
        <f>VLOOKUP(B248,MasterData[],4,FALSE)</f>
        <v>144</v>
      </c>
      <c r="J248" s="14">
        <f>VLOOKUP(B248,MasterData[],5,FALSE)</f>
        <v>156.96</v>
      </c>
      <c r="K248" s="14">
        <f>InputData[[#This Row],[BUYING PRIZE]]*InputData[[#This Row],[QUANTITY]]</f>
        <v>2592</v>
      </c>
      <c r="L248" s="14">
        <f>InputData[[#This Row],[SELLING PRICE]]*InputData[[#This Row],[QUANTITY]]*(1-InputData[[#This Row],[DISCOUNT %2]])</f>
        <v>2260.2240000000002</v>
      </c>
      <c r="M248" s="16">
        <f>DAY(InputData[[#This Row],[DATE]])</f>
        <v>7</v>
      </c>
      <c r="N248" s="8" t="str">
        <f>TEXT(InputData[[#This Row],[DATE]],"mmm")</f>
        <v>May</v>
      </c>
      <c r="O248" s="10">
        <f>YEAR(InputData[[#This Row],[DATE]])</f>
        <v>2023</v>
      </c>
    </row>
    <row r="249" spans="1:15" x14ac:dyDescent="0.25">
      <c r="A249" s="2" t="s">
        <v>154</v>
      </c>
      <c r="B249" s="4" t="s">
        <v>80</v>
      </c>
      <c r="C249" s="5">
        <v>10</v>
      </c>
      <c r="D249" s="5" t="s">
        <v>8</v>
      </c>
      <c r="E249" s="5" t="s">
        <v>14</v>
      </c>
      <c r="F249" s="3">
        <v>0</v>
      </c>
      <c r="G249" s="6" t="str">
        <f>VLOOKUP(InputData[[#This Row],[PRODUCT ID]],MasterData[],2,0)</f>
        <v>DroneX with 4K Camera</v>
      </c>
      <c r="H249" s="6" t="str">
        <f>VLOOKUP(B249,MasterData[],3,)</f>
        <v>Electronics &amp; Gadgets</v>
      </c>
      <c r="I249" s="14">
        <f>VLOOKUP(B249,MasterData[],4,FALSE)</f>
        <v>6</v>
      </c>
      <c r="J249" s="14">
        <f>VLOOKUP(B249,MasterData[],5,FALSE)</f>
        <v>7.8599999999999994</v>
      </c>
      <c r="K249" s="14">
        <f>InputData[[#This Row],[BUYING PRIZE]]*InputData[[#This Row],[QUANTITY]]</f>
        <v>60</v>
      </c>
      <c r="L249" s="14">
        <f>InputData[[#This Row],[SELLING PRICE]]*InputData[[#This Row],[QUANTITY]]*(1-InputData[[#This Row],[DISCOUNT %2]])</f>
        <v>78.599999999999994</v>
      </c>
      <c r="M249" s="16">
        <f>DAY(InputData[[#This Row],[DATE]])</f>
        <v>2</v>
      </c>
      <c r="N249" s="8" t="str">
        <f>TEXT(InputData[[#This Row],[DATE]],"mmm")</f>
        <v>Sep</v>
      </c>
      <c r="O249" s="10">
        <f>YEAR(InputData[[#This Row],[DATE]])</f>
        <v>2023</v>
      </c>
    </row>
    <row r="250" spans="1:15" x14ac:dyDescent="0.25">
      <c r="A250" s="2" t="s">
        <v>238</v>
      </c>
      <c r="B250" s="4" t="s">
        <v>80</v>
      </c>
      <c r="C250" s="5">
        <v>1</v>
      </c>
      <c r="D250" s="5" t="s">
        <v>11</v>
      </c>
      <c r="E250" s="5" t="s">
        <v>8</v>
      </c>
      <c r="F250" s="3">
        <v>0.05</v>
      </c>
      <c r="G250" s="6" t="str">
        <f>VLOOKUP(InputData[[#This Row],[PRODUCT ID]],MasterData[],2,0)</f>
        <v>DroneX with 4K Camera</v>
      </c>
      <c r="H250" s="6" t="str">
        <f>VLOOKUP(B250,MasterData[],3,)</f>
        <v>Electronics &amp; Gadgets</v>
      </c>
      <c r="I250" s="14">
        <f>VLOOKUP(B250,MasterData[],4,FALSE)</f>
        <v>6</v>
      </c>
      <c r="J250" s="14">
        <f>VLOOKUP(B250,MasterData[],5,FALSE)</f>
        <v>7.8599999999999994</v>
      </c>
      <c r="K250" s="14">
        <f>InputData[[#This Row],[BUYING PRIZE]]*InputData[[#This Row],[QUANTITY]]</f>
        <v>6</v>
      </c>
      <c r="L250" s="14">
        <f>InputData[[#This Row],[SELLING PRICE]]*InputData[[#This Row],[QUANTITY]]*(1-InputData[[#This Row],[DISCOUNT %2]])</f>
        <v>7.4669999999999987</v>
      </c>
      <c r="M250" s="16">
        <f>DAY(InputData[[#This Row],[DATE]])</f>
        <v>5</v>
      </c>
      <c r="N250" s="8" t="str">
        <f>TEXT(InputData[[#This Row],[DATE]],"mmm")</f>
        <v>Apr</v>
      </c>
      <c r="O250" s="10">
        <f>YEAR(InputData[[#This Row],[DATE]])</f>
        <v>2023</v>
      </c>
    </row>
    <row r="251" spans="1:15" x14ac:dyDescent="0.25">
      <c r="A251" s="2" t="s">
        <v>239</v>
      </c>
      <c r="B251" s="4" t="s">
        <v>146</v>
      </c>
      <c r="C251" s="5">
        <v>11</v>
      </c>
      <c r="D251" s="5" t="s">
        <v>8</v>
      </c>
      <c r="E251" s="5" t="s">
        <v>14</v>
      </c>
      <c r="F251" s="3">
        <v>0.05</v>
      </c>
      <c r="G251" s="6" t="str">
        <f>VLOOKUP(InputData[[#This Row],[PRODUCT ID]],MasterData[],2,0)</f>
        <v>Gaming Laptop Xtreme</v>
      </c>
      <c r="H251" s="6" t="str">
        <f>VLOOKUP(B251,MasterData[],3,)</f>
        <v>Electronics &amp; Gadgets</v>
      </c>
      <c r="I251" s="14">
        <f>VLOOKUP(B251,MasterData[],4,FALSE)</f>
        <v>44</v>
      </c>
      <c r="J251" s="14">
        <f>VLOOKUP(B251,MasterData[],5,FALSE)</f>
        <v>48.84</v>
      </c>
      <c r="K251" s="14">
        <f>InputData[[#This Row],[BUYING PRIZE]]*InputData[[#This Row],[QUANTITY]]</f>
        <v>484</v>
      </c>
      <c r="L251" s="14">
        <f>InputData[[#This Row],[SELLING PRICE]]*InputData[[#This Row],[QUANTITY]]*(1-InputData[[#This Row],[DISCOUNT %2]])</f>
        <v>510.37799999999999</v>
      </c>
      <c r="M251" s="16">
        <f>DAY(InputData[[#This Row],[DATE]])</f>
        <v>8</v>
      </c>
      <c r="N251" s="8" t="str">
        <f>TEXT(InputData[[#This Row],[DATE]],"mmm")</f>
        <v>Jan</v>
      </c>
      <c r="O251" s="10">
        <f>YEAR(InputData[[#This Row],[DATE]])</f>
        <v>2023</v>
      </c>
    </row>
    <row r="252" spans="1:15" x14ac:dyDescent="0.25">
      <c r="A252" s="2" t="s">
        <v>93</v>
      </c>
      <c r="B252" s="4" t="s">
        <v>66</v>
      </c>
      <c r="C252" s="5">
        <v>12</v>
      </c>
      <c r="D252" s="5" t="s">
        <v>11</v>
      </c>
      <c r="E252" s="5" t="s">
        <v>14</v>
      </c>
      <c r="F252" s="3">
        <v>0.2</v>
      </c>
      <c r="G252" s="6" t="str">
        <f>VLOOKUP(InputData[[#This Row],[PRODUCT ID]],MasterData[],2,0)</f>
        <v>Mechanical Gaming Keyboard</v>
      </c>
      <c r="H252" s="6" t="str">
        <f>VLOOKUP(B252,MasterData[],3,)</f>
        <v>Toys &amp; Gaming</v>
      </c>
      <c r="I252" s="14">
        <f>VLOOKUP(B252,MasterData[],4,FALSE)</f>
        <v>138</v>
      </c>
      <c r="J252" s="14">
        <f>VLOOKUP(B252,MasterData[],5,FALSE)</f>
        <v>173.88</v>
      </c>
      <c r="K252" s="14">
        <f>InputData[[#This Row],[BUYING PRIZE]]*InputData[[#This Row],[QUANTITY]]</f>
        <v>1656</v>
      </c>
      <c r="L252" s="14">
        <f>InputData[[#This Row],[SELLING PRICE]]*InputData[[#This Row],[QUANTITY]]*(1-InputData[[#This Row],[DISCOUNT %2]])</f>
        <v>1669.248</v>
      </c>
      <c r="M252" s="16">
        <f>DAY(InputData[[#This Row],[DATE]])</f>
        <v>20</v>
      </c>
      <c r="N252" s="8" t="str">
        <f>TEXT(InputData[[#This Row],[DATE]],"mmm")</f>
        <v>Jan</v>
      </c>
      <c r="O252" s="10">
        <f>YEAR(InputData[[#This Row],[DATE]])</f>
        <v>2023</v>
      </c>
    </row>
    <row r="253" spans="1:15" x14ac:dyDescent="0.25">
      <c r="A253" s="2" t="s">
        <v>163</v>
      </c>
      <c r="B253" s="4" t="s">
        <v>22</v>
      </c>
      <c r="C253" s="5">
        <v>18</v>
      </c>
      <c r="D253" s="5" t="s">
        <v>7</v>
      </c>
      <c r="E253" s="5" t="s">
        <v>14</v>
      </c>
      <c r="F253" s="3">
        <v>0.1</v>
      </c>
      <c r="G253" s="6" t="str">
        <f>VLOOKUP(InputData[[#This Row],[PRODUCT ID]],MasterData[],2,0)</f>
        <v>VR Headset Max</v>
      </c>
      <c r="H253" s="6" t="str">
        <f>VLOOKUP(B253,MasterData[],3,)</f>
        <v>Electronics &amp; Gadgets</v>
      </c>
      <c r="I253" s="14">
        <f>VLOOKUP(B253,MasterData[],4,FALSE)</f>
        <v>43</v>
      </c>
      <c r="J253" s="14">
        <f>VLOOKUP(B253,MasterData[],5,FALSE)</f>
        <v>47.73</v>
      </c>
      <c r="K253" s="14">
        <f>InputData[[#This Row],[BUYING PRIZE]]*InputData[[#This Row],[QUANTITY]]</f>
        <v>774</v>
      </c>
      <c r="L253" s="14">
        <f>InputData[[#This Row],[SELLING PRICE]]*InputData[[#This Row],[QUANTITY]]*(1-InputData[[#This Row],[DISCOUNT %2]])</f>
        <v>773.226</v>
      </c>
      <c r="M253" s="16">
        <f>DAY(InputData[[#This Row],[DATE]])</f>
        <v>27</v>
      </c>
      <c r="N253" s="8" t="str">
        <f>TEXT(InputData[[#This Row],[DATE]],"mmm")</f>
        <v>Feb</v>
      </c>
      <c r="O253" s="10">
        <f>YEAR(InputData[[#This Row],[DATE]])</f>
        <v>2023</v>
      </c>
    </row>
    <row r="254" spans="1:15" x14ac:dyDescent="0.25">
      <c r="A254" s="2" t="s">
        <v>240</v>
      </c>
      <c r="B254" s="4" t="s">
        <v>155</v>
      </c>
      <c r="C254" s="5">
        <v>18</v>
      </c>
      <c r="D254" s="5" t="s">
        <v>11</v>
      </c>
      <c r="E254" s="5" t="s">
        <v>14</v>
      </c>
      <c r="F254" s="3">
        <v>0</v>
      </c>
      <c r="G254" s="6" t="str">
        <f>VLOOKUP(InputData[[#This Row],[PRODUCT ID]],MasterData[],2,0)</f>
        <v>Gaming Mouse - RGB Edition</v>
      </c>
      <c r="H254" s="6" t="str">
        <f>VLOOKUP(B254,MasterData[],3,)</f>
        <v>Toys &amp; Gaming</v>
      </c>
      <c r="I254" s="14">
        <f>VLOOKUP(B254,MasterData[],4,FALSE)</f>
        <v>90</v>
      </c>
      <c r="J254" s="14">
        <f>VLOOKUP(B254,MasterData[],5,FALSE)</f>
        <v>115.2</v>
      </c>
      <c r="K254" s="14">
        <f>InputData[[#This Row],[BUYING PRIZE]]*InputData[[#This Row],[QUANTITY]]</f>
        <v>1620</v>
      </c>
      <c r="L254" s="14">
        <f>InputData[[#This Row],[SELLING PRICE]]*InputData[[#This Row],[QUANTITY]]*(1-InputData[[#This Row],[DISCOUNT %2]])</f>
        <v>2073.6</v>
      </c>
      <c r="M254" s="16">
        <f>DAY(InputData[[#This Row],[DATE]])</f>
        <v>21</v>
      </c>
      <c r="N254" s="8" t="str">
        <f>TEXT(InputData[[#This Row],[DATE]],"mmm")</f>
        <v>Aug</v>
      </c>
      <c r="O254" s="10">
        <f>YEAR(InputData[[#This Row],[DATE]])</f>
        <v>2023</v>
      </c>
    </row>
    <row r="255" spans="1:15" x14ac:dyDescent="0.25">
      <c r="A255" s="2" t="s">
        <v>183</v>
      </c>
      <c r="B255" s="4" t="s">
        <v>58</v>
      </c>
      <c r="C255" s="5">
        <v>4</v>
      </c>
      <c r="D255" s="5" t="s">
        <v>7</v>
      </c>
      <c r="E255" s="5" t="s">
        <v>14</v>
      </c>
      <c r="F255" s="3">
        <v>0.05</v>
      </c>
      <c r="G255" s="6" t="str">
        <f>VLOOKUP(InputData[[#This Row],[PRODUCT ID]],MasterData[],2,0)</f>
        <v>Virtual Reality Gaming Set</v>
      </c>
      <c r="H255" s="6" t="str">
        <f>VLOOKUP(B255,MasterData[],3,)</f>
        <v>Toys &amp; Gaming</v>
      </c>
      <c r="I255" s="14">
        <f>VLOOKUP(B255,MasterData[],4,FALSE)</f>
        <v>120</v>
      </c>
      <c r="J255" s="14">
        <f>VLOOKUP(B255,MasterData[],5,FALSE)</f>
        <v>162</v>
      </c>
      <c r="K255" s="14">
        <f>InputData[[#This Row],[BUYING PRIZE]]*InputData[[#This Row],[QUANTITY]]</f>
        <v>480</v>
      </c>
      <c r="L255" s="14">
        <f>InputData[[#This Row],[SELLING PRICE]]*InputData[[#This Row],[QUANTITY]]*(1-InputData[[#This Row],[DISCOUNT %2]])</f>
        <v>615.6</v>
      </c>
      <c r="M255" s="16">
        <f>DAY(InputData[[#This Row],[DATE]])</f>
        <v>3</v>
      </c>
      <c r="N255" s="8" t="str">
        <f>TEXT(InputData[[#This Row],[DATE]],"mmm")</f>
        <v>Jan</v>
      </c>
      <c r="O255" s="10">
        <f>YEAR(InputData[[#This Row],[DATE]])</f>
        <v>2023</v>
      </c>
    </row>
    <row r="256" spans="1:15" x14ac:dyDescent="0.25">
      <c r="A256" s="2" t="s">
        <v>241</v>
      </c>
      <c r="B256" s="4" t="s">
        <v>46</v>
      </c>
      <c r="C256" s="5">
        <v>9</v>
      </c>
      <c r="D256" s="5" t="s">
        <v>11</v>
      </c>
      <c r="E256" s="5" t="s">
        <v>14</v>
      </c>
      <c r="F256" s="3">
        <v>0</v>
      </c>
      <c r="G256" s="6" t="str">
        <f>VLOOKUP(InputData[[#This Row],[PRODUCT ID]],MasterData[],2,0)</f>
        <v>Running Shoes - Ultra Boost</v>
      </c>
      <c r="H256" s="6" t="str">
        <f>VLOOKUP(B256,MasterData[],3,)</f>
        <v>Fashion &amp; Accessories</v>
      </c>
      <c r="I256" s="14">
        <f>VLOOKUP(B256,MasterData[],4,FALSE)</f>
        <v>112</v>
      </c>
      <c r="J256" s="14">
        <f>VLOOKUP(B256,MasterData[],5,FALSE)</f>
        <v>122.08</v>
      </c>
      <c r="K256" s="14">
        <f>InputData[[#This Row],[BUYING PRIZE]]*InputData[[#This Row],[QUANTITY]]</f>
        <v>1008</v>
      </c>
      <c r="L256" s="14">
        <f>InputData[[#This Row],[SELLING PRICE]]*InputData[[#This Row],[QUANTITY]]*(1-InputData[[#This Row],[DISCOUNT %2]])</f>
        <v>1098.72</v>
      </c>
      <c r="M256" s="16">
        <f>DAY(InputData[[#This Row],[DATE]])</f>
        <v>29</v>
      </c>
      <c r="N256" s="8" t="str">
        <f>TEXT(InputData[[#This Row],[DATE]],"mmm")</f>
        <v>Apr</v>
      </c>
      <c r="O256" s="10">
        <f>YEAR(InputData[[#This Row],[DATE]])</f>
        <v>2023</v>
      </c>
    </row>
    <row r="257" spans="1:15" x14ac:dyDescent="0.25">
      <c r="A257" s="2" t="s">
        <v>238</v>
      </c>
      <c r="B257" s="4" t="s">
        <v>94</v>
      </c>
      <c r="C257" s="5">
        <v>16</v>
      </c>
      <c r="D257" s="5" t="s">
        <v>11</v>
      </c>
      <c r="E257" s="5" t="s">
        <v>14</v>
      </c>
      <c r="F257" s="3">
        <v>0.15</v>
      </c>
      <c r="G257" s="6" t="str">
        <f>VLOOKUP(InputData[[#This Row],[PRODUCT ID]],MasterData[],2,0)</f>
        <v>Smartphone X Pro</v>
      </c>
      <c r="H257" s="6" t="str">
        <f>VLOOKUP(B257,MasterData[],3,)</f>
        <v>Electronics &amp; Gadgets</v>
      </c>
      <c r="I257" s="14">
        <f>VLOOKUP(B257,MasterData[],4,FALSE)</f>
        <v>98</v>
      </c>
      <c r="J257" s="14">
        <f>VLOOKUP(B257,MasterData[],5,FALSE)</f>
        <v>103.88</v>
      </c>
      <c r="K257" s="14">
        <f>InputData[[#This Row],[BUYING PRIZE]]*InputData[[#This Row],[QUANTITY]]</f>
        <v>1568</v>
      </c>
      <c r="L257" s="14">
        <f>InputData[[#This Row],[SELLING PRICE]]*InputData[[#This Row],[QUANTITY]]*(1-InputData[[#This Row],[DISCOUNT %2]])</f>
        <v>1412.7679999999998</v>
      </c>
      <c r="M257" s="16">
        <f>DAY(InputData[[#This Row],[DATE]])</f>
        <v>5</v>
      </c>
      <c r="N257" s="8" t="str">
        <f>TEXT(InputData[[#This Row],[DATE]],"mmm")</f>
        <v>Apr</v>
      </c>
      <c r="O257" s="10">
        <f>YEAR(InputData[[#This Row],[DATE]])</f>
        <v>2023</v>
      </c>
    </row>
    <row r="258" spans="1:15" x14ac:dyDescent="0.25">
      <c r="A258" s="2" t="s">
        <v>84</v>
      </c>
      <c r="B258" s="4" t="s">
        <v>51</v>
      </c>
      <c r="C258" s="5">
        <v>1</v>
      </c>
      <c r="D258" s="5" t="s">
        <v>8</v>
      </c>
      <c r="E258" s="5" t="s">
        <v>8</v>
      </c>
      <c r="F258" s="3">
        <v>0.2</v>
      </c>
      <c r="G258" s="6" t="str">
        <f>VLOOKUP(InputData[[#This Row],[PRODUCT ID]],MasterData[],2,0)</f>
        <v>Smart LED Floor Lamp</v>
      </c>
      <c r="H258" s="6" t="str">
        <f>VLOOKUP(B258,MasterData[],3,)</f>
        <v>Home &amp; Furniture</v>
      </c>
      <c r="I258" s="14">
        <f>VLOOKUP(B258,MasterData[],4,FALSE)</f>
        <v>141</v>
      </c>
      <c r="J258" s="14">
        <f>VLOOKUP(B258,MasterData[],5,FALSE)</f>
        <v>149.46</v>
      </c>
      <c r="K258" s="14">
        <f>InputData[[#This Row],[BUYING PRIZE]]*InputData[[#This Row],[QUANTITY]]</f>
        <v>141</v>
      </c>
      <c r="L258" s="14">
        <f>InputData[[#This Row],[SELLING PRICE]]*InputData[[#This Row],[QUANTITY]]*(1-InputData[[#This Row],[DISCOUNT %2]])</f>
        <v>119.56800000000001</v>
      </c>
      <c r="M258" s="16">
        <f>DAY(InputData[[#This Row],[DATE]])</f>
        <v>23</v>
      </c>
      <c r="N258" s="8" t="str">
        <f>TEXT(InputData[[#This Row],[DATE]],"mmm")</f>
        <v>Apr</v>
      </c>
      <c r="O258" s="10">
        <f>YEAR(InputData[[#This Row],[DATE]])</f>
        <v>2023</v>
      </c>
    </row>
    <row r="259" spans="1:15" x14ac:dyDescent="0.25">
      <c r="A259" s="2" t="s">
        <v>48</v>
      </c>
      <c r="B259" s="4" t="s">
        <v>68</v>
      </c>
      <c r="C259" s="5">
        <v>5</v>
      </c>
      <c r="D259" s="5" t="s">
        <v>11</v>
      </c>
      <c r="E259" s="5" t="s">
        <v>8</v>
      </c>
      <c r="F259" s="3">
        <v>0.15</v>
      </c>
      <c r="G259" s="6" t="str">
        <f>VLOOKUP(InputData[[#This Row],[PRODUCT ID]],MasterData[],2,0)</f>
        <v>Formal Dress Shoes</v>
      </c>
      <c r="H259" s="6" t="str">
        <f>VLOOKUP(B259,MasterData[],3,)</f>
        <v>Fashion &amp; Accessories</v>
      </c>
      <c r="I259" s="14">
        <f>VLOOKUP(B259,MasterData[],4,FALSE)</f>
        <v>37</v>
      </c>
      <c r="J259" s="14">
        <f>VLOOKUP(B259,MasterData[],5,FALSE)</f>
        <v>49.21</v>
      </c>
      <c r="K259" s="14">
        <f>InputData[[#This Row],[BUYING PRIZE]]*InputData[[#This Row],[QUANTITY]]</f>
        <v>185</v>
      </c>
      <c r="L259" s="14">
        <f>InputData[[#This Row],[SELLING PRICE]]*InputData[[#This Row],[QUANTITY]]*(1-InputData[[#This Row],[DISCOUNT %2]])</f>
        <v>209.14250000000001</v>
      </c>
      <c r="M259" s="16">
        <f>DAY(InputData[[#This Row],[DATE]])</f>
        <v>13</v>
      </c>
      <c r="N259" s="8" t="str">
        <f>TEXT(InputData[[#This Row],[DATE]],"mmm")</f>
        <v>Apr</v>
      </c>
      <c r="O259" s="10">
        <f>YEAR(InputData[[#This Row],[DATE]])</f>
        <v>2023</v>
      </c>
    </row>
    <row r="260" spans="1:15" x14ac:dyDescent="0.25">
      <c r="A260" s="2" t="s">
        <v>128</v>
      </c>
      <c r="B260" s="4" t="s">
        <v>6</v>
      </c>
      <c r="C260" s="5">
        <v>6</v>
      </c>
      <c r="D260" s="5" t="s">
        <v>7</v>
      </c>
      <c r="E260" s="5" t="s">
        <v>8</v>
      </c>
      <c r="F260" s="3">
        <v>0.1</v>
      </c>
      <c r="G260" s="6" t="str">
        <f>VLOOKUP(InputData[[#This Row],[PRODUCT ID]],MasterData[],2,0)</f>
        <v>Bluetooth Smartwatch Series 5</v>
      </c>
      <c r="H260" s="6" t="str">
        <f>VLOOKUP(B260,MasterData[],3,)</f>
        <v>Electronics &amp; Gadgets</v>
      </c>
      <c r="I260" s="14">
        <f>VLOOKUP(B260,MasterData[],4,FALSE)</f>
        <v>133</v>
      </c>
      <c r="J260" s="14">
        <f>VLOOKUP(B260,MasterData[],5,FALSE)</f>
        <v>155.61000000000001</v>
      </c>
      <c r="K260" s="14">
        <f>InputData[[#This Row],[BUYING PRIZE]]*InputData[[#This Row],[QUANTITY]]</f>
        <v>798</v>
      </c>
      <c r="L260" s="14">
        <f>InputData[[#This Row],[SELLING PRICE]]*InputData[[#This Row],[QUANTITY]]*(1-InputData[[#This Row],[DISCOUNT %2]])</f>
        <v>840.2940000000001</v>
      </c>
      <c r="M260" s="16">
        <f>DAY(InputData[[#This Row],[DATE]])</f>
        <v>6</v>
      </c>
      <c r="N260" s="8" t="str">
        <f>TEXT(InputData[[#This Row],[DATE]],"mmm")</f>
        <v>Dec</v>
      </c>
      <c r="O260" s="10">
        <f>YEAR(InputData[[#This Row],[DATE]])</f>
        <v>2023</v>
      </c>
    </row>
    <row r="261" spans="1:15" x14ac:dyDescent="0.25">
      <c r="A261" s="2" t="s">
        <v>242</v>
      </c>
      <c r="B261" s="4" t="s">
        <v>129</v>
      </c>
      <c r="C261" s="5">
        <v>7</v>
      </c>
      <c r="D261" s="5" t="s">
        <v>7</v>
      </c>
      <c r="E261" s="5" t="s">
        <v>8</v>
      </c>
      <c r="F261" s="3">
        <v>0.1</v>
      </c>
      <c r="G261" s="6" t="str">
        <f>VLOOKUP(InputData[[#This Row],[PRODUCT ID]],MasterData[],2,0)</f>
        <v>Smart Home Speaker</v>
      </c>
      <c r="H261" s="6" t="str">
        <f>VLOOKUP(B261,MasterData[],3,)</f>
        <v>Electronics &amp; Gadgets</v>
      </c>
      <c r="I261" s="14">
        <f>VLOOKUP(B261,MasterData[],4,FALSE)</f>
        <v>83</v>
      </c>
      <c r="J261" s="14">
        <f>VLOOKUP(B261,MasterData[],5,FALSE)</f>
        <v>94.62</v>
      </c>
      <c r="K261" s="14">
        <f>InputData[[#This Row],[BUYING PRIZE]]*InputData[[#This Row],[QUANTITY]]</f>
        <v>581</v>
      </c>
      <c r="L261" s="14">
        <f>InputData[[#This Row],[SELLING PRICE]]*InputData[[#This Row],[QUANTITY]]*(1-InputData[[#This Row],[DISCOUNT %2]])</f>
        <v>596.10599999999999</v>
      </c>
      <c r="M261" s="16">
        <f>DAY(InputData[[#This Row],[DATE]])</f>
        <v>15</v>
      </c>
      <c r="N261" s="8" t="str">
        <f>TEXT(InputData[[#This Row],[DATE]],"mmm")</f>
        <v>Jul</v>
      </c>
      <c r="O261" s="10">
        <f>YEAR(InputData[[#This Row],[DATE]])</f>
        <v>2023</v>
      </c>
    </row>
    <row r="262" spans="1:15" x14ac:dyDescent="0.25">
      <c r="A262" s="2" t="s">
        <v>25</v>
      </c>
      <c r="B262" s="4" t="s">
        <v>129</v>
      </c>
      <c r="C262" s="5">
        <v>16</v>
      </c>
      <c r="D262" s="5" t="s">
        <v>7</v>
      </c>
      <c r="E262" s="5" t="s">
        <v>14</v>
      </c>
      <c r="F262" s="3">
        <v>0.05</v>
      </c>
      <c r="G262" s="6" t="str">
        <f>VLOOKUP(InputData[[#This Row],[PRODUCT ID]],MasterData[],2,0)</f>
        <v>Smart Home Speaker</v>
      </c>
      <c r="H262" s="6" t="str">
        <f>VLOOKUP(B262,MasterData[],3,)</f>
        <v>Electronics &amp; Gadgets</v>
      </c>
      <c r="I262" s="14">
        <f>VLOOKUP(B262,MasterData[],4,FALSE)</f>
        <v>83</v>
      </c>
      <c r="J262" s="14">
        <f>VLOOKUP(B262,MasterData[],5,FALSE)</f>
        <v>94.62</v>
      </c>
      <c r="K262" s="14">
        <f>InputData[[#This Row],[BUYING PRIZE]]*InputData[[#This Row],[QUANTITY]]</f>
        <v>1328</v>
      </c>
      <c r="L262" s="14">
        <f>InputData[[#This Row],[SELLING PRICE]]*InputData[[#This Row],[QUANTITY]]*(1-InputData[[#This Row],[DISCOUNT %2]])</f>
        <v>1438.2239999999999</v>
      </c>
      <c r="M262" s="16">
        <f>DAY(InputData[[#This Row],[DATE]])</f>
        <v>16</v>
      </c>
      <c r="N262" s="8" t="str">
        <f>TEXT(InputData[[#This Row],[DATE]],"mmm")</f>
        <v>Sep</v>
      </c>
      <c r="O262" s="10">
        <f>YEAR(InputData[[#This Row],[DATE]])</f>
        <v>2023</v>
      </c>
    </row>
    <row r="263" spans="1:15" x14ac:dyDescent="0.25">
      <c r="A263" s="2" t="s">
        <v>244</v>
      </c>
      <c r="B263" s="4" t="s">
        <v>70</v>
      </c>
      <c r="C263" s="5">
        <v>3</v>
      </c>
      <c r="D263" s="5" t="s">
        <v>11</v>
      </c>
      <c r="E263" s="5" t="s">
        <v>14</v>
      </c>
      <c r="F263" s="3">
        <v>0.15</v>
      </c>
      <c r="G263" s="6" t="str">
        <f>VLOOKUP(InputData[[#This Row],[PRODUCT ID]],MasterData[],2,0)</f>
        <v>Women's Designer Handbag</v>
      </c>
      <c r="H263" s="6" t="str">
        <f>VLOOKUP(B263,MasterData[],3,)</f>
        <v>Fashion &amp; Accessories</v>
      </c>
      <c r="I263" s="14">
        <f>VLOOKUP(B263,MasterData[],4,FALSE)</f>
        <v>44</v>
      </c>
      <c r="J263" s="14">
        <f>VLOOKUP(B263,MasterData[],5,FALSE)</f>
        <v>48.4</v>
      </c>
      <c r="K263" s="14">
        <f>InputData[[#This Row],[BUYING PRIZE]]*InputData[[#This Row],[QUANTITY]]</f>
        <v>132</v>
      </c>
      <c r="L263" s="14">
        <f>InputData[[#This Row],[SELLING PRICE]]*InputData[[#This Row],[QUANTITY]]*(1-InputData[[#This Row],[DISCOUNT %2]])</f>
        <v>123.41999999999999</v>
      </c>
      <c r="M263" s="16">
        <f>DAY(InputData[[#This Row],[DATE]])</f>
        <v>21</v>
      </c>
      <c r="N263" s="8" t="str">
        <f>TEXT(InputData[[#This Row],[DATE]],"mmm")</f>
        <v>Nov</v>
      </c>
      <c r="O263" s="10">
        <f>YEAR(InputData[[#This Row],[DATE]])</f>
        <v>2023</v>
      </c>
    </row>
    <row r="264" spans="1:15" x14ac:dyDescent="0.25">
      <c r="A264" s="2" t="s">
        <v>245</v>
      </c>
      <c r="B264" s="4" t="s">
        <v>155</v>
      </c>
      <c r="C264" s="5">
        <v>18</v>
      </c>
      <c r="D264" s="5" t="s">
        <v>11</v>
      </c>
      <c r="E264" s="5" t="s">
        <v>14</v>
      </c>
      <c r="F264" s="3">
        <v>0.2</v>
      </c>
      <c r="G264" s="6" t="str">
        <f>VLOOKUP(InputData[[#This Row],[PRODUCT ID]],MasterData[],2,0)</f>
        <v>Gaming Mouse - RGB Edition</v>
      </c>
      <c r="H264" s="6" t="str">
        <f>VLOOKUP(B264,MasterData[],3,)</f>
        <v>Toys &amp; Gaming</v>
      </c>
      <c r="I264" s="14">
        <f>VLOOKUP(B264,MasterData[],4,FALSE)</f>
        <v>90</v>
      </c>
      <c r="J264" s="14">
        <f>VLOOKUP(B264,MasterData[],5,FALSE)</f>
        <v>115.2</v>
      </c>
      <c r="K264" s="14">
        <f>InputData[[#This Row],[BUYING PRIZE]]*InputData[[#This Row],[QUANTITY]]</f>
        <v>1620</v>
      </c>
      <c r="L264" s="14">
        <f>InputData[[#This Row],[SELLING PRICE]]*InputData[[#This Row],[QUANTITY]]*(1-InputData[[#This Row],[DISCOUNT %2]])</f>
        <v>1658.88</v>
      </c>
      <c r="M264" s="16">
        <f>DAY(InputData[[#This Row],[DATE]])</f>
        <v>19</v>
      </c>
      <c r="N264" s="8" t="str">
        <f>TEXT(InputData[[#This Row],[DATE]],"mmm")</f>
        <v>Aug</v>
      </c>
      <c r="O264" s="10">
        <f>YEAR(InputData[[#This Row],[DATE]])</f>
        <v>2023</v>
      </c>
    </row>
    <row r="265" spans="1:15" x14ac:dyDescent="0.25">
      <c r="A265" s="2" t="s">
        <v>246</v>
      </c>
      <c r="B265" s="4" t="s">
        <v>60</v>
      </c>
      <c r="C265" s="5">
        <v>12</v>
      </c>
      <c r="D265" s="5" t="s">
        <v>7</v>
      </c>
      <c r="E265" s="5" t="s">
        <v>14</v>
      </c>
      <c r="F265" s="3">
        <v>0.05</v>
      </c>
      <c r="G265" s="6" t="str">
        <f>VLOOKUP(InputData[[#This Row],[PRODUCT ID]],MasterData[],2,0)</f>
        <v>LEGO Creator Set</v>
      </c>
      <c r="H265" s="6" t="str">
        <f>VLOOKUP(B265,MasterData[],3,)</f>
        <v>Toys &amp; Gaming</v>
      </c>
      <c r="I265" s="14">
        <f>VLOOKUP(B265,MasterData[],4,FALSE)</f>
        <v>37</v>
      </c>
      <c r="J265" s="14">
        <f>VLOOKUP(B265,MasterData[],5,FALSE)</f>
        <v>42.55</v>
      </c>
      <c r="K265" s="14">
        <f>InputData[[#This Row],[BUYING PRIZE]]*InputData[[#This Row],[QUANTITY]]</f>
        <v>444</v>
      </c>
      <c r="L265" s="14">
        <f>InputData[[#This Row],[SELLING PRICE]]*InputData[[#This Row],[QUANTITY]]*(1-InputData[[#This Row],[DISCOUNT %2]])</f>
        <v>485.06999999999994</v>
      </c>
      <c r="M265" s="16">
        <f>DAY(InputData[[#This Row],[DATE]])</f>
        <v>30</v>
      </c>
      <c r="N265" s="8" t="str">
        <f>TEXT(InputData[[#This Row],[DATE]],"mmm")</f>
        <v>Apr</v>
      </c>
      <c r="O265" s="10">
        <f>YEAR(InputData[[#This Row],[DATE]])</f>
        <v>2023</v>
      </c>
    </row>
    <row r="266" spans="1:15" x14ac:dyDescent="0.25">
      <c r="A266" s="2" t="s">
        <v>143</v>
      </c>
      <c r="B266" s="4" t="s">
        <v>49</v>
      </c>
      <c r="C266" s="5">
        <v>10</v>
      </c>
      <c r="D266" s="5" t="s">
        <v>11</v>
      </c>
      <c r="E266" s="5" t="s">
        <v>14</v>
      </c>
      <c r="F266" s="3">
        <v>0.15</v>
      </c>
      <c r="G266" s="6" t="str">
        <f>VLOOKUP(InputData[[#This Row],[PRODUCT ID]],MasterData[],2,0)</f>
        <v>Building Blocks Set - Creative Kids</v>
      </c>
      <c r="H266" s="6" t="str">
        <f>VLOOKUP(B266,MasterData[],3,)</f>
        <v>Toys &amp; Gaming</v>
      </c>
      <c r="I266" s="14">
        <f>VLOOKUP(B266,MasterData[],4,FALSE)</f>
        <v>50</v>
      </c>
      <c r="J266" s="14">
        <f>VLOOKUP(B266,MasterData[],5,FALSE)</f>
        <v>62</v>
      </c>
      <c r="K266" s="14">
        <f>InputData[[#This Row],[BUYING PRIZE]]*InputData[[#This Row],[QUANTITY]]</f>
        <v>500</v>
      </c>
      <c r="L266" s="14">
        <f>InputData[[#This Row],[SELLING PRICE]]*InputData[[#This Row],[QUANTITY]]*(1-InputData[[#This Row],[DISCOUNT %2]])</f>
        <v>527</v>
      </c>
      <c r="M266" s="16">
        <f>DAY(InputData[[#This Row],[DATE]])</f>
        <v>23</v>
      </c>
      <c r="N266" s="8" t="str">
        <f>TEXT(InputData[[#This Row],[DATE]],"mmm")</f>
        <v>Sep</v>
      </c>
      <c r="O266" s="10">
        <f>YEAR(InputData[[#This Row],[DATE]])</f>
        <v>2023</v>
      </c>
    </row>
    <row r="267" spans="1:15" x14ac:dyDescent="0.25">
      <c r="A267" s="2" t="s">
        <v>87</v>
      </c>
      <c r="B267" s="4" t="s">
        <v>38</v>
      </c>
      <c r="C267" s="5">
        <v>4</v>
      </c>
      <c r="D267" s="5" t="s">
        <v>11</v>
      </c>
      <c r="E267" s="5" t="s">
        <v>8</v>
      </c>
      <c r="F267" s="3">
        <v>0.05</v>
      </c>
      <c r="G267" s="6" t="str">
        <f>VLOOKUP(InputData[[#This Row],[PRODUCT ID]],MasterData[],2,0)</f>
        <v>RC Car - Off-Road Beast</v>
      </c>
      <c r="H267" s="6" t="str">
        <f>VLOOKUP(B267,MasterData[],3,)</f>
        <v>Toys &amp; Gaming</v>
      </c>
      <c r="I267" s="14">
        <f>VLOOKUP(B267,MasterData[],4,FALSE)</f>
        <v>72</v>
      </c>
      <c r="J267" s="14">
        <f>VLOOKUP(B267,MasterData[],5,FALSE)</f>
        <v>79.92</v>
      </c>
      <c r="K267" s="14">
        <f>InputData[[#This Row],[BUYING PRIZE]]*InputData[[#This Row],[QUANTITY]]</f>
        <v>288</v>
      </c>
      <c r="L267" s="14">
        <f>InputData[[#This Row],[SELLING PRICE]]*InputData[[#This Row],[QUANTITY]]*(1-InputData[[#This Row],[DISCOUNT %2]])</f>
        <v>303.69599999999997</v>
      </c>
      <c r="M267" s="16">
        <f>DAY(InputData[[#This Row],[DATE]])</f>
        <v>15</v>
      </c>
      <c r="N267" s="8" t="str">
        <f>TEXT(InputData[[#This Row],[DATE]],"mmm")</f>
        <v>Feb</v>
      </c>
      <c r="O267" s="10">
        <f>YEAR(InputData[[#This Row],[DATE]])</f>
        <v>2023</v>
      </c>
    </row>
    <row r="268" spans="1:15" x14ac:dyDescent="0.25">
      <c r="A268" s="2" t="s">
        <v>243</v>
      </c>
      <c r="B268" s="4" t="s">
        <v>66</v>
      </c>
      <c r="C268" s="5">
        <v>14</v>
      </c>
      <c r="D268" s="5" t="s">
        <v>8</v>
      </c>
      <c r="E268" s="5" t="s">
        <v>14</v>
      </c>
      <c r="F268" s="3">
        <v>0.05</v>
      </c>
      <c r="G268" s="6" t="str">
        <f>VLOOKUP(InputData[[#This Row],[PRODUCT ID]],MasterData[],2,0)</f>
        <v>Mechanical Gaming Keyboard</v>
      </c>
      <c r="H268" s="6" t="str">
        <f>VLOOKUP(B268,MasterData[],3,)</f>
        <v>Toys &amp; Gaming</v>
      </c>
      <c r="I268" s="14">
        <f>VLOOKUP(B268,MasterData[],4,FALSE)</f>
        <v>138</v>
      </c>
      <c r="J268" s="14">
        <f>VLOOKUP(B268,MasterData[],5,FALSE)</f>
        <v>173.88</v>
      </c>
      <c r="K268" s="14">
        <f>InputData[[#This Row],[BUYING PRIZE]]*InputData[[#This Row],[QUANTITY]]</f>
        <v>1932</v>
      </c>
      <c r="L268" s="14">
        <f>InputData[[#This Row],[SELLING PRICE]]*InputData[[#This Row],[QUANTITY]]*(1-InputData[[#This Row],[DISCOUNT %2]])</f>
        <v>2312.6039999999998</v>
      </c>
      <c r="M268" s="16">
        <f>DAY(InputData[[#This Row],[DATE]])</f>
        <v>28</v>
      </c>
      <c r="N268" s="8" t="str">
        <f>TEXT(InputData[[#This Row],[DATE]],"mmm")</f>
        <v>Sep</v>
      </c>
      <c r="O268" s="10">
        <f>YEAR(InputData[[#This Row],[DATE]])</f>
        <v>2023</v>
      </c>
    </row>
    <row r="269" spans="1:15" x14ac:dyDescent="0.25">
      <c r="A269" s="2" t="s">
        <v>244</v>
      </c>
      <c r="B269" s="4" t="s">
        <v>18</v>
      </c>
      <c r="C269" s="5">
        <v>11</v>
      </c>
      <c r="D269" s="5" t="s">
        <v>8</v>
      </c>
      <c r="E269" s="5" t="s">
        <v>14</v>
      </c>
      <c r="F269" s="3">
        <v>0.15</v>
      </c>
      <c r="G269" s="6" t="str">
        <f>VLOOKUP(InputData[[#This Row],[PRODUCT ID]],MasterData[],2,0)</f>
        <v>Wireless Noise-Canceling Headphones</v>
      </c>
      <c r="H269" s="6" t="str">
        <f>VLOOKUP(B269,MasterData[],3,)</f>
        <v>Electronics &amp; Gadgets</v>
      </c>
      <c r="I269" s="14">
        <f>VLOOKUP(B269,MasterData[],4,FALSE)</f>
        <v>71</v>
      </c>
      <c r="J269" s="14">
        <f>VLOOKUP(B269,MasterData[],5,FALSE)</f>
        <v>80.94</v>
      </c>
      <c r="K269" s="14">
        <f>InputData[[#This Row],[BUYING PRIZE]]*InputData[[#This Row],[QUANTITY]]</f>
        <v>781</v>
      </c>
      <c r="L269" s="14">
        <f>InputData[[#This Row],[SELLING PRICE]]*InputData[[#This Row],[QUANTITY]]*(1-InputData[[#This Row],[DISCOUNT %2]])</f>
        <v>756.78899999999987</v>
      </c>
      <c r="M269" s="16">
        <f>DAY(InputData[[#This Row],[DATE]])</f>
        <v>21</v>
      </c>
      <c r="N269" s="8" t="str">
        <f>TEXT(InputData[[#This Row],[DATE]],"mmm")</f>
        <v>Nov</v>
      </c>
      <c r="O269" s="10">
        <f>YEAR(InputData[[#This Row],[DATE]])</f>
        <v>2023</v>
      </c>
    </row>
    <row r="270" spans="1:15" x14ac:dyDescent="0.25">
      <c r="A270" s="2" t="s">
        <v>247</v>
      </c>
      <c r="B270" s="4" t="s">
        <v>80</v>
      </c>
      <c r="C270" s="5">
        <v>16</v>
      </c>
      <c r="D270" s="5" t="s">
        <v>11</v>
      </c>
      <c r="E270" s="5" t="s">
        <v>14</v>
      </c>
      <c r="F270" s="3">
        <v>0</v>
      </c>
      <c r="G270" s="6" t="str">
        <f>VLOOKUP(InputData[[#This Row],[PRODUCT ID]],MasterData[],2,0)</f>
        <v>DroneX with 4K Camera</v>
      </c>
      <c r="H270" s="6" t="str">
        <f>VLOOKUP(B270,MasterData[],3,)</f>
        <v>Electronics &amp; Gadgets</v>
      </c>
      <c r="I270" s="14">
        <f>VLOOKUP(B270,MasterData[],4,FALSE)</f>
        <v>6</v>
      </c>
      <c r="J270" s="14">
        <f>VLOOKUP(B270,MasterData[],5,FALSE)</f>
        <v>7.8599999999999994</v>
      </c>
      <c r="K270" s="14">
        <f>InputData[[#This Row],[BUYING PRIZE]]*InputData[[#This Row],[QUANTITY]]</f>
        <v>96</v>
      </c>
      <c r="L270" s="14">
        <f>InputData[[#This Row],[SELLING PRICE]]*InputData[[#This Row],[QUANTITY]]*(1-InputData[[#This Row],[DISCOUNT %2]])</f>
        <v>125.75999999999999</v>
      </c>
      <c r="M270" s="16">
        <f>DAY(InputData[[#This Row],[DATE]])</f>
        <v>5</v>
      </c>
      <c r="N270" s="8" t="str">
        <f>TEXT(InputData[[#This Row],[DATE]],"mmm")</f>
        <v>Dec</v>
      </c>
      <c r="O270" s="10">
        <f>YEAR(InputData[[#This Row],[DATE]])</f>
        <v>2023</v>
      </c>
    </row>
    <row r="271" spans="1:15" x14ac:dyDescent="0.25">
      <c r="A271" s="2" t="s">
        <v>173</v>
      </c>
      <c r="B271" s="4" t="s">
        <v>89</v>
      </c>
      <c r="C271" s="5">
        <v>1</v>
      </c>
      <c r="D271" s="5" t="s">
        <v>11</v>
      </c>
      <c r="E271" s="5" t="s">
        <v>14</v>
      </c>
      <c r="F271" s="3">
        <v>0.2</v>
      </c>
      <c r="G271" s="6" t="str">
        <f>VLOOKUP(InputData[[#This Row],[PRODUCT ID]],MasterData[],2,0)</f>
        <v>Ergonomic Office Chair</v>
      </c>
      <c r="H271" s="6" t="str">
        <f>VLOOKUP(B271,MasterData[],3,)</f>
        <v>Home &amp; Furniture</v>
      </c>
      <c r="I271" s="14">
        <f>VLOOKUP(B271,MasterData[],4,FALSE)</f>
        <v>61</v>
      </c>
      <c r="J271" s="14">
        <f>VLOOKUP(B271,MasterData[],5,FALSE)</f>
        <v>76.25</v>
      </c>
      <c r="K271" s="14">
        <f>InputData[[#This Row],[BUYING PRIZE]]*InputData[[#This Row],[QUANTITY]]</f>
        <v>61</v>
      </c>
      <c r="L271" s="14">
        <f>InputData[[#This Row],[SELLING PRICE]]*InputData[[#This Row],[QUANTITY]]*(1-InputData[[#This Row],[DISCOUNT %2]])</f>
        <v>61</v>
      </c>
      <c r="M271" s="16">
        <f>DAY(InputData[[#This Row],[DATE]])</f>
        <v>24</v>
      </c>
      <c r="N271" s="8" t="str">
        <f>TEXT(InputData[[#This Row],[DATE]],"mmm")</f>
        <v>Jun</v>
      </c>
      <c r="O271" s="10">
        <f>YEAR(InputData[[#This Row],[DATE]])</f>
        <v>2023</v>
      </c>
    </row>
    <row r="272" spans="1:15" x14ac:dyDescent="0.25">
      <c r="A272" s="2" t="s">
        <v>248</v>
      </c>
      <c r="B272" s="4" t="s">
        <v>70</v>
      </c>
      <c r="C272" s="5">
        <v>17</v>
      </c>
      <c r="D272" s="5" t="s">
        <v>7</v>
      </c>
      <c r="E272" s="5" t="s">
        <v>14</v>
      </c>
      <c r="F272" s="3">
        <v>0.05</v>
      </c>
      <c r="G272" s="6" t="str">
        <f>VLOOKUP(InputData[[#This Row],[PRODUCT ID]],MasterData[],2,0)</f>
        <v>Women's Designer Handbag</v>
      </c>
      <c r="H272" s="6" t="str">
        <f>VLOOKUP(B272,MasterData[],3,)</f>
        <v>Fashion &amp; Accessories</v>
      </c>
      <c r="I272" s="14">
        <f>VLOOKUP(B272,MasterData[],4,FALSE)</f>
        <v>44</v>
      </c>
      <c r="J272" s="14">
        <f>VLOOKUP(B272,MasterData[],5,FALSE)</f>
        <v>48.4</v>
      </c>
      <c r="K272" s="14">
        <f>InputData[[#This Row],[BUYING PRIZE]]*InputData[[#This Row],[QUANTITY]]</f>
        <v>748</v>
      </c>
      <c r="L272" s="14">
        <f>InputData[[#This Row],[SELLING PRICE]]*InputData[[#This Row],[QUANTITY]]*(1-InputData[[#This Row],[DISCOUNT %2]])</f>
        <v>781.66</v>
      </c>
      <c r="M272" s="16">
        <f>DAY(InputData[[#This Row],[DATE]])</f>
        <v>12</v>
      </c>
      <c r="N272" s="8" t="str">
        <f>TEXT(InputData[[#This Row],[DATE]],"mmm")</f>
        <v>Feb</v>
      </c>
      <c r="O272" s="10">
        <f>YEAR(InputData[[#This Row],[DATE]])</f>
        <v>2023</v>
      </c>
    </row>
    <row r="273" spans="1:15" x14ac:dyDescent="0.25">
      <c r="A273" s="2" t="s">
        <v>232</v>
      </c>
      <c r="B273" s="4" t="s">
        <v>68</v>
      </c>
      <c r="C273" s="5">
        <v>9</v>
      </c>
      <c r="D273" s="5" t="s">
        <v>11</v>
      </c>
      <c r="E273" s="5" t="s">
        <v>14</v>
      </c>
      <c r="F273" s="3">
        <v>0.2</v>
      </c>
      <c r="G273" s="6" t="str">
        <f>VLOOKUP(InputData[[#This Row],[PRODUCT ID]],MasterData[],2,0)</f>
        <v>Formal Dress Shoes</v>
      </c>
      <c r="H273" s="6" t="str">
        <f>VLOOKUP(B273,MasterData[],3,)</f>
        <v>Fashion &amp; Accessories</v>
      </c>
      <c r="I273" s="14">
        <f>VLOOKUP(B273,MasterData[],4,FALSE)</f>
        <v>37</v>
      </c>
      <c r="J273" s="14">
        <f>VLOOKUP(B273,MasterData[],5,FALSE)</f>
        <v>49.21</v>
      </c>
      <c r="K273" s="14">
        <f>InputData[[#This Row],[BUYING PRIZE]]*InputData[[#This Row],[QUANTITY]]</f>
        <v>333</v>
      </c>
      <c r="L273" s="14">
        <f>InputData[[#This Row],[SELLING PRICE]]*InputData[[#This Row],[QUANTITY]]*(1-InputData[[#This Row],[DISCOUNT %2]])</f>
        <v>354.31200000000001</v>
      </c>
      <c r="M273" s="16">
        <f>DAY(InputData[[#This Row],[DATE]])</f>
        <v>27</v>
      </c>
      <c r="N273" s="8" t="str">
        <f>TEXT(InputData[[#This Row],[DATE]],"mmm")</f>
        <v>Sep</v>
      </c>
      <c r="O273" s="10">
        <f>YEAR(InputData[[#This Row],[DATE]])</f>
        <v>2023</v>
      </c>
    </row>
    <row r="274" spans="1:15" x14ac:dyDescent="0.25">
      <c r="A274" s="2" t="s">
        <v>98</v>
      </c>
      <c r="B274" s="4" t="s">
        <v>114</v>
      </c>
      <c r="C274" s="5">
        <v>19</v>
      </c>
      <c r="D274" s="5" t="s">
        <v>11</v>
      </c>
      <c r="E274" s="5" t="s">
        <v>14</v>
      </c>
      <c r="F274" s="3">
        <v>0</v>
      </c>
      <c r="G274" s="6" t="str">
        <f>VLOOKUP(InputData[[#This Row],[PRODUCT ID]],MasterData[],2,0)</f>
        <v>Memory Foam Mattress</v>
      </c>
      <c r="H274" s="6" t="str">
        <f>VLOOKUP(B274,MasterData[],3,)</f>
        <v>Home &amp; Furniture</v>
      </c>
      <c r="I274" s="14">
        <f>VLOOKUP(B274,MasterData[],4,FALSE)</f>
        <v>144</v>
      </c>
      <c r="J274" s="14">
        <f>VLOOKUP(B274,MasterData[],5,FALSE)</f>
        <v>156.96</v>
      </c>
      <c r="K274" s="14">
        <f>InputData[[#This Row],[BUYING PRIZE]]*InputData[[#This Row],[QUANTITY]]</f>
        <v>2736</v>
      </c>
      <c r="L274" s="14">
        <f>InputData[[#This Row],[SELLING PRICE]]*InputData[[#This Row],[QUANTITY]]*(1-InputData[[#This Row],[DISCOUNT %2]])</f>
        <v>2982.2400000000002</v>
      </c>
      <c r="M274" s="16">
        <f>DAY(InputData[[#This Row],[DATE]])</f>
        <v>3</v>
      </c>
      <c r="N274" s="8" t="str">
        <f>TEXT(InputData[[#This Row],[DATE]],"mmm")</f>
        <v>May</v>
      </c>
      <c r="O274" s="10">
        <f>YEAR(InputData[[#This Row],[DATE]])</f>
        <v>2023</v>
      </c>
    </row>
    <row r="275" spans="1:15" x14ac:dyDescent="0.25">
      <c r="A275" s="2" t="s">
        <v>196</v>
      </c>
      <c r="B275" s="4" t="s">
        <v>96</v>
      </c>
      <c r="C275" s="5">
        <v>3</v>
      </c>
      <c r="D275" s="5" t="s">
        <v>11</v>
      </c>
      <c r="E275" s="5" t="s">
        <v>14</v>
      </c>
      <c r="F275" s="3">
        <v>0.1</v>
      </c>
      <c r="G275" s="6" t="str">
        <f>VLOOKUP(InputData[[#This Row],[PRODUCT ID]],MasterData[],2,0)</f>
        <v>Digital Wall Clock</v>
      </c>
      <c r="H275" s="6" t="str">
        <f>VLOOKUP(B275,MasterData[],3,)</f>
        <v>Home &amp; Furniture</v>
      </c>
      <c r="I275" s="14">
        <f>VLOOKUP(B275,MasterData[],4,FALSE)</f>
        <v>48</v>
      </c>
      <c r="J275" s="14">
        <f>VLOOKUP(B275,MasterData[],5,FALSE)</f>
        <v>57.12</v>
      </c>
      <c r="K275" s="14">
        <f>InputData[[#This Row],[BUYING PRIZE]]*InputData[[#This Row],[QUANTITY]]</f>
        <v>144</v>
      </c>
      <c r="L275" s="14">
        <f>InputData[[#This Row],[SELLING PRICE]]*InputData[[#This Row],[QUANTITY]]*(1-InputData[[#This Row],[DISCOUNT %2]])</f>
        <v>154.22399999999999</v>
      </c>
      <c r="M275" s="16">
        <f>DAY(InputData[[#This Row],[DATE]])</f>
        <v>26</v>
      </c>
      <c r="N275" s="8" t="str">
        <f>TEXT(InputData[[#This Row],[DATE]],"mmm")</f>
        <v>Aug</v>
      </c>
      <c r="O275" s="10">
        <f>YEAR(InputData[[#This Row],[DATE]])</f>
        <v>2023</v>
      </c>
    </row>
    <row r="276" spans="1:15" x14ac:dyDescent="0.25">
      <c r="A276" s="2" t="s">
        <v>131</v>
      </c>
      <c r="B276" s="4" t="s">
        <v>38</v>
      </c>
      <c r="C276" s="5">
        <v>11</v>
      </c>
      <c r="D276" s="5" t="s">
        <v>11</v>
      </c>
      <c r="E276" s="5" t="s">
        <v>14</v>
      </c>
      <c r="F276" s="3">
        <v>0.1</v>
      </c>
      <c r="G276" s="6" t="str">
        <f>VLOOKUP(InputData[[#This Row],[PRODUCT ID]],MasterData[],2,0)</f>
        <v>RC Car - Off-Road Beast</v>
      </c>
      <c r="H276" s="6" t="str">
        <f>VLOOKUP(B276,MasterData[],3,)</f>
        <v>Toys &amp; Gaming</v>
      </c>
      <c r="I276" s="14">
        <f>VLOOKUP(B276,MasterData[],4,FALSE)</f>
        <v>72</v>
      </c>
      <c r="J276" s="14">
        <f>VLOOKUP(B276,MasterData[],5,FALSE)</f>
        <v>79.92</v>
      </c>
      <c r="K276" s="14">
        <f>InputData[[#This Row],[BUYING PRIZE]]*InputData[[#This Row],[QUANTITY]]</f>
        <v>792</v>
      </c>
      <c r="L276" s="14">
        <f>InputData[[#This Row],[SELLING PRICE]]*InputData[[#This Row],[QUANTITY]]*(1-InputData[[#This Row],[DISCOUNT %2]])</f>
        <v>791.20799999999997</v>
      </c>
      <c r="M276" s="16">
        <f>DAY(InputData[[#This Row],[DATE]])</f>
        <v>9</v>
      </c>
      <c r="N276" s="8" t="str">
        <f>TEXT(InputData[[#This Row],[DATE]],"mmm")</f>
        <v>Jun</v>
      </c>
      <c r="O276" s="10">
        <f>YEAR(InputData[[#This Row],[DATE]])</f>
        <v>2023</v>
      </c>
    </row>
    <row r="277" spans="1:15" x14ac:dyDescent="0.25">
      <c r="A277" s="2" t="s">
        <v>135</v>
      </c>
      <c r="B277" s="4" t="s">
        <v>31</v>
      </c>
      <c r="C277" s="5">
        <v>7</v>
      </c>
      <c r="D277" s="5" t="s">
        <v>7</v>
      </c>
      <c r="E277" s="5" t="s">
        <v>8</v>
      </c>
      <c r="F277" s="3">
        <v>0.2</v>
      </c>
      <c r="G277" s="6" t="str">
        <f>VLOOKUP(InputData[[#This Row],[PRODUCT ID]],MasterData[],2,0)</f>
        <v>Men's Leather Jacket</v>
      </c>
      <c r="H277" s="6" t="str">
        <f>VLOOKUP(B277,MasterData[],3,)</f>
        <v>Fashion &amp; Accessories</v>
      </c>
      <c r="I277" s="14">
        <f>VLOOKUP(B277,MasterData[],4,FALSE)</f>
        <v>148</v>
      </c>
      <c r="J277" s="14">
        <f>VLOOKUP(B277,MasterData[],5,FALSE)</f>
        <v>164.28</v>
      </c>
      <c r="K277" s="14">
        <f>InputData[[#This Row],[BUYING PRIZE]]*InputData[[#This Row],[QUANTITY]]</f>
        <v>1036</v>
      </c>
      <c r="L277" s="14">
        <f>InputData[[#This Row],[SELLING PRICE]]*InputData[[#This Row],[QUANTITY]]*(1-InputData[[#This Row],[DISCOUNT %2]])</f>
        <v>919.96800000000007</v>
      </c>
      <c r="M277" s="16">
        <f>DAY(InputData[[#This Row],[DATE]])</f>
        <v>27</v>
      </c>
      <c r="N277" s="8" t="str">
        <f>TEXT(InputData[[#This Row],[DATE]],"mmm")</f>
        <v>Jul</v>
      </c>
      <c r="O277" s="10">
        <f>YEAR(InputData[[#This Row],[DATE]])</f>
        <v>2023</v>
      </c>
    </row>
    <row r="278" spans="1:15" x14ac:dyDescent="0.25">
      <c r="A278" s="2" t="s">
        <v>249</v>
      </c>
      <c r="B278" s="4" t="s">
        <v>94</v>
      </c>
      <c r="C278" s="5">
        <v>12</v>
      </c>
      <c r="D278" s="5" t="s">
        <v>7</v>
      </c>
      <c r="E278" s="5" t="s">
        <v>14</v>
      </c>
      <c r="F278" s="3">
        <v>0.2</v>
      </c>
      <c r="G278" s="6" t="str">
        <f>VLOOKUP(InputData[[#This Row],[PRODUCT ID]],MasterData[],2,0)</f>
        <v>Smartphone X Pro</v>
      </c>
      <c r="H278" s="6" t="str">
        <f>VLOOKUP(B278,MasterData[],3,)</f>
        <v>Electronics &amp; Gadgets</v>
      </c>
      <c r="I278" s="14">
        <f>VLOOKUP(B278,MasterData[],4,FALSE)</f>
        <v>98</v>
      </c>
      <c r="J278" s="14">
        <f>VLOOKUP(B278,MasterData[],5,FALSE)</f>
        <v>103.88</v>
      </c>
      <c r="K278" s="14">
        <f>InputData[[#This Row],[BUYING PRIZE]]*InputData[[#This Row],[QUANTITY]]</f>
        <v>1176</v>
      </c>
      <c r="L278" s="14">
        <f>InputData[[#This Row],[SELLING PRICE]]*InputData[[#This Row],[QUANTITY]]*(1-InputData[[#This Row],[DISCOUNT %2]])</f>
        <v>997.24800000000005</v>
      </c>
      <c r="M278" s="16">
        <f>DAY(InputData[[#This Row],[DATE]])</f>
        <v>7</v>
      </c>
      <c r="N278" s="8" t="str">
        <f>TEXT(InputData[[#This Row],[DATE]],"mmm")</f>
        <v>Apr</v>
      </c>
      <c r="O278" s="10">
        <f>YEAR(InputData[[#This Row],[DATE]])</f>
        <v>2023</v>
      </c>
    </row>
    <row r="279" spans="1:15" x14ac:dyDescent="0.25">
      <c r="A279" s="2" t="s">
        <v>250</v>
      </c>
      <c r="B279" s="4" t="s">
        <v>18</v>
      </c>
      <c r="C279" s="5">
        <v>19</v>
      </c>
      <c r="D279" s="5" t="s">
        <v>8</v>
      </c>
      <c r="E279" s="5" t="s">
        <v>14</v>
      </c>
      <c r="F279" s="3">
        <v>0.05</v>
      </c>
      <c r="G279" s="6" t="str">
        <f>VLOOKUP(InputData[[#This Row],[PRODUCT ID]],MasterData[],2,0)</f>
        <v>Wireless Noise-Canceling Headphones</v>
      </c>
      <c r="H279" s="6" t="str">
        <f>VLOOKUP(B279,MasterData[],3,)</f>
        <v>Electronics &amp; Gadgets</v>
      </c>
      <c r="I279" s="14">
        <f>VLOOKUP(B279,MasterData[],4,FALSE)</f>
        <v>71</v>
      </c>
      <c r="J279" s="14">
        <f>VLOOKUP(B279,MasterData[],5,FALSE)</f>
        <v>80.94</v>
      </c>
      <c r="K279" s="14">
        <f>InputData[[#This Row],[BUYING PRIZE]]*InputData[[#This Row],[QUANTITY]]</f>
        <v>1349</v>
      </c>
      <c r="L279" s="14">
        <f>InputData[[#This Row],[SELLING PRICE]]*InputData[[#This Row],[QUANTITY]]*(1-InputData[[#This Row],[DISCOUNT %2]])</f>
        <v>1460.9669999999999</v>
      </c>
      <c r="M279" s="16">
        <f>DAY(InputData[[#This Row],[DATE]])</f>
        <v>8</v>
      </c>
      <c r="N279" s="8" t="str">
        <f>TEXT(InputData[[#This Row],[DATE]],"mmm")</f>
        <v>Mar</v>
      </c>
      <c r="O279" s="10">
        <f>YEAR(InputData[[#This Row],[DATE]])</f>
        <v>2023</v>
      </c>
    </row>
    <row r="280" spans="1:15" x14ac:dyDescent="0.25">
      <c r="A280" s="2" t="s">
        <v>251</v>
      </c>
      <c r="B280" s="4" t="s">
        <v>110</v>
      </c>
      <c r="C280" s="5">
        <v>16</v>
      </c>
      <c r="D280" s="5" t="s">
        <v>8</v>
      </c>
      <c r="E280" s="5" t="s">
        <v>14</v>
      </c>
      <c r="F280" s="3">
        <v>0.15</v>
      </c>
      <c r="G280" s="6" t="str">
        <f>VLOOKUP(InputData[[#This Row],[PRODUCT ID]],MasterData[],2,0)</f>
        <v>Tabletop Board Game - Strategy Edition</v>
      </c>
      <c r="H280" s="6" t="str">
        <f>VLOOKUP(B280,MasterData[],3,)</f>
        <v>Toys &amp; Gaming</v>
      </c>
      <c r="I280" s="14">
        <f>VLOOKUP(B280,MasterData[],4,FALSE)</f>
        <v>67</v>
      </c>
      <c r="J280" s="14">
        <f>VLOOKUP(B280,MasterData[],5,FALSE)</f>
        <v>83.08</v>
      </c>
      <c r="K280" s="14">
        <f>InputData[[#This Row],[BUYING PRIZE]]*InputData[[#This Row],[QUANTITY]]</f>
        <v>1072</v>
      </c>
      <c r="L280" s="14">
        <f>InputData[[#This Row],[SELLING PRICE]]*InputData[[#This Row],[QUANTITY]]*(1-InputData[[#This Row],[DISCOUNT %2]])</f>
        <v>1129.8879999999999</v>
      </c>
      <c r="M280" s="16">
        <f>DAY(InputData[[#This Row],[DATE]])</f>
        <v>17</v>
      </c>
      <c r="N280" s="8" t="str">
        <f>TEXT(InputData[[#This Row],[DATE]],"mmm")</f>
        <v>Feb</v>
      </c>
      <c r="O280" s="10">
        <f>YEAR(InputData[[#This Row],[DATE]])</f>
        <v>2023</v>
      </c>
    </row>
    <row r="281" spans="1:15" x14ac:dyDescent="0.25">
      <c r="A281" s="2" t="s">
        <v>252</v>
      </c>
      <c r="B281" s="4" t="s">
        <v>36</v>
      </c>
      <c r="C281" s="5">
        <v>6</v>
      </c>
      <c r="D281" s="5" t="s">
        <v>8</v>
      </c>
      <c r="E281" s="5" t="s">
        <v>14</v>
      </c>
      <c r="F281" s="3">
        <v>0.15</v>
      </c>
      <c r="G281" s="6" t="str">
        <f>VLOOKUP(InputData[[#This Row],[PRODUCT ID]],MasterData[],2,0)</f>
        <v>Luxury Stainless Steel Watch</v>
      </c>
      <c r="H281" s="6" t="str">
        <f>VLOOKUP(B281,MasterData[],3,)</f>
        <v>Fashion &amp; Accessories</v>
      </c>
      <c r="I281" s="14">
        <f>VLOOKUP(B281,MasterData[],4,FALSE)</f>
        <v>73</v>
      </c>
      <c r="J281" s="14">
        <f>VLOOKUP(B281,MasterData[],5,FALSE)</f>
        <v>94.17</v>
      </c>
      <c r="K281" s="14">
        <f>InputData[[#This Row],[BUYING PRIZE]]*InputData[[#This Row],[QUANTITY]]</f>
        <v>438</v>
      </c>
      <c r="L281" s="14">
        <f>InputData[[#This Row],[SELLING PRICE]]*InputData[[#This Row],[QUANTITY]]*(1-InputData[[#This Row],[DISCOUNT %2]])</f>
        <v>480.267</v>
      </c>
      <c r="M281" s="16">
        <f>DAY(InputData[[#This Row],[DATE]])</f>
        <v>25</v>
      </c>
      <c r="N281" s="8" t="str">
        <f>TEXT(InputData[[#This Row],[DATE]],"mmm")</f>
        <v>Sep</v>
      </c>
      <c r="O281" s="10">
        <f>YEAR(InputData[[#This Row],[DATE]])</f>
        <v>2023</v>
      </c>
    </row>
    <row r="282" spans="1:15" x14ac:dyDescent="0.25">
      <c r="A282" s="2" t="s">
        <v>150</v>
      </c>
      <c r="B282" s="4" t="s">
        <v>54</v>
      </c>
      <c r="C282" s="5">
        <v>14</v>
      </c>
      <c r="D282" s="5" t="s">
        <v>11</v>
      </c>
      <c r="E282" s="5" t="s">
        <v>14</v>
      </c>
      <c r="F282" s="3">
        <v>0</v>
      </c>
      <c r="G282" s="6" t="str">
        <f>VLOOKUP(InputData[[#This Row],[PRODUCT ID]],MasterData[],2,0)</f>
        <v>Slim Fit Denim Jeans</v>
      </c>
      <c r="H282" s="6" t="str">
        <f>VLOOKUP(B282,MasterData[],3,)</f>
        <v>Fashion &amp; Accessories</v>
      </c>
      <c r="I282" s="14">
        <f>VLOOKUP(B282,MasterData[],4,FALSE)</f>
        <v>134</v>
      </c>
      <c r="J282" s="14">
        <f>VLOOKUP(B282,MasterData[],5,FALSE)</f>
        <v>156.78</v>
      </c>
      <c r="K282" s="14">
        <f>InputData[[#This Row],[BUYING PRIZE]]*InputData[[#This Row],[QUANTITY]]</f>
        <v>1876</v>
      </c>
      <c r="L282" s="14">
        <f>InputData[[#This Row],[SELLING PRICE]]*InputData[[#This Row],[QUANTITY]]*(1-InputData[[#This Row],[DISCOUNT %2]])</f>
        <v>2194.92</v>
      </c>
      <c r="M282" s="16">
        <f>DAY(InputData[[#This Row],[DATE]])</f>
        <v>28</v>
      </c>
      <c r="N282" s="8" t="str">
        <f>TEXT(InputData[[#This Row],[DATE]],"mmm")</f>
        <v>May</v>
      </c>
      <c r="O282" s="10">
        <f>YEAR(InputData[[#This Row],[DATE]])</f>
        <v>2023</v>
      </c>
    </row>
    <row r="283" spans="1:15" x14ac:dyDescent="0.25">
      <c r="A283" s="2" t="s">
        <v>253</v>
      </c>
      <c r="B283" s="4" t="s">
        <v>89</v>
      </c>
      <c r="C283" s="5">
        <v>16</v>
      </c>
      <c r="D283" s="5" t="s">
        <v>7</v>
      </c>
      <c r="E283" s="5" t="s">
        <v>8</v>
      </c>
      <c r="F283" s="3">
        <v>0</v>
      </c>
      <c r="G283" s="6" t="str">
        <f>VLOOKUP(InputData[[#This Row],[PRODUCT ID]],MasterData[],2,0)</f>
        <v>Ergonomic Office Chair</v>
      </c>
      <c r="H283" s="6" t="str">
        <f>VLOOKUP(B283,MasterData[],3,)</f>
        <v>Home &amp; Furniture</v>
      </c>
      <c r="I283" s="14">
        <f>VLOOKUP(B283,MasterData[],4,FALSE)</f>
        <v>61</v>
      </c>
      <c r="J283" s="14">
        <f>VLOOKUP(B283,MasterData[],5,FALSE)</f>
        <v>76.25</v>
      </c>
      <c r="K283" s="14">
        <f>InputData[[#This Row],[BUYING PRIZE]]*InputData[[#This Row],[QUANTITY]]</f>
        <v>976</v>
      </c>
      <c r="L283" s="14">
        <f>InputData[[#This Row],[SELLING PRICE]]*InputData[[#This Row],[QUANTITY]]*(1-InputData[[#This Row],[DISCOUNT %2]])</f>
        <v>1220</v>
      </c>
      <c r="M283" s="16">
        <f>DAY(InputData[[#This Row],[DATE]])</f>
        <v>9</v>
      </c>
      <c r="N283" s="8" t="str">
        <f>TEXT(InputData[[#This Row],[DATE]],"mmm")</f>
        <v>Apr</v>
      </c>
      <c r="O283" s="10">
        <f>YEAR(InputData[[#This Row],[DATE]])</f>
        <v>2023</v>
      </c>
    </row>
    <row r="284" spans="1:15" x14ac:dyDescent="0.25">
      <c r="A284" s="2" t="s">
        <v>254</v>
      </c>
      <c r="B284" s="4" t="s">
        <v>146</v>
      </c>
      <c r="C284" s="5">
        <v>13</v>
      </c>
      <c r="D284" s="5" t="s">
        <v>8</v>
      </c>
      <c r="E284" s="5" t="s">
        <v>14</v>
      </c>
      <c r="F284" s="3">
        <v>0.05</v>
      </c>
      <c r="G284" s="6" t="str">
        <f>VLOOKUP(InputData[[#This Row],[PRODUCT ID]],MasterData[],2,0)</f>
        <v>Gaming Laptop Xtreme</v>
      </c>
      <c r="H284" s="6" t="str">
        <f>VLOOKUP(B284,MasterData[],3,)</f>
        <v>Electronics &amp; Gadgets</v>
      </c>
      <c r="I284" s="14">
        <f>VLOOKUP(B284,MasterData[],4,FALSE)</f>
        <v>44</v>
      </c>
      <c r="J284" s="14">
        <f>VLOOKUP(B284,MasterData[],5,FALSE)</f>
        <v>48.84</v>
      </c>
      <c r="K284" s="14">
        <f>InputData[[#This Row],[BUYING PRIZE]]*InputData[[#This Row],[QUANTITY]]</f>
        <v>572</v>
      </c>
      <c r="L284" s="14">
        <f>InputData[[#This Row],[SELLING PRICE]]*InputData[[#This Row],[QUANTITY]]*(1-InputData[[#This Row],[DISCOUNT %2]])</f>
        <v>603.17400000000009</v>
      </c>
      <c r="M284" s="16">
        <f>DAY(InputData[[#This Row],[DATE]])</f>
        <v>9</v>
      </c>
      <c r="N284" s="8" t="str">
        <f>TEXT(InputData[[#This Row],[DATE]],"mmm")</f>
        <v>Aug</v>
      </c>
      <c r="O284" s="10">
        <f>YEAR(InputData[[#This Row],[DATE]])</f>
        <v>2023</v>
      </c>
    </row>
    <row r="285" spans="1:15" x14ac:dyDescent="0.25">
      <c r="A285" s="2" t="s">
        <v>12</v>
      </c>
      <c r="B285" s="4" t="s">
        <v>58</v>
      </c>
      <c r="C285" s="5">
        <v>15</v>
      </c>
      <c r="D285" s="5" t="s">
        <v>7</v>
      </c>
      <c r="E285" s="5" t="s">
        <v>14</v>
      </c>
      <c r="F285" s="3">
        <v>0.05</v>
      </c>
      <c r="G285" s="6" t="str">
        <f>VLOOKUP(InputData[[#This Row],[PRODUCT ID]],MasterData[],2,0)</f>
        <v>Virtual Reality Gaming Set</v>
      </c>
      <c r="H285" s="6" t="str">
        <f>VLOOKUP(B285,MasterData[],3,)</f>
        <v>Toys &amp; Gaming</v>
      </c>
      <c r="I285" s="14">
        <f>VLOOKUP(B285,MasterData[],4,FALSE)</f>
        <v>120</v>
      </c>
      <c r="J285" s="14">
        <f>VLOOKUP(B285,MasterData[],5,FALSE)</f>
        <v>162</v>
      </c>
      <c r="K285" s="14">
        <f>InputData[[#This Row],[BUYING PRIZE]]*InputData[[#This Row],[QUANTITY]]</f>
        <v>1800</v>
      </c>
      <c r="L285" s="14">
        <f>InputData[[#This Row],[SELLING PRICE]]*InputData[[#This Row],[QUANTITY]]*(1-InputData[[#This Row],[DISCOUNT %2]])</f>
        <v>2308.5</v>
      </c>
      <c r="M285" s="16">
        <f>DAY(InputData[[#This Row],[DATE]])</f>
        <v>9</v>
      </c>
      <c r="N285" s="8" t="str">
        <f>TEXT(InputData[[#This Row],[DATE]],"mmm")</f>
        <v>Feb</v>
      </c>
      <c r="O285" s="10">
        <f>YEAR(InputData[[#This Row],[DATE]])</f>
        <v>2023</v>
      </c>
    </row>
    <row r="286" spans="1:15" x14ac:dyDescent="0.25">
      <c r="A286" s="2" t="s">
        <v>255</v>
      </c>
      <c r="B286" s="4" t="s">
        <v>72</v>
      </c>
      <c r="C286" s="5">
        <v>7</v>
      </c>
      <c r="D286" s="5" t="s">
        <v>11</v>
      </c>
      <c r="E286" s="5" t="s">
        <v>14</v>
      </c>
      <c r="F286" s="3">
        <v>0.1</v>
      </c>
      <c r="G286" s="6" t="str">
        <f>VLOOKUP(InputData[[#This Row],[PRODUCT ID]],MasterData[],2,0)</f>
        <v>Foldable Electric Scooter</v>
      </c>
      <c r="H286" s="6" t="str">
        <f>VLOOKUP(B286,MasterData[],3,)</f>
        <v>Sports &amp; Outdoor</v>
      </c>
      <c r="I286" s="14">
        <f>VLOOKUP(B286,MasterData[],4,FALSE)</f>
        <v>95</v>
      </c>
      <c r="J286" s="14">
        <f>VLOOKUP(B286,MasterData[],5,FALSE)</f>
        <v>119.7</v>
      </c>
      <c r="K286" s="14">
        <f>InputData[[#This Row],[BUYING PRIZE]]*InputData[[#This Row],[QUANTITY]]</f>
        <v>665</v>
      </c>
      <c r="L286" s="14">
        <f>InputData[[#This Row],[SELLING PRICE]]*InputData[[#This Row],[QUANTITY]]*(1-InputData[[#This Row],[DISCOUNT %2]])</f>
        <v>754.11</v>
      </c>
      <c r="M286" s="16">
        <f>DAY(InputData[[#This Row],[DATE]])</f>
        <v>17</v>
      </c>
      <c r="N286" s="8" t="str">
        <f>TEXT(InputData[[#This Row],[DATE]],"mmm")</f>
        <v>Jan</v>
      </c>
      <c r="O286" s="10">
        <f>YEAR(InputData[[#This Row],[DATE]])</f>
        <v>2023</v>
      </c>
    </row>
    <row r="287" spans="1:15" x14ac:dyDescent="0.25">
      <c r="A287" s="2" t="s">
        <v>17</v>
      </c>
      <c r="B287" s="4" t="s">
        <v>58</v>
      </c>
      <c r="C287" s="5">
        <v>11</v>
      </c>
      <c r="D287" s="5" t="s">
        <v>8</v>
      </c>
      <c r="E287" s="5" t="s">
        <v>14</v>
      </c>
      <c r="F287" s="3">
        <v>0</v>
      </c>
      <c r="G287" s="6" t="str">
        <f>VLOOKUP(InputData[[#This Row],[PRODUCT ID]],MasterData[],2,0)</f>
        <v>Virtual Reality Gaming Set</v>
      </c>
      <c r="H287" s="6" t="str">
        <f>VLOOKUP(B287,MasterData[],3,)</f>
        <v>Toys &amp; Gaming</v>
      </c>
      <c r="I287" s="14">
        <f>VLOOKUP(B287,MasterData[],4,FALSE)</f>
        <v>120</v>
      </c>
      <c r="J287" s="14">
        <f>VLOOKUP(B287,MasterData[],5,FALSE)</f>
        <v>162</v>
      </c>
      <c r="K287" s="14">
        <f>InputData[[#This Row],[BUYING PRIZE]]*InputData[[#This Row],[QUANTITY]]</f>
        <v>1320</v>
      </c>
      <c r="L287" s="14">
        <f>InputData[[#This Row],[SELLING PRICE]]*InputData[[#This Row],[QUANTITY]]*(1-InputData[[#This Row],[DISCOUNT %2]])</f>
        <v>1782</v>
      </c>
      <c r="M287" s="16">
        <f>DAY(InputData[[#This Row],[DATE]])</f>
        <v>22</v>
      </c>
      <c r="N287" s="8" t="str">
        <f>TEXT(InputData[[#This Row],[DATE]],"mmm")</f>
        <v>Aug</v>
      </c>
      <c r="O287" s="10">
        <f>YEAR(InputData[[#This Row],[DATE]])</f>
        <v>2023</v>
      </c>
    </row>
    <row r="288" spans="1:15" x14ac:dyDescent="0.25">
      <c r="A288" s="2" t="s">
        <v>133</v>
      </c>
      <c r="B288" s="4" t="s">
        <v>91</v>
      </c>
      <c r="C288" s="5">
        <v>12</v>
      </c>
      <c r="D288" s="5" t="s">
        <v>8</v>
      </c>
      <c r="E288" s="5" t="s">
        <v>8</v>
      </c>
      <c r="F288" s="3">
        <v>0</v>
      </c>
      <c r="G288" s="6" t="str">
        <f>VLOOKUP(InputData[[#This Row],[PRODUCT ID]],MasterData[],2,0)</f>
        <v>Camping Tent for 4 People</v>
      </c>
      <c r="H288" s="6" t="str">
        <f>VLOOKUP(B288,MasterData[],3,)</f>
        <v>Sports &amp; Outdoor</v>
      </c>
      <c r="I288" s="14">
        <f>VLOOKUP(B288,MasterData[],4,FALSE)</f>
        <v>93</v>
      </c>
      <c r="J288" s="14">
        <f>VLOOKUP(B288,MasterData[],5,FALSE)</f>
        <v>104.16</v>
      </c>
      <c r="K288" s="14">
        <f>InputData[[#This Row],[BUYING PRIZE]]*InputData[[#This Row],[QUANTITY]]</f>
        <v>1116</v>
      </c>
      <c r="L288" s="14">
        <f>InputData[[#This Row],[SELLING PRICE]]*InputData[[#This Row],[QUANTITY]]*(1-InputData[[#This Row],[DISCOUNT %2]])</f>
        <v>1249.92</v>
      </c>
      <c r="M288" s="16">
        <f>DAY(InputData[[#This Row],[DATE]])</f>
        <v>7</v>
      </c>
      <c r="N288" s="8" t="str">
        <f>TEXT(InputData[[#This Row],[DATE]],"mmm")</f>
        <v>Nov</v>
      </c>
      <c r="O288" s="10">
        <f>YEAR(InputData[[#This Row],[DATE]])</f>
        <v>2023</v>
      </c>
    </row>
    <row r="289" spans="1:15" x14ac:dyDescent="0.25">
      <c r="A289" s="2" t="s">
        <v>256</v>
      </c>
      <c r="B289" s="4" t="s">
        <v>129</v>
      </c>
      <c r="C289" s="5">
        <v>3</v>
      </c>
      <c r="D289" s="5" t="s">
        <v>8</v>
      </c>
      <c r="E289" s="5" t="s">
        <v>14</v>
      </c>
      <c r="F289" s="3">
        <v>0.1</v>
      </c>
      <c r="G289" s="6" t="str">
        <f>VLOOKUP(InputData[[#This Row],[PRODUCT ID]],MasterData[],2,0)</f>
        <v>Smart Home Speaker</v>
      </c>
      <c r="H289" s="6" t="str">
        <f>VLOOKUP(B289,MasterData[],3,)</f>
        <v>Electronics &amp; Gadgets</v>
      </c>
      <c r="I289" s="14">
        <f>VLOOKUP(B289,MasterData[],4,FALSE)</f>
        <v>83</v>
      </c>
      <c r="J289" s="14">
        <f>VLOOKUP(B289,MasterData[],5,FALSE)</f>
        <v>94.62</v>
      </c>
      <c r="K289" s="14">
        <f>InputData[[#This Row],[BUYING PRIZE]]*InputData[[#This Row],[QUANTITY]]</f>
        <v>249</v>
      </c>
      <c r="L289" s="14">
        <f>InputData[[#This Row],[SELLING PRICE]]*InputData[[#This Row],[QUANTITY]]*(1-InputData[[#This Row],[DISCOUNT %2]])</f>
        <v>255.47400000000002</v>
      </c>
      <c r="M289" s="16">
        <f>DAY(InputData[[#This Row],[DATE]])</f>
        <v>28</v>
      </c>
      <c r="N289" s="8" t="str">
        <f>TEXT(InputData[[#This Row],[DATE]],"mmm")</f>
        <v>Jan</v>
      </c>
      <c r="O289" s="10">
        <f>YEAR(InputData[[#This Row],[DATE]])</f>
        <v>2023</v>
      </c>
    </row>
    <row r="290" spans="1:15" x14ac:dyDescent="0.25">
      <c r="A290" s="2" t="s">
        <v>257</v>
      </c>
      <c r="B290" s="4" t="s">
        <v>40</v>
      </c>
      <c r="C290" s="5">
        <v>20</v>
      </c>
      <c r="D290" s="5" t="s">
        <v>7</v>
      </c>
      <c r="E290" s="5" t="s">
        <v>14</v>
      </c>
      <c r="F290" s="3">
        <v>0.2</v>
      </c>
      <c r="G290" s="6" t="str">
        <f>VLOOKUP(InputData[[#This Row],[PRODUCT ID]],MasterData[],2,0)</f>
        <v>Action Figure - Collector's Edition</v>
      </c>
      <c r="H290" s="6" t="str">
        <f>VLOOKUP(B290,MasterData[],3,)</f>
        <v>Toys &amp; Gaming</v>
      </c>
      <c r="I290" s="14">
        <f>VLOOKUP(B290,MasterData[],4,FALSE)</f>
        <v>76</v>
      </c>
      <c r="J290" s="14">
        <f>VLOOKUP(B290,MasterData[],5,FALSE)</f>
        <v>82.08</v>
      </c>
      <c r="K290" s="14">
        <f>InputData[[#This Row],[BUYING PRIZE]]*InputData[[#This Row],[QUANTITY]]</f>
        <v>1520</v>
      </c>
      <c r="L290" s="14">
        <f>InputData[[#This Row],[SELLING PRICE]]*InputData[[#This Row],[QUANTITY]]*(1-InputData[[#This Row],[DISCOUNT %2]])</f>
        <v>1313.28</v>
      </c>
      <c r="M290" s="16">
        <f>DAY(InputData[[#This Row],[DATE]])</f>
        <v>25</v>
      </c>
      <c r="N290" s="8" t="str">
        <f>TEXT(InputData[[#This Row],[DATE]],"mmm")</f>
        <v>Jun</v>
      </c>
      <c r="O290" s="10">
        <f>YEAR(InputData[[#This Row],[DATE]])</f>
        <v>2023</v>
      </c>
    </row>
    <row r="291" spans="1:15" x14ac:dyDescent="0.25">
      <c r="A291" s="2" t="s">
        <v>61</v>
      </c>
      <c r="B291" s="4" t="s">
        <v>24</v>
      </c>
      <c r="C291" s="5">
        <v>17</v>
      </c>
      <c r="D291" s="5" t="s">
        <v>7</v>
      </c>
      <c r="E291" s="5" t="s">
        <v>14</v>
      </c>
      <c r="F291" s="3">
        <v>0.15</v>
      </c>
      <c r="G291" s="6" t="str">
        <f>VLOOKUP(InputData[[#This Row],[PRODUCT ID]],MasterData[],2,0)</f>
        <v>Diamond Stud Earrings</v>
      </c>
      <c r="H291" s="6" t="str">
        <f>VLOOKUP(B291,MasterData[],3,)</f>
        <v>Fashion &amp; Accessories</v>
      </c>
      <c r="I291" s="14">
        <f>VLOOKUP(B291,MasterData[],4,FALSE)</f>
        <v>13</v>
      </c>
      <c r="J291" s="14">
        <f>VLOOKUP(B291,MasterData[],5,FALSE)</f>
        <v>16.64</v>
      </c>
      <c r="K291" s="14">
        <f>InputData[[#This Row],[BUYING PRIZE]]*InputData[[#This Row],[QUANTITY]]</f>
        <v>221</v>
      </c>
      <c r="L291" s="14">
        <f>InputData[[#This Row],[SELLING PRICE]]*InputData[[#This Row],[QUANTITY]]*(1-InputData[[#This Row],[DISCOUNT %2]])</f>
        <v>240.44799999999998</v>
      </c>
      <c r="M291" s="16">
        <f>DAY(InputData[[#This Row],[DATE]])</f>
        <v>24</v>
      </c>
      <c r="N291" s="8" t="str">
        <f>TEXT(InputData[[#This Row],[DATE]],"mmm")</f>
        <v>Apr</v>
      </c>
      <c r="O291" s="10">
        <f>YEAR(InputData[[#This Row],[DATE]])</f>
        <v>2023</v>
      </c>
    </row>
    <row r="292" spans="1:15" x14ac:dyDescent="0.25">
      <c r="A292" s="2" t="s">
        <v>258</v>
      </c>
      <c r="B292" s="4" t="s">
        <v>66</v>
      </c>
      <c r="C292" s="5">
        <v>14</v>
      </c>
      <c r="D292" s="5" t="s">
        <v>8</v>
      </c>
      <c r="E292" s="5" t="s">
        <v>14</v>
      </c>
      <c r="F292" s="3">
        <v>0.2</v>
      </c>
      <c r="G292" s="6" t="str">
        <f>VLOOKUP(InputData[[#This Row],[PRODUCT ID]],MasterData[],2,0)</f>
        <v>Mechanical Gaming Keyboard</v>
      </c>
      <c r="H292" s="6" t="str">
        <f>VLOOKUP(B292,MasterData[],3,)</f>
        <v>Toys &amp; Gaming</v>
      </c>
      <c r="I292" s="14">
        <f>VLOOKUP(B292,MasterData[],4,FALSE)</f>
        <v>138</v>
      </c>
      <c r="J292" s="14">
        <f>VLOOKUP(B292,MasterData[],5,FALSE)</f>
        <v>173.88</v>
      </c>
      <c r="K292" s="14">
        <f>InputData[[#This Row],[BUYING PRIZE]]*InputData[[#This Row],[QUANTITY]]</f>
        <v>1932</v>
      </c>
      <c r="L292" s="14">
        <f>InputData[[#This Row],[SELLING PRICE]]*InputData[[#This Row],[QUANTITY]]*(1-InputData[[#This Row],[DISCOUNT %2]])</f>
        <v>1947.4559999999999</v>
      </c>
      <c r="M292" s="16">
        <f>DAY(InputData[[#This Row],[DATE]])</f>
        <v>11</v>
      </c>
      <c r="N292" s="8" t="str">
        <f>TEXT(InputData[[#This Row],[DATE]],"mmm")</f>
        <v>Oct</v>
      </c>
      <c r="O292" s="10">
        <f>YEAR(InputData[[#This Row],[DATE]])</f>
        <v>2023</v>
      </c>
    </row>
    <row r="293" spans="1:15" x14ac:dyDescent="0.25">
      <c r="A293" s="2" t="s">
        <v>259</v>
      </c>
      <c r="B293" s="4" t="s">
        <v>20</v>
      </c>
      <c r="C293" s="5">
        <v>1</v>
      </c>
      <c r="D293" s="5" t="s">
        <v>11</v>
      </c>
      <c r="E293" s="5" t="s">
        <v>14</v>
      </c>
      <c r="F293" s="3">
        <v>0.1</v>
      </c>
      <c r="G293" s="6" t="str">
        <f>VLOOKUP(InputData[[#This Row],[PRODUCT ID]],MasterData[],2,0)</f>
        <v>Mountain Bike Pro 5000</v>
      </c>
      <c r="H293" s="6" t="str">
        <f>VLOOKUP(B293,MasterData[],3,)</f>
        <v>Sports &amp; Outdoor</v>
      </c>
      <c r="I293" s="14">
        <f>VLOOKUP(B293,MasterData[],4,FALSE)</f>
        <v>37</v>
      </c>
      <c r="J293" s="14">
        <f>VLOOKUP(B293,MasterData[],5,FALSE)</f>
        <v>41.81</v>
      </c>
      <c r="K293" s="14">
        <f>InputData[[#This Row],[BUYING PRIZE]]*InputData[[#This Row],[QUANTITY]]</f>
        <v>37</v>
      </c>
      <c r="L293" s="14">
        <f>InputData[[#This Row],[SELLING PRICE]]*InputData[[#This Row],[QUANTITY]]*(1-InputData[[#This Row],[DISCOUNT %2]])</f>
        <v>37.629000000000005</v>
      </c>
      <c r="M293" s="16">
        <f>DAY(InputData[[#This Row],[DATE]])</f>
        <v>15</v>
      </c>
      <c r="N293" s="8" t="str">
        <f>TEXT(InputData[[#This Row],[DATE]],"mmm")</f>
        <v>Jun</v>
      </c>
      <c r="O293" s="10">
        <f>YEAR(InputData[[#This Row],[DATE]])</f>
        <v>2023</v>
      </c>
    </row>
    <row r="294" spans="1:15" x14ac:dyDescent="0.25">
      <c r="A294" s="2" t="s">
        <v>45</v>
      </c>
      <c r="B294" s="4" t="s">
        <v>51</v>
      </c>
      <c r="C294" s="5">
        <v>9</v>
      </c>
      <c r="D294" s="5" t="s">
        <v>8</v>
      </c>
      <c r="E294" s="5" t="s">
        <v>14</v>
      </c>
      <c r="F294" s="3">
        <v>0.15</v>
      </c>
      <c r="G294" s="6" t="str">
        <f>VLOOKUP(InputData[[#This Row],[PRODUCT ID]],MasterData[],2,0)</f>
        <v>Smart LED Floor Lamp</v>
      </c>
      <c r="H294" s="6" t="str">
        <f>VLOOKUP(B294,MasterData[],3,)</f>
        <v>Home &amp; Furniture</v>
      </c>
      <c r="I294" s="14">
        <f>VLOOKUP(B294,MasterData[],4,FALSE)</f>
        <v>141</v>
      </c>
      <c r="J294" s="14">
        <f>VLOOKUP(B294,MasterData[],5,FALSE)</f>
        <v>149.46</v>
      </c>
      <c r="K294" s="14">
        <f>InputData[[#This Row],[BUYING PRIZE]]*InputData[[#This Row],[QUANTITY]]</f>
        <v>1269</v>
      </c>
      <c r="L294" s="14">
        <f>InputData[[#This Row],[SELLING PRICE]]*InputData[[#This Row],[QUANTITY]]*(1-InputData[[#This Row],[DISCOUNT %2]])</f>
        <v>1143.3690000000001</v>
      </c>
      <c r="M294" s="16">
        <f>DAY(InputData[[#This Row],[DATE]])</f>
        <v>27</v>
      </c>
      <c r="N294" s="8" t="str">
        <f>TEXT(InputData[[#This Row],[DATE]],"mmm")</f>
        <v>Jun</v>
      </c>
      <c r="O294" s="10">
        <f>YEAR(InputData[[#This Row],[DATE]])</f>
        <v>2023</v>
      </c>
    </row>
    <row r="295" spans="1:15" x14ac:dyDescent="0.25">
      <c r="A295" s="2" t="s">
        <v>205</v>
      </c>
      <c r="B295" s="4" t="s">
        <v>80</v>
      </c>
      <c r="C295" s="5">
        <v>18</v>
      </c>
      <c r="D295" s="5" t="s">
        <v>7</v>
      </c>
      <c r="E295" s="5" t="s">
        <v>14</v>
      </c>
      <c r="F295" s="3">
        <v>0</v>
      </c>
      <c r="G295" s="6" t="str">
        <f>VLOOKUP(InputData[[#This Row],[PRODUCT ID]],MasterData[],2,0)</f>
        <v>DroneX with 4K Camera</v>
      </c>
      <c r="H295" s="6" t="str">
        <f>VLOOKUP(B295,MasterData[],3,)</f>
        <v>Electronics &amp; Gadgets</v>
      </c>
      <c r="I295" s="14">
        <f>VLOOKUP(B295,MasterData[],4,FALSE)</f>
        <v>6</v>
      </c>
      <c r="J295" s="14">
        <f>VLOOKUP(B295,MasterData[],5,FALSE)</f>
        <v>7.8599999999999994</v>
      </c>
      <c r="K295" s="14">
        <f>InputData[[#This Row],[BUYING PRIZE]]*InputData[[#This Row],[QUANTITY]]</f>
        <v>108</v>
      </c>
      <c r="L295" s="14">
        <f>InputData[[#This Row],[SELLING PRICE]]*InputData[[#This Row],[QUANTITY]]*(1-InputData[[#This Row],[DISCOUNT %2]])</f>
        <v>141.47999999999999</v>
      </c>
      <c r="M295" s="16">
        <f>DAY(InputData[[#This Row],[DATE]])</f>
        <v>23</v>
      </c>
      <c r="N295" s="8" t="str">
        <f>TEXT(InputData[[#This Row],[DATE]],"mmm")</f>
        <v>Nov</v>
      </c>
      <c r="O295" s="10">
        <f>YEAR(InputData[[#This Row],[DATE]])</f>
        <v>2023</v>
      </c>
    </row>
    <row r="296" spans="1:15" x14ac:dyDescent="0.25">
      <c r="A296" s="2" t="s">
        <v>154</v>
      </c>
      <c r="B296" s="4" t="s">
        <v>91</v>
      </c>
      <c r="C296" s="5">
        <v>14</v>
      </c>
      <c r="D296" s="5" t="s">
        <v>7</v>
      </c>
      <c r="E296" s="5" t="s">
        <v>14</v>
      </c>
      <c r="F296" s="3">
        <v>0.15</v>
      </c>
      <c r="G296" s="6" t="str">
        <f>VLOOKUP(InputData[[#This Row],[PRODUCT ID]],MasterData[],2,0)</f>
        <v>Camping Tent for 4 People</v>
      </c>
      <c r="H296" s="6" t="str">
        <f>VLOOKUP(B296,MasterData[],3,)</f>
        <v>Sports &amp; Outdoor</v>
      </c>
      <c r="I296" s="14">
        <f>VLOOKUP(B296,MasterData[],4,FALSE)</f>
        <v>93</v>
      </c>
      <c r="J296" s="14">
        <f>VLOOKUP(B296,MasterData[],5,FALSE)</f>
        <v>104.16</v>
      </c>
      <c r="K296" s="14">
        <f>InputData[[#This Row],[BUYING PRIZE]]*InputData[[#This Row],[QUANTITY]]</f>
        <v>1302</v>
      </c>
      <c r="L296" s="14">
        <f>InputData[[#This Row],[SELLING PRICE]]*InputData[[#This Row],[QUANTITY]]*(1-InputData[[#This Row],[DISCOUNT %2]])</f>
        <v>1239.5039999999999</v>
      </c>
      <c r="M296" s="16">
        <f>DAY(InputData[[#This Row],[DATE]])</f>
        <v>2</v>
      </c>
      <c r="N296" s="8" t="str">
        <f>TEXT(InputData[[#This Row],[DATE]],"mmm")</f>
        <v>Sep</v>
      </c>
      <c r="O296" s="10">
        <f>YEAR(InputData[[#This Row],[DATE]])</f>
        <v>2023</v>
      </c>
    </row>
    <row r="297" spans="1:15" x14ac:dyDescent="0.25">
      <c r="A297" s="2" t="s">
        <v>219</v>
      </c>
      <c r="B297" s="4" t="s">
        <v>153</v>
      </c>
      <c r="C297" s="5">
        <v>1</v>
      </c>
      <c r="D297" s="5" t="s">
        <v>11</v>
      </c>
      <c r="E297" s="5" t="s">
        <v>14</v>
      </c>
      <c r="F297" s="3">
        <v>0.15</v>
      </c>
      <c r="G297" s="6" t="str">
        <f>VLOOKUP(InputData[[#This Row],[PRODUCT ID]],MasterData[],2,0)</f>
        <v>Portable Air Purifier</v>
      </c>
      <c r="H297" s="6" t="str">
        <f>VLOOKUP(B297,MasterData[],3,)</f>
        <v>Home &amp; Furniture</v>
      </c>
      <c r="I297" s="14">
        <f>VLOOKUP(B297,MasterData[],4,FALSE)</f>
        <v>18</v>
      </c>
      <c r="J297" s="14">
        <f>VLOOKUP(B297,MasterData[],5,FALSE)</f>
        <v>24.66</v>
      </c>
      <c r="K297" s="14">
        <f>InputData[[#This Row],[BUYING PRIZE]]*InputData[[#This Row],[QUANTITY]]</f>
        <v>18</v>
      </c>
      <c r="L297" s="14">
        <f>InputData[[#This Row],[SELLING PRICE]]*InputData[[#This Row],[QUANTITY]]*(1-InputData[[#This Row],[DISCOUNT %2]])</f>
        <v>20.960999999999999</v>
      </c>
      <c r="M297" s="16">
        <f>DAY(InputData[[#This Row],[DATE]])</f>
        <v>23</v>
      </c>
      <c r="N297" s="8" t="str">
        <f>TEXT(InputData[[#This Row],[DATE]],"mmm")</f>
        <v>Dec</v>
      </c>
      <c r="O297" s="10">
        <f>YEAR(InputData[[#This Row],[DATE]])</f>
        <v>2023</v>
      </c>
    </row>
    <row r="298" spans="1:15" x14ac:dyDescent="0.25">
      <c r="A298" s="2" t="s">
        <v>190</v>
      </c>
      <c r="B298" s="4" t="s">
        <v>49</v>
      </c>
      <c r="C298" s="5">
        <v>20</v>
      </c>
      <c r="D298" s="5" t="s">
        <v>8</v>
      </c>
      <c r="E298" s="5" t="s">
        <v>14</v>
      </c>
      <c r="F298" s="3">
        <v>0.05</v>
      </c>
      <c r="G298" s="6" t="str">
        <f>VLOOKUP(InputData[[#This Row],[PRODUCT ID]],MasterData[],2,0)</f>
        <v>Building Blocks Set - Creative Kids</v>
      </c>
      <c r="H298" s="6" t="str">
        <f>VLOOKUP(B298,MasterData[],3,)</f>
        <v>Toys &amp; Gaming</v>
      </c>
      <c r="I298" s="14">
        <f>VLOOKUP(B298,MasterData[],4,FALSE)</f>
        <v>50</v>
      </c>
      <c r="J298" s="14">
        <f>VLOOKUP(B298,MasterData[],5,FALSE)</f>
        <v>62</v>
      </c>
      <c r="K298" s="14">
        <f>InputData[[#This Row],[BUYING PRIZE]]*InputData[[#This Row],[QUANTITY]]</f>
        <v>1000</v>
      </c>
      <c r="L298" s="14">
        <f>InputData[[#This Row],[SELLING PRICE]]*InputData[[#This Row],[QUANTITY]]*(1-InputData[[#This Row],[DISCOUNT %2]])</f>
        <v>1178</v>
      </c>
      <c r="M298" s="16">
        <f>DAY(InputData[[#This Row],[DATE]])</f>
        <v>8</v>
      </c>
      <c r="N298" s="8" t="str">
        <f>TEXT(InputData[[#This Row],[DATE]],"mmm")</f>
        <v>Oct</v>
      </c>
      <c r="O298" s="10">
        <f>YEAR(InputData[[#This Row],[DATE]])</f>
        <v>2023</v>
      </c>
    </row>
    <row r="299" spans="1:15" x14ac:dyDescent="0.25">
      <c r="A299" s="2" t="s">
        <v>117</v>
      </c>
      <c r="B299" s="4" t="s">
        <v>18</v>
      </c>
      <c r="C299" s="5">
        <v>17</v>
      </c>
      <c r="D299" s="5" t="s">
        <v>7</v>
      </c>
      <c r="E299" s="5" t="s">
        <v>14</v>
      </c>
      <c r="F299" s="3">
        <v>0.1</v>
      </c>
      <c r="G299" s="6" t="str">
        <f>VLOOKUP(InputData[[#This Row],[PRODUCT ID]],MasterData[],2,0)</f>
        <v>Wireless Noise-Canceling Headphones</v>
      </c>
      <c r="H299" s="6" t="str">
        <f>VLOOKUP(B299,MasterData[],3,)</f>
        <v>Electronics &amp; Gadgets</v>
      </c>
      <c r="I299" s="14">
        <f>VLOOKUP(B299,MasterData[],4,FALSE)</f>
        <v>71</v>
      </c>
      <c r="J299" s="14">
        <f>VLOOKUP(B299,MasterData[],5,FALSE)</f>
        <v>80.94</v>
      </c>
      <c r="K299" s="14">
        <f>InputData[[#This Row],[BUYING PRIZE]]*InputData[[#This Row],[QUANTITY]]</f>
        <v>1207</v>
      </c>
      <c r="L299" s="14">
        <f>InputData[[#This Row],[SELLING PRICE]]*InputData[[#This Row],[QUANTITY]]*(1-InputData[[#This Row],[DISCOUNT %2]])</f>
        <v>1238.3820000000001</v>
      </c>
      <c r="M299" s="16">
        <f>DAY(InputData[[#This Row],[DATE]])</f>
        <v>26</v>
      </c>
      <c r="N299" s="8" t="str">
        <f>TEXT(InputData[[#This Row],[DATE]],"mmm")</f>
        <v>Dec</v>
      </c>
      <c r="O299" s="10">
        <f>YEAR(InputData[[#This Row],[DATE]])</f>
        <v>2023</v>
      </c>
    </row>
    <row r="300" spans="1:15" x14ac:dyDescent="0.25">
      <c r="A300" s="2" t="s">
        <v>260</v>
      </c>
      <c r="B300" s="4" t="s">
        <v>18</v>
      </c>
      <c r="C300" s="5">
        <v>9</v>
      </c>
      <c r="D300" s="5" t="s">
        <v>7</v>
      </c>
      <c r="E300" s="5" t="s">
        <v>14</v>
      </c>
      <c r="F300" s="3">
        <v>0</v>
      </c>
      <c r="G300" s="6" t="str">
        <f>VLOOKUP(InputData[[#This Row],[PRODUCT ID]],MasterData[],2,0)</f>
        <v>Wireless Noise-Canceling Headphones</v>
      </c>
      <c r="H300" s="6" t="str">
        <f>VLOOKUP(B300,MasterData[],3,)</f>
        <v>Electronics &amp; Gadgets</v>
      </c>
      <c r="I300" s="14">
        <f>VLOOKUP(B300,MasterData[],4,FALSE)</f>
        <v>71</v>
      </c>
      <c r="J300" s="14">
        <f>VLOOKUP(B300,MasterData[],5,FALSE)</f>
        <v>80.94</v>
      </c>
      <c r="K300" s="14">
        <f>InputData[[#This Row],[BUYING PRIZE]]*InputData[[#This Row],[QUANTITY]]</f>
        <v>639</v>
      </c>
      <c r="L300" s="14">
        <f>InputData[[#This Row],[SELLING PRICE]]*InputData[[#This Row],[QUANTITY]]*(1-InputData[[#This Row],[DISCOUNT %2]])</f>
        <v>728.46</v>
      </c>
      <c r="M300" s="16">
        <f>DAY(InputData[[#This Row],[DATE]])</f>
        <v>31</v>
      </c>
      <c r="N300" s="8" t="str">
        <f>TEXT(InputData[[#This Row],[DATE]],"mmm")</f>
        <v>Dec</v>
      </c>
      <c r="O300" s="10">
        <f>YEAR(InputData[[#This Row],[DATE]])</f>
        <v>2023</v>
      </c>
    </row>
    <row r="301" spans="1:15" x14ac:dyDescent="0.25">
      <c r="A301" s="2" t="s">
        <v>262</v>
      </c>
      <c r="B301" s="4" t="s">
        <v>60</v>
      </c>
      <c r="C301" s="5">
        <v>7</v>
      </c>
      <c r="D301" s="5" t="s">
        <v>8</v>
      </c>
      <c r="E301" s="5" t="s">
        <v>14</v>
      </c>
      <c r="F301" s="3">
        <v>0</v>
      </c>
      <c r="G301" s="6" t="str">
        <f>VLOOKUP(InputData[[#This Row],[PRODUCT ID]],MasterData[],2,0)</f>
        <v>LEGO Creator Set</v>
      </c>
      <c r="H301" s="6" t="str">
        <f>VLOOKUP(B301,MasterData[],3,)</f>
        <v>Toys &amp; Gaming</v>
      </c>
      <c r="I301" s="14">
        <f>VLOOKUP(B301,MasterData[],4,FALSE)</f>
        <v>37</v>
      </c>
      <c r="J301" s="14">
        <f>VLOOKUP(B301,MasterData[],5,FALSE)</f>
        <v>42.55</v>
      </c>
      <c r="K301" s="14">
        <f>InputData[[#This Row],[BUYING PRIZE]]*InputData[[#This Row],[QUANTITY]]</f>
        <v>259</v>
      </c>
      <c r="L301" s="14">
        <f>InputData[[#This Row],[SELLING PRICE]]*InputData[[#This Row],[QUANTITY]]*(1-InputData[[#This Row],[DISCOUNT %2]])</f>
        <v>297.84999999999997</v>
      </c>
      <c r="M301" s="16">
        <f>DAY(InputData[[#This Row],[DATE]])</f>
        <v>27</v>
      </c>
      <c r="N301" s="8" t="str">
        <f>TEXT(InputData[[#This Row],[DATE]],"mmm")</f>
        <v>Aug</v>
      </c>
      <c r="O301" s="10">
        <f>YEAR(InputData[[#This Row],[DATE]])</f>
        <v>2023</v>
      </c>
    </row>
    <row r="302" spans="1:15" x14ac:dyDescent="0.25">
      <c r="A302" s="2" t="s">
        <v>166</v>
      </c>
      <c r="B302" s="4" t="s">
        <v>13</v>
      </c>
      <c r="C302" s="5">
        <v>18</v>
      </c>
      <c r="D302" s="5" t="s">
        <v>7</v>
      </c>
      <c r="E302" s="5" t="s">
        <v>14</v>
      </c>
      <c r="F302" s="3">
        <v>0.05</v>
      </c>
      <c r="G302" s="6" t="str">
        <f>VLOOKUP(InputData[[#This Row],[PRODUCT ID]],MasterData[],2,0)</f>
        <v>Smart Fitness Tracker Band</v>
      </c>
      <c r="H302" s="6" t="str">
        <f>VLOOKUP(B302,MasterData[],3,)</f>
        <v>Sports &amp; Outdoor</v>
      </c>
      <c r="I302" s="14">
        <f>VLOOKUP(B302,MasterData[],4,FALSE)</f>
        <v>89</v>
      </c>
      <c r="J302" s="14">
        <f>VLOOKUP(B302,MasterData[],5,FALSE)</f>
        <v>117.48</v>
      </c>
      <c r="K302" s="14">
        <f>InputData[[#This Row],[BUYING PRIZE]]*InputData[[#This Row],[QUANTITY]]</f>
        <v>1602</v>
      </c>
      <c r="L302" s="14">
        <f>InputData[[#This Row],[SELLING PRICE]]*InputData[[#This Row],[QUANTITY]]*(1-InputData[[#This Row],[DISCOUNT %2]])</f>
        <v>2008.9079999999997</v>
      </c>
      <c r="M302" s="16">
        <f>DAY(InputData[[#This Row],[DATE]])</f>
        <v>2</v>
      </c>
      <c r="N302" s="8" t="str">
        <f>TEXT(InputData[[#This Row],[DATE]],"mmm")</f>
        <v>Aug</v>
      </c>
      <c r="O302" s="10">
        <f>YEAR(InputData[[#This Row],[DATE]])</f>
        <v>2023</v>
      </c>
    </row>
    <row r="303" spans="1:15" x14ac:dyDescent="0.25">
      <c r="A303" s="2" t="s">
        <v>77</v>
      </c>
      <c r="B303" s="4" t="s">
        <v>63</v>
      </c>
      <c r="C303" s="5">
        <v>3</v>
      </c>
      <c r="D303" s="5" t="s">
        <v>8</v>
      </c>
      <c r="E303" s="5" t="s">
        <v>14</v>
      </c>
      <c r="F303" s="3">
        <v>0.15</v>
      </c>
      <c r="G303" s="6" t="str">
        <f>VLOOKUP(InputData[[#This Row],[PRODUCT ID]],MasterData[],2,0)</f>
        <v>Portable Power Bank 20,000mAh</v>
      </c>
      <c r="H303" s="6" t="str">
        <f>VLOOKUP(B303,MasterData[],3,)</f>
        <v>Electronics &amp; Gadgets</v>
      </c>
      <c r="I303" s="14">
        <f>VLOOKUP(B303,MasterData[],4,FALSE)</f>
        <v>75</v>
      </c>
      <c r="J303" s="14">
        <f>VLOOKUP(B303,MasterData[],5,FALSE)</f>
        <v>85.5</v>
      </c>
      <c r="K303" s="14">
        <f>InputData[[#This Row],[BUYING PRIZE]]*InputData[[#This Row],[QUANTITY]]</f>
        <v>225</v>
      </c>
      <c r="L303" s="14">
        <f>InputData[[#This Row],[SELLING PRICE]]*InputData[[#This Row],[QUANTITY]]*(1-InputData[[#This Row],[DISCOUNT %2]])</f>
        <v>218.02500000000001</v>
      </c>
      <c r="M303" s="16">
        <f>DAY(InputData[[#This Row],[DATE]])</f>
        <v>7</v>
      </c>
      <c r="N303" s="8" t="str">
        <f>TEXT(InputData[[#This Row],[DATE]],"mmm")</f>
        <v>May</v>
      </c>
      <c r="O303" s="10">
        <f>YEAR(InputData[[#This Row],[DATE]])</f>
        <v>2023</v>
      </c>
    </row>
    <row r="304" spans="1:15" x14ac:dyDescent="0.25">
      <c r="A304" s="2" t="s">
        <v>263</v>
      </c>
      <c r="B304" s="4" t="s">
        <v>96</v>
      </c>
      <c r="C304" s="5">
        <v>3</v>
      </c>
      <c r="D304" s="5" t="s">
        <v>11</v>
      </c>
      <c r="E304" s="5" t="s">
        <v>14</v>
      </c>
      <c r="F304" s="3">
        <v>0.1</v>
      </c>
      <c r="G304" s="6" t="str">
        <f>VLOOKUP(InputData[[#This Row],[PRODUCT ID]],MasterData[],2,0)</f>
        <v>Digital Wall Clock</v>
      </c>
      <c r="H304" s="6" t="str">
        <f>VLOOKUP(B304,MasterData[],3,)</f>
        <v>Home &amp; Furniture</v>
      </c>
      <c r="I304" s="14">
        <f>VLOOKUP(B304,MasterData[],4,FALSE)</f>
        <v>48</v>
      </c>
      <c r="J304" s="14">
        <f>VLOOKUP(B304,MasterData[],5,FALSE)</f>
        <v>57.12</v>
      </c>
      <c r="K304" s="14">
        <f>InputData[[#This Row],[BUYING PRIZE]]*InputData[[#This Row],[QUANTITY]]</f>
        <v>144</v>
      </c>
      <c r="L304" s="14">
        <f>InputData[[#This Row],[SELLING PRICE]]*InputData[[#This Row],[QUANTITY]]*(1-InputData[[#This Row],[DISCOUNT %2]])</f>
        <v>154.22399999999999</v>
      </c>
      <c r="M304" s="16">
        <f>DAY(InputData[[#This Row],[DATE]])</f>
        <v>27</v>
      </c>
      <c r="N304" s="8" t="str">
        <f>TEXT(InputData[[#This Row],[DATE]],"mmm")</f>
        <v>Jan</v>
      </c>
      <c r="O304" s="10">
        <f>YEAR(InputData[[#This Row],[DATE]])</f>
        <v>2023</v>
      </c>
    </row>
    <row r="305" spans="1:15" x14ac:dyDescent="0.25">
      <c r="A305" s="2" t="s">
        <v>236</v>
      </c>
      <c r="B305" s="4" t="s">
        <v>96</v>
      </c>
      <c r="C305" s="5">
        <v>10</v>
      </c>
      <c r="D305" s="5" t="s">
        <v>8</v>
      </c>
      <c r="E305" s="5" t="s">
        <v>14</v>
      </c>
      <c r="F305" s="3">
        <v>0.15</v>
      </c>
      <c r="G305" s="6" t="str">
        <f>VLOOKUP(InputData[[#This Row],[PRODUCT ID]],MasterData[],2,0)</f>
        <v>Digital Wall Clock</v>
      </c>
      <c r="H305" s="6" t="str">
        <f>VLOOKUP(B305,MasterData[],3,)</f>
        <v>Home &amp; Furniture</v>
      </c>
      <c r="I305" s="14">
        <f>VLOOKUP(B305,MasterData[],4,FALSE)</f>
        <v>48</v>
      </c>
      <c r="J305" s="14">
        <f>VLOOKUP(B305,MasterData[],5,FALSE)</f>
        <v>57.12</v>
      </c>
      <c r="K305" s="14">
        <f>InputData[[#This Row],[BUYING PRIZE]]*InputData[[#This Row],[QUANTITY]]</f>
        <v>480</v>
      </c>
      <c r="L305" s="14">
        <f>InputData[[#This Row],[SELLING PRICE]]*InputData[[#This Row],[QUANTITY]]*(1-InputData[[#This Row],[DISCOUNT %2]])</f>
        <v>485.51999999999992</v>
      </c>
      <c r="M305" s="16">
        <f>DAY(InputData[[#This Row],[DATE]])</f>
        <v>16</v>
      </c>
      <c r="N305" s="8" t="str">
        <f>TEXT(InputData[[#This Row],[DATE]],"mmm")</f>
        <v>Nov</v>
      </c>
      <c r="O305" s="10">
        <f>YEAR(InputData[[#This Row],[DATE]])</f>
        <v>2023</v>
      </c>
    </row>
    <row r="306" spans="1:15" x14ac:dyDescent="0.25">
      <c r="A306" s="2" t="s">
        <v>264</v>
      </c>
      <c r="B306" s="4" t="s">
        <v>96</v>
      </c>
      <c r="C306" s="5">
        <v>6</v>
      </c>
      <c r="D306" s="5" t="s">
        <v>11</v>
      </c>
      <c r="E306" s="5" t="s">
        <v>8</v>
      </c>
      <c r="F306" s="3">
        <v>0.1</v>
      </c>
      <c r="G306" s="6" t="str">
        <f>VLOOKUP(InputData[[#This Row],[PRODUCT ID]],MasterData[],2,0)</f>
        <v>Digital Wall Clock</v>
      </c>
      <c r="H306" s="6" t="str">
        <f>VLOOKUP(B306,MasterData[],3,)</f>
        <v>Home &amp; Furniture</v>
      </c>
      <c r="I306" s="14">
        <f>VLOOKUP(B306,MasterData[],4,FALSE)</f>
        <v>48</v>
      </c>
      <c r="J306" s="14">
        <f>VLOOKUP(B306,MasterData[],5,FALSE)</f>
        <v>57.12</v>
      </c>
      <c r="K306" s="14">
        <f>InputData[[#This Row],[BUYING PRIZE]]*InputData[[#This Row],[QUANTITY]]</f>
        <v>288</v>
      </c>
      <c r="L306" s="14">
        <f>InputData[[#This Row],[SELLING PRICE]]*InputData[[#This Row],[QUANTITY]]*(1-InputData[[#This Row],[DISCOUNT %2]])</f>
        <v>308.44799999999998</v>
      </c>
      <c r="M306" s="16">
        <f>DAY(InputData[[#This Row],[DATE]])</f>
        <v>26</v>
      </c>
      <c r="N306" s="8" t="str">
        <f>TEXT(InputData[[#This Row],[DATE]],"mmm")</f>
        <v>Apr</v>
      </c>
      <c r="O306" s="10">
        <f>YEAR(InputData[[#This Row],[DATE]])</f>
        <v>2023</v>
      </c>
    </row>
    <row r="307" spans="1:15" x14ac:dyDescent="0.25">
      <c r="A307" s="2" t="s">
        <v>265</v>
      </c>
      <c r="B307" s="4" t="s">
        <v>34</v>
      </c>
      <c r="C307" s="5">
        <v>7</v>
      </c>
      <c r="D307" s="5" t="s">
        <v>11</v>
      </c>
      <c r="E307" s="5" t="s">
        <v>14</v>
      </c>
      <c r="F307" s="3">
        <v>0.15</v>
      </c>
      <c r="G307" s="6" t="str">
        <f>VLOOKUP(InputData[[#This Row],[PRODUCT ID]],MasterData[],2,0)</f>
        <v>Trekking Backpack 50L</v>
      </c>
      <c r="H307" s="6" t="str">
        <f>VLOOKUP(B307,MasterData[],3,)</f>
        <v>Sports &amp; Outdoor</v>
      </c>
      <c r="I307" s="14">
        <f>VLOOKUP(B307,MasterData[],4,FALSE)</f>
        <v>5</v>
      </c>
      <c r="J307" s="14">
        <f>VLOOKUP(B307,MasterData[],5,FALSE)</f>
        <v>6.7</v>
      </c>
      <c r="K307" s="14">
        <f>InputData[[#This Row],[BUYING PRIZE]]*InputData[[#This Row],[QUANTITY]]</f>
        <v>35</v>
      </c>
      <c r="L307" s="14">
        <f>InputData[[#This Row],[SELLING PRICE]]*InputData[[#This Row],[QUANTITY]]*(1-InputData[[#This Row],[DISCOUNT %2]])</f>
        <v>39.864999999999995</v>
      </c>
      <c r="M307" s="16">
        <f>DAY(InputData[[#This Row],[DATE]])</f>
        <v>8</v>
      </c>
      <c r="N307" s="8" t="str">
        <f>TEXT(InputData[[#This Row],[DATE]],"mmm")</f>
        <v>Dec</v>
      </c>
      <c r="O307" s="10">
        <f>YEAR(InputData[[#This Row],[DATE]])</f>
        <v>2023</v>
      </c>
    </row>
    <row r="308" spans="1:15" x14ac:dyDescent="0.25">
      <c r="A308" s="2" t="s">
        <v>125</v>
      </c>
      <c r="B308" s="4" t="s">
        <v>123</v>
      </c>
      <c r="C308" s="5">
        <v>2</v>
      </c>
      <c r="D308" s="5" t="s">
        <v>8</v>
      </c>
      <c r="E308" s="5" t="s">
        <v>14</v>
      </c>
      <c r="F308" s="3">
        <v>0.05</v>
      </c>
      <c r="G308" s="6" t="str">
        <f>VLOOKUP(InputData[[#This Row],[PRODUCT ID]],MasterData[],2,0)</f>
        <v>Next-Gen Gaming Console</v>
      </c>
      <c r="H308" s="6" t="str">
        <f>VLOOKUP(B308,MasterData[],3,)</f>
        <v>Toys &amp; Gaming</v>
      </c>
      <c r="I308" s="14">
        <f>VLOOKUP(B308,MasterData[],4,FALSE)</f>
        <v>67</v>
      </c>
      <c r="J308" s="14">
        <f>VLOOKUP(B308,MasterData[],5,FALSE)</f>
        <v>85.76</v>
      </c>
      <c r="K308" s="14">
        <f>InputData[[#This Row],[BUYING PRIZE]]*InputData[[#This Row],[QUANTITY]]</f>
        <v>134</v>
      </c>
      <c r="L308" s="14">
        <f>InputData[[#This Row],[SELLING PRICE]]*InputData[[#This Row],[QUANTITY]]*(1-InputData[[#This Row],[DISCOUNT %2]])</f>
        <v>162.94399999999999</v>
      </c>
      <c r="M308" s="16">
        <f>DAY(InputData[[#This Row],[DATE]])</f>
        <v>21</v>
      </c>
      <c r="N308" s="8" t="str">
        <f>TEXT(InputData[[#This Row],[DATE]],"mmm")</f>
        <v>Jan</v>
      </c>
      <c r="O308" s="10">
        <f>YEAR(InputData[[#This Row],[DATE]])</f>
        <v>2023</v>
      </c>
    </row>
    <row r="309" spans="1:15" x14ac:dyDescent="0.25">
      <c r="A309" s="2" t="s">
        <v>266</v>
      </c>
      <c r="B309" s="4" t="s">
        <v>34</v>
      </c>
      <c r="C309" s="5">
        <v>4</v>
      </c>
      <c r="D309" s="5" t="s">
        <v>8</v>
      </c>
      <c r="E309" s="5" t="s">
        <v>14</v>
      </c>
      <c r="F309" s="3">
        <v>0.1</v>
      </c>
      <c r="G309" s="6" t="str">
        <f>VLOOKUP(InputData[[#This Row],[PRODUCT ID]],MasterData[],2,0)</f>
        <v>Trekking Backpack 50L</v>
      </c>
      <c r="H309" s="6" t="str">
        <f>VLOOKUP(B309,MasterData[],3,)</f>
        <v>Sports &amp; Outdoor</v>
      </c>
      <c r="I309" s="14">
        <f>VLOOKUP(B309,MasterData[],4,FALSE)</f>
        <v>5</v>
      </c>
      <c r="J309" s="14">
        <f>VLOOKUP(B309,MasterData[],5,FALSE)</f>
        <v>6.7</v>
      </c>
      <c r="K309" s="14">
        <f>InputData[[#This Row],[BUYING PRIZE]]*InputData[[#This Row],[QUANTITY]]</f>
        <v>20</v>
      </c>
      <c r="L309" s="14">
        <f>InputData[[#This Row],[SELLING PRICE]]*InputData[[#This Row],[QUANTITY]]*(1-InputData[[#This Row],[DISCOUNT %2]])</f>
        <v>24.12</v>
      </c>
      <c r="M309" s="16">
        <f>DAY(InputData[[#This Row],[DATE]])</f>
        <v>2</v>
      </c>
      <c r="N309" s="8" t="str">
        <f>TEXT(InputData[[#This Row],[DATE]],"mmm")</f>
        <v>Apr</v>
      </c>
      <c r="O309" s="10">
        <f>YEAR(InputData[[#This Row],[DATE]])</f>
        <v>2023</v>
      </c>
    </row>
    <row r="310" spans="1:15" x14ac:dyDescent="0.25">
      <c r="A310" s="2" t="s">
        <v>267</v>
      </c>
      <c r="B310" s="4" t="s">
        <v>63</v>
      </c>
      <c r="C310" s="5">
        <v>3</v>
      </c>
      <c r="D310" s="5" t="s">
        <v>11</v>
      </c>
      <c r="E310" s="5" t="s">
        <v>8</v>
      </c>
      <c r="F310" s="3">
        <v>0</v>
      </c>
      <c r="G310" s="6" t="str">
        <f>VLOOKUP(InputData[[#This Row],[PRODUCT ID]],MasterData[],2,0)</f>
        <v>Portable Power Bank 20,000mAh</v>
      </c>
      <c r="H310" s="6" t="str">
        <f>VLOOKUP(B310,MasterData[],3,)</f>
        <v>Electronics &amp; Gadgets</v>
      </c>
      <c r="I310" s="14">
        <f>VLOOKUP(B310,MasterData[],4,FALSE)</f>
        <v>75</v>
      </c>
      <c r="J310" s="14">
        <f>VLOOKUP(B310,MasterData[],5,FALSE)</f>
        <v>85.5</v>
      </c>
      <c r="K310" s="14">
        <f>InputData[[#This Row],[BUYING PRIZE]]*InputData[[#This Row],[QUANTITY]]</f>
        <v>225</v>
      </c>
      <c r="L310" s="14">
        <f>InputData[[#This Row],[SELLING PRICE]]*InputData[[#This Row],[QUANTITY]]*(1-InputData[[#This Row],[DISCOUNT %2]])</f>
        <v>256.5</v>
      </c>
      <c r="M310" s="16">
        <f>DAY(InputData[[#This Row],[DATE]])</f>
        <v>29</v>
      </c>
      <c r="N310" s="8" t="str">
        <f>TEXT(InputData[[#This Row],[DATE]],"mmm")</f>
        <v>Jan</v>
      </c>
      <c r="O310" s="10">
        <f>YEAR(InputData[[#This Row],[DATE]])</f>
        <v>2023</v>
      </c>
    </row>
    <row r="311" spans="1:15" x14ac:dyDescent="0.25">
      <c r="A311" s="2" t="s">
        <v>268</v>
      </c>
      <c r="B311" s="4" t="s">
        <v>155</v>
      </c>
      <c r="C311" s="5">
        <v>2</v>
      </c>
      <c r="D311" s="5" t="s">
        <v>11</v>
      </c>
      <c r="E311" s="5" t="s">
        <v>14</v>
      </c>
      <c r="F311" s="3">
        <v>0.15</v>
      </c>
      <c r="G311" s="6" t="str">
        <f>VLOOKUP(InputData[[#This Row],[PRODUCT ID]],MasterData[],2,0)</f>
        <v>Gaming Mouse - RGB Edition</v>
      </c>
      <c r="H311" s="6" t="str">
        <f>VLOOKUP(B311,MasterData[],3,)</f>
        <v>Toys &amp; Gaming</v>
      </c>
      <c r="I311" s="14">
        <f>VLOOKUP(B311,MasterData[],4,FALSE)</f>
        <v>90</v>
      </c>
      <c r="J311" s="14">
        <f>VLOOKUP(B311,MasterData[],5,FALSE)</f>
        <v>115.2</v>
      </c>
      <c r="K311" s="14">
        <f>InputData[[#This Row],[BUYING PRIZE]]*InputData[[#This Row],[QUANTITY]]</f>
        <v>180</v>
      </c>
      <c r="L311" s="14">
        <f>InputData[[#This Row],[SELLING PRICE]]*InputData[[#This Row],[QUANTITY]]*(1-InputData[[#This Row],[DISCOUNT %2]])</f>
        <v>195.84</v>
      </c>
      <c r="M311" s="16">
        <f>DAY(InputData[[#This Row],[DATE]])</f>
        <v>6</v>
      </c>
      <c r="N311" s="8" t="str">
        <f>TEXT(InputData[[#This Row],[DATE]],"mmm")</f>
        <v>Feb</v>
      </c>
      <c r="O311" s="10">
        <f>YEAR(InputData[[#This Row],[DATE]])</f>
        <v>2023</v>
      </c>
    </row>
    <row r="312" spans="1:15" x14ac:dyDescent="0.25">
      <c r="A312" s="2" t="s">
        <v>106</v>
      </c>
      <c r="B312" s="4" t="s">
        <v>89</v>
      </c>
      <c r="C312" s="5">
        <v>10</v>
      </c>
      <c r="D312" s="5" t="s">
        <v>11</v>
      </c>
      <c r="E312" s="5" t="s">
        <v>14</v>
      </c>
      <c r="F312" s="3">
        <v>0.1</v>
      </c>
      <c r="G312" s="6" t="str">
        <f>VLOOKUP(InputData[[#This Row],[PRODUCT ID]],MasterData[],2,0)</f>
        <v>Ergonomic Office Chair</v>
      </c>
      <c r="H312" s="6" t="str">
        <f>VLOOKUP(B312,MasterData[],3,)</f>
        <v>Home &amp; Furniture</v>
      </c>
      <c r="I312" s="14">
        <f>VLOOKUP(B312,MasterData[],4,FALSE)</f>
        <v>61</v>
      </c>
      <c r="J312" s="14">
        <f>VLOOKUP(B312,MasterData[],5,FALSE)</f>
        <v>76.25</v>
      </c>
      <c r="K312" s="14">
        <f>InputData[[#This Row],[BUYING PRIZE]]*InputData[[#This Row],[QUANTITY]]</f>
        <v>610</v>
      </c>
      <c r="L312" s="14">
        <f>InputData[[#This Row],[SELLING PRICE]]*InputData[[#This Row],[QUANTITY]]*(1-InputData[[#This Row],[DISCOUNT %2]])</f>
        <v>686.25</v>
      </c>
      <c r="M312" s="16">
        <f>DAY(InputData[[#This Row],[DATE]])</f>
        <v>5</v>
      </c>
      <c r="N312" s="8" t="str">
        <f>TEXT(InputData[[#This Row],[DATE]],"mmm")</f>
        <v>Jan</v>
      </c>
      <c r="O312" s="10">
        <f>YEAR(InputData[[#This Row],[DATE]])</f>
        <v>2023</v>
      </c>
    </row>
    <row r="313" spans="1:15" x14ac:dyDescent="0.25">
      <c r="A313" s="2" t="s">
        <v>269</v>
      </c>
      <c r="B313" s="4" t="s">
        <v>38</v>
      </c>
      <c r="C313" s="5">
        <v>6</v>
      </c>
      <c r="D313" s="5" t="s">
        <v>11</v>
      </c>
      <c r="E313" s="5" t="s">
        <v>8</v>
      </c>
      <c r="F313" s="3">
        <v>0.2</v>
      </c>
      <c r="G313" s="6" t="str">
        <f>VLOOKUP(InputData[[#This Row],[PRODUCT ID]],MasterData[],2,0)</f>
        <v>RC Car - Off-Road Beast</v>
      </c>
      <c r="H313" s="6" t="str">
        <f>VLOOKUP(B313,MasterData[],3,)</f>
        <v>Toys &amp; Gaming</v>
      </c>
      <c r="I313" s="14">
        <f>VLOOKUP(B313,MasterData[],4,FALSE)</f>
        <v>72</v>
      </c>
      <c r="J313" s="14">
        <f>VLOOKUP(B313,MasterData[],5,FALSE)</f>
        <v>79.92</v>
      </c>
      <c r="K313" s="14">
        <f>InputData[[#This Row],[BUYING PRIZE]]*InputData[[#This Row],[QUANTITY]]</f>
        <v>432</v>
      </c>
      <c r="L313" s="14">
        <f>InputData[[#This Row],[SELLING PRICE]]*InputData[[#This Row],[QUANTITY]]*(1-InputData[[#This Row],[DISCOUNT %2]])</f>
        <v>383.61599999999999</v>
      </c>
      <c r="M313" s="16">
        <f>DAY(InputData[[#This Row],[DATE]])</f>
        <v>1</v>
      </c>
      <c r="N313" s="8" t="str">
        <f>TEXT(InputData[[#This Row],[DATE]],"mmm")</f>
        <v>Aug</v>
      </c>
      <c r="O313" s="10">
        <f>YEAR(InputData[[#This Row],[DATE]])</f>
        <v>2023</v>
      </c>
    </row>
    <row r="314" spans="1:15" x14ac:dyDescent="0.25">
      <c r="A314" s="2" t="s">
        <v>195</v>
      </c>
      <c r="B314" s="4" t="s">
        <v>49</v>
      </c>
      <c r="C314" s="5">
        <v>10</v>
      </c>
      <c r="D314" s="5" t="s">
        <v>8</v>
      </c>
      <c r="E314" s="5" t="s">
        <v>14</v>
      </c>
      <c r="F314" s="3">
        <v>0.2</v>
      </c>
      <c r="G314" s="6" t="str">
        <f>VLOOKUP(InputData[[#This Row],[PRODUCT ID]],MasterData[],2,0)</f>
        <v>Building Blocks Set - Creative Kids</v>
      </c>
      <c r="H314" s="6" t="str">
        <f>VLOOKUP(B314,MasterData[],3,)</f>
        <v>Toys &amp; Gaming</v>
      </c>
      <c r="I314" s="14">
        <f>VLOOKUP(B314,MasterData[],4,FALSE)</f>
        <v>50</v>
      </c>
      <c r="J314" s="14">
        <f>VLOOKUP(B314,MasterData[],5,FALSE)</f>
        <v>62</v>
      </c>
      <c r="K314" s="14">
        <f>InputData[[#This Row],[BUYING PRIZE]]*InputData[[#This Row],[QUANTITY]]</f>
        <v>500</v>
      </c>
      <c r="L314" s="14">
        <f>InputData[[#This Row],[SELLING PRICE]]*InputData[[#This Row],[QUANTITY]]*(1-InputData[[#This Row],[DISCOUNT %2]])</f>
        <v>496</v>
      </c>
      <c r="M314" s="16">
        <f>DAY(InputData[[#This Row],[DATE]])</f>
        <v>15</v>
      </c>
      <c r="N314" s="8" t="str">
        <f>TEXT(InputData[[#This Row],[DATE]],"mmm")</f>
        <v>Dec</v>
      </c>
      <c r="O314" s="10">
        <f>YEAR(InputData[[#This Row],[DATE]])</f>
        <v>2023</v>
      </c>
    </row>
    <row r="315" spans="1:15" x14ac:dyDescent="0.25">
      <c r="A315" s="2" t="s">
        <v>270</v>
      </c>
      <c r="B315" s="4" t="s">
        <v>114</v>
      </c>
      <c r="C315" s="5">
        <v>3</v>
      </c>
      <c r="D315" s="5" t="s">
        <v>8</v>
      </c>
      <c r="E315" s="5" t="s">
        <v>14</v>
      </c>
      <c r="F315" s="3">
        <v>0</v>
      </c>
      <c r="G315" s="6" t="str">
        <f>VLOOKUP(InputData[[#This Row],[PRODUCT ID]],MasterData[],2,0)</f>
        <v>Memory Foam Mattress</v>
      </c>
      <c r="H315" s="6" t="str">
        <f>VLOOKUP(B315,MasterData[],3,)</f>
        <v>Home &amp; Furniture</v>
      </c>
      <c r="I315" s="14">
        <f>VLOOKUP(B315,MasterData[],4,FALSE)</f>
        <v>144</v>
      </c>
      <c r="J315" s="14">
        <f>VLOOKUP(B315,MasterData[],5,FALSE)</f>
        <v>156.96</v>
      </c>
      <c r="K315" s="14">
        <f>InputData[[#This Row],[BUYING PRIZE]]*InputData[[#This Row],[QUANTITY]]</f>
        <v>432</v>
      </c>
      <c r="L315" s="14">
        <f>InputData[[#This Row],[SELLING PRICE]]*InputData[[#This Row],[QUANTITY]]*(1-InputData[[#This Row],[DISCOUNT %2]])</f>
        <v>470.88</v>
      </c>
      <c r="M315" s="16">
        <f>DAY(InputData[[#This Row],[DATE]])</f>
        <v>26</v>
      </c>
      <c r="N315" s="8" t="str">
        <f>TEXT(InputData[[#This Row],[DATE]],"mmm")</f>
        <v>Oct</v>
      </c>
      <c r="O315" s="10">
        <f>YEAR(InputData[[#This Row],[DATE]])</f>
        <v>2023</v>
      </c>
    </row>
    <row r="316" spans="1:15" x14ac:dyDescent="0.25">
      <c r="A316" s="2" t="s">
        <v>37</v>
      </c>
      <c r="B316" s="4" t="s">
        <v>54</v>
      </c>
      <c r="C316" s="5">
        <v>1</v>
      </c>
      <c r="D316" s="5" t="s">
        <v>7</v>
      </c>
      <c r="E316" s="5" t="s">
        <v>14</v>
      </c>
      <c r="F316" s="3">
        <v>0.05</v>
      </c>
      <c r="G316" s="6" t="str">
        <f>VLOOKUP(InputData[[#This Row],[PRODUCT ID]],MasterData[],2,0)</f>
        <v>Slim Fit Denim Jeans</v>
      </c>
      <c r="H316" s="6" t="str">
        <f>VLOOKUP(B316,MasterData[],3,)</f>
        <v>Fashion &amp; Accessories</v>
      </c>
      <c r="I316" s="14">
        <f>VLOOKUP(B316,MasterData[],4,FALSE)</f>
        <v>134</v>
      </c>
      <c r="J316" s="14">
        <f>VLOOKUP(B316,MasterData[],5,FALSE)</f>
        <v>156.78</v>
      </c>
      <c r="K316" s="14">
        <f>InputData[[#This Row],[BUYING PRIZE]]*InputData[[#This Row],[QUANTITY]]</f>
        <v>134</v>
      </c>
      <c r="L316" s="14">
        <f>InputData[[#This Row],[SELLING PRICE]]*InputData[[#This Row],[QUANTITY]]*(1-InputData[[#This Row],[DISCOUNT %2]])</f>
        <v>148.941</v>
      </c>
      <c r="M316" s="16">
        <f>DAY(InputData[[#This Row],[DATE]])</f>
        <v>13</v>
      </c>
      <c r="N316" s="8" t="str">
        <f>TEXT(InputData[[#This Row],[DATE]],"mmm")</f>
        <v>May</v>
      </c>
      <c r="O316" s="10">
        <f>YEAR(InputData[[#This Row],[DATE]])</f>
        <v>2023</v>
      </c>
    </row>
    <row r="317" spans="1:15" x14ac:dyDescent="0.25">
      <c r="A317" s="2" t="s">
        <v>245</v>
      </c>
      <c r="B317" s="4" t="s">
        <v>80</v>
      </c>
      <c r="C317" s="5">
        <v>1</v>
      </c>
      <c r="D317" s="5" t="s">
        <v>11</v>
      </c>
      <c r="E317" s="5" t="s">
        <v>14</v>
      </c>
      <c r="F317" s="3">
        <v>0.1</v>
      </c>
      <c r="G317" s="6" t="str">
        <f>VLOOKUP(InputData[[#This Row],[PRODUCT ID]],MasterData[],2,0)</f>
        <v>DroneX with 4K Camera</v>
      </c>
      <c r="H317" s="6" t="str">
        <f>VLOOKUP(B317,MasterData[],3,)</f>
        <v>Electronics &amp; Gadgets</v>
      </c>
      <c r="I317" s="14">
        <f>VLOOKUP(B317,MasterData[],4,FALSE)</f>
        <v>6</v>
      </c>
      <c r="J317" s="14">
        <f>VLOOKUP(B317,MasterData[],5,FALSE)</f>
        <v>7.8599999999999994</v>
      </c>
      <c r="K317" s="14">
        <f>InputData[[#This Row],[BUYING PRIZE]]*InputData[[#This Row],[QUANTITY]]</f>
        <v>6</v>
      </c>
      <c r="L317" s="14">
        <f>InputData[[#This Row],[SELLING PRICE]]*InputData[[#This Row],[QUANTITY]]*(1-InputData[[#This Row],[DISCOUNT %2]])</f>
        <v>7.0739999999999998</v>
      </c>
      <c r="M317" s="16">
        <f>DAY(InputData[[#This Row],[DATE]])</f>
        <v>19</v>
      </c>
      <c r="N317" s="8" t="str">
        <f>TEXT(InputData[[#This Row],[DATE]],"mmm")</f>
        <v>Aug</v>
      </c>
      <c r="O317" s="10">
        <f>YEAR(InputData[[#This Row],[DATE]])</f>
        <v>2023</v>
      </c>
    </row>
    <row r="318" spans="1:15" x14ac:dyDescent="0.25">
      <c r="A318" s="2" t="s">
        <v>183</v>
      </c>
      <c r="B318" s="4" t="s">
        <v>22</v>
      </c>
      <c r="C318" s="5">
        <v>15</v>
      </c>
      <c r="D318" s="5" t="s">
        <v>7</v>
      </c>
      <c r="E318" s="5" t="s">
        <v>8</v>
      </c>
      <c r="F318" s="3">
        <v>0.15</v>
      </c>
      <c r="G318" s="6" t="str">
        <f>VLOOKUP(InputData[[#This Row],[PRODUCT ID]],MasterData[],2,0)</f>
        <v>VR Headset Max</v>
      </c>
      <c r="H318" s="6" t="str">
        <f>VLOOKUP(B318,MasterData[],3,)</f>
        <v>Electronics &amp; Gadgets</v>
      </c>
      <c r="I318" s="14">
        <f>VLOOKUP(B318,MasterData[],4,FALSE)</f>
        <v>43</v>
      </c>
      <c r="J318" s="14">
        <f>VLOOKUP(B318,MasterData[],5,FALSE)</f>
        <v>47.73</v>
      </c>
      <c r="K318" s="14">
        <f>InputData[[#This Row],[BUYING PRIZE]]*InputData[[#This Row],[QUANTITY]]</f>
        <v>645</v>
      </c>
      <c r="L318" s="14">
        <f>InputData[[#This Row],[SELLING PRICE]]*InputData[[#This Row],[QUANTITY]]*(1-InputData[[#This Row],[DISCOUNT %2]])</f>
        <v>608.55749999999989</v>
      </c>
      <c r="M318" s="16">
        <f>DAY(InputData[[#This Row],[DATE]])</f>
        <v>3</v>
      </c>
      <c r="N318" s="8" t="str">
        <f>TEXT(InputData[[#This Row],[DATE]],"mmm")</f>
        <v>Jan</v>
      </c>
      <c r="O318" s="10">
        <f>YEAR(InputData[[#This Row],[DATE]])</f>
        <v>2023</v>
      </c>
    </row>
    <row r="319" spans="1:15" x14ac:dyDescent="0.25">
      <c r="A319" s="2" t="s">
        <v>163</v>
      </c>
      <c r="B319" s="4" t="s">
        <v>74</v>
      </c>
      <c r="C319" s="5">
        <v>13</v>
      </c>
      <c r="D319" s="5" t="s">
        <v>8</v>
      </c>
      <c r="E319" s="5" t="s">
        <v>14</v>
      </c>
      <c r="F319" s="3">
        <v>0.2</v>
      </c>
      <c r="G319" s="6" t="str">
        <f>VLOOKUP(InputData[[#This Row],[PRODUCT ID]],MasterData[],2,0)</f>
        <v>3-Seater Recliner Sofa</v>
      </c>
      <c r="H319" s="6" t="str">
        <f>VLOOKUP(B319,MasterData[],3,)</f>
        <v>Home &amp; Furniture</v>
      </c>
      <c r="I319" s="14">
        <f>VLOOKUP(B319,MasterData[],4,FALSE)</f>
        <v>126</v>
      </c>
      <c r="J319" s="14">
        <f>VLOOKUP(B319,MasterData[],5,FALSE)</f>
        <v>162.54</v>
      </c>
      <c r="K319" s="14">
        <f>InputData[[#This Row],[BUYING PRIZE]]*InputData[[#This Row],[QUANTITY]]</f>
        <v>1638</v>
      </c>
      <c r="L319" s="14">
        <f>InputData[[#This Row],[SELLING PRICE]]*InputData[[#This Row],[QUANTITY]]*(1-InputData[[#This Row],[DISCOUNT %2]])</f>
        <v>1690.4160000000002</v>
      </c>
      <c r="M319" s="16">
        <f>DAY(InputData[[#This Row],[DATE]])</f>
        <v>27</v>
      </c>
      <c r="N319" s="8" t="str">
        <f>TEXT(InputData[[#This Row],[DATE]],"mmm")</f>
        <v>Feb</v>
      </c>
      <c r="O319" s="10">
        <f>YEAR(InputData[[#This Row],[DATE]])</f>
        <v>2023</v>
      </c>
    </row>
    <row r="320" spans="1:15" x14ac:dyDescent="0.25">
      <c r="A320" s="2" t="s">
        <v>33</v>
      </c>
      <c r="B320" s="4" t="s">
        <v>44</v>
      </c>
      <c r="C320" s="5">
        <v>3</v>
      </c>
      <c r="D320" s="5" t="s">
        <v>11</v>
      </c>
      <c r="E320" s="5" t="s">
        <v>8</v>
      </c>
      <c r="F320" s="3">
        <v>0.1</v>
      </c>
      <c r="G320" s="6" t="str">
        <f>VLOOKUP(InputData[[#This Row],[PRODUCT ID]],MasterData[],2,0)</f>
        <v>Polarized Sunglasses</v>
      </c>
      <c r="H320" s="6" t="str">
        <f>VLOOKUP(B320,MasterData[],3,)</f>
        <v>Fashion &amp; Accessories</v>
      </c>
      <c r="I320" s="14">
        <f>VLOOKUP(B320,MasterData[],4,FALSE)</f>
        <v>112</v>
      </c>
      <c r="J320" s="14">
        <f>VLOOKUP(B320,MasterData[],5,FALSE)</f>
        <v>146.72</v>
      </c>
      <c r="K320" s="14">
        <f>InputData[[#This Row],[BUYING PRIZE]]*InputData[[#This Row],[QUANTITY]]</f>
        <v>336</v>
      </c>
      <c r="L320" s="14">
        <f>InputData[[#This Row],[SELLING PRICE]]*InputData[[#This Row],[QUANTITY]]*(1-InputData[[#This Row],[DISCOUNT %2]])</f>
        <v>396.14400000000001</v>
      </c>
      <c r="M320" s="16">
        <f>DAY(InputData[[#This Row],[DATE]])</f>
        <v>9</v>
      </c>
      <c r="N320" s="8" t="str">
        <f>TEXT(InputData[[#This Row],[DATE]],"mmm")</f>
        <v>May</v>
      </c>
      <c r="O320" s="10">
        <f>YEAR(InputData[[#This Row],[DATE]])</f>
        <v>2023</v>
      </c>
    </row>
    <row r="321" spans="1:15" x14ac:dyDescent="0.25">
      <c r="A321" s="2" t="s">
        <v>217</v>
      </c>
      <c r="B321" s="4" t="s">
        <v>97</v>
      </c>
      <c r="C321" s="5">
        <v>7</v>
      </c>
      <c r="D321" s="5" t="s">
        <v>8</v>
      </c>
      <c r="E321" s="5" t="s">
        <v>8</v>
      </c>
      <c r="F321" s="3">
        <v>0.1</v>
      </c>
      <c r="G321" s="6" t="str">
        <f>VLOOKUP(InputData[[#This Row],[PRODUCT ID]],MasterData[],2,0)</f>
        <v>Ultra HD 4K Smart TV</v>
      </c>
      <c r="H321" s="6" t="str">
        <f>VLOOKUP(B321,MasterData[],3,)</f>
        <v>Electronics &amp; Gadgets</v>
      </c>
      <c r="I321" s="14">
        <f>VLOOKUP(B321,MasterData[],4,FALSE)</f>
        <v>105</v>
      </c>
      <c r="J321" s="14">
        <f>VLOOKUP(B321,MasterData[],5,FALSE)</f>
        <v>142.80000000000001</v>
      </c>
      <c r="K321" s="14">
        <f>InputData[[#This Row],[BUYING PRIZE]]*InputData[[#This Row],[QUANTITY]]</f>
        <v>735</v>
      </c>
      <c r="L321" s="14">
        <f>InputData[[#This Row],[SELLING PRICE]]*InputData[[#This Row],[QUANTITY]]*(1-InputData[[#This Row],[DISCOUNT %2]])</f>
        <v>899.6400000000001</v>
      </c>
      <c r="M321" s="16">
        <f>DAY(InputData[[#This Row],[DATE]])</f>
        <v>1</v>
      </c>
      <c r="N321" s="8" t="str">
        <f>TEXT(InputData[[#This Row],[DATE]],"mmm")</f>
        <v>Nov</v>
      </c>
      <c r="O321" s="10">
        <f>YEAR(InputData[[#This Row],[DATE]])</f>
        <v>2023</v>
      </c>
    </row>
    <row r="322" spans="1:15" x14ac:dyDescent="0.25">
      <c r="A322" s="2" t="s">
        <v>141</v>
      </c>
      <c r="B322" s="4" t="s">
        <v>49</v>
      </c>
      <c r="C322" s="5">
        <v>13</v>
      </c>
      <c r="D322" s="5" t="s">
        <v>11</v>
      </c>
      <c r="E322" s="5" t="s">
        <v>8</v>
      </c>
      <c r="F322" s="3">
        <v>0.05</v>
      </c>
      <c r="G322" s="6" t="str">
        <f>VLOOKUP(InputData[[#This Row],[PRODUCT ID]],MasterData[],2,0)</f>
        <v>Building Blocks Set - Creative Kids</v>
      </c>
      <c r="H322" s="6" t="str">
        <f>VLOOKUP(B322,MasterData[],3,)</f>
        <v>Toys &amp; Gaming</v>
      </c>
      <c r="I322" s="14">
        <f>VLOOKUP(B322,MasterData[],4,FALSE)</f>
        <v>50</v>
      </c>
      <c r="J322" s="14">
        <f>VLOOKUP(B322,MasterData[],5,FALSE)</f>
        <v>62</v>
      </c>
      <c r="K322" s="14">
        <f>InputData[[#This Row],[BUYING PRIZE]]*InputData[[#This Row],[QUANTITY]]</f>
        <v>650</v>
      </c>
      <c r="L322" s="14">
        <f>InputData[[#This Row],[SELLING PRICE]]*InputData[[#This Row],[QUANTITY]]*(1-InputData[[#This Row],[DISCOUNT %2]])</f>
        <v>765.69999999999993</v>
      </c>
      <c r="M322" s="16">
        <f>DAY(InputData[[#This Row],[DATE]])</f>
        <v>1</v>
      </c>
      <c r="N322" s="8" t="str">
        <f>TEXT(InputData[[#This Row],[DATE]],"mmm")</f>
        <v>Apr</v>
      </c>
      <c r="O322" s="10">
        <f>YEAR(InputData[[#This Row],[DATE]])</f>
        <v>2023</v>
      </c>
    </row>
    <row r="323" spans="1:15" x14ac:dyDescent="0.25">
      <c r="A323" s="2" t="s">
        <v>23</v>
      </c>
      <c r="B323" s="4" t="s">
        <v>74</v>
      </c>
      <c r="C323" s="5">
        <v>6</v>
      </c>
      <c r="D323" s="5" t="s">
        <v>8</v>
      </c>
      <c r="E323" s="5" t="s">
        <v>8</v>
      </c>
      <c r="F323" s="3">
        <v>0.2</v>
      </c>
      <c r="G323" s="6" t="str">
        <f>VLOOKUP(InputData[[#This Row],[PRODUCT ID]],MasterData[],2,0)</f>
        <v>3-Seater Recliner Sofa</v>
      </c>
      <c r="H323" s="6" t="str">
        <f>VLOOKUP(B323,MasterData[],3,)</f>
        <v>Home &amp; Furniture</v>
      </c>
      <c r="I323" s="14">
        <f>VLOOKUP(B323,MasterData[],4,FALSE)</f>
        <v>126</v>
      </c>
      <c r="J323" s="14">
        <f>VLOOKUP(B323,MasterData[],5,FALSE)</f>
        <v>162.54</v>
      </c>
      <c r="K323" s="14">
        <f>InputData[[#This Row],[BUYING PRIZE]]*InputData[[#This Row],[QUANTITY]]</f>
        <v>756</v>
      </c>
      <c r="L323" s="14">
        <f>InputData[[#This Row],[SELLING PRICE]]*InputData[[#This Row],[QUANTITY]]*(1-InputData[[#This Row],[DISCOUNT %2]])</f>
        <v>780.19200000000001</v>
      </c>
      <c r="M323" s="16">
        <f>DAY(InputData[[#This Row],[DATE]])</f>
        <v>31</v>
      </c>
      <c r="N323" s="8" t="str">
        <f>TEXT(InputData[[#This Row],[DATE]],"mmm")</f>
        <v>May</v>
      </c>
      <c r="O323" s="10">
        <f>YEAR(InputData[[#This Row],[DATE]])</f>
        <v>2023</v>
      </c>
    </row>
    <row r="324" spans="1:15" x14ac:dyDescent="0.25">
      <c r="A324" s="2" t="s">
        <v>271</v>
      </c>
      <c r="B324" s="4" t="s">
        <v>58</v>
      </c>
      <c r="C324" s="5">
        <v>19</v>
      </c>
      <c r="D324" s="5" t="s">
        <v>7</v>
      </c>
      <c r="E324" s="5" t="s">
        <v>14</v>
      </c>
      <c r="F324" s="3">
        <v>0.05</v>
      </c>
      <c r="G324" s="6" t="str">
        <f>VLOOKUP(InputData[[#This Row],[PRODUCT ID]],MasterData[],2,0)</f>
        <v>Virtual Reality Gaming Set</v>
      </c>
      <c r="H324" s="6" t="str">
        <f>VLOOKUP(B324,MasterData[],3,)</f>
        <v>Toys &amp; Gaming</v>
      </c>
      <c r="I324" s="14">
        <f>VLOOKUP(B324,MasterData[],4,FALSE)</f>
        <v>120</v>
      </c>
      <c r="J324" s="14">
        <f>VLOOKUP(B324,MasterData[],5,FALSE)</f>
        <v>162</v>
      </c>
      <c r="K324" s="14">
        <f>InputData[[#This Row],[BUYING PRIZE]]*InputData[[#This Row],[QUANTITY]]</f>
        <v>2280</v>
      </c>
      <c r="L324" s="14">
        <f>InputData[[#This Row],[SELLING PRICE]]*InputData[[#This Row],[QUANTITY]]*(1-InputData[[#This Row],[DISCOUNT %2]])</f>
        <v>2924.1</v>
      </c>
      <c r="M324" s="16">
        <f>DAY(InputData[[#This Row],[DATE]])</f>
        <v>9</v>
      </c>
      <c r="N324" s="8" t="str">
        <f>TEXT(InputData[[#This Row],[DATE]],"mmm")</f>
        <v>Mar</v>
      </c>
      <c r="O324" s="10">
        <f>YEAR(InputData[[#This Row],[DATE]])</f>
        <v>2023</v>
      </c>
    </row>
    <row r="325" spans="1:15" x14ac:dyDescent="0.25">
      <c r="A325" s="2" t="s">
        <v>272</v>
      </c>
      <c r="B325" s="4" t="s">
        <v>78</v>
      </c>
      <c r="C325" s="5">
        <v>18</v>
      </c>
      <c r="D325" s="5" t="s">
        <v>7</v>
      </c>
      <c r="E325" s="5" t="s">
        <v>14</v>
      </c>
      <c r="F325" s="3">
        <v>0.2</v>
      </c>
      <c r="G325" s="6" t="str">
        <f>VLOOKUP(InputData[[#This Row],[PRODUCT ID]],MasterData[],2,0)</f>
        <v>Glass Coffee Table</v>
      </c>
      <c r="H325" s="6" t="str">
        <f>VLOOKUP(B325,MasterData[],3,)</f>
        <v>Home &amp; Furniture</v>
      </c>
      <c r="I325" s="14">
        <f>VLOOKUP(B325,MasterData[],4,FALSE)</f>
        <v>121</v>
      </c>
      <c r="J325" s="14">
        <f>VLOOKUP(B325,MasterData[],5,FALSE)</f>
        <v>141.57</v>
      </c>
      <c r="K325" s="14">
        <f>InputData[[#This Row],[BUYING PRIZE]]*InputData[[#This Row],[QUANTITY]]</f>
        <v>2178</v>
      </c>
      <c r="L325" s="14">
        <f>InputData[[#This Row],[SELLING PRICE]]*InputData[[#This Row],[QUANTITY]]*(1-InputData[[#This Row],[DISCOUNT %2]])</f>
        <v>2038.6079999999999</v>
      </c>
      <c r="M325" s="16">
        <f>DAY(InputData[[#This Row],[DATE]])</f>
        <v>22</v>
      </c>
      <c r="N325" s="8" t="str">
        <f>TEXT(InputData[[#This Row],[DATE]],"mmm")</f>
        <v>Oct</v>
      </c>
      <c r="O325" s="10">
        <f>YEAR(InputData[[#This Row],[DATE]])</f>
        <v>2023</v>
      </c>
    </row>
    <row r="326" spans="1:15" x14ac:dyDescent="0.25">
      <c r="A326" s="2" t="s">
        <v>106</v>
      </c>
      <c r="B326" s="4" t="s">
        <v>97</v>
      </c>
      <c r="C326" s="5">
        <v>9</v>
      </c>
      <c r="D326" s="5" t="s">
        <v>11</v>
      </c>
      <c r="E326" s="5" t="s">
        <v>8</v>
      </c>
      <c r="F326" s="3">
        <v>0.05</v>
      </c>
      <c r="G326" s="6" t="str">
        <f>VLOOKUP(InputData[[#This Row],[PRODUCT ID]],MasterData[],2,0)</f>
        <v>Ultra HD 4K Smart TV</v>
      </c>
      <c r="H326" s="6" t="str">
        <f>VLOOKUP(B326,MasterData[],3,)</f>
        <v>Electronics &amp; Gadgets</v>
      </c>
      <c r="I326" s="14">
        <f>VLOOKUP(B326,MasterData[],4,FALSE)</f>
        <v>105</v>
      </c>
      <c r="J326" s="14">
        <f>VLOOKUP(B326,MasterData[],5,FALSE)</f>
        <v>142.80000000000001</v>
      </c>
      <c r="K326" s="14">
        <f>InputData[[#This Row],[BUYING PRIZE]]*InputData[[#This Row],[QUANTITY]]</f>
        <v>945</v>
      </c>
      <c r="L326" s="14">
        <f>InputData[[#This Row],[SELLING PRICE]]*InputData[[#This Row],[QUANTITY]]*(1-InputData[[#This Row],[DISCOUNT %2]])</f>
        <v>1220.94</v>
      </c>
      <c r="M326" s="16">
        <f>DAY(InputData[[#This Row],[DATE]])</f>
        <v>5</v>
      </c>
      <c r="N326" s="8" t="str">
        <f>TEXT(InputData[[#This Row],[DATE]],"mmm")</f>
        <v>Jan</v>
      </c>
      <c r="O326" s="10">
        <f>YEAR(InputData[[#This Row],[DATE]])</f>
        <v>2023</v>
      </c>
    </row>
    <row r="327" spans="1:15" x14ac:dyDescent="0.25">
      <c r="A327" s="2" t="s">
        <v>273</v>
      </c>
      <c r="B327" s="4" t="s">
        <v>91</v>
      </c>
      <c r="C327" s="5">
        <v>15</v>
      </c>
      <c r="D327" s="5" t="s">
        <v>7</v>
      </c>
      <c r="E327" s="5" t="s">
        <v>14</v>
      </c>
      <c r="F327" s="3">
        <v>0.1</v>
      </c>
      <c r="G327" s="6" t="str">
        <f>VLOOKUP(InputData[[#This Row],[PRODUCT ID]],MasterData[],2,0)</f>
        <v>Camping Tent for 4 People</v>
      </c>
      <c r="H327" s="6" t="str">
        <f>VLOOKUP(B327,MasterData[],3,)</f>
        <v>Sports &amp; Outdoor</v>
      </c>
      <c r="I327" s="14">
        <f>VLOOKUP(B327,MasterData[],4,FALSE)</f>
        <v>93</v>
      </c>
      <c r="J327" s="14">
        <f>VLOOKUP(B327,MasterData[],5,FALSE)</f>
        <v>104.16</v>
      </c>
      <c r="K327" s="14">
        <f>InputData[[#This Row],[BUYING PRIZE]]*InputData[[#This Row],[QUANTITY]]</f>
        <v>1395</v>
      </c>
      <c r="L327" s="14">
        <f>InputData[[#This Row],[SELLING PRICE]]*InputData[[#This Row],[QUANTITY]]*(1-InputData[[#This Row],[DISCOUNT %2]])</f>
        <v>1406.1599999999999</v>
      </c>
      <c r="M327" s="16">
        <f>DAY(InputData[[#This Row],[DATE]])</f>
        <v>20</v>
      </c>
      <c r="N327" s="8" t="str">
        <f>TEXT(InputData[[#This Row],[DATE]],"mmm")</f>
        <v>Aug</v>
      </c>
      <c r="O327" s="10">
        <f>YEAR(InputData[[#This Row],[DATE]])</f>
        <v>2023</v>
      </c>
    </row>
    <row r="328" spans="1:15" x14ac:dyDescent="0.25">
      <c r="A328" s="2" t="s">
        <v>274</v>
      </c>
      <c r="B328" s="4" t="s">
        <v>24</v>
      </c>
      <c r="C328" s="5">
        <v>2</v>
      </c>
      <c r="D328" s="5" t="s">
        <v>11</v>
      </c>
      <c r="E328" s="5" t="s">
        <v>14</v>
      </c>
      <c r="F328" s="3">
        <v>0.1</v>
      </c>
      <c r="G328" s="6" t="str">
        <f>VLOOKUP(InputData[[#This Row],[PRODUCT ID]],MasterData[],2,0)</f>
        <v>Diamond Stud Earrings</v>
      </c>
      <c r="H328" s="6" t="str">
        <f>VLOOKUP(B328,MasterData[],3,)</f>
        <v>Fashion &amp; Accessories</v>
      </c>
      <c r="I328" s="14">
        <f>VLOOKUP(B328,MasterData[],4,FALSE)</f>
        <v>13</v>
      </c>
      <c r="J328" s="14">
        <f>VLOOKUP(B328,MasterData[],5,FALSE)</f>
        <v>16.64</v>
      </c>
      <c r="K328" s="14">
        <f>InputData[[#This Row],[BUYING PRIZE]]*InputData[[#This Row],[QUANTITY]]</f>
        <v>26</v>
      </c>
      <c r="L328" s="14">
        <f>InputData[[#This Row],[SELLING PRICE]]*InputData[[#This Row],[QUANTITY]]*(1-InputData[[#This Row],[DISCOUNT %2]])</f>
        <v>29.952000000000002</v>
      </c>
      <c r="M328" s="16">
        <f>DAY(InputData[[#This Row],[DATE]])</f>
        <v>10</v>
      </c>
      <c r="N328" s="8" t="str">
        <f>TEXT(InputData[[#This Row],[DATE]],"mmm")</f>
        <v>Feb</v>
      </c>
      <c r="O328" s="10">
        <f>YEAR(InputData[[#This Row],[DATE]])</f>
        <v>2023</v>
      </c>
    </row>
    <row r="329" spans="1:15" x14ac:dyDescent="0.25">
      <c r="A329" s="2" t="s">
        <v>112</v>
      </c>
      <c r="B329" s="4" t="s">
        <v>155</v>
      </c>
      <c r="C329" s="5">
        <v>19</v>
      </c>
      <c r="D329" s="5" t="s">
        <v>8</v>
      </c>
      <c r="E329" s="5" t="s">
        <v>14</v>
      </c>
      <c r="F329" s="3">
        <v>0.2</v>
      </c>
      <c r="G329" s="6" t="str">
        <f>VLOOKUP(InputData[[#This Row],[PRODUCT ID]],MasterData[],2,0)</f>
        <v>Gaming Mouse - RGB Edition</v>
      </c>
      <c r="H329" s="6" t="str">
        <f>VLOOKUP(B329,MasterData[],3,)</f>
        <v>Toys &amp; Gaming</v>
      </c>
      <c r="I329" s="14">
        <f>VLOOKUP(B329,MasterData[],4,FALSE)</f>
        <v>90</v>
      </c>
      <c r="J329" s="14">
        <f>VLOOKUP(B329,MasterData[],5,FALSE)</f>
        <v>115.2</v>
      </c>
      <c r="K329" s="14">
        <f>InputData[[#This Row],[BUYING PRIZE]]*InputData[[#This Row],[QUANTITY]]</f>
        <v>1710</v>
      </c>
      <c r="L329" s="14">
        <f>InputData[[#This Row],[SELLING PRICE]]*InputData[[#This Row],[QUANTITY]]*(1-InputData[[#This Row],[DISCOUNT %2]])</f>
        <v>1751.0400000000002</v>
      </c>
      <c r="M329" s="16">
        <f>DAY(InputData[[#This Row],[DATE]])</f>
        <v>9</v>
      </c>
      <c r="N329" s="8" t="str">
        <f>TEXT(InputData[[#This Row],[DATE]],"mmm")</f>
        <v>Jul</v>
      </c>
      <c r="O329" s="10">
        <f>YEAR(InputData[[#This Row],[DATE]])</f>
        <v>2023</v>
      </c>
    </row>
    <row r="330" spans="1:15" x14ac:dyDescent="0.25">
      <c r="A330" s="2" t="s">
        <v>120</v>
      </c>
      <c r="B330" s="4" t="s">
        <v>44</v>
      </c>
      <c r="C330" s="5">
        <v>18</v>
      </c>
      <c r="D330" s="5" t="s">
        <v>11</v>
      </c>
      <c r="E330" s="5" t="s">
        <v>8</v>
      </c>
      <c r="F330" s="3">
        <v>0.05</v>
      </c>
      <c r="G330" s="6" t="str">
        <f>VLOOKUP(InputData[[#This Row],[PRODUCT ID]],MasterData[],2,0)</f>
        <v>Polarized Sunglasses</v>
      </c>
      <c r="H330" s="6" t="str">
        <f>VLOOKUP(B330,MasterData[],3,)</f>
        <v>Fashion &amp; Accessories</v>
      </c>
      <c r="I330" s="14">
        <f>VLOOKUP(B330,MasterData[],4,FALSE)</f>
        <v>112</v>
      </c>
      <c r="J330" s="14">
        <f>VLOOKUP(B330,MasterData[],5,FALSE)</f>
        <v>146.72</v>
      </c>
      <c r="K330" s="14">
        <f>InputData[[#This Row],[BUYING PRIZE]]*InputData[[#This Row],[QUANTITY]]</f>
        <v>2016</v>
      </c>
      <c r="L330" s="14">
        <f>InputData[[#This Row],[SELLING PRICE]]*InputData[[#This Row],[QUANTITY]]*(1-InputData[[#This Row],[DISCOUNT %2]])</f>
        <v>2508.9119999999998</v>
      </c>
      <c r="M330" s="16">
        <f>DAY(InputData[[#This Row],[DATE]])</f>
        <v>13</v>
      </c>
      <c r="N330" s="8" t="str">
        <f>TEXT(InputData[[#This Row],[DATE]],"mmm")</f>
        <v>Jun</v>
      </c>
      <c r="O330" s="10">
        <f>YEAR(InputData[[#This Row],[DATE]])</f>
        <v>2023</v>
      </c>
    </row>
    <row r="331" spans="1:15" x14ac:dyDescent="0.25">
      <c r="A331" s="2" t="s">
        <v>109</v>
      </c>
      <c r="B331" s="4" t="s">
        <v>31</v>
      </c>
      <c r="C331" s="5">
        <v>15</v>
      </c>
      <c r="D331" s="5" t="s">
        <v>8</v>
      </c>
      <c r="E331" s="5" t="s">
        <v>14</v>
      </c>
      <c r="F331" s="3">
        <v>0</v>
      </c>
      <c r="G331" s="6" t="str">
        <f>VLOOKUP(InputData[[#This Row],[PRODUCT ID]],MasterData[],2,0)</f>
        <v>Men's Leather Jacket</v>
      </c>
      <c r="H331" s="6" t="str">
        <f>VLOOKUP(B331,MasterData[],3,)</f>
        <v>Fashion &amp; Accessories</v>
      </c>
      <c r="I331" s="14">
        <f>VLOOKUP(B331,MasterData[],4,FALSE)</f>
        <v>148</v>
      </c>
      <c r="J331" s="14">
        <f>VLOOKUP(B331,MasterData[],5,FALSE)</f>
        <v>164.28</v>
      </c>
      <c r="K331" s="14">
        <f>InputData[[#This Row],[BUYING PRIZE]]*InputData[[#This Row],[QUANTITY]]</f>
        <v>2220</v>
      </c>
      <c r="L331" s="14">
        <f>InputData[[#This Row],[SELLING PRICE]]*InputData[[#This Row],[QUANTITY]]*(1-InputData[[#This Row],[DISCOUNT %2]])</f>
        <v>2464.1999999999998</v>
      </c>
      <c r="M331" s="16">
        <f>DAY(InputData[[#This Row],[DATE]])</f>
        <v>12</v>
      </c>
      <c r="N331" s="8" t="str">
        <f>TEXT(InputData[[#This Row],[DATE]],"mmm")</f>
        <v>Apr</v>
      </c>
      <c r="O331" s="10">
        <f>YEAR(InputData[[#This Row],[DATE]])</f>
        <v>2023</v>
      </c>
    </row>
    <row r="332" spans="1:15" x14ac:dyDescent="0.25">
      <c r="A332" s="2" t="s">
        <v>92</v>
      </c>
      <c r="B332" s="4" t="s">
        <v>72</v>
      </c>
      <c r="C332" s="5">
        <v>20</v>
      </c>
      <c r="D332" s="5" t="s">
        <v>7</v>
      </c>
      <c r="E332" s="5" t="s">
        <v>8</v>
      </c>
      <c r="F332" s="3">
        <v>0.1</v>
      </c>
      <c r="G332" s="6" t="str">
        <f>VLOOKUP(InputData[[#This Row],[PRODUCT ID]],MasterData[],2,0)</f>
        <v>Foldable Electric Scooter</v>
      </c>
      <c r="H332" s="6" t="str">
        <f>VLOOKUP(B332,MasterData[],3,)</f>
        <v>Sports &amp; Outdoor</v>
      </c>
      <c r="I332" s="14">
        <f>VLOOKUP(B332,MasterData[],4,FALSE)</f>
        <v>95</v>
      </c>
      <c r="J332" s="14">
        <f>VLOOKUP(B332,MasterData[],5,FALSE)</f>
        <v>119.7</v>
      </c>
      <c r="K332" s="14">
        <f>InputData[[#This Row],[BUYING PRIZE]]*InputData[[#This Row],[QUANTITY]]</f>
        <v>1900</v>
      </c>
      <c r="L332" s="14">
        <f>InputData[[#This Row],[SELLING PRICE]]*InputData[[#This Row],[QUANTITY]]*(1-InputData[[#This Row],[DISCOUNT %2]])</f>
        <v>2154.6</v>
      </c>
      <c r="M332" s="16">
        <f>DAY(InputData[[#This Row],[DATE]])</f>
        <v>13</v>
      </c>
      <c r="N332" s="8" t="str">
        <f>TEXT(InputData[[#This Row],[DATE]],"mmm")</f>
        <v>Jul</v>
      </c>
      <c r="O332" s="10">
        <f>YEAR(InputData[[#This Row],[DATE]])</f>
        <v>2023</v>
      </c>
    </row>
    <row r="333" spans="1:15" x14ac:dyDescent="0.25">
      <c r="A333" s="2" t="s">
        <v>109</v>
      </c>
      <c r="B333" s="4" t="s">
        <v>54</v>
      </c>
      <c r="C333" s="5">
        <v>18</v>
      </c>
      <c r="D333" s="5" t="s">
        <v>7</v>
      </c>
      <c r="E333" s="5" t="s">
        <v>14</v>
      </c>
      <c r="F333" s="3">
        <v>0.15</v>
      </c>
      <c r="G333" s="6" t="str">
        <f>VLOOKUP(InputData[[#This Row],[PRODUCT ID]],MasterData[],2,0)</f>
        <v>Slim Fit Denim Jeans</v>
      </c>
      <c r="H333" s="6" t="str">
        <f>VLOOKUP(B333,MasterData[],3,)</f>
        <v>Fashion &amp; Accessories</v>
      </c>
      <c r="I333" s="14">
        <f>VLOOKUP(B333,MasterData[],4,FALSE)</f>
        <v>134</v>
      </c>
      <c r="J333" s="14">
        <f>VLOOKUP(B333,MasterData[],5,FALSE)</f>
        <v>156.78</v>
      </c>
      <c r="K333" s="14">
        <f>InputData[[#This Row],[BUYING PRIZE]]*InputData[[#This Row],[QUANTITY]]</f>
        <v>2412</v>
      </c>
      <c r="L333" s="14">
        <f>InputData[[#This Row],[SELLING PRICE]]*InputData[[#This Row],[QUANTITY]]*(1-InputData[[#This Row],[DISCOUNT %2]])</f>
        <v>2398.7339999999999</v>
      </c>
      <c r="M333" s="16">
        <f>DAY(InputData[[#This Row],[DATE]])</f>
        <v>12</v>
      </c>
      <c r="N333" s="8" t="str">
        <f>TEXT(InputData[[#This Row],[DATE]],"mmm")</f>
        <v>Apr</v>
      </c>
      <c r="O333" s="10">
        <f>YEAR(InputData[[#This Row],[DATE]])</f>
        <v>2023</v>
      </c>
    </row>
    <row r="334" spans="1:15" x14ac:dyDescent="0.25">
      <c r="A334" s="2" t="s">
        <v>59</v>
      </c>
      <c r="B334" s="4" t="s">
        <v>49</v>
      </c>
      <c r="C334" s="5">
        <v>3</v>
      </c>
      <c r="D334" s="5" t="s">
        <v>11</v>
      </c>
      <c r="E334" s="5" t="s">
        <v>14</v>
      </c>
      <c r="F334" s="3">
        <v>0.2</v>
      </c>
      <c r="G334" s="6" t="str">
        <f>VLOOKUP(InputData[[#This Row],[PRODUCT ID]],MasterData[],2,0)</f>
        <v>Building Blocks Set - Creative Kids</v>
      </c>
      <c r="H334" s="6" t="str">
        <f>VLOOKUP(B334,MasterData[],3,)</f>
        <v>Toys &amp; Gaming</v>
      </c>
      <c r="I334" s="14">
        <f>VLOOKUP(B334,MasterData[],4,FALSE)</f>
        <v>50</v>
      </c>
      <c r="J334" s="14">
        <f>VLOOKUP(B334,MasterData[],5,FALSE)</f>
        <v>62</v>
      </c>
      <c r="K334" s="14">
        <f>InputData[[#This Row],[BUYING PRIZE]]*InputData[[#This Row],[QUANTITY]]</f>
        <v>150</v>
      </c>
      <c r="L334" s="14">
        <f>InputData[[#This Row],[SELLING PRICE]]*InputData[[#This Row],[QUANTITY]]*(1-InputData[[#This Row],[DISCOUNT %2]])</f>
        <v>148.80000000000001</v>
      </c>
      <c r="M334" s="16">
        <f>DAY(InputData[[#This Row],[DATE]])</f>
        <v>28</v>
      </c>
      <c r="N334" s="8" t="str">
        <f>TEXT(InputData[[#This Row],[DATE]],"mmm")</f>
        <v>Oct</v>
      </c>
      <c r="O334" s="10">
        <f>YEAR(InputData[[#This Row],[DATE]])</f>
        <v>2023</v>
      </c>
    </row>
    <row r="335" spans="1:15" x14ac:dyDescent="0.25">
      <c r="A335" s="2" t="s">
        <v>55</v>
      </c>
      <c r="B335" s="4" t="s">
        <v>97</v>
      </c>
      <c r="C335" s="5">
        <v>20</v>
      </c>
      <c r="D335" s="5" t="s">
        <v>8</v>
      </c>
      <c r="E335" s="5" t="s">
        <v>14</v>
      </c>
      <c r="F335" s="3">
        <v>0.2</v>
      </c>
      <c r="G335" s="6" t="str">
        <f>VLOOKUP(InputData[[#This Row],[PRODUCT ID]],MasterData[],2,0)</f>
        <v>Ultra HD 4K Smart TV</v>
      </c>
      <c r="H335" s="6" t="str">
        <f>VLOOKUP(B335,MasterData[],3,)</f>
        <v>Electronics &amp; Gadgets</v>
      </c>
      <c r="I335" s="14">
        <f>VLOOKUP(B335,MasterData[],4,FALSE)</f>
        <v>105</v>
      </c>
      <c r="J335" s="14">
        <f>VLOOKUP(B335,MasterData[],5,FALSE)</f>
        <v>142.80000000000001</v>
      </c>
      <c r="K335" s="14">
        <f>InputData[[#This Row],[BUYING PRIZE]]*InputData[[#This Row],[QUANTITY]]</f>
        <v>2100</v>
      </c>
      <c r="L335" s="14">
        <f>InputData[[#This Row],[SELLING PRICE]]*InputData[[#This Row],[QUANTITY]]*(1-InputData[[#This Row],[DISCOUNT %2]])</f>
        <v>2284.8000000000002</v>
      </c>
      <c r="M335" s="16">
        <f>DAY(InputData[[#This Row],[DATE]])</f>
        <v>28</v>
      </c>
      <c r="N335" s="8" t="str">
        <f>TEXT(InputData[[#This Row],[DATE]],"mmm")</f>
        <v>Mar</v>
      </c>
      <c r="O335" s="10">
        <f>YEAR(InputData[[#This Row],[DATE]])</f>
        <v>2023</v>
      </c>
    </row>
    <row r="336" spans="1:15" x14ac:dyDescent="0.25">
      <c r="A336" s="2" t="s">
        <v>275</v>
      </c>
      <c r="B336" s="4" t="s">
        <v>153</v>
      </c>
      <c r="C336" s="5">
        <v>20</v>
      </c>
      <c r="D336" s="5" t="s">
        <v>11</v>
      </c>
      <c r="E336" s="5" t="s">
        <v>14</v>
      </c>
      <c r="F336" s="3">
        <v>0.2</v>
      </c>
      <c r="G336" s="6" t="str">
        <f>VLOOKUP(InputData[[#This Row],[PRODUCT ID]],MasterData[],2,0)</f>
        <v>Portable Air Purifier</v>
      </c>
      <c r="H336" s="6" t="str">
        <f>VLOOKUP(B336,MasterData[],3,)</f>
        <v>Home &amp; Furniture</v>
      </c>
      <c r="I336" s="14">
        <f>VLOOKUP(B336,MasterData[],4,FALSE)</f>
        <v>18</v>
      </c>
      <c r="J336" s="14">
        <f>VLOOKUP(B336,MasterData[],5,FALSE)</f>
        <v>24.66</v>
      </c>
      <c r="K336" s="14">
        <f>InputData[[#This Row],[BUYING PRIZE]]*InputData[[#This Row],[QUANTITY]]</f>
        <v>360</v>
      </c>
      <c r="L336" s="14">
        <f>InputData[[#This Row],[SELLING PRICE]]*InputData[[#This Row],[QUANTITY]]*(1-InputData[[#This Row],[DISCOUNT %2]])</f>
        <v>394.56</v>
      </c>
      <c r="M336" s="16">
        <f>DAY(InputData[[#This Row],[DATE]])</f>
        <v>10</v>
      </c>
      <c r="N336" s="8" t="str">
        <f>TEXT(InputData[[#This Row],[DATE]],"mmm")</f>
        <v>Aug</v>
      </c>
      <c r="O336" s="10">
        <f>YEAR(InputData[[#This Row],[DATE]])</f>
        <v>2023</v>
      </c>
    </row>
    <row r="337" spans="1:15" x14ac:dyDescent="0.25">
      <c r="A337" s="2" t="s">
        <v>86</v>
      </c>
      <c r="B337" s="4" t="s">
        <v>20</v>
      </c>
      <c r="C337" s="5">
        <v>3</v>
      </c>
      <c r="D337" s="5" t="s">
        <v>7</v>
      </c>
      <c r="E337" s="5" t="s">
        <v>14</v>
      </c>
      <c r="F337" s="3">
        <v>0</v>
      </c>
      <c r="G337" s="6" t="str">
        <f>VLOOKUP(InputData[[#This Row],[PRODUCT ID]],MasterData[],2,0)</f>
        <v>Mountain Bike Pro 5000</v>
      </c>
      <c r="H337" s="6" t="str">
        <f>VLOOKUP(B337,MasterData[],3,)</f>
        <v>Sports &amp; Outdoor</v>
      </c>
      <c r="I337" s="14">
        <f>VLOOKUP(B337,MasterData[],4,FALSE)</f>
        <v>37</v>
      </c>
      <c r="J337" s="14">
        <f>VLOOKUP(B337,MasterData[],5,FALSE)</f>
        <v>41.81</v>
      </c>
      <c r="K337" s="14">
        <f>InputData[[#This Row],[BUYING PRIZE]]*InputData[[#This Row],[QUANTITY]]</f>
        <v>111</v>
      </c>
      <c r="L337" s="14">
        <f>InputData[[#This Row],[SELLING PRICE]]*InputData[[#This Row],[QUANTITY]]*(1-InputData[[#This Row],[DISCOUNT %2]])</f>
        <v>125.43</v>
      </c>
      <c r="M337" s="16">
        <f>DAY(InputData[[#This Row],[DATE]])</f>
        <v>22</v>
      </c>
      <c r="N337" s="8" t="str">
        <f>TEXT(InputData[[#This Row],[DATE]],"mmm")</f>
        <v>Nov</v>
      </c>
      <c r="O337" s="10">
        <f>YEAR(InputData[[#This Row],[DATE]])</f>
        <v>2023</v>
      </c>
    </row>
    <row r="338" spans="1:15" x14ac:dyDescent="0.25">
      <c r="A338" s="2" t="s">
        <v>217</v>
      </c>
      <c r="B338" s="4" t="s">
        <v>68</v>
      </c>
      <c r="C338" s="5">
        <v>14</v>
      </c>
      <c r="D338" s="5" t="s">
        <v>7</v>
      </c>
      <c r="E338" s="5" t="s">
        <v>8</v>
      </c>
      <c r="F338" s="3">
        <v>0.2</v>
      </c>
      <c r="G338" s="6" t="str">
        <f>VLOOKUP(InputData[[#This Row],[PRODUCT ID]],MasterData[],2,0)</f>
        <v>Formal Dress Shoes</v>
      </c>
      <c r="H338" s="6" t="str">
        <f>VLOOKUP(B338,MasterData[],3,)</f>
        <v>Fashion &amp; Accessories</v>
      </c>
      <c r="I338" s="14">
        <f>VLOOKUP(B338,MasterData[],4,FALSE)</f>
        <v>37</v>
      </c>
      <c r="J338" s="14">
        <f>VLOOKUP(B338,MasterData[],5,FALSE)</f>
        <v>49.21</v>
      </c>
      <c r="K338" s="14">
        <f>InputData[[#This Row],[BUYING PRIZE]]*InputData[[#This Row],[QUANTITY]]</f>
        <v>518</v>
      </c>
      <c r="L338" s="14">
        <f>InputData[[#This Row],[SELLING PRICE]]*InputData[[#This Row],[QUANTITY]]*(1-InputData[[#This Row],[DISCOUNT %2]])</f>
        <v>551.15200000000004</v>
      </c>
      <c r="M338" s="16">
        <f>DAY(InputData[[#This Row],[DATE]])</f>
        <v>1</v>
      </c>
      <c r="N338" s="8" t="str">
        <f>TEXT(InputData[[#This Row],[DATE]],"mmm")</f>
        <v>Nov</v>
      </c>
      <c r="O338" s="10">
        <f>YEAR(InputData[[#This Row],[DATE]])</f>
        <v>2023</v>
      </c>
    </row>
    <row r="339" spans="1:15" x14ac:dyDescent="0.25">
      <c r="A339" s="2" t="s">
        <v>205</v>
      </c>
      <c r="B339" s="4" t="s">
        <v>155</v>
      </c>
      <c r="C339" s="5">
        <v>3</v>
      </c>
      <c r="D339" s="5" t="s">
        <v>8</v>
      </c>
      <c r="E339" s="5" t="s">
        <v>14</v>
      </c>
      <c r="F339" s="3">
        <v>0.2</v>
      </c>
      <c r="G339" s="6" t="str">
        <f>VLOOKUP(InputData[[#This Row],[PRODUCT ID]],MasterData[],2,0)</f>
        <v>Gaming Mouse - RGB Edition</v>
      </c>
      <c r="H339" s="6" t="str">
        <f>VLOOKUP(B339,MasterData[],3,)</f>
        <v>Toys &amp; Gaming</v>
      </c>
      <c r="I339" s="14">
        <f>VLOOKUP(B339,MasterData[],4,FALSE)</f>
        <v>90</v>
      </c>
      <c r="J339" s="14">
        <f>VLOOKUP(B339,MasterData[],5,FALSE)</f>
        <v>115.2</v>
      </c>
      <c r="K339" s="14">
        <f>InputData[[#This Row],[BUYING PRIZE]]*InputData[[#This Row],[QUANTITY]]</f>
        <v>270</v>
      </c>
      <c r="L339" s="14">
        <f>InputData[[#This Row],[SELLING PRICE]]*InputData[[#This Row],[QUANTITY]]*(1-InputData[[#This Row],[DISCOUNT %2]])</f>
        <v>276.48</v>
      </c>
      <c r="M339" s="16">
        <f>DAY(InputData[[#This Row],[DATE]])</f>
        <v>23</v>
      </c>
      <c r="N339" s="8" t="str">
        <f>TEXT(InputData[[#This Row],[DATE]],"mmm")</f>
        <v>Nov</v>
      </c>
      <c r="O339" s="10">
        <f>YEAR(InputData[[#This Row],[DATE]])</f>
        <v>2023</v>
      </c>
    </row>
    <row r="340" spans="1:15" x14ac:dyDescent="0.25">
      <c r="A340" s="2" t="s">
        <v>183</v>
      </c>
      <c r="B340" s="4" t="s">
        <v>78</v>
      </c>
      <c r="C340" s="5">
        <v>3</v>
      </c>
      <c r="D340" s="5" t="s">
        <v>8</v>
      </c>
      <c r="E340" s="5" t="s">
        <v>8</v>
      </c>
      <c r="F340" s="3">
        <v>0</v>
      </c>
      <c r="G340" s="6" t="str">
        <f>VLOOKUP(InputData[[#This Row],[PRODUCT ID]],MasterData[],2,0)</f>
        <v>Glass Coffee Table</v>
      </c>
      <c r="H340" s="6" t="str">
        <f>VLOOKUP(B340,MasterData[],3,)</f>
        <v>Home &amp; Furniture</v>
      </c>
      <c r="I340" s="14">
        <f>VLOOKUP(B340,MasterData[],4,FALSE)</f>
        <v>121</v>
      </c>
      <c r="J340" s="14">
        <f>VLOOKUP(B340,MasterData[],5,FALSE)</f>
        <v>141.57</v>
      </c>
      <c r="K340" s="14">
        <f>InputData[[#This Row],[BUYING PRIZE]]*InputData[[#This Row],[QUANTITY]]</f>
        <v>363</v>
      </c>
      <c r="L340" s="14">
        <f>InputData[[#This Row],[SELLING PRICE]]*InputData[[#This Row],[QUANTITY]]*(1-InputData[[#This Row],[DISCOUNT %2]])</f>
        <v>424.71</v>
      </c>
      <c r="M340" s="16">
        <f>DAY(InputData[[#This Row],[DATE]])</f>
        <v>3</v>
      </c>
      <c r="N340" s="8" t="str">
        <f>TEXT(InputData[[#This Row],[DATE]],"mmm")</f>
        <v>Jan</v>
      </c>
      <c r="O340" s="10">
        <f>YEAR(InputData[[#This Row],[DATE]])</f>
        <v>2023</v>
      </c>
    </row>
    <row r="341" spans="1:15" x14ac:dyDescent="0.25">
      <c r="A341" s="2" t="s">
        <v>266</v>
      </c>
      <c r="B341" s="4" t="s">
        <v>97</v>
      </c>
      <c r="C341" s="5">
        <v>15</v>
      </c>
      <c r="D341" s="5" t="s">
        <v>11</v>
      </c>
      <c r="E341" s="5" t="s">
        <v>14</v>
      </c>
      <c r="F341" s="3">
        <v>0.15</v>
      </c>
      <c r="G341" s="6" t="str">
        <f>VLOOKUP(InputData[[#This Row],[PRODUCT ID]],MasterData[],2,0)</f>
        <v>Ultra HD 4K Smart TV</v>
      </c>
      <c r="H341" s="6" t="str">
        <f>VLOOKUP(B341,MasterData[],3,)</f>
        <v>Electronics &amp; Gadgets</v>
      </c>
      <c r="I341" s="14">
        <f>VLOOKUP(B341,MasterData[],4,FALSE)</f>
        <v>105</v>
      </c>
      <c r="J341" s="14">
        <f>VLOOKUP(B341,MasterData[],5,FALSE)</f>
        <v>142.80000000000001</v>
      </c>
      <c r="K341" s="14">
        <f>InputData[[#This Row],[BUYING PRIZE]]*InputData[[#This Row],[QUANTITY]]</f>
        <v>1575</v>
      </c>
      <c r="L341" s="14">
        <f>InputData[[#This Row],[SELLING PRICE]]*InputData[[#This Row],[QUANTITY]]*(1-InputData[[#This Row],[DISCOUNT %2]])</f>
        <v>1820.7</v>
      </c>
      <c r="M341" s="16">
        <f>DAY(InputData[[#This Row],[DATE]])</f>
        <v>2</v>
      </c>
      <c r="N341" s="8" t="str">
        <f>TEXT(InputData[[#This Row],[DATE]],"mmm")</f>
        <v>Apr</v>
      </c>
      <c r="O341" s="10">
        <f>YEAR(InputData[[#This Row],[DATE]])</f>
        <v>2023</v>
      </c>
    </row>
    <row r="342" spans="1:15" x14ac:dyDescent="0.25">
      <c r="A342" s="2" t="s">
        <v>190</v>
      </c>
      <c r="B342" s="4" t="s">
        <v>16</v>
      </c>
      <c r="C342" s="5">
        <v>13</v>
      </c>
      <c r="D342" s="5" t="s">
        <v>7</v>
      </c>
      <c r="E342" s="5" t="s">
        <v>14</v>
      </c>
      <c r="F342" s="3">
        <v>0.15</v>
      </c>
      <c r="G342" s="6" t="str">
        <f>VLOOKUP(InputData[[#This Row],[PRODUCT ID]],MasterData[],2,0)</f>
        <v>Unisex Hoodie - Streetwear Edition</v>
      </c>
      <c r="H342" s="6" t="str">
        <f>VLOOKUP(B342,MasterData[],3,)</f>
        <v>Fashion &amp; Accessories</v>
      </c>
      <c r="I342" s="14">
        <f>VLOOKUP(B342,MasterData[],4,FALSE)</f>
        <v>12</v>
      </c>
      <c r="J342" s="14">
        <f>VLOOKUP(B342,MasterData[],5,FALSE)</f>
        <v>15.72</v>
      </c>
      <c r="K342" s="14">
        <f>InputData[[#This Row],[BUYING PRIZE]]*InputData[[#This Row],[QUANTITY]]</f>
        <v>156</v>
      </c>
      <c r="L342" s="14">
        <f>InputData[[#This Row],[SELLING PRICE]]*InputData[[#This Row],[QUANTITY]]*(1-InputData[[#This Row],[DISCOUNT %2]])</f>
        <v>173.70600000000002</v>
      </c>
      <c r="M342" s="16">
        <f>DAY(InputData[[#This Row],[DATE]])</f>
        <v>8</v>
      </c>
      <c r="N342" s="8" t="str">
        <f>TEXT(InputData[[#This Row],[DATE]],"mmm")</f>
        <v>Oct</v>
      </c>
      <c r="O342" s="10">
        <f>YEAR(InputData[[#This Row],[DATE]])</f>
        <v>2023</v>
      </c>
    </row>
    <row r="343" spans="1:15" x14ac:dyDescent="0.25">
      <c r="A343" s="2" t="s">
        <v>197</v>
      </c>
      <c r="B343" s="4" t="s">
        <v>60</v>
      </c>
      <c r="C343" s="5">
        <v>1</v>
      </c>
      <c r="D343" s="5" t="s">
        <v>8</v>
      </c>
      <c r="E343" s="5" t="s">
        <v>14</v>
      </c>
      <c r="F343" s="3">
        <v>0</v>
      </c>
      <c r="G343" s="6" t="str">
        <f>VLOOKUP(InputData[[#This Row],[PRODUCT ID]],MasterData[],2,0)</f>
        <v>LEGO Creator Set</v>
      </c>
      <c r="H343" s="6" t="str">
        <f>VLOOKUP(B343,MasterData[],3,)</f>
        <v>Toys &amp; Gaming</v>
      </c>
      <c r="I343" s="14">
        <f>VLOOKUP(B343,MasterData[],4,FALSE)</f>
        <v>37</v>
      </c>
      <c r="J343" s="14">
        <f>VLOOKUP(B343,MasterData[],5,FALSE)</f>
        <v>42.55</v>
      </c>
      <c r="K343" s="14">
        <f>InputData[[#This Row],[BUYING PRIZE]]*InputData[[#This Row],[QUANTITY]]</f>
        <v>37</v>
      </c>
      <c r="L343" s="14">
        <f>InputData[[#This Row],[SELLING PRICE]]*InputData[[#This Row],[QUANTITY]]*(1-InputData[[#This Row],[DISCOUNT %2]])</f>
        <v>42.55</v>
      </c>
      <c r="M343" s="16">
        <f>DAY(InputData[[#This Row],[DATE]])</f>
        <v>28</v>
      </c>
      <c r="N343" s="8" t="str">
        <f>TEXT(InputData[[#This Row],[DATE]],"mmm")</f>
        <v>Feb</v>
      </c>
      <c r="O343" s="10">
        <f>YEAR(InputData[[#This Row],[DATE]])</f>
        <v>2023</v>
      </c>
    </row>
    <row r="344" spans="1:15" x14ac:dyDescent="0.25">
      <c r="A344" s="2" t="s">
        <v>30</v>
      </c>
      <c r="B344" s="4" t="s">
        <v>31</v>
      </c>
      <c r="C344" s="5">
        <v>19</v>
      </c>
      <c r="D344" s="5" t="s">
        <v>8</v>
      </c>
      <c r="E344" s="5" t="s">
        <v>14</v>
      </c>
      <c r="F344" s="3">
        <v>0</v>
      </c>
      <c r="G344" s="6" t="str">
        <f>VLOOKUP(InputData[[#This Row],[PRODUCT ID]],MasterData[],2,0)</f>
        <v>Men's Leather Jacket</v>
      </c>
      <c r="H344" s="6" t="str">
        <f>VLOOKUP(B344,MasterData[],3,)</f>
        <v>Fashion &amp; Accessories</v>
      </c>
      <c r="I344" s="14">
        <f>VLOOKUP(B344,MasterData[],4,FALSE)</f>
        <v>148</v>
      </c>
      <c r="J344" s="14">
        <f>VLOOKUP(B344,MasterData[],5,FALSE)</f>
        <v>164.28</v>
      </c>
      <c r="K344" s="14">
        <f>InputData[[#This Row],[BUYING PRIZE]]*InputData[[#This Row],[QUANTITY]]</f>
        <v>2812</v>
      </c>
      <c r="L344" s="14">
        <f>InputData[[#This Row],[SELLING PRICE]]*InputData[[#This Row],[QUANTITY]]*(1-InputData[[#This Row],[DISCOUNT %2]])</f>
        <v>3121.32</v>
      </c>
      <c r="M344" s="16">
        <f>DAY(InputData[[#This Row],[DATE]])</f>
        <v>14</v>
      </c>
      <c r="N344" s="8" t="str">
        <f>TEXT(InputData[[#This Row],[DATE]],"mmm")</f>
        <v>Jan</v>
      </c>
      <c r="O344" s="10">
        <f>YEAR(InputData[[#This Row],[DATE]])</f>
        <v>2023</v>
      </c>
    </row>
    <row r="345" spans="1:15" x14ac:dyDescent="0.25">
      <c r="A345" s="2" t="s">
        <v>182</v>
      </c>
      <c r="B345" s="4" t="s">
        <v>89</v>
      </c>
      <c r="C345" s="5">
        <v>12</v>
      </c>
      <c r="D345" s="5" t="s">
        <v>11</v>
      </c>
      <c r="E345" s="5" t="s">
        <v>14</v>
      </c>
      <c r="F345" s="3">
        <v>0.1</v>
      </c>
      <c r="G345" s="6" t="str">
        <f>VLOOKUP(InputData[[#This Row],[PRODUCT ID]],MasterData[],2,0)</f>
        <v>Ergonomic Office Chair</v>
      </c>
      <c r="H345" s="6" t="str">
        <f>VLOOKUP(B345,MasterData[],3,)</f>
        <v>Home &amp; Furniture</v>
      </c>
      <c r="I345" s="14">
        <f>VLOOKUP(B345,MasterData[],4,FALSE)</f>
        <v>61</v>
      </c>
      <c r="J345" s="14">
        <f>VLOOKUP(B345,MasterData[],5,FALSE)</f>
        <v>76.25</v>
      </c>
      <c r="K345" s="14">
        <f>InputData[[#This Row],[BUYING PRIZE]]*InputData[[#This Row],[QUANTITY]]</f>
        <v>732</v>
      </c>
      <c r="L345" s="14">
        <f>InputData[[#This Row],[SELLING PRICE]]*InputData[[#This Row],[QUANTITY]]*(1-InputData[[#This Row],[DISCOUNT %2]])</f>
        <v>823.5</v>
      </c>
      <c r="M345" s="16">
        <f>DAY(InputData[[#This Row],[DATE]])</f>
        <v>6</v>
      </c>
      <c r="N345" s="8" t="str">
        <f>TEXT(InputData[[#This Row],[DATE]],"mmm")</f>
        <v>Aug</v>
      </c>
      <c r="O345" s="10">
        <f>YEAR(InputData[[#This Row],[DATE]])</f>
        <v>2023</v>
      </c>
    </row>
    <row r="346" spans="1:15" x14ac:dyDescent="0.25">
      <c r="A346" s="2" t="s">
        <v>276</v>
      </c>
      <c r="B346" s="4" t="s">
        <v>58</v>
      </c>
      <c r="C346" s="5">
        <v>17</v>
      </c>
      <c r="D346" s="5" t="s">
        <v>8</v>
      </c>
      <c r="E346" s="5" t="s">
        <v>14</v>
      </c>
      <c r="F346" s="3">
        <v>0.1</v>
      </c>
      <c r="G346" s="6" t="str">
        <f>VLOOKUP(InputData[[#This Row],[PRODUCT ID]],MasterData[],2,0)</f>
        <v>Virtual Reality Gaming Set</v>
      </c>
      <c r="H346" s="6" t="str">
        <f>VLOOKUP(B346,MasterData[],3,)</f>
        <v>Toys &amp; Gaming</v>
      </c>
      <c r="I346" s="14">
        <f>VLOOKUP(B346,MasterData[],4,FALSE)</f>
        <v>120</v>
      </c>
      <c r="J346" s="14">
        <f>VLOOKUP(B346,MasterData[],5,FALSE)</f>
        <v>162</v>
      </c>
      <c r="K346" s="14">
        <f>InputData[[#This Row],[BUYING PRIZE]]*InputData[[#This Row],[QUANTITY]]</f>
        <v>2040</v>
      </c>
      <c r="L346" s="14">
        <f>InputData[[#This Row],[SELLING PRICE]]*InputData[[#This Row],[QUANTITY]]*(1-InputData[[#This Row],[DISCOUNT %2]])</f>
        <v>2478.6</v>
      </c>
      <c r="M346" s="16">
        <f>DAY(InputData[[#This Row],[DATE]])</f>
        <v>19</v>
      </c>
      <c r="N346" s="8" t="str">
        <f>TEXT(InputData[[#This Row],[DATE]],"mmm")</f>
        <v>Apr</v>
      </c>
      <c r="O346" s="10">
        <f>YEAR(InputData[[#This Row],[DATE]])</f>
        <v>2023</v>
      </c>
    </row>
    <row r="347" spans="1:15" x14ac:dyDescent="0.25">
      <c r="A347" s="2" t="s">
        <v>277</v>
      </c>
      <c r="B347" s="4" t="s">
        <v>18</v>
      </c>
      <c r="C347" s="5">
        <v>13</v>
      </c>
      <c r="D347" s="5" t="s">
        <v>11</v>
      </c>
      <c r="E347" s="5" t="s">
        <v>14</v>
      </c>
      <c r="F347" s="3">
        <v>0.05</v>
      </c>
      <c r="G347" s="6" t="str">
        <f>VLOOKUP(InputData[[#This Row],[PRODUCT ID]],MasterData[],2,0)</f>
        <v>Wireless Noise-Canceling Headphones</v>
      </c>
      <c r="H347" s="6" t="str">
        <f>VLOOKUP(B347,MasterData[],3,)</f>
        <v>Electronics &amp; Gadgets</v>
      </c>
      <c r="I347" s="14">
        <f>VLOOKUP(B347,MasterData[],4,FALSE)</f>
        <v>71</v>
      </c>
      <c r="J347" s="14">
        <f>VLOOKUP(B347,MasterData[],5,FALSE)</f>
        <v>80.94</v>
      </c>
      <c r="K347" s="14">
        <f>InputData[[#This Row],[BUYING PRIZE]]*InputData[[#This Row],[QUANTITY]]</f>
        <v>923</v>
      </c>
      <c r="L347" s="14">
        <f>InputData[[#This Row],[SELLING PRICE]]*InputData[[#This Row],[QUANTITY]]*(1-InputData[[#This Row],[DISCOUNT %2]])</f>
        <v>999.60899999999992</v>
      </c>
      <c r="M347" s="16">
        <f>DAY(InputData[[#This Row],[DATE]])</f>
        <v>14</v>
      </c>
      <c r="N347" s="8" t="str">
        <f>TEXT(InputData[[#This Row],[DATE]],"mmm")</f>
        <v>Dec</v>
      </c>
      <c r="O347" s="10">
        <f>YEAR(InputData[[#This Row],[DATE]])</f>
        <v>2023</v>
      </c>
    </row>
    <row r="348" spans="1:15" x14ac:dyDescent="0.25">
      <c r="A348" s="2" t="s">
        <v>278</v>
      </c>
      <c r="B348" s="4" t="s">
        <v>155</v>
      </c>
      <c r="C348" s="5">
        <v>10</v>
      </c>
      <c r="D348" s="5" t="s">
        <v>11</v>
      </c>
      <c r="E348" s="5" t="s">
        <v>14</v>
      </c>
      <c r="F348" s="3">
        <v>0.15</v>
      </c>
      <c r="G348" s="6" t="str">
        <f>VLOOKUP(InputData[[#This Row],[PRODUCT ID]],MasterData[],2,0)</f>
        <v>Gaming Mouse - RGB Edition</v>
      </c>
      <c r="H348" s="6" t="str">
        <f>VLOOKUP(B348,MasterData[],3,)</f>
        <v>Toys &amp; Gaming</v>
      </c>
      <c r="I348" s="14">
        <f>VLOOKUP(B348,MasterData[],4,FALSE)</f>
        <v>90</v>
      </c>
      <c r="J348" s="14">
        <f>VLOOKUP(B348,MasterData[],5,FALSE)</f>
        <v>115.2</v>
      </c>
      <c r="K348" s="14">
        <f>InputData[[#This Row],[BUYING PRIZE]]*InputData[[#This Row],[QUANTITY]]</f>
        <v>900</v>
      </c>
      <c r="L348" s="14">
        <f>InputData[[#This Row],[SELLING PRICE]]*InputData[[#This Row],[QUANTITY]]*(1-InputData[[#This Row],[DISCOUNT %2]])</f>
        <v>979.19999999999993</v>
      </c>
      <c r="M348" s="16">
        <f>DAY(InputData[[#This Row],[DATE]])</f>
        <v>16</v>
      </c>
      <c r="N348" s="8" t="str">
        <f>TEXT(InputData[[#This Row],[DATE]],"mmm")</f>
        <v>Dec</v>
      </c>
      <c r="O348" s="10">
        <f>YEAR(InputData[[#This Row],[DATE]])</f>
        <v>2023</v>
      </c>
    </row>
    <row r="349" spans="1:15" x14ac:dyDescent="0.25">
      <c r="A349" s="2" t="s">
        <v>35</v>
      </c>
      <c r="B349" s="4" t="s">
        <v>80</v>
      </c>
      <c r="C349" s="5">
        <v>18</v>
      </c>
      <c r="D349" s="5" t="s">
        <v>11</v>
      </c>
      <c r="E349" s="5" t="s">
        <v>14</v>
      </c>
      <c r="F349" s="3">
        <v>0.1</v>
      </c>
      <c r="G349" s="6" t="str">
        <f>VLOOKUP(InputData[[#This Row],[PRODUCT ID]],MasterData[],2,0)</f>
        <v>DroneX with 4K Camera</v>
      </c>
      <c r="H349" s="6" t="str">
        <f>VLOOKUP(B349,MasterData[],3,)</f>
        <v>Electronics &amp; Gadgets</v>
      </c>
      <c r="I349" s="14">
        <f>VLOOKUP(B349,MasterData[],4,FALSE)</f>
        <v>6</v>
      </c>
      <c r="J349" s="14">
        <f>VLOOKUP(B349,MasterData[],5,FALSE)</f>
        <v>7.8599999999999994</v>
      </c>
      <c r="K349" s="14">
        <f>InputData[[#This Row],[BUYING PRIZE]]*InputData[[#This Row],[QUANTITY]]</f>
        <v>108</v>
      </c>
      <c r="L349" s="14">
        <f>InputData[[#This Row],[SELLING PRICE]]*InputData[[#This Row],[QUANTITY]]*(1-InputData[[#This Row],[DISCOUNT %2]])</f>
        <v>127.33199999999999</v>
      </c>
      <c r="M349" s="16">
        <f>DAY(InputData[[#This Row],[DATE]])</f>
        <v>29</v>
      </c>
      <c r="N349" s="8" t="str">
        <f>TEXT(InputData[[#This Row],[DATE]],"mmm")</f>
        <v>Mar</v>
      </c>
      <c r="O349" s="10">
        <f>YEAR(InputData[[#This Row],[DATE]])</f>
        <v>2023</v>
      </c>
    </row>
    <row r="350" spans="1:15" x14ac:dyDescent="0.25">
      <c r="A350" s="2" t="s">
        <v>279</v>
      </c>
      <c r="B350" s="4" t="s">
        <v>46</v>
      </c>
      <c r="C350" s="5">
        <v>3</v>
      </c>
      <c r="D350" s="5" t="s">
        <v>7</v>
      </c>
      <c r="E350" s="5" t="s">
        <v>14</v>
      </c>
      <c r="F350" s="3">
        <v>0.05</v>
      </c>
      <c r="G350" s="6" t="str">
        <f>VLOOKUP(InputData[[#This Row],[PRODUCT ID]],MasterData[],2,0)</f>
        <v>Running Shoes - Ultra Boost</v>
      </c>
      <c r="H350" s="6" t="str">
        <f>VLOOKUP(B350,MasterData[],3,)</f>
        <v>Fashion &amp; Accessories</v>
      </c>
      <c r="I350" s="14">
        <f>VLOOKUP(B350,MasterData[],4,FALSE)</f>
        <v>112</v>
      </c>
      <c r="J350" s="14">
        <f>VLOOKUP(B350,MasterData[],5,FALSE)</f>
        <v>122.08</v>
      </c>
      <c r="K350" s="14">
        <f>InputData[[#This Row],[BUYING PRIZE]]*InputData[[#This Row],[QUANTITY]]</f>
        <v>336</v>
      </c>
      <c r="L350" s="14">
        <f>InputData[[#This Row],[SELLING PRICE]]*InputData[[#This Row],[QUANTITY]]*(1-InputData[[#This Row],[DISCOUNT %2]])</f>
        <v>347.928</v>
      </c>
      <c r="M350" s="16">
        <f>DAY(InputData[[#This Row],[DATE]])</f>
        <v>10</v>
      </c>
      <c r="N350" s="8" t="str">
        <f>TEXT(InputData[[#This Row],[DATE]],"mmm")</f>
        <v>Nov</v>
      </c>
      <c r="O350" s="10">
        <f>YEAR(InputData[[#This Row],[DATE]])</f>
        <v>2023</v>
      </c>
    </row>
    <row r="351" spans="1:15" x14ac:dyDescent="0.25">
      <c r="A351" s="2" t="s">
        <v>160</v>
      </c>
      <c r="B351" s="4" t="s">
        <v>110</v>
      </c>
      <c r="C351" s="5">
        <v>19</v>
      </c>
      <c r="D351" s="5" t="s">
        <v>11</v>
      </c>
      <c r="E351" s="5" t="s">
        <v>14</v>
      </c>
      <c r="F351" s="3">
        <v>0.15</v>
      </c>
      <c r="G351" s="6" t="str">
        <f>VLOOKUP(InputData[[#This Row],[PRODUCT ID]],MasterData[],2,0)</f>
        <v>Tabletop Board Game - Strategy Edition</v>
      </c>
      <c r="H351" s="6" t="str">
        <f>VLOOKUP(B351,MasterData[],3,)</f>
        <v>Toys &amp; Gaming</v>
      </c>
      <c r="I351" s="14">
        <f>VLOOKUP(B351,MasterData[],4,FALSE)</f>
        <v>67</v>
      </c>
      <c r="J351" s="14">
        <f>VLOOKUP(B351,MasterData[],5,FALSE)</f>
        <v>83.08</v>
      </c>
      <c r="K351" s="14">
        <f>InputData[[#This Row],[BUYING PRIZE]]*InputData[[#This Row],[QUANTITY]]</f>
        <v>1273</v>
      </c>
      <c r="L351" s="14">
        <f>InputData[[#This Row],[SELLING PRICE]]*InputData[[#This Row],[QUANTITY]]*(1-InputData[[#This Row],[DISCOUNT %2]])</f>
        <v>1341.742</v>
      </c>
      <c r="M351" s="16">
        <f>DAY(InputData[[#This Row],[DATE]])</f>
        <v>5</v>
      </c>
      <c r="N351" s="8" t="str">
        <f>TEXT(InputData[[#This Row],[DATE]],"mmm")</f>
        <v>Jul</v>
      </c>
      <c r="O351" s="10">
        <f>YEAR(InputData[[#This Row],[DATE]])</f>
        <v>2023</v>
      </c>
    </row>
    <row r="352" spans="1:15" x14ac:dyDescent="0.25">
      <c r="A352" s="2" t="s">
        <v>257</v>
      </c>
      <c r="B352" s="4" t="s">
        <v>74</v>
      </c>
      <c r="C352" s="5">
        <v>15</v>
      </c>
      <c r="D352" s="5" t="s">
        <v>8</v>
      </c>
      <c r="E352" s="5" t="s">
        <v>14</v>
      </c>
      <c r="F352" s="3">
        <v>0.15</v>
      </c>
      <c r="G352" s="6" t="str">
        <f>VLOOKUP(InputData[[#This Row],[PRODUCT ID]],MasterData[],2,0)</f>
        <v>3-Seater Recliner Sofa</v>
      </c>
      <c r="H352" s="6" t="str">
        <f>VLOOKUP(B352,MasterData[],3,)</f>
        <v>Home &amp; Furniture</v>
      </c>
      <c r="I352" s="14">
        <f>VLOOKUP(B352,MasterData[],4,FALSE)</f>
        <v>126</v>
      </c>
      <c r="J352" s="14">
        <f>VLOOKUP(B352,MasterData[],5,FALSE)</f>
        <v>162.54</v>
      </c>
      <c r="K352" s="14">
        <f>InputData[[#This Row],[BUYING PRIZE]]*InputData[[#This Row],[QUANTITY]]</f>
        <v>1890</v>
      </c>
      <c r="L352" s="14">
        <f>InputData[[#This Row],[SELLING PRICE]]*InputData[[#This Row],[QUANTITY]]*(1-InputData[[#This Row],[DISCOUNT %2]])</f>
        <v>2072.3849999999998</v>
      </c>
      <c r="M352" s="16">
        <f>DAY(InputData[[#This Row],[DATE]])</f>
        <v>25</v>
      </c>
      <c r="N352" s="8" t="str">
        <f>TEXT(InputData[[#This Row],[DATE]],"mmm")</f>
        <v>Jun</v>
      </c>
      <c r="O352" s="10">
        <f>YEAR(InputData[[#This Row],[DATE]])</f>
        <v>2023</v>
      </c>
    </row>
    <row r="353" spans="1:15" x14ac:dyDescent="0.25">
      <c r="A353" s="2" t="s">
        <v>280</v>
      </c>
      <c r="B353" s="4" t="s">
        <v>28</v>
      </c>
      <c r="C353" s="5">
        <v>2</v>
      </c>
      <c r="D353" s="5" t="s">
        <v>7</v>
      </c>
      <c r="E353" s="5" t="s">
        <v>8</v>
      </c>
      <c r="F353" s="3">
        <v>0.05</v>
      </c>
      <c r="G353" s="6" t="str">
        <f>VLOOKUP(InputData[[#This Row],[PRODUCT ID]],MasterData[],2,0)</f>
        <v>Yoga Mat - Anti-Slip</v>
      </c>
      <c r="H353" s="6" t="str">
        <f>VLOOKUP(B353,MasterData[],3,)</f>
        <v>Sports &amp; Outdoor</v>
      </c>
      <c r="I353" s="14">
        <f>VLOOKUP(B353,MasterData[],4,FALSE)</f>
        <v>148</v>
      </c>
      <c r="J353" s="14">
        <f>VLOOKUP(B353,MasterData[],5,FALSE)</f>
        <v>201.28</v>
      </c>
      <c r="K353" s="14">
        <f>InputData[[#This Row],[BUYING PRIZE]]*InputData[[#This Row],[QUANTITY]]</f>
        <v>296</v>
      </c>
      <c r="L353" s="14">
        <f>InputData[[#This Row],[SELLING PRICE]]*InputData[[#This Row],[QUANTITY]]*(1-InputData[[#This Row],[DISCOUNT %2]])</f>
        <v>382.43199999999996</v>
      </c>
      <c r="M353" s="16">
        <f>DAY(InputData[[#This Row],[DATE]])</f>
        <v>30</v>
      </c>
      <c r="N353" s="8" t="str">
        <f>TEXT(InputData[[#This Row],[DATE]],"mmm")</f>
        <v>Aug</v>
      </c>
      <c r="O353" s="10">
        <f>YEAR(InputData[[#This Row],[DATE]])</f>
        <v>2023</v>
      </c>
    </row>
    <row r="354" spans="1:15" x14ac:dyDescent="0.25">
      <c r="A354" s="2" t="s">
        <v>158</v>
      </c>
      <c r="B354" s="4" t="s">
        <v>10</v>
      </c>
      <c r="C354" s="5">
        <v>13</v>
      </c>
      <c r="D354" s="5" t="s">
        <v>11</v>
      </c>
      <c r="E354" s="5" t="s">
        <v>14</v>
      </c>
      <c r="F354" s="3">
        <v>0.1</v>
      </c>
      <c r="G354" s="6" t="str">
        <f>VLOOKUP(InputData[[#This Row],[PRODUCT ID]],MasterData[],2,0)</f>
        <v>Home Gym Resistance Bands</v>
      </c>
      <c r="H354" s="6" t="str">
        <f>VLOOKUP(B354,MasterData[],3,)</f>
        <v>Sports &amp; Outdoor</v>
      </c>
      <c r="I354" s="14">
        <f>VLOOKUP(B354,MasterData[],4,FALSE)</f>
        <v>90</v>
      </c>
      <c r="J354" s="14">
        <f>VLOOKUP(B354,MasterData[],5,FALSE)</f>
        <v>96.3</v>
      </c>
      <c r="K354" s="14">
        <f>InputData[[#This Row],[BUYING PRIZE]]*InputData[[#This Row],[QUANTITY]]</f>
        <v>1170</v>
      </c>
      <c r="L354" s="14">
        <f>InputData[[#This Row],[SELLING PRICE]]*InputData[[#This Row],[QUANTITY]]*(1-InputData[[#This Row],[DISCOUNT %2]])</f>
        <v>1126.7099999999998</v>
      </c>
      <c r="M354" s="16">
        <f>DAY(InputData[[#This Row],[DATE]])</f>
        <v>9</v>
      </c>
      <c r="N354" s="8" t="str">
        <f>TEXT(InputData[[#This Row],[DATE]],"mmm")</f>
        <v>Jan</v>
      </c>
      <c r="O354" s="10">
        <f>YEAR(InputData[[#This Row],[DATE]])</f>
        <v>2023</v>
      </c>
    </row>
    <row r="355" spans="1:15" x14ac:dyDescent="0.25">
      <c r="A355" s="2" t="s">
        <v>130</v>
      </c>
      <c r="B355" s="4" t="s">
        <v>56</v>
      </c>
      <c r="C355" s="5">
        <v>3</v>
      </c>
      <c r="D355" s="5" t="s">
        <v>11</v>
      </c>
      <c r="E355" s="5" t="s">
        <v>14</v>
      </c>
      <c r="F355" s="3">
        <v>0.1</v>
      </c>
      <c r="G355" s="6" t="str">
        <f>VLOOKUP(InputData[[#This Row],[PRODUCT ID]],MasterData[],2,0)</f>
        <v>Minimalist Bookshelf</v>
      </c>
      <c r="H355" s="6" t="str">
        <f>VLOOKUP(B355,MasterData[],3,)</f>
        <v>Home &amp; Furniture</v>
      </c>
      <c r="I355" s="14">
        <f>VLOOKUP(B355,MasterData[],4,FALSE)</f>
        <v>7</v>
      </c>
      <c r="J355" s="14">
        <f>VLOOKUP(B355,MasterData[],5,FALSE)</f>
        <v>8.33</v>
      </c>
      <c r="K355" s="14">
        <f>InputData[[#This Row],[BUYING PRIZE]]*InputData[[#This Row],[QUANTITY]]</f>
        <v>21</v>
      </c>
      <c r="L355" s="14">
        <f>InputData[[#This Row],[SELLING PRICE]]*InputData[[#This Row],[QUANTITY]]*(1-InputData[[#This Row],[DISCOUNT %2]])</f>
        <v>22.491000000000003</v>
      </c>
      <c r="M355" s="16">
        <f>DAY(InputData[[#This Row],[DATE]])</f>
        <v>15</v>
      </c>
      <c r="N355" s="8" t="str">
        <f>TEXT(InputData[[#This Row],[DATE]],"mmm")</f>
        <v>Oct</v>
      </c>
      <c r="O355" s="10">
        <f>YEAR(InputData[[#This Row],[DATE]])</f>
        <v>2023</v>
      </c>
    </row>
    <row r="356" spans="1:15" x14ac:dyDescent="0.25">
      <c r="A356" s="2" t="s">
        <v>281</v>
      </c>
      <c r="B356" s="4" t="s">
        <v>70</v>
      </c>
      <c r="C356" s="5">
        <v>18</v>
      </c>
      <c r="D356" s="5" t="s">
        <v>7</v>
      </c>
      <c r="E356" s="5" t="s">
        <v>14</v>
      </c>
      <c r="F356" s="3">
        <v>0.1</v>
      </c>
      <c r="G356" s="6" t="str">
        <f>VLOOKUP(InputData[[#This Row],[PRODUCT ID]],MasterData[],2,0)</f>
        <v>Women's Designer Handbag</v>
      </c>
      <c r="H356" s="6" t="str">
        <f>VLOOKUP(B356,MasterData[],3,)</f>
        <v>Fashion &amp; Accessories</v>
      </c>
      <c r="I356" s="14">
        <f>VLOOKUP(B356,MasterData[],4,FALSE)</f>
        <v>44</v>
      </c>
      <c r="J356" s="14">
        <f>VLOOKUP(B356,MasterData[],5,FALSE)</f>
        <v>48.4</v>
      </c>
      <c r="K356" s="14">
        <f>InputData[[#This Row],[BUYING PRIZE]]*InputData[[#This Row],[QUANTITY]]</f>
        <v>792</v>
      </c>
      <c r="L356" s="14">
        <f>InputData[[#This Row],[SELLING PRICE]]*InputData[[#This Row],[QUANTITY]]*(1-InputData[[#This Row],[DISCOUNT %2]])</f>
        <v>784.07999999999993</v>
      </c>
      <c r="M356" s="16">
        <f>DAY(InputData[[#This Row],[DATE]])</f>
        <v>17</v>
      </c>
      <c r="N356" s="8" t="str">
        <f>TEXT(InputData[[#This Row],[DATE]],"mmm")</f>
        <v>Apr</v>
      </c>
      <c r="O356" s="10">
        <f>YEAR(InputData[[#This Row],[DATE]])</f>
        <v>2023</v>
      </c>
    </row>
    <row r="357" spans="1:15" x14ac:dyDescent="0.25">
      <c r="A357" s="2" t="s">
        <v>161</v>
      </c>
      <c r="B357" s="4" t="s">
        <v>129</v>
      </c>
      <c r="C357" s="5">
        <v>3</v>
      </c>
      <c r="D357" s="5" t="s">
        <v>11</v>
      </c>
      <c r="E357" s="5" t="s">
        <v>14</v>
      </c>
      <c r="F357" s="3">
        <v>0</v>
      </c>
      <c r="G357" s="6" t="str">
        <f>VLOOKUP(InputData[[#This Row],[PRODUCT ID]],MasterData[],2,0)</f>
        <v>Smart Home Speaker</v>
      </c>
      <c r="H357" s="6" t="str">
        <f>VLOOKUP(B357,MasterData[],3,)</f>
        <v>Electronics &amp; Gadgets</v>
      </c>
      <c r="I357" s="14">
        <f>VLOOKUP(B357,MasterData[],4,FALSE)</f>
        <v>83</v>
      </c>
      <c r="J357" s="14">
        <f>VLOOKUP(B357,MasterData[],5,FALSE)</f>
        <v>94.62</v>
      </c>
      <c r="K357" s="14">
        <f>InputData[[#This Row],[BUYING PRIZE]]*InputData[[#This Row],[QUANTITY]]</f>
        <v>249</v>
      </c>
      <c r="L357" s="14">
        <f>InputData[[#This Row],[SELLING PRICE]]*InputData[[#This Row],[QUANTITY]]*(1-InputData[[#This Row],[DISCOUNT %2]])</f>
        <v>283.86</v>
      </c>
      <c r="M357" s="16">
        <f>DAY(InputData[[#This Row],[DATE]])</f>
        <v>1</v>
      </c>
      <c r="N357" s="8" t="str">
        <f>TEXT(InputData[[#This Row],[DATE]],"mmm")</f>
        <v>Oct</v>
      </c>
      <c r="O357" s="10">
        <f>YEAR(InputData[[#This Row],[DATE]])</f>
        <v>2023</v>
      </c>
    </row>
    <row r="358" spans="1:15" x14ac:dyDescent="0.25">
      <c r="A358" s="2" t="s">
        <v>223</v>
      </c>
      <c r="B358" s="4" t="s">
        <v>46</v>
      </c>
      <c r="C358" s="5">
        <v>8</v>
      </c>
      <c r="D358" s="5" t="s">
        <v>7</v>
      </c>
      <c r="E358" s="5" t="s">
        <v>14</v>
      </c>
      <c r="F358" s="3">
        <v>0.05</v>
      </c>
      <c r="G358" s="6" t="str">
        <f>VLOOKUP(InputData[[#This Row],[PRODUCT ID]],MasterData[],2,0)</f>
        <v>Running Shoes - Ultra Boost</v>
      </c>
      <c r="H358" s="6" t="str">
        <f>VLOOKUP(B358,MasterData[],3,)</f>
        <v>Fashion &amp; Accessories</v>
      </c>
      <c r="I358" s="14">
        <f>VLOOKUP(B358,MasterData[],4,FALSE)</f>
        <v>112</v>
      </c>
      <c r="J358" s="14">
        <f>VLOOKUP(B358,MasterData[],5,FALSE)</f>
        <v>122.08</v>
      </c>
      <c r="K358" s="14">
        <f>InputData[[#This Row],[BUYING PRIZE]]*InputData[[#This Row],[QUANTITY]]</f>
        <v>896</v>
      </c>
      <c r="L358" s="14">
        <f>InputData[[#This Row],[SELLING PRICE]]*InputData[[#This Row],[QUANTITY]]*(1-InputData[[#This Row],[DISCOUNT %2]])</f>
        <v>927.80799999999999</v>
      </c>
      <c r="M358" s="16">
        <f>DAY(InputData[[#This Row],[DATE]])</f>
        <v>20</v>
      </c>
      <c r="N358" s="8" t="str">
        <f>TEXT(InputData[[#This Row],[DATE]],"mmm")</f>
        <v>Feb</v>
      </c>
      <c r="O358" s="10">
        <f>YEAR(InputData[[#This Row],[DATE]])</f>
        <v>2023</v>
      </c>
    </row>
    <row r="359" spans="1:15" x14ac:dyDescent="0.25">
      <c r="A359" s="2" t="s">
        <v>282</v>
      </c>
      <c r="B359" s="4" t="s">
        <v>80</v>
      </c>
      <c r="C359" s="5">
        <v>9</v>
      </c>
      <c r="D359" s="5" t="s">
        <v>7</v>
      </c>
      <c r="E359" s="5" t="s">
        <v>14</v>
      </c>
      <c r="F359" s="3">
        <v>0.2</v>
      </c>
      <c r="G359" s="6" t="str">
        <f>VLOOKUP(InputData[[#This Row],[PRODUCT ID]],MasterData[],2,0)</f>
        <v>DroneX with 4K Camera</v>
      </c>
      <c r="H359" s="6" t="str">
        <f>VLOOKUP(B359,MasterData[],3,)</f>
        <v>Electronics &amp; Gadgets</v>
      </c>
      <c r="I359" s="14">
        <f>VLOOKUP(B359,MasterData[],4,FALSE)</f>
        <v>6</v>
      </c>
      <c r="J359" s="14">
        <f>VLOOKUP(B359,MasterData[],5,FALSE)</f>
        <v>7.8599999999999994</v>
      </c>
      <c r="K359" s="14">
        <f>InputData[[#This Row],[BUYING PRIZE]]*InputData[[#This Row],[QUANTITY]]</f>
        <v>54</v>
      </c>
      <c r="L359" s="14">
        <f>InputData[[#This Row],[SELLING PRICE]]*InputData[[#This Row],[QUANTITY]]*(1-InputData[[#This Row],[DISCOUNT %2]])</f>
        <v>56.591999999999999</v>
      </c>
      <c r="M359" s="16">
        <f>DAY(InputData[[#This Row],[DATE]])</f>
        <v>12</v>
      </c>
      <c r="N359" s="8" t="str">
        <f>TEXT(InputData[[#This Row],[DATE]],"mmm")</f>
        <v>Nov</v>
      </c>
      <c r="O359" s="10">
        <f>YEAR(InputData[[#This Row],[DATE]])</f>
        <v>2023</v>
      </c>
    </row>
    <row r="360" spans="1:15" x14ac:dyDescent="0.25">
      <c r="A360" s="2" t="s">
        <v>283</v>
      </c>
      <c r="B360" s="4" t="s">
        <v>66</v>
      </c>
      <c r="C360" s="5">
        <v>10</v>
      </c>
      <c r="D360" s="5" t="s">
        <v>8</v>
      </c>
      <c r="E360" s="5" t="s">
        <v>14</v>
      </c>
      <c r="F360" s="3">
        <v>0.1</v>
      </c>
      <c r="G360" s="6" t="str">
        <f>VLOOKUP(InputData[[#This Row],[PRODUCT ID]],MasterData[],2,0)</f>
        <v>Mechanical Gaming Keyboard</v>
      </c>
      <c r="H360" s="6" t="str">
        <f>VLOOKUP(B360,MasterData[],3,)</f>
        <v>Toys &amp; Gaming</v>
      </c>
      <c r="I360" s="14">
        <f>VLOOKUP(B360,MasterData[],4,FALSE)</f>
        <v>138</v>
      </c>
      <c r="J360" s="14">
        <f>VLOOKUP(B360,MasterData[],5,FALSE)</f>
        <v>173.88</v>
      </c>
      <c r="K360" s="14">
        <f>InputData[[#This Row],[BUYING PRIZE]]*InputData[[#This Row],[QUANTITY]]</f>
        <v>1380</v>
      </c>
      <c r="L360" s="14">
        <f>InputData[[#This Row],[SELLING PRICE]]*InputData[[#This Row],[QUANTITY]]*(1-InputData[[#This Row],[DISCOUNT %2]])</f>
        <v>1564.92</v>
      </c>
      <c r="M360" s="16">
        <f>DAY(InputData[[#This Row],[DATE]])</f>
        <v>5</v>
      </c>
      <c r="N360" s="8" t="str">
        <f>TEXT(InputData[[#This Row],[DATE]],"mmm")</f>
        <v>Mar</v>
      </c>
      <c r="O360" s="10">
        <f>YEAR(InputData[[#This Row],[DATE]])</f>
        <v>2023</v>
      </c>
    </row>
    <row r="361" spans="1:15" x14ac:dyDescent="0.25">
      <c r="A361" s="2" t="s">
        <v>104</v>
      </c>
      <c r="B361" s="4" t="s">
        <v>44</v>
      </c>
      <c r="C361" s="5">
        <v>9</v>
      </c>
      <c r="D361" s="5" t="s">
        <v>8</v>
      </c>
      <c r="E361" s="5" t="s">
        <v>8</v>
      </c>
      <c r="F361" s="3">
        <v>0.15</v>
      </c>
      <c r="G361" s="6" t="str">
        <f>VLOOKUP(InputData[[#This Row],[PRODUCT ID]],MasterData[],2,0)</f>
        <v>Polarized Sunglasses</v>
      </c>
      <c r="H361" s="6" t="str">
        <f>VLOOKUP(B361,MasterData[],3,)</f>
        <v>Fashion &amp; Accessories</v>
      </c>
      <c r="I361" s="14">
        <f>VLOOKUP(B361,MasterData[],4,FALSE)</f>
        <v>112</v>
      </c>
      <c r="J361" s="14">
        <f>VLOOKUP(B361,MasterData[],5,FALSE)</f>
        <v>146.72</v>
      </c>
      <c r="K361" s="14">
        <f>InputData[[#This Row],[BUYING PRIZE]]*InputData[[#This Row],[QUANTITY]]</f>
        <v>1008</v>
      </c>
      <c r="L361" s="14">
        <f>InputData[[#This Row],[SELLING PRICE]]*InputData[[#This Row],[QUANTITY]]*(1-InputData[[#This Row],[DISCOUNT %2]])</f>
        <v>1122.4079999999999</v>
      </c>
      <c r="M361" s="16">
        <f>DAY(InputData[[#This Row],[DATE]])</f>
        <v>6</v>
      </c>
      <c r="N361" s="8" t="str">
        <f>TEXT(InputData[[#This Row],[DATE]],"mmm")</f>
        <v>Jul</v>
      </c>
      <c r="O361" s="10">
        <f>YEAR(InputData[[#This Row],[DATE]])</f>
        <v>2023</v>
      </c>
    </row>
    <row r="362" spans="1:15" x14ac:dyDescent="0.25">
      <c r="A362" s="2" t="s">
        <v>188</v>
      </c>
      <c r="B362" s="4" t="s">
        <v>66</v>
      </c>
      <c r="C362" s="5">
        <v>3</v>
      </c>
      <c r="D362" s="5" t="s">
        <v>11</v>
      </c>
      <c r="E362" s="5" t="s">
        <v>8</v>
      </c>
      <c r="F362" s="3">
        <v>0.05</v>
      </c>
      <c r="G362" s="6" t="str">
        <f>VLOOKUP(InputData[[#This Row],[PRODUCT ID]],MasterData[],2,0)</f>
        <v>Mechanical Gaming Keyboard</v>
      </c>
      <c r="H362" s="6" t="str">
        <f>VLOOKUP(B362,MasterData[],3,)</f>
        <v>Toys &amp; Gaming</v>
      </c>
      <c r="I362" s="14">
        <f>VLOOKUP(B362,MasterData[],4,FALSE)</f>
        <v>138</v>
      </c>
      <c r="J362" s="14">
        <f>VLOOKUP(B362,MasterData[],5,FALSE)</f>
        <v>173.88</v>
      </c>
      <c r="K362" s="14">
        <f>InputData[[#This Row],[BUYING PRIZE]]*InputData[[#This Row],[QUANTITY]]</f>
        <v>414</v>
      </c>
      <c r="L362" s="14">
        <f>InputData[[#This Row],[SELLING PRICE]]*InputData[[#This Row],[QUANTITY]]*(1-InputData[[#This Row],[DISCOUNT %2]])</f>
        <v>495.55799999999994</v>
      </c>
      <c r="M362" s="16">
        <f>DAY(InputData[[#This Row],[DATE]])</f>
        <v>9</v>
      </c>
      <c r="N362" s="8" t="str">
        <f>TEXT(InputData[[#This Row],[DATE]],"mmm")</f>
        <v>Sep</v>
      </c>
      <c r="O362" s="10">
        <f>YEAR(InputData[[#This Row],[DATE]])</f>
        <v>2023</v>
      </c>
    </row>
    <row r="363" spans="1:15" x14ac:dyDescent="0.25">
      <c r="A363" s="2" t="s">
        <v>259</v>
      </c>
      <c r="B363" s="4" t="s">
        <v>89</v>
      </c>
      <c r="C363" s="5">
        <v>4</v>
      </c>
      <c r="D363" s="5" t="s">
        <v>7</v>
      </c>
      <c r="E363" s="5" t="s">
        <v>8</v>
      </c>
      <c r="F363" s="3">
        <v>0.1</v>
      </c>
      <c r="G363" s="6" t="str">
        <f>VLOOKUP(InputData[[#This Row],[PRODUCT ID]],MasterData[],2,0)</f>
        <v>Ergonomic Office Chair</v>
      </c>
      <c r="H363" s="6" t="str">
        <f>VLOOKUP(B363,MasterData[],3,)</f>
        <v>Home &amp; Furniture</v>
      </c>
      <c r="I363" s="14">
        <f>VLOOKUP(B363,MasterData[],4,FALSE)</f>
        <v>61</v>
      </c>
      <c r="J363" s="14">
        <f>VLOOKUP(B363,MasterData[],5,FALSE)</f>
        <v>76.25</v>
      </c>
      <c r="K363" s="14">
        <f>InputData[[#This Row],[BUYING PRIZE]]*InputData[[#This Row],[QUANTITY]]</f>
        <v>244</v>
      </c>
      <c r="L363" s="14">
        <f>InputData[[#This Row],[SELLING PRICE]]*InputData[[#This Row],[QUANTITY]]*(1-InputData[[#This Row],[DISCOUNT %2]])</f>
        <v>274.5</v>
      </c>
      <c r="M363" s="16">
        <f>DAY(InputData[[#This Row],[DATE]])</f>
        <v>15</v>
      </c>
      <c r="N363" s="8" t="str">
        <f>TEXT(InputData[[#This Row],[DATE]],"mmm")</f>
        <v>Jun</v>
      </c>
      <c r="O363" s="10">
        <f>YEAR(InputData[[#This Row],[DATE]])</f>
        <v>2023</v>
      </c>
    </row>
    <row r="364" spans="1:15" x14ac:dyDescent="0.25">
      <c r="A364" s="2" t="s">
        <v>43</v>
      </c>
      <c r="B364" s="4" t="s">
        <v>66</v>
      </c>
      <c r="C364" s="5">
        <v>5</v>
      </c>
      <c r="D364" s="5" t="s">
        <v>8</v>
      </c>
      <c r="E364" s="5" t="s">
        <v>14</v>
      </c>
      <c r="F364" s="3">
        <v>0.1</v>
      </c>
      <c r="G364" s="6" t="str">
        <f>VLOOKUP(InputData[[#This Row],[PRODUCT ID]],MasterData[],2,0)</f>
        <v>Mechanical Gaming Keyboard</v>
      </c>
      <c r="H364" s="6" t="str">
        <f>VLOOKUP(B364,MasterData[],3,)</f>
        <v>Toys &amp; Gaming</v>
      </c>
      <c r="I364" s="14">
        <f>VLOOKUP(B364,MasterData[],4,FALSE)</f>
        <v>138</v>
      </c>
      <c r="J364" s="14">
        <f>VLOOKUP(B364,MasterData[],5,FALSE)</f>
        <v>173.88</v>
      </c>
      <c r="K364" s="14">
        <f>InputData[[#This Row],[BUYING PRIZE]]*InputData[[#This Row],[QUANTITY]]</f>
        <v>690</v>
      </c>
      <c r="L364" s="14">
        <f>InputData[[#This Row],[SELLING PRICE]]*InputData[[#This Row],[QUANTITY]]*(1-InputData[[#This Row],[DISCOUNT %2]])</f>
        <v>782.46</v>
      </c>
      <c r="M364" s="16">
        <f>DAY(InputData[[#This Row],[DATE]])</f>
        <v>18</v>
      </c>
      <c r="N364" s="8" t="str">
        <f>TEXT(InputData[[#This Row],[DATE]],"mmm")</f>
        <v>Oct</v>
      </c>
      <c r="O364" s="10">
        <f>YEAR(InputData[[#This Row],[DATE]])</f>
        <v>2023</v>
      </c>
    </row>
    <row r="365" spans="1:15" x14ac:dyDescent="0.25">
      <c r="A365" s="2" t="s">
        <v>19</v>
      </c>
      <c r="B365" s="4" t="s">
        <v>56</v>
      </c>
      <c r="C365" s="5">
        <v>13</v>
      </c>
      <c r="D365" s="5" t="s">
        <v>7</v>
      </c>
      <c r="E365" s="5" t="s">
        <v>14</v>
      </c>
      <c r="F365" s="3">
        <v>0.05</v>
      </c>
      <c r="G365" s="6" t="str">
        <f>VLOOKUP(InputData[[#This Row],[PRODUCT ID]],MasterData[],2,0)</f>
        <v>Minimalist Bookshelf</v>
      </c>
      <c r="H365" s="6" t="str">
        <f>VLOOKUP(B365,MasterData[],3,)</f>
        <v>Home &amp; Furniture</v>
      </c>
      <c r="I365" s="14">
        <f>VLOOKUP(B365,MasterData[],4,FALSE)</f>
        <v>7</v>
      </c>
      <c r="J365" s="14">
        <f>VLOOKUP(B365,MasterData[],5,FALSE)</f>
        <v>8.33</v>
      </c>
      <c r="K365" s="14">
        <f>InputData[[#This Row],[BUYING PRIZE]]*InputData[[#This Row],[QUANTITY]]</f>
        <v>91</v>
      </c>
      <c r="L365" s="14">
        <f>InputData[[#This Row],[SELLING PRICE]]*InputData[[#This Row],[QUANTITY]]*(1-InputData[[#This Row],[DISCOUNT %2]])</f>
        <v>102.8755</v>
      </c>
      <c r="M365" s="16">
        <f>DAY(InputData[[#This Row],[DATE]])</f>
        <v>31</v>
      </c>
      <c r="N365" s="8" t="str">
        <f>TEXT(InputData[[#This Row],[DATE]],"mmm")</f>
        <v>Aug</v>
      </c>
      <c r="O365" s="10">
        <f>YEAR(InputData[[#This Row],[DATE]])</f>
        <v>2023</v>
      </c>
    </row>
    <row r="366" spans="1:15" x14ac:dyDescent="0.25">
      <c r="A366" s="2" t="s">
        <v>267</v>
      </c>
      <c r="B366" s="4" t="s">
        <v>66</v>
      </c>
      <c r="C366" s="5">
        <v>17</v>
      </c>
      <c r="D366" s="5" t="s">
        <v>11</v>
      </c>
      <c r="E366" s="5" t="s">
        <v>14</v>
      </c>
      <c r="F366" s="3">
        <v>0.15</v>
      </c>
      <c r="G366" s="6" t="str">
        <f>VLOOKUP(InputData[[#This Row],[PRODUCT ID]],MasterData[],2,0)</f>
        <v>Mechanical Gaming Keyboard</v>
      </c>
      <c r="H366" s="6" t="str">
        <f>VLOOKUP(B366,MasterData[],3,)</f>
        <v>Toys &amp; Gaming</v>
      </c>
      <c r="I366" s="14">
        <f>VLOOKUP(B366,MasterData[],4,FALSE)</f>
        <v>138</v>
      </c>
      <c r="J366" s="14">
        <f>VLOOKUP(B366,MasterData[],5,FALSE)</f>
        <v>173.88</v>
      </c>
      <c r="K366" s="14">
        <f>InputData[[#This Row],[BUYING PRIZE]]*InputData[[#This Row],[QUANTITY]]</f>
        <v>2346</v>
      </c>
      <c r="L366" s="14">
        <f>InputData[[#This Row],[SELLING PRICE]]*InputData[[#This Row],[QUANTITY]]*(1-InputData[[#This Row],[DISCOUNT %2]])</f>
        <v>2512.5659999999998</v>
      </c>
      <c r="M366" s="16">
        <f>DAY(InputData[[#This Row],[DATE]])</f>
        <v>29</v>
      </c>
      <c r="N366" s="8" t="str">
        <f>TEXT(InputData[[#This Row],[DATE]],"mmm")</f>
        <v>Jan</v>
      </c>
      <c r="O366" s="10">
        <f>YEAR(InputData[[#This Row],[DATE]])</f>
        <v>2023</v>
      </c>
    </row>
    <row r="367" spans="1:15" x14ac:dyDescent="0.25">
      <c r="A367" s="2" t="s">
        <v>135</v>
      </c>
      <c r="B367" s="4" t="s">
        <v>31</v>
      </c>
      <c r="C367" s="5">
        <v>11</v>
      </c>
      <c r="D367" s="5" t="s">
        <v>8</v>
      </c>
      <c r="E367" s="5" t="s">
        <v>8</v>
      </c>
      <c r="F367" s="3">
        <v>0.15</v>
      </c>
      <c r="G367" s="6" t="str">
        <f>VLOOKUP(InputData[[#This Row],[PRODUCT ID]],MasterData[],2,0)</f>
        <v>Men's Leather Jacket</v>
      </c>
      <c r="H367" s="6" t="str">
        <f>VLOOKUP(B367,MasterData[],3,)</f>
        <v>Fashion &amp; Accessories</v>
      </c>
      <c r="I367" s="14">
        <f>VLOOKUP(B367,MasterData[],4,FALSE)</f>
        <v>148</v>
      </c>
      <c r="J367" s="14">
        <f>VLOOKUP(B367,MasterData[],5,FALSE)</f>
        <v>164.28</v>
      </c>
      <c r="K367" s="14">
        <f>InputData[[#This Row],[BUYING PRIZE]]*InputData[[#This Row],[QUANTITY]]</f>
        <v>1628</v>
      </c>
      <c r="L367" s="14">
        <f>InputData[[#This Row],[SELLING PRICE]]*InputData[[#This Row],[QUANTITY]]*(1-InputData[[#This Row],[DISCOUNT %2]])</f>
        <v>1536.0179999999998</v>
      </c>
      <c r="M367" s="16">
        <f>DAY(InputData[[#This Row],[DATE]])</f>
        <v>27</v>
      </c>
      <c r="N367" s="8" t="str">
        <f>TEXT(InputData[[#This Row],[DATE]],"mmm")</f>
        <v>Jul</v>
      </c>
      <c r="O367" s="10">
        <f>YEAR(InputData[[#This Row],[DATE]])</f>
        <v>2023</v>
      </c>
    </row>
    <row r="368" spans="1:15" x14ac:dyDescent="0.25">
      <c r="A368" s="2" t="s">
        <v>104</v>
      </c>
      <c r="B368" s="4" t="s">
        <v>24</v>
      </c>
      <c r="C368" s="5">
        <v>19</v>
      </c>
      <c r="D368" s="5" t="s">
        <v>7</v>
      </c>
      <c r="E368" s="5" t="s">
        <v>8</v>
      </c>
      <c r="F368" s="3">
        <v>0.05</v>
      </c>
      <c r="G368" s="6" t="str">
        <f>VLOOKUP(InputData[[#This Row],[PRODUCT ID]],MasterData[],2,0)</f>
        <v>Diamond Stud Earrings</v>
      </c>
      <c r="H368" s="6" t="str">
        <f>VLOOKUP(B368,MasterData[],3,)</f>
        <v>Fashion &amp; Accessories</v>
      </c>
      <c r="I368" s="14">
        <f>VLOOKUP(B368,MasterData[],4,FALSE)</f>
        <v>13</v>
      </c>
      <c r="J368" s="14">
        <f>VLOOKUP(B368,MasterData[],5,FALSE)</f>
        <v>16.64</v>
      </c>
      <c r="K368" s="14">
        <f>InputData[[#This Row],[BUYING PRIZE]]*InputData[[#This Row],[QUANTITY]]</f>
        <v>247</v>
      </c>
      <c r="L368" s="14">
        <f>InputData[[#This Row],[SELLING PRICE]]*InputData[[#This Row],[QUANTITY]]*(1-InputData[[#This Row],[DISCOUNT %2]])</f>
        <v>300.35200000000003</v>
      </c>
      <c r="M368" s="16">
        <f>DAY(InputData[[#This Row],[DATE]])</f>
        <v>6</v>
      </c>
      <c r="N368" s="8" t="str">
        <f>TEXT(InputData[[#This Row],[DATE]],"mmm")</f>
        <v>Jul</v>
      </c>
      <c r="O368" s="10">
        <f>YEAR(InputData[[#This Row],[DATE]])</f>
        <v>2023</v>
      </c>
    </row>
    <row r="369" spans="1:15" x14ac:dyDescent="0.25">
      <c r="A369" s="2" t="s">
        <v>284</v>
      </c>
      <c r="B369" s="4" t="s">
        <v>66</v>
      </c>
      <c r="C369" s="5">
        <v>19</v>
      </c>
      <c r="D369" s="5" t="s">
        <v>11</v>
      </c>
      <c r="E369" s="5" t="s">
        <v>8</v>
      </c>
      <c r="F369" s="3">
        <v>0.15</v>
      </c>
      <c r="G369" s="6" t="str">
        <f>VLOOKUP(InputData[[#This Row],[PRODUCT ID]],MasterData[],2,0)</f>
        <v>Mechanical Gaming Keyboard</v>
      </c>
      <c r="H369" s="6" t="str">
        <f>VLOOKUP(B369,MasterData[],3,)</f>
        <v>Toys &amp; Gaming</v>
      </c>
      <c r="I369" s="14">
        <f>VLOOKUP(B369,MasterData[],4,FALSE)</f>
        <v>138</v>
      </c>
      <c r="J369" s="14">
        <f>VLOOKUP(B369,MasterData[],5,FALSE)</f>
        <v>173.88</v>
      </c>
      <c r="K369" s="14">
        <f>InputData[[#This Row],[BUYING PRIZE]]*InputData[[#This Row],[QUANTITY]]</f>
        <v>2622</v>
      </c>
      <c r="L369" s="14">
        <f>InputData[[#This Row],[SELLING PRICE]]*InputData[[#This Row],[QUANTITY]]*(1-InputData[[#This Row],[DISCOUNT %2]])</f>
        <v>2808.1619999999998</v>
      </c>
      <c r="M369" s="16">
        <f>DAY(InputData[[#This Row],[DATE]])</f>
        <v>24</v>
      </c>
      <c r="N369" s="8" t="str">
        <f>TEXT(InputData[[#This Row],[DATE]],"mmm")</f>
        <v>Dec</v>
      </c>
      <c r="O369" s="10">
        <f>YEAR(InputData[[#This Row],[DATE]])</f>
        <v>2023</v>
      </c>
    </row>
    <row r="370" spans="1:15" x14ac:dyDescent="0.25">
      <c r="A370" s="2" t="s">
        <v>95</v>
      </c>
      <c r="B370" s="4" t="s">
        <v>24</v>
      </c>
      <c r="C370" s="5">
        <v>14</v>
      </c>
      <c r="D370" s="5" t="s">
        <v>8</v>
      </c>
      <c r="E370" s="5" t="s">
        <v>14</v>
      </c>
      <c r="F370" s="3">
        <v>0</v>
      </c>
      <c r="G370" s="6" t="str">
        <f>VLOOKUP(InputData[[#This Row],[PRODUCT ID]],MasterData[],2,0)</f>
        <v>Diamond Stud Earrings</v>
      </c>
      <c r="H370" s="6" t="str">
        <f>VLOOKUP(B370,MasterData[],3,)</f>
        <v>Fashion &amp; Accessories</v>
      </c>
      <c r="I370" s="14">
        <f>VLOOKUP(B370,MasterData[],4,FALSE)</f>
        <v>13</v>
      </c>
      <c r="J370" s="14">
        <f>VLOOKUP(B370,MasterData[],5,FALSE)</f>
        <v>16.64</v>
      </c>
      <c r="K370" s="14">
        <f>InputData[[#This Row],[BUYING PRIZE]]*InputData[[#This Row],[QUANTITY]]</f>
        <v>182</v>
      </c>
      <c r="L370" s="14">
        <f>InputData[[#This Row],[SELLING PRICE]]*InputData[[#This Row],[QUANTITY]]*(1-InputData[[#This Row],[DISCOUNT %2]])</f>
        <v>232.96</v>
      </c>
      <c r="M370" s="16">
        <f>DAY(InputData[[#This Row],[DATE]])</f>
        <v>22</v>
      </c>
      <c r="N370" s="8" t="str">
        <f>TEXT(InputData[[#This Row],[DATE]],"mmm")</f>
        <v>May</v>
      </c>
      <c r="O370" s="10">
        <f>YEAR(InputData[[#This Row],[DATE]])</f>
        <v>2023</v>
      </c>
    </row>
    <row r="371" spans="1:15" x14ac:dyDescent="0.25">
      <c r="A371" s="2" t="s">
        <v>108</v>
      </c>
      <c r="B371" s="4" t="s">
        <v>80</v>
      </c>
      <c r="C371" s="5">
        <v>17</v>
      </c>
      <c r="D371" s="5" t="s">
        <v>8</v>
      </c>
      <c r="E371" s="5" t="s">
        <v>14</v>
      </c>
      <c r="F371" s="3">
        <v>0</v>
      </c>
      <c r="G371" s="6" t="str">
        <f>VLOOKUP(InputData[[#This Row],[PRODUCT ID]],MasterData[],2,0)</f>
        <v>DroneX with 4K Camera</v>
      </c>
      <c r="H371" s="6" t="str">
        <f>VLOOKUP(B371,MasterData[],3,)</f>
        <v>Electronics &amp; Gadgets</v>
      </c>
      <c r="I371" s="14">
        <f>VLOOKUP(B371,MasterData[],4,FALSE)</f>
        <v>6</v>
      </c>
      <c r="J371" s="14">
        <f>VLOOKUP(B371,MasterData[],5,FALSE)</f>
        <v>7.8599999999999994</v>
      </c>
      <c r="K371" s="14">
        <f>InputData[[#This Row],[BUYING PRIZE]]*InputData[[#This Row],[QUANTITY]]</f>
        <v>102</v>
      </c>
      <c r="L371" s="14">
        <f>InputData[[#This Row],[SELLING PRICE]]*InputData[[#This Row],[QUANTITY]]*(1-InputData[[#This Row],[DISCOUNT %2]])</f>
        <v>133.62</v>
      </c>
      <c r="M371" s="16">
        <f>DAY(InputData[[#This Row],[DATE]])</f>
        <v>1</v>
      </c>
      <c r="N371" s="8" t="str">
        <f>TEXT(InputData[[#This Row],[DATE]],"mmm")</f>
        <v>Dec</v>
      </c>
      <c r="O371" s="10">
        <f>YEAR(InputData[[#This Row],[DATE]])</f>
        <v>2023</v>
      </c>
    </row>
    <row r="372" spans="1:15" x14ac:dyDescent="0.25">
      <c r="A372" s="2" t="s">
        <v>285</v>
      </c>
      <c r="B372" s="4" t="s">
        <v>60</v>
      </c>
      <c r="C372" s="5">
        <v>8</v>
      </c>
      <c r="D372" s="5" t="s">
        <v>8</v>
      </c>
      <c r="E372" s="5" t="s">
        <v>14</v>
      </c>
      <c r="F372" s="3">
        <v>0.15</v>
      </c>
      <c r="G372" s="6" t="str">
        <f>VLOOKUP(InputData[[#This Row],[PRODUCT ID]],MasterData[],2,0)</f>
        <v>LEGO Creator Set</v>
      </c>
      <c r="H372" s="6" t="str">
        <f>VLOOKUP(B372,MasterData[],3,)</f>
        <v>Toys &amp; Gaming</v>
      </c>
      <c r="I372" s="14">
        <f>VLOOKUP(B372,MasterData[],4,FALSE)</f>
        <v>37</v>
      </c>
      <c r="J372" s="14">
        <f>VLOOKUP(B372,MasterData[],5,FALSE)</f>
        <v>42.55</v>
      </c>
      <c r="K372" s="14">
        <f>InputData[[#This Row],[BUYING PRIZE]]*InputData[[#This Row],[QUANTITY]]</f>
        <v>296</v>
      </c>
      <c r="L372" s="14">
        <f>InputData[[#This Row],[SELLING PRICE]]*InputData[[#This Row],[QUANTITY]]*(1-InputData[[#This Row],[DISCOUNT %2]])</f>
        <v>289.33999999999997</v>
      </c>
      <c r="M372" s="16">
        <f>DAY(InputData[[#This Row],[DATE]])</f>
        <v>4</v>
      </c>
      <c r="N372" s="8" t="str">
        <f>TEXT(InputData[[#This Row],[DATE]],"mmm")</f>
        <v>Sep</v>
      </c>
      <c r="O372" s="10">
        <f>YEAR(InputData[[#This Row],[DATE]])</f>
        <v>2023</v>
      </c>
    </row>
    <row r="373" spans="1:15" x14ac:dyDescent="0.25">
      <c r="A373" s="2" t="s">
        <v>55</v>
      </c>
      <c r="B373" s="4" t="s">
        <v>18</v>
      </c>
      <c r="C373" s="5">
        <v>17</v>
      </c>
      <c r="D373" s="5" t="s">
        <v>11</v>
      </c>
      <c r="E373" s="5" t="s">
        <v>14</v>
      </c>
      <c r="F373" s="3">
        <v>0.2</v>
      </c>
      <c r="G373" s="6" t="str">
        <f>VLOOKUP(InputData[[#This Row],[PRODUCT ID]],MasterData[],2,0)</f>
        <v>Wireless Noise-Canceling Headphones</v>
      </c>
      <c r="H373" s="6" t="str">
        <f>VLOOKUP(B373,MasterData[],3,)</f>
        <v>Electronics &amp; Gadgets</v>
      </c>
      <c r="I373" s="14">
        <f>VLOOKUP(B373,MasterData[],4,FALSE)</f>
        <v>71</v>
      </c>
      <c r="J373" s="14">
        <f>VLOOKUP(B373,MasterData[],5,FALSE)</f>
        <v>80.94</v>
      </c>
      <c r="K373" s="14">
        <f>InputData[[#This Row],[BUYING PRIZE]]*InputData[[#This Row],[QUANTITY]]</f>
        <v>1207</v>
      </c>
      <c r="L373" s="14">
        <f>InputData[[#This Row],[SELLING PRICE]]*InputData[[#This Row],[QUANTITY]]*(1-InputData[[#This Row],[DISCOUNT %2]])</f>
        <v>1100.7840000000001</v>
      </c>
      <c r="M373" s="16">
        <f>DAY(InputData[[#This Row],[DATE]])</f>
        <v>28</v>
      </c>
      <c r="N373" s="8" t="str">
        <f>TEXT(InputData[[#This Row],[DATE]],"mmm")</f>
        <v>Mar</v>
      </c>
      <c r="O373" s="10">
        <f>YEAR(InputData[[#This Row],[DATE]])</f>
        <v>2023</v>
      </c>
    </row>
    <row r="374" spans="1:15" x14ac:dyDescent="0.25">
      <c r="A374" s="2" t="s">
        <v>214</v>
      </c>
      <c r="B374" s="4" t="s">
        <v>286</v>
      </c>
      <c r="C374" s="5">
        <v>12</v>
      </c>
      <c r="D374" s="5" t="s">
        <v>7</v>
      </c>
      <c r="E374" s="5" t="s">
        <v>8</v>
      </c>
      <c r="F374" s="3">
        <v>0.05</v>
      </c>
      <c r="G374" s="6" t="str">
        <f>VLOOKUP(InputData[[#This Row],[PRODUCT ID]],MasterData[],2,0)</f>
        <v>Modern King-Size Bed Frame</v>
      </c>
      <c r="H374" s="6" t="str">
        <f>VLOOKUP(B374,MasterData[],3,)</f>
        <v>Home &amp; Furniture</v>
      </c>
      <c r="I374" s="14">
        <f>VLOOKUP(B374,MasterData[],4,FALSE)</f>
        <v>150</v>
      </c>
      <c r="J374" s="14">
        <f>VLOOKUP(B374,MasterData[],5,FALSE)</f>
        <v>210</v>
      </c>
      <c r="K374" s="14">
        <f>InputData[[#This Row],[BUYING PRIZE]]*InputData[[#This Row],[QUANTITY]]</f>
        <v>1800</v>
      </c>
      <c r="L374" s="14">
        <f>InputData[[#This Row],[SELLING PRICE]]*InputData[[#This Row],[QUANTITY]]*(1-InputData[[#This Row],[DISCOUNT %2]])</f>
        <v>2394</v>
      </c>
      <c r="M374" s="16">
        <f>DAY(InputData[[#This Row],[DATE]])</f>
        <v>2</v>
      </c>
      <c r="N374" s="8" t="str">
        <f>TEXT(InputData[[#This Row],[DATE]],"mmm")</f>
        <v>Jan</v>
      </c>
      <c r="O374" s="10">
        <f>YEAR(InputData[[#This Row],[DATE]])</f>
        <v>2023</v>
      </c>
    </row>
    <row r="375" spans="1:15" x14ac:dyDescent="0.25">
      <c r="A375" s="2" t="s">
        <v>257</v>
      </c>
      <c r="B375" s="4" t="s">
        <v>153</v>
      </c>
      <c r="C375" s="5">
        <v>16</v>
      </c>
      <c r="D375" s="5" t="s">
        <v>8</v>
      </c>
      <c r="E375" s="5" t="s">
        <v>14</v>
      </c>
      <c r="F375" s="3">
        <v>0.05</v>
      </c>
      <c r="G375" s="6" t="str">
        <f>VLOOKUP(InputData[[#This Row],[PRODUCT ID]],MasterData[],2,0)</f>
        <v>Portable Air Purifier</v>
      </c>
      <c r="H375" s="6" t="str">
        <f>VLOOKUP(B375,MasterData[],3,)</f>
        <v>Home &amp; Furniture</v>
      </c>
      <c r="I375" s="14">
        <f>VLOOKUP(B375,MasterData[],4,FALSE)</f>
        <v>18</v>
      </c>
      <c r="J375" s="14">
        <f>VLOOKUP(B375,MasterData[],5,FALSE)</f>
        <v>24.66</v>
      </c>
      <c r="K375" s="14">
        <f>InputData[[#This Row],[BUYING PRIZE]]*InputData[[#This Row],[QUANTITY]]</f>
        <v>288</v>
      </c>
      <c r="L375" s="14">
        <f>InputData[[#This Row],[SELLING PRICE]]*InputData[[#This Row],[QUANTITY]]*(1-InputData[[#This Row],[DISCOUNT %2]])</f>
        <v>374.83199999999999</v>
      </c>
      <c r="M375" s="16">
        <f>DAY(InputData[[#This Row],[DATE]])</f>
        <v>25</v>
      </c>
      <c r="N375" s="8" t="str">
        <f>TEXT(InputData[[#This Row],[DATE]],"mmm")</f>
        <v>Jun</v>
      </c>
      <c r="O375" s="10">
        <f>YEAR(InputData[[#This Row],[DATE]])</f>
        <v>2023</v>
      </c>
    </row>
    <row r="376" spans="1:15" x14ac:dyDescent="0.25">
      <c r="A376" s="2" t="s">
        <v>190</v>
      </c>
      <c r="B376" s="4" t="s">
        <v>38</v>
      </c>
      <c r="C376" s="5">
        <v>18</v>
      </c>
      <c r="D376" s="5" t="s">
        <v>7</v>
      </c>
      <c r="E376" s="5" t="s">
        <v>8</v>
      </c>
      <c r="F376" s="3">
        <v>0.1</v>
      </c>
      <c r="G376" s="6" t="str">
        <f>VLOOKUP(InputData[[#This Row],[PRODUCT ID]],MasterData[],2,0)</f>
        <v>RC Car - Off-Road Beast</v>
      </c>
      <c r="H376" s="6" t="str">
        <f>VLOOKUP(B376,MasterData[],3,)</f>
        <v>Toys &amp; Gaming</v>
      </c>
      <c r="I376" s="14">
        <f>VLOOKUP(B376,MasterData[],4,FALSE)</f>
        <v>72</v>
      </c>
      <c r="J376" s="14">
        <f>VLOOKUP(B376,MasterData[],5,FALSE)</f>
        <v>79.92</v>
      </c>
      <c r="K376" s="14">
        <f>InputData[[#This Row],[BUYING PRIZE]]*InputData[[#This Row],[QUANTITY]]</f>
        <v>1296</v>
      </c>
      <c r="L376" s="14">
        <f>InputData[[#This Row],[SELLING PRICE]]*InputData[[#This Row],[QUANTITY]]*(1-InputData[[#This Row],[DISCOUNT %2]])</f>
        <v>1294.704</v>
      </c>
      <c r="M376" s="16">
        <f>DAY(InputData[[#This Row],[DATE]])</f>
        <v>8</v>
      </c>
      <c r="N376" s="8" t="str">
        <f>TEXT(InputData[[#This Row],[DATE]],"mmm")</f>
        <v>Oct</v>
      </c>
      <c r="O376" s="10">
        <f>YEAR(InputData[[#This Row],[DATE]])</f>
        <v>2023</v>
      </c>
    </row>
    <row r="377" spans="1:15" x14ac:dyDescent="0.25">
      <c r="A377" s="2" t="s">
        <v>149</v>
      </c>
      <c r="B377" s="4" t="s">
        <v>101</v>
      </c>
      <c r="C377" s="5">
        <v>10</v>
      </c>
      <c r="D377" s="5" t="s">
        <v>8</v>
      </c>
      <c r="E377" s="5" t="s">
        <v>14</v>
      </c>
      <c r="F377" s="3">
        <v>0.15</v>
      </c>
      <c r="G377" s="6" t="str">
        <f>VLOOKUP(InputData[[#This Row],[PRODUCT ID]],MasterData[],2,0)</f>
        <v>Adjustable Dumbbell Set</v>
      </c>
      <c r="H377" s="6" t="str">
        <f>VLOOKUP(B377,MasterData[],3,)</f>
        <v>Sports &amp; Outdoor</v>
      </c>
      <c r="I377" s="14">
        <f>VLOOKUP(B377,MasterData[],4,FALSE)</f>
        <v>47</v>
      </c>
      <c r="J377" s="14">
        <f>VLOOKUP(B377,MasterData[],5,FALSE)</f>
        <v>53.11</v>
      </c>
      <c r="K377" s="14">
        <f>InputData[[#This Row],[BUYING PRIZE]]*InputData[[#This Row],[QUANTITY]]</f>
        <v>470</v>
      </c>
      <c r="L377" s="14">
        <f>InputData[[#This Row],[SELLING PRICE]]*InputData[[#This Row],[QUANTITY]]*(1-InputData[[#This Row],[DISCOUNT %2]])</f>
        <v>451.435</v>
      </c>
      <c r="M377" s="16">
        <f>DAY(InputData[[#This Row],[DATE]])</f>
        <v>28</v>
      </c>
      <c r="N377" s="8" t="str">
        <f>TEXT(InputData[[#This Row],[DATE]],"mmm")</f>
        <v>Aug</v>
      </c>
      <c r="O377" s="10">
        <f>YEAR(InputData[[#This Row],[DATE]])</f>
        <v>2023</v>
      </c>
    </row>
    <row r="378" spans="1:15" x14ac:dyDescent="0.25">
      <c r="A378" s="2" t="s">
        <v>206</v>
      </c>
      <c r="B378" s="4" t="s">
        <v>10</v>
      </c>
      <c r="C378" s="5">
        <v>12</v>
      </c>
      <c r="D378" s="5" t="s">
        <v>8</v>
      </c>
      <c r="E378" s="5" t="s">
        <v>14</v>
      </c>
      <c r="F378" s="3">
        <v>0</v>
      </c>
      <c r="G378" s="6" t="str">
        <f>VLOOKUP(InputData[[#This Row],[PRODUCT ID]],MasterData[],2,0)</f>
        <v>Home Gym Resistance Bands</v>
      </c>
      <c r="H378" s="6" t="str">
        <f>VLOOKUP(B378,MasterData[],3,)</f>
        <v>Sports &amp; Outdoor</v>
      </c>
      <c r="I378" s="14">
        <f>VLOOKUP(B378,MasterData[],4,FALSE)</f>
        <v>90</v>
      </c>
      <c r="J378" s="14">
        <f>VLOOKUP(B378,MasterData[],5,FALSE)</f>
        <v>96.3</v>
      </c>
      <c r="K378" s="14">
        <f>InputData[[#This Row],[BUYING PRIZE]]*InputData[[#This Row],[QUANTITY]]</f>
        <v>1080</v>
      </c>
      <c r="L378" s="14">
        <f>InputData[[#This Row],[SELLING PRICE]]*InputData[[#This Row],[QUANTITY]]*(1-InputData[[#This Row],[DISCOUNT %2]])</f>
        <v>1155.5999999999999</v>
      </c>
      <c r="M378" s="16">
        <f>DAY(InputData[[#This Row],[DATE]])</f>
        <v>9</v>
      </c>
      <c r="N378" s="8" t="str">
        <f>TEXT(InputData[[#This Row],[DATE]],"mmm")</f>
        <v>Oct</v>
      </c>
      <c r="O378" s="10">
        <f>YEAR(InputData[[#This Row],[DATE]])</f>
        <v>2023</v>
      </c>
    </row>
    <row r="379" spans="1:15" x14ac:dyDescent="0.25">
      <c r="A379" s="2" t="s">
        <v>216</v>
      </c>
      <c r="B379" s="4" t="s">
        <v>6</v>
      </c>
      <c r="C379" s="5">
        <v>14</v>
      </c>
      <c r="D379" s="5" t="s">
        <v>7</v>
      </c>
      <c r="E379" s="5" t="s">
        <v>14</v>
      </c>
      <c r="F379" s="3">
        <v>0</v>
      </c>
      <c r="G379" s="6" t="str">
        <f>VLOOKUP(InputData[[#This Row],[PRODUCT ID]],MasterData[],2,0)</f>
        <v>Bluetooth Smartwatch Series 5</v>
      </c>
      <c r="H379" s="6" t="str">
        <f>VLOOKUP(B379,MasterData[],3,)</f>
        <v>Electronics &amp; Gadgets</v>
      </c>
      <c r="I379" s="14">
        <f>VLOOKUP(B379,MasterData[],4,FALSE)</f>
        <v>133</v>
      </c>
      <c r="J379" s="14">
        <f>VLOOKUP(B379,MasterData[],5,FALSE)</f>
        <v>155.61000000000001</v>
      </c>
      <c r="K379" s="14">
        <f>InputData[[#This Row],[BUYING PRIZE]]*InputData[[#This Row],[QUANTITY]]</f>
        <v>1862</v>
      </c>
      <c r="L379" s="14">
        <f>InputData[[#This Row],[SELLING PRICE]]*InputData[[#This Row],[QUANTITY]]*(1-InputData[[#This Row],[DISCOUNT %2]])</f>
        <v>2178.54</v>
      </c>
      <c r="M379" s="16">
        <f>DAY(InputData[[#This Row],[DATE]])</f>
        <v>16</v>
      </c>
      <c r="N379" s="8" t="str">
        <f>TEXT(InputData[[#This Row],[DATE]],"mmm")</f>
        <v>Apr</v>
      </c>
      <c r="O379" s="10">
        <f>YEAR(InputData[[#This Row],[DATE]])</f>
        <v>2023</v>
      </c>
    </row>
    <row r="380" spans="1:15" x14ac:dyDescent="0.25">
      <c r="A380" s="2" t="s">
        <v>116</v>
      </c>
      <c r="B380" s="4" t="s">
        <v>110</v>
      </c>
      <c r="C380" s="5">
        <v>7</v>
      </c>
      <c r="D380" s="5" t="s">
        <v>8</v>
      </c>
      <c r="E380" s="5" t="s">
        <v>8</v>
      </c>
      <c r="F380" s="3">
        <v>0.05</v>
      </c>
      <c r="G380" s="6" t="str">
        <f>VLOOKUP(InputData[[#This Row],[PRODUCT ID]],MasterData[],2,0)</f>
        <v>Tabletop Board Game - Strategy Edition</v>
      </c>
      <c r="H380" s="6" t="str">
        <f>VLOOKUP(B380,MasterData[],3,)</f>
        <v>Toys &amp; Gaming</v>
      </c>
      <c r="I380" s="14">
        <f>VLOOKUP(B380,MasterData[],4,FALSE)</f>
        <v>67</v>
      </c>
      <c r="J380" s="14">
        <f>VLOOKUP(B380,MasterData[],5,FALSE)</f>
        <v>83.08</v>
      </c>
      <c r="K380" s="14">
        <f>InputData[[#This Row],[BUYING PRIZE]]*InputData[[#This Row],[QUANTITY]]</f>
        <v>469</v>
      </c>
      <c r="L380" s="14">
        <f>InputData[[#This Row],[SELLING PRICE]]*InputData[[#This Row],[QUANTITY]]*(1-InputData[[#This Row],[DISCOUNT %2]])</f>
        <v>552.48199999999997</v>
      </c>
      <c r="M380" s="16">
        <f>DAY(InputData[[#This Row],[DATE]])</f>
        <v>21</v>
      </c>
      <c r="N380" s="8" t="str">
        <f>TEXT(InputData[[#This Row],[DATE]],"mmm")</f>
        <v>Mar</v>
      </c>
      <c r="O380" s="10">
        <f>YEAR(InputData[[#This Row],[DATE]])</f>
        <v>2023</v>
      </c>
    </row>
    <row r="381" spans="1:15" x14ac:dyDescent="0.25">
      <c r="A381" s="2" t="s">
        <v>246</v>
      </c>
      <c r="B381" s="4" t="s">
        <v>153</v>
      </c>
      <c r="C381" s="5">
        <v>20</v>
      </c>
      <c r="D381" s="5" t="s">
        <v>8</v>
      </c>
      <c r="E381" s="5" t="s">
        <v>14</v>
      </c>
      <c r="F381" s="3">
        <v>0.2</v>
      </c>
      <c r="G381" s="6" t="str">
        <f>VLOOKUP(InputData[[#This Row],[PRODUCT ID]],MasterData[],2,0)</f>
        <v>Portable Air Purifier</v>
      </c>
      <c r="H381" s="6" t="str">
        <f>VLOOKUP(B381,MasterData[],3,)</f>
        <v>Home &amp; Furniture</v>
      </c>
      <c r="I381" s="14">
        <f>VLOOKUP(B381,MasterData[],4,FALSE)</f>
        <v>18</v>
      </c>
      <c r="J381" s="14">
        <f>VLOOKUP(B381,MasterData[],5,FALSE)</f>
        <v>24.66</v>
      </c>
      <c r="K381" s="14">
        <f>InputData[[#This Row],[BUYING PRIZE]]*InputData[[#This Row],[QUANTITY]]</f>
        <v>360</v>
      </c>
      <c r="L381" s="14">
        <f>InputData[[#This Row],[SELLING PRICE]]*InputData[[#This Row],[QUANTITY]]*(1-InputData[[#This Row],[DISCOUNT %2]])</f>
        <v>394.56</v>
      </c>
      <c r="M381" s="16">
        <f>DAY(InputData[[#This Row],[DATE]])</f>
        <v>30</v>
      </c>
      <c r="N381" s="8" t="str">
        <f>TEXT(InputData[[#This Row],[DATE]],"mmm")</f>
        <v>Apr</v>
      </c>
      <c r="O381" s="10">
        <f>YEAR(InputData[[#This Row],[DATE]])</f>
        <v>2023</v>
      </c>
    </row>
    <row r="382" spans="1:15" x14ac:dyDescent="0.25">
      <c r="A382" s="2" t="s">
        <v>287</v>
      </c>
      <c r="B382" s="4" t="s">
        <v>13</v>
      </c>
      <c r="C382" s="5">
        <v>3</v>
      </c>
      <c r="D382" s="5" t="s">
        <v>11</v>
      </c>
      <c r="E382" s="5" t="s">
        <v>8</v>
      </c>
      <c r="F382" s="3">
        <v>0</v>
      </c>
      <c r="G382" s="6" t="str">
        <f>VLOOKUP(InputData[[#This Row],[PRODUCT ID]],MasterData[],2,0)</f>
        <v>Smart Fitness Tracker Band</v>
      </c>
      <c r="H382" s="6" t="str">
        <f>VLOOKUP(B382,MasterData[],3,)</f>
        <v>Sports &amp; Outdoor</v>
      </c>
      <c r="I382" s="14">
        <f>VLOOKUP(B382,MasterData[],4,FALSE)</f>
        <v>89</v>
      </c>
      <c r="J382" s="14">
        <f>VLOOKUP(B382,MasterData[],5,FALSE)</f>
        <v>117.48</v>
      </c>
      <c r="K382" s="14">
        <f>InputData[[#This Row],[BUYING PRIZE]]*InputData[[#This Row],[QUANTITY]]</f>
        <v>267</v>
      </c>
      <c r="L382" s="14">
        <f>InputData[[#This Row],[SELLING PRICE]]*InputData[[#This Row],[QUANTITY]]*(1-InputData[[#This Row],[DISCOUNT %2]])</f>
        <v>352.44</v>
      </c>
      <c r="M382" s="16">
        <f>DAY(InputData[[#This Row],[DATE]])</f>
        <v>2</v>
      </c>
      <c r="N382" s="8" t="str">
        <f>TEXT(InputData[[#This Row],[DATE]],"mmm")</f>
        <v>Jun</v>
      </c>
      <c r="O382" s="10">
        <f>YEAR(InputData[[#This Row],[DATE]])</f>
        <v>2023</v>
      </c>
    </row>
    <row r="383" spans="1:15" x14ac:dyDescent="0.25">
      <c r="A383" s="2" t="s">
        <v>288</v>
      </c>
      <c r="B383" s="4" t="s">
        <v>22</v>
      </c>
      <c r="C383" s="5">
        <v>9</v>
      </c>
      <c r="D383" s="5" t="s">
        <v>8</v>
      </c>
      <c r="E383" s="5" t="s">
        <v>14</v>
      </c>
      <c r="F383" s="3">
        <v>0.2</v>
      </c>
      <c r="G383" s="6" t="str">
        <f>VLOOKUP(InputData[[#This Row],[PRODUCT ID]],MasterData[],2,0)</f>
        <v>VR Headset Max</v>
      </c>
      <c r="H383" s="6" t="str">
        <f>VLOOKUP(B383,MasterData[],3,)</f>
        <v>Electronics &amp; Gadgets</v>
      </c>
      <c r="I383" s="14">
        <f>VLOOKUP(B383,MasterData[],4,FALSE)</f>
        <v>43</v>
      </c>
      <c r="J383" s="14">
        <f>VLOOKUP(B383,MasterData[],5,FALSE)</f>
        <v>47.73</v>
      </c>
      <c r="K383" s="14">
        <f>InputData[[#This Row],[BUYING PRIZE]]*InputData[[#This Row],[QUANTITY]]</f>
        <v>387</v>
      </c>
      <c r="L383" s="14">
        <f>InputData[[#This Row],[SELLING PRICE]]*InputData[[#This Row],[QUANTITY]]*(1-InputData[[#This Row],[DISCOUNT %2]])</f>
        <v>343.65600000000001</v>
      </c>
      <c r="M383" s="16">
        <f>DAY(InputData[[#This Row],[DATE]])</f>
        <v>20</v>
      </c>
      <c r="N383" s="8" t="str">
        <f>TEXT(InputData[[#This Row],[DATE]],"mmm")</f>
        <v>May</v>
      </c>
      <c r="O383" s="10">
        <f>YEAR(InputData[[#This Row],[DATE]])</f>
        <v>2023</v>
      </c>
    </row>
    <row r="384" spans="1:15" x14ac:dyDescent="0.25">
      <c r="A384" s="2" t="s">
        <v>121</v>
      </c>
      <c r="B384" s="4" t="s">
        <v>56</v>
      </c>
      <c r="C384" s="5">
        <v>17</v>
      </c>
      <c r="D384" s="5" t="s">
        <v>11</v>
      </c>
      <c r="E384" s="5" t="s">
        <v>14</v>
      </c>
      <c r="F384" s="3">
        <v>0.15</v>
      </c>
      <c r="G384" s="6" t="str">
        <f>VLOOKUP(InputData[[#This Row],[PRODUCT ID]],MasterData[],2,0)</f>
        <v>Minimalist Bookshelf</v>
      </c>
      <c r="H384" s="6" t="str">
        <f>VLOOKUP(B384,MasterData[],3,)</f>
        <v>Home &amp; Furniture</v>
      </c>
      <c r="I384" s="14">
        <f>VLOOKUP(B384,MasterData[],4,FALSE)</f>
        <v>7</v>
      </c>
      <c r="J384" s="14">
        <f>VLOOKUP(B384,MasterData[],5,FALSE)</f>
        <v>8.33</v>
      </c>
      <c r="K384" s="14">
        <f>InputData[[#This Row],[BUYING PRIZE]]*InputData[[#This Row],[QUANTITY]]</f>
        <v>119</v>
      </c>
      <c r="L384" s="14">
        <f>InputData[[#This Row],[SELLING PRICE]]*InputData[[#This Row],[QUANTITY]]*(1-InputData[[#This Row],[DISCOUNT %2]])</f>
        <v>120.36850000000001</v>
      </c>
      <c r="M384" s="16">
        <f>DAY(InputData[[#This Row],[DATE]])</f>
        <v>25</v>
      </c>
      <c r="N384" s="8" t="str">
        <f>TEXT(InputData[[#This Row],[DATE]],"mmm")</f>
        <v>Nov</v>
      </c>
      <c r="O384" s="10">
        <f>YEAR(InputData[[#This Row],[DATE]])</f>
        <v>2023</v>
      </c>
    </row>
    <row r="385" spans="1:15" x14ac:dyDescent="0.25">
      <c r="A385" s="2" t="s">
        <v>289</v>
      </c>
      <c r="B385" s="4" t="s">
        <v>18</v>
      </c>
      <c r="C385" s="5">
        <v>8</v>
      </c>
      <c r="D385" s="5" t="s">
        <v>7</v>
      </c>
      <c r="E385" s="5" t="s">
        <v>8</v>
      </c>
      <c r="F385" s="3">
        <v>0.15</v>
      </c>
      <c r="G385" s="6" t="str">
        <f>VLOOKUP(InputData[[#This Row],[PRODUCT ID]],MasterData[],2,0)</f>
        <v>Wireless Noise-Canceling Headphones</v>
      </c>
      <c r="H385" s="6" t="str">
        <f>VLOOKUP(B385,MasterData[],3,)</f>
        <v>Electronics &amp; Gadgets</v>
      </c>
      <c r="I385" s="14">
        <f>VLOOKUP(B385,MasterData[],4,FALSE)</f>
        <v>71</v>
      </c>
      <c r="J385" s="14">
        <f>VLOOKUP(B385,MasterData[],5,FALSE)</f>
        <v>80.94</v>
      </c>
      <c r="K385" s="14">
        <f>InputData[[#This Row],[BUYING PRIZE]]*InputData[[#This Row],[QUANTITY]]</f>
        <v>568</v>
      </c>
      <c r="L385" s="14">
        <f>InputData[[#This Row],[SELLING PRICE]]*InputData[[#This Row],[QUANTITY]]*(1-InputData[[#This Row],[DISCOUNT %2]])</f>
        <v>550.39199999999994</v>
      </c>
      <c r="M385" s="16">
        <f>DAY(InputData[[#This Row],[DATE]])</f>
        <v>8</v>
      </c>
      <c r="N385" s="8" t="str">
        <f>TEXT(InputData[[#This Row],[DATE]],"mmm")</f>
        <v>Nov</v>
      </c>
      <c r="O385" s="10">
        <f>YEAR(InputData[[#This Row],[DATE]])</f>
        <v>2023</v>
      </c>
    </row>
    <row r="386" spans="1:15" x14ac:dyDescent="0.25">
      <c r="A386" s="2" t="s">
        <v>290</v>
      </c>
      <c r="B386" s="4" t="s">
        <v>129</v>
      </c>
      <c r="C386" s="5">
        <v>17</v>
      </c>
      <c r="D386" s="5" t="s">
        <v>7</v>
      </c>
      <c r="E386" s="5" t="s">
        <v>14</v>
      </c>
      <c r="F386" s="3">
        <v>0.1</v>
      </c>
      <c r="G386" s="6" t="str">
        <f>VLOOKUP(InputData[[#This Row],[PRODUCT ID]],MasterData[],2,0)</f>
        <v>Smart Home Speaker</v>
      </c>
      <c r="H386" s="6" t="str">
        <f>VLOOKUP(B386,MasterData[],3,)</f>
        <v>Electronics &amp; Gadgets</v>
      </c>
      <c r="I386" s="14">
        <f>VLOOKUP(B386,MasterData[],4,FALSE)</f>
        <v>83</v>
      </c>
      <c r="J386" s="14">
        <f>VLOOKUP(B386,MasterData[],5,FALSE)</f>
        <v>94.62</v>
      </c>
      <c r="K386" s="14">
        <f>InputData[[#This Row],[BUYING PRIZE]]*InputData[[#This Row],[QUANTITY]]</f>
        <v>1411</v>
      </c>
      <c r="L386" s="14">
        <f>InputData[[#This Row],[SELLING PRICE]]*InputData[[#This Row],[QUANTITY]]*(1-InputData[[#This Row],[DISCOUNT %2]])</f>
        <v>1447.6859999999999</v>
      </c>
      <c r="M386" s="16">
        <f>DAY(InputData[[#This Row],[DATE]])</f>
        <v>16</v>
      </c>
      <c r="N386" s="8" t="str">
        <f>TEXT(InputData[[#This Row],[DATE]],"mmm")</f>
        <v>Jan</v>
      </c>
      <c r="O386" s="10">
        <f>YEAR(InputData[[#This Row],[DATE]])</f>
        <v>2023</v>
      </c>
    </row>
    <row r="387" spans="1:15" x14ac:dyDescent="0.25">
      <c r="A387" s="2" t="s">
        <v>258</v>
      </c>
      <c r="B387" s="4" t="s">
        <v>83</v>
      </c>
      <c r="C387" s="5">
        <v>2</v>
      </c>
      <c r="D387" s="5" t="s">
        <v>8</v>
      </c>
      <c r="E387" s="5" t="s">
        <v>8</v>
      </c>
      <c r="F387" s="3">
        <v>0</v>
      </c>
      <c r="G387" s="6" t="str">
        <f>VLOOKUP(InputData[[#This Row],[PRODUCT ID]],MasterData[],2,0)</f>
        <v>Professional Tennis Racket</v>
      </c>
      <c r="H387" s="6" t="str">
        <f>VLOOKUP(B387,MasterData[],3,)</f>
        <v>Sports &amp; Outdoor</v>
      </c>
      <c r="I387" s="14">
        <f>VLOOKUP(B387,MasterData[],4,FALSE)</f>
        <v>55</v>
      </c>
      <c r="J387" s="14">
        <f>VLOOKUP(B387,MasterData[],5,FALSE)</f>
        <v>58.3</v>
      </c>
      <c r="K387" s="14">
        <f>InputData[[#This Row],[BUYING PRIZE]]*InputData[[#This Row],[QUANTITY]]</f>
        <v>110</v>
      </c>
      <c r="L387" s="14">
        <f>InputData[[#This Row],[SELLING PRICE]]*InputData[[#This Row],[QUANTITY]]*(1-InputData[[#This Row],[DISCOUNT %2]])</f>
        <v>116.6</v>
      </c>
      <c r="M387" s="16">
        <f>DAY(InputData[[#This Row],[DATE]])</f>
        <v>11</v>
      </c>
      <c r="N387" s="8" t="str">
        <f>TEXT(InputData[[#This Row],[DATE]],"mmm")</f>
        <v>Oct</v>
      </c>
      <c r="O387" s="10">
        <f>YEAR(InputData[[#This Row],[DATE]])</f>
        <v>2023</v>
      </c>
    </row>
    <row r="388" spans="1:15" x14ac:dyDescent="0.25">
      <c r="A388" s="2" t="s">
        <v>273</v>
      </c>
      <c r="B388" s="4" t="s">
        <v>20</v>
      </c>
      <c r="C388" s="5">
        <v>7</v>
      </c>
      <c r="D388" s="5" t="s">
        <v>7</v>
      </c>
      <c r="E388" s="5" t="s">
        <v>14</v>
      </c>
      <c r="F388" s="3">
        <v>0.15</v>
      </c>
      <c r="G388" s="6" t="str">
        <f>VLOOKUP(InputData[[#This Row],[PRODUCT ID]],MasterData[],2,0)</f>
        <v>Mountain Bike Pro 5000</v>
      </c>
      <c r="H388" s="6" t="str">
        <f>VLOOKUP(B388,MasterData[],3,)</f>
        <v>Sports &amp; Outdoor</v>
      </c>
      <c r="I388" s="14">
        <f>VLOOKUP(B388,MasterData[],4,FALSE)</f>
        <v>37</v>
      </c>
      <c r="J388" s="14">
        <f>VLOOKUP(B388,MasterData[],5,FALSE)</f>
        <v>41.81</v>
      </c>
      <c r="K388" s="14">
        <f>InputData[[#This Row],[BUYING PRIZE]]*InputData[[#This Row],[QUANTITY]]</f>
        <v>259</v>
      </c>
      <c r="L388" s="14">
        <f>InputData[[#This Row],[SELLING PRICE]]*InputData[[#This Row],[QUANTITY]]*(1-InputData[[#This Row],[DISCOUNT %2]])</f>
        <v>248.76949999999999</v>
      </c>
      <c r="M388" s="16">
        <f>DAY(InputData[[#This Row],[DATE]])</f>
        <v>20</v>
      </c>
      <c r="N388" s="8" t="str">
        <f>TEXT(InputData[[#This Row],[DATE]],"mmm")</f>
        <v>Aug</v>
      </c>
      <c r="O388" s="10">
        <f>YEAR(InputData[[#This Row],[DATE]])</f>
        <v>2023</v>
      </c>
    </row>
    <row r="389" spans="1:15" x14ac:dyDescent="0.25">
      <c r="A389" s="2" t="s">
        <v>282</v>
      </c>
      <c r="B389" s="4" t="s">
        <v>34</v>
      </c>
      <c r="C389" s="5">
        <v>6</v>
      </c>
      <c r="D389" s="5" t="s">
        <v>7</v>
      </c>
      <c r="E389" s="5" t="s">
        <v>14</v>
      </c>
      <c r="F389" s="3">
        <v>0.05</v>
      </c>
      <c r="G389" s="6" t="str">
        <f>VLOOKUP(InputData[[#This Row],[PRODUCT ID]],MasterData[],2,0)</f>
        <v>Trekking Backpack 50L</v>
      </c>
      <c r="H389" s="6" t="str">
        <f>VLOOKUP(B389,MasterData[],3,)</f>
        <v>Sports &amp; Outdoor</v>
      </c>
      <c r="I389" s="14">
        <f>VLOOKUP(B389,MasterData[],4,FALSE)</f>
        <v>5</v>
      </c>
      <c r="J389" s="14">
        <f>VLOOKUP(B389,MasterData[],5,FALSE)</f>
        <v>6.7</v>
      </c>
      <c r="K389" s="14">
        <f>InputData[[#This Row],[BUYING PRIZE]]*InputData[[#This Row],[QUANTITY]]</f>
        <v>30</v>
      </c>
      <c r="L389" s="14">
        <f>InputData[[#This Row],[SELLING PRICE]]*InputData[[#This Row],[QUANTITY]]*(1-InputData[[#This Row],[DISCOUNT %2]])</f>
        <v>38.19</v>
      </c>
      <c r="M389" s="16">
        <f>DAY(InputData[[#This Row],[DATE]])</f>
        <v>12</v>
      </c>
      <c r="N389" s="8" t="str">
        <f>TEXT(InputData[[#This Row],[DATE]],"mmm")</f>
        <v>Nov</v>
      </c>
      <c r="O389" s="10">
        <f>YEAR(InputData[[#This Row],[DATE]])</f>
        <v>2023</v>
      </c>
    </row>
    <row r="390" spans="1:15" x14ac:dyDescent="0.25">
      <c r="A390" s="2" t="s">
        <v>256</v>
      </c>
      <c r="B390" s="4" t="s">
        <v>72</v>
      </c>
      <c r="C390" s="5">
        <v>8</v>
      </c>
      <c r="D390" s="5" t="s">
        <v>8</v>
      </c>
      <c r="E390" s="5" t="s">
        <v>8</v>
      </c>
      <c r="F390" s="3">
        <v>0</v>
      </c>
      <c r="G390" s="6" t="str">
        <f>VLOOKUP(InputData[[#This Row],[PRODUCT ID]],MasterData[],2,0)</f>
        <v>Foldable Electric Scooter</v>
      </c>
      <c r="H390" s="6" t="str">
        <f>VLOOKUP(B390,MasterData[],3,)</f>
        <v>Sports &amp; Outdoor</v>
      </c>
      <c r="I390" s="14">
        <f>VLOOKUP(B390,MasterData[],4,FALSE)</f>
        <v>95</v>
      </c>
      <c r="J390" s="14">
        <f>VLOOKUP(B390,MasterData[],5,FALSE)</f>
        <v>119.7</v>
      </c>
      <c r="K390" s="14">
        <f>InputData[[#This Row],[BUYING PRIZE]]*InputData[[#This Row],[QUANTITY]]</f>
        <v>760</v>
      </c>
      <c r="L390" s="14">
        <f>InputData[[#This Row],[SELLING PRICE]]*InputData[[#This Row],[QUANTITY]]*(1-InputData[[#This Row],[DISCOUNT %2]])</f>
        <v>957.6</v>
      </c>
      <c r="M390" s="16">
        <f>DAY(InputData[[#This Row],[DATE]])</f>
        <v>28</v>
      </c>
      <c r="N390" s="8" t="str">
        <f>TEXT(InputData[[#This Row],[DATE]],"mmm")</f>
        <v>Jan</v>
      </c>
      <c r="O390" s="10">
        <f>YEAR(InputData[[#This Row],[DATE]])</f>
        <v>2023</v>
      </c>
    </row>
    <row r="391" spans="1:15" x14ac:dyDescent="0.25">
      <c r="A391" s="2" t="s">
        <v>291</v>
      </c>
      <c r="B391" s="4" t="s">
        <v>20</v>
      </c>
      <c r="C391" s="5">
        <v>9</v>
      </c>
      <c r="D391" s="5" t="s">
        <v>11</v>
      </c>
      <c r="E391" s="5" t="s">
        <v>14</v>
      </c>
      <c r="F391" s="3">
        <v>0</v>
      </c>
      <c r="G391" s="6" t="str">
        <f>VLOOKUP(InputData[[#This Row],[PRODUCT ID]],MasterData[],2,0)</f>
        <v>Mountain Bike Pro 5000</v>
      </c>
      <c r="H391" s="6" t="str">
        <f>VLOOKUP(B391,MasterData[],3,)</f>
        <v>Sports &amp; Outdoor</v>
      </c>
      <c r="I391" s="14">
        <f>VLOOKUP(B391,MasterData[],4,FALSE)</f>
        <v>37</v>
      </c>
      <c r="J391" s="14">
        <f>VLOOKUP(B391,MasterData[],5,FALSE)</f>
        <v>41.81</v>
      </c>
      <c r="K391" s="14">
        <f>InputData[[#This Row],[BUYING PRIZE]]*InputData[[#This Row],[QUANTITY]]</f>
        <v>333</v>
      </c>
      <c r="L391" s="14">
        <f>InputData[[#This Row],[SELLING PRICE]]*InputData[[#This Row],[QUANTITY]]*(1-InputData[[#This Row],[DISCOUNT %2]])</f>
        <v>376.29</v>
      </c>
      <c r="M391" s="16">
        <f>DAY(InputData[[#This Row],[DATE]])</f>
        <v>16</v>
      </c>
      <c r="N391" s="8" t="str">
        <f>TEXT(InputData[[#This Row],[DATE]],"mmm")</f>
        <v>Oct</v>
      </c>
      <c r="O391" s="10">
        <f>YEAR(InputData[[#This Row],[DATE]])</f>
        <v>2023</v>
      </c>
    </row>
    <row r="392" spans="1:15" x14ac:dyDescent="0.25">
      <c r="A392" s="2" t="s">
        <v>238</v>
      </c>
      <c r="B392" s="4" t="s">
        <v>51</v>
      </c>
      <c r="C392" s="5">
        <v>20</v>
      </c>
      <c r="D392" s="5" t="s">
        <v>8</v>
      </c>
      <c r="E392" s="5" t="s">
        <v>14</v>
      </c>
      <c r="F392" s="3">
        <v>0.2</v>
      </c>
      <c r="G392" s="6" t="str">
        <f>VLOOKUP(InputData[[#This Row],[PRODUCT ID]],MasterData[],2,0)</f>
        <v>Smart LED Floor Lamp</v>
      </c>
      <c r="H392" s="6" t="str">
        <f>VLOOKUP(B392,MasterData[],3,)</f>
        <v>Home &amp; Furniture</v>
      </c>
      <c r="I392" s="14">
        <f>VLOOKUP(B392,MasterData[],4,FALSE)</f>
        <v>141</v>
      </c>
      <c r="J392" s="14">
        <f>VLOOKUP(B392,MasterData[],5,FALSE)</f>
        <v>149.46</v>
      </c>
      <c r="K392" s="14">
        <f>InputData[[#This Row],[BUYING PRIZE]]*InputData[[#This Row],[QUANTITY]]</f>
        <v>2820</v>
      </c>
      <c r="L392" s="14">
        <f>InputData[[#This Row],[SELLING PRICE]]*InputData[[#This Row],[QUANTITY]]*(1-InputData[[#This Row],[DISCOUNT %2]])</f>
        <v>2391.36</v>
      </c>
      <c r="M392" s="16">
        <f>DAY(InputData[[#This Row],[DATE]])</f>
        <v>5</v>
      </c>
      <c r="N392" s="8" t="str">
        <f>TEXT(InputData[[#This Row],[DATE]],"mmm")</f>
        <v>Apr</v>
      </c>
      <c r="O392" s="10">
        <f>YEAR(InputData[[#This Row],[DATE]])</f>
        <v>2023</v>
      </c>
    </row>
    <row r="393" spans="1:15" x14ac:dyDescent="0.25">
      <c r="A393" s="2" t="s">
        <v>242</v>
      </c>
      <c r="B393" s="4" t="s">
        <v>94</v>
      </c>
      <c r="C393" s="5">
        <v>15</v>
      </c>
      <c r="D393" s="5" t="s">
        <v>7</v>
      </c>
      <c r="E393" s="5" t="s">
        <v>14</v>
      </c>
      <c r="F393" s="3">
        <v>0.2</v>
      </c>
      <c r="G393" s="6" t="str">
        <f>VLOOKUP(InputData[[#This Row],[PRODUCT ID]],MasterData[],2,0)</f>
        <v>Smartphone X Pro</v>
      </c>
      <c r="H393" s="6" t="str">
        <f>VLOOKUP(B393,MasterData[],3,)</f>
        <v>Electronics &amp; Gadgets</v>
      </c>
      <c r="I393" s="14">
        <f>VLOOKUP(B393,MasterData[],4,FALSE)</f>
        <v>98</v>
      </c>
      <c r="J393" s="14">
        <f>VLOOKUP(B393,MasterData[],5,FALSE)</f>
        <v>103.88</v>
      </c>
      <c r="K393" s="14">
        <f>InputData[[#This Row],[BUYING PRIZE]]*InputData[[#This Row],[QUANTITY]]</f>
        <v>1470</v>
      </c>
      <c r="L393" s="14">
        <f>InputData[[#This Row],[SELLING PRICE]]*InputData[[#This Row],[QUANTITY]]*(1-InputData[[#This Row],[DISCOUNT %2]])</f>
        <v>1246.56</v>
      </c>
      <c r="M393" s="16">
        <f>DAY(InputData[[#This Row],[DATE]])</f>
        <v>15</v>
      </c>
      <c r="N393" s="8" t="str">
        <f>TEXT(InputData[[#This Row],[DATE]],"mmm")</f>
        <v>Jul</v>
      </c>
      <c r="O393" s="10">
        <f>YEAR(InputData[[#This Row],[DATE]])</f>
        <v>2023</v>
      </c>
    </row>
    <row r="394" spans="1:15" x14ac:dyDescent="0.25">
      <c r="A394" s="2" t="s">
        <v>177</v>
      </c>
      <c r="B394" s="4" t="s">
        <v>18</v>
      </c>
      <c r="C394" s="5">
        <v>14</v>
      </c>
      <c r="D394" s="5" t="s">
        <v>8</v>
      </c>
      <c r="E394" s="5" t="s">
        <v>14</v>
      </c>
      <c r="F394" s="3">
        <v>0.05</v>
      </c>
      <c r="G394" s="6" t="str">
        <f>VLOOKUP(InputData[[#This Row],[PRODUCT ID]],MasterData[],2,0)</f>
        <v>Wireless Noise-Canceling Headphones</v>
      </c>
      <c r="H394" s="6" t="str">
        <f>VLOOKUP(B394,MasterData[],3,)</f>
        <v>Electronics &amp; Gadgets</v>
      </c>
      <c r="I394" s="14">
        <f>VLOOKUP(B394,MasterData[],4,FALSE)</f>
        <v>71</v>
      </c>
      <c r="J394" s="14">
        <f>VLOOKUP(B394,MasterData[],5,FALSE)</f>
        <v>80.94</v>
      </c>
      <c r="K394" s="14">
        <f>InputData[[#This Row],[BUYING PRIZE]]*InputData[[#This Row],[QUANTITY]]</f>
        <v>994</v>
      </c>
      <c r="L394" s="14">
        <f>InputData[[#This Row],[SELLING PRICE]]*InputData[[#This Row],[QUANTITY]]*(1-InputData[[#This Row],[DISCOUNT %2]])</f>
        <v>1076.5019999999997</v>
      </c>
      <c r="M394" s="16">
        <f>DAY(InputData[[#This Row],[DATE]])</f>
        <v>26</v>
      </c>
      <c r="N394" s="8" t="str">
        <f>TEXT(InputData[[#This Row],[DATE]],"mmm")</f>
        <v>Feb</v>
      </c>
      <c r="O394" s="10">
        <f>YEAR(InputData[[#This Row],[DATE]])</f>
        <v>2023</v>
      </c>
    </row>
    <row r="395" spans="1:15" x14ac:dyDescent="0.25">
      <c r="A395" s="2" t="s">
        <v>61</v>
      </c>
      <c r="B395" s="4" t="s">
        <v>155</v>
      </c>
      <c r="C395" s="5">
        <v>9</v>
      </c>
      <c r="D395" s="5" t="s">
        <v>11</v>
      </c>
      <c r="E395" s="5" t="s">
        <v>14</v>
      </c>
      <c r="F395" s="3">
        <v>0</v>
      </c>
      <c r="G395" s="6" t="str">
        <f>VLOOKUP(InputData[[#This Row],[PRODUCT ID]],MasterData[],2,0)</f>
        <v>Gaming Mouse - RGB Edition</v>
      </c>
      <c r="H395" s="6" t="str">
        <f>VLOOKUP(B395,MasterData[],3,)</f>
        <v>Toys &amp; Gaming</v>
      </c>
      <c r="I395" s="14">
        <f>VLOOKUP(B395,MasterData[],4,FALSE)</f>
        <v>90</v>
      </c>
      <c r="J395" s="14">
        <f>VLOOKUP(B395,MasterData[],5,FALSE)</f>
        <v>115.2</v>
      </c>
      <c r="K395" s="14">
        <f>InputData[[#This Row],[BUYING PRIZE]]*InputData[[#This Row],[QUANTITY]]</f>
        <v>810</v>
      </c>
      <c r="L395" s="14">
        <f>InputData[[#This Row],[SELLING PRICE]]*InputData[[#This Row],[QUANTITY]]*(1-InputData[[#This Row],[DISCOUNT %2]])</f>
        <v>1036.8</v>
      </c>
      <c r="M395" s="16">
        <f>DAY(InputData[[#This Row],[DATE]])</f>
        <v>24</v>
      </c>
      <c r="N395" s="8" t="str">
        <f>TEXT(InputData[[#This Row],[DATE]],"mmm")</f>
        <v>Apr</v>
      </c>
      <c r="O395" s="10">
        <f>YEAR(InputData[[#This Row],[DATE]])</f>
        <v>2023</v>
      </c>
    </row>
    <row r="396" spans="1:15" x14ac:dyDescent="0.25">
      <c r="A396" s="2" t="s">
        <v>75</v>
      </c>
      <c r="B396" s="4" t="s">
        <v>36</v>
      </c>
      <c r="C396" s="5">
        <v>8</v>
      </c>
      <c r="D396" s="5" t="s">
        <v>7</v>
      </c>
      <c r="E396" s="5" t="s">
        <v>14</v>
      </c>
      <c r="F396" s="3">
        <v>0.2</v>
      </c>
      <c r="G396" s="6" t="str">
        <f>VLOOKUP(InputData[[#This Row],[PRODUCT ID]],MasterData[],2,0)</f>
        <v>Luxury Stainless Steel Watch</v>
      </c>
      <c r="H396" s="6" t="str">
        <f>VLOOKUP(B396,MasterData[],3,)</f>
        <v>Fashion &amp; Accessories</v>
      </c>
      <c r="I396" s="14">
        <f>VLOOKUP(B396,MasterData[],4,FALSE)</f>
        <v>73</v>
      </c>
      <c r="J396" s="14">
        <f>VLOOKUP(B396,MasterData[],5,FALSE)</f>
        <v>94.17</v>
      </c>
      <c r="K396" s="14">
        <f>InputData[[#This Row],[BUYING PRIZE]]*InputData[[#This Row],[QUANTITY]]</f>
        <v>584</v>
      </c>
      <c r="L396" s="14">
        <f>InputData[[#This Row],[SELLING PRICE]]*InputData[[#This Row],[QUANTITY]]*(1-InputData[[#This Row],[DISCOUNT %2]])</f>
        <v>602.68799999999999</v>
      </c>
      <c r="M396" s="16">
        <f>DAY(InputData[[#This Row],[DATE]])</f>
        <v>25</v>
      </c>
      <c r="N396" s="8" t="str">
        <f>TEXT(InputData[[#This Row],[DATE]],"mmm")</f>
        <v>Oct</v>
      </c>
      <c r="O396" s="10">
        <f>YEAR(InputData[[#This Row],[DATE]])</f>
        <v>2023</v>
      </c>
    </row>
    <row r="397" spans="1:15" x14ac:dyDescent="0.25">
      <c r="A397" s="2" t="s">
        <v>190</v>
      </c>
      <c r="B397" s="4" t="s">
        <v>63</v>
      </c>
      <c r="C397" s="5">
        <v>7</v>
      </c>
      <c r="D397" s="5" t="s">
        <v>11</v>
      </c>
      <c r="E397" s="5" t="s">
        <v>8</v>
      </c>
      <c r="F397" s="3">
        <v>0.05</v>
      </c>
      <c r="G397" s="6" t="str">
        <f>VLOOKUP(InputData[[#This Row],[PRODUCT ID]],MasterData[],2,0)</f>
        <v>Portable Power Bank 20,000mAh</v>
      </c>
      <c r="H397" s="6" t="str">
        <f>VLOOKUP(B397,MasterData[],3,)</f>
        <v>Electronics &amp; Gadgets</v>
      </c>
      <c r="I397" s="14">
        <f>VLOOKUP(B397,MasterData[],4,FALSE)</f>
        <v>75</v>
      </c>
      <c r="J397" s="14">
        <f>VLOOKUP(B397,MasterData[],5,FALSE)</f>
        <v>85.5</v>
      </c>
      <c r="K397" s="14">
        <f>InputData[[#This Row],[BUYING PRIZE]]*InputData[[#This Row],[QUANTITY]]</f>
        <v>525</v>
      </c>
      <c r="L397" s="14">
        <f>InputData[[#This Row],[SELLING PRICE]]*InputData[[#This Row],[QUANTITY]]*(1-InputData[[#This Row],[DISCOUNT %2]])</f>
        <v>568.57499999999993</v>
      </c>
      <c r="M397" s="16">
        <f>DAY(InputData[[#This Row],[DATE]])</f>
        <v>8</v>
      </c>
      <c r="N397" s="8" t="str">
        <f>TEXT(InputData[[#This Row],[DATE]],"mmm")</f>
        <v>Oct</v>
      </c>
      <c r="O397" s="10">
        <f>YEAR(InputData[[#This Row],[DATE]])</f>
        <v>2023</v>
      </c>
    </row>
    <row r="398" spans="1:15" x14ac:dyDescent="0.25">
      <c r="A398" s="2" t="s">
        <v>25</v>
      </c>
      <c r="B398" s="4" t="s">
        <v>20</v>
      </c>
      <c r="C398" s="5">
        <v>20</v>
      </c>
      <c r="D398" s="5" t="s">
        <v>8</v>
      </c>
      <c r="E398" s="5" t="s">
        <v>8</v>
      </c>
      <c r="F398" s="3">
        <v>0.05</v>
      </c>
      <c r="G398" s="6" t="str">
        <f>VLOOKUP(InputData[[#This Row],[PRODUCT ID]],MasterData[],2,0)</f>
        <v>Mountain Bike Pro 5000</v>
      </c>
      <c r="H398" s="6" t="str">
        <f>VLOOKUP(B398,MasterData[],3,)</f>
        <v>Sports &amp; Outdoor</v>
      </c>
      <c r="I398" s="14">
        <f>VLOOKUP(B398,MasterData[],4,FALSE)</f>
        <v>37</v>
      </c>
      <c r="J398" s="14">
        <f>VLOOKUP(B398,MasterData[],5,FALSE)</f>
        <v>41.81</v>
      </c>
      <c r="K398" s="14">
        <f>InputData[[#This Row],[BUYING PRIZE]]*InputData[[#This Row],[QUANTITY]]</f>
        <v>740</v>
      </c>
      <c r="L398" s="14">
        <f>InputData[[#This Row],[SELLING PRICE]]*InputData[[#This Row],[QUANTITY]]*(1-InputData[[#This Row],[DISCOUNT %2]])</f>
        <v>794.39</v>
      </c>
      <c r="M398" s="16">
        <f>DAY(InputData[[#This Row],[DATE]])</f>
        <v>16</v>
      </c>
      <c r="N398" s="8" t="str">
        <f>TEXT(InputData[[#This Row],[DATE]],"mmm")</f>
        <v>Sep</v>
      </c>
      <c r="O398" s="10">
        <f>YEAR(InputData[[#This Row],[DATE]])</f>
        <v>2023</v>
      </c>
    </row>
    <row r="399" spans="1:15" x14ac:dyDescent="0.25">
      <c r="A399" s="2" t="s">
        <v>191</v>
      </c>
      <c r="B399" s="4" t="s">
        <v>89</v>
      </c>
      <c r="C399" s="5">
        <v>3</v>
      </c>
      <c r="D399" s="5" t="s">
        <v>8</v>
      </c>
      <c r="E399" s="5" t="s">
        <v>14</v>
      </c>
      <c r="F399" s="3">
        <v>0.2</v>
      </c>
      <c r="G399" s="6" t="str">
        <f>VLOOKUP(InputData[[#This Row],[PRODUCT ID]],MasterData[],2,0)</f>
        <v>Ergonomic Office Chair</v>
      </c>
      <c r="H399" s="6" t="str">
        <f>VLOOKUP(B399,MasterData[],3,)</f>
        <v>Home &amp; Furniture</v>
      </c>
      <c r="I399" s="14">
        <f>VLOOKUP(B399,MasterData[],4,FALSE)</f>
        <v>61</v>
      </c>
      <c r="J399" s="14">
        <f>VLOOKUP(B399,MasterData[],5,FALSE)</f>
        <v>76.25</v>
      </c>
      <c r="K399" s="14">
        <f>InputData[[#This Row],[BUYING PRIZE]]*InputData[[#This Row],[QUANTITY]]</f>
        <v>183</v>
      </c>
      <c r="L399" s="14">
        <f>InputData[[#This Row],[SELLING PRICE]]*InputData[[#This Row],[QUANTITY]]*(1-InputData[[#This Row],[DISCOUNT %2]])</f>
        <v>183</v>
      </c>
      <c r="M399" s="16">
        <f>DAY(InputData[[#This Row],[DATE]])</f>
        <v>26</v>
      </c>
      <c r="N399" s="8" t="str">
        <f>TEXT(InputData[[#This Row],[DATE]],"mmm")</f>
        <v>Jun</v>
      </c>
      <c r="O399" s="10">
        <f>YEAR(InputData[[#This Row],[DATE]])</f>
        <v>2023</v>
      </c>
    </row>
    <row r="400" spans="1:15" x14ac:dyDescent="0.25">
      <c r="A400" s="2" t="s">
        <v>292</v>
      </c>
      <c r="B400" s="4" t="s">
        <v>123</v>
      </c>
      <c r="C400" s="5">
        <v>15</v>
      </c>
      <c r="D400" s="5" t="s">
        <v>7</v>
      </c>
      <c r="E400" s="5" t="s">
        <v>8</v>
      </c>
      <c r="F400" s="3">
        <v>0.05</v>
      </c>
      <c r="G400" s="6" t="str">
        <f>VLOOKUP(InputData[[#This Row],[PRODUCT ID]],MasterData[],2,0)</f>
        <v>Next-Gen Gaming Console</v>
      </c>
      <c r="H400" s="6" t="str">
        <f>VLOOKUP(B400,MasterData[],3,)</f>
        <v>Toys &amp; Gaming</v>
      </c>
      <c r="I400" s="14">
        <f>VLOOKUP(B400,MasterData[],4,FALSE)</f>
        <v>67</v>
      </c>
      <c r="J400" s="14">
        <f>VLOOKUP(B400,MasterData[],5,FALSE)</f>
        <v>85.76</v>
      </c>
      <c r="K400" s="14">
        <f>InputData[[#This Row],[BUYING PRIZE]]*InputData[[#This Row],[QUANTITY]]</f>
        <v>1005</v>
      </c>
      <c r="L400" s="14">
        <f>InputData[[#This Row],[SELLING PRICE]]*InputData[[#This Row],[QUANTITY]]*(1-InputData[[#This Row],[DISCOUNT %2]])</f>
        <v>1222.08</v>
      </c>
      <c r="M400" s="16">
        <f>DAY(InputData[[#This Row],[DATE]])</f>
        <v>5</v>
      </c>
      <c r="N400" s="8" t="str">
        <f>TEXT(InputData[[#This Row],[DATE]],"mmm")</f>
        <v>Sep</v>
      </c>
      <c r="O400" s="10">
        <f>YEAR(InputData[[#This Row],[DATE]])</f>
        <v>2023</v>
      </c>
    </row>
    <row r="401" spans="1:15" x14ac:dyDescent="0.25">
      <c r="A401" s="2" t="s">
        <v>108</v>
      </c>
      <c r="B401" s="4" t="s">
        <v>40</v>
      </c>
      <c r="C401" s="5">
        <v>14</v>
      </c>
      <c r="D401" s="5" t="s">
        <v>7</v>
      </c>
      <c r="E401" s="5" t="s">
        <v>8</v>
      </c>
      <c r="F401" s="3">
        <v>0.15</v>
      </c>
      <c r="G401" s="6" t="str">
        <f>VLOOKUP(InputData[[#This Row],[PRODUCT ID]],MasterData[],2,0)</f>
        <v>Action Figure - Collector's Edition</v>
      </c>
      <c r="H401" s="6" t="str">
        <f>VLOOKUP(B401,MasterData[],3,)</f>
        <v>Toys &amp; Gaming</v>
      </c>
      <c r="I401" s="14">
        <f>VLOOKUP(B401,MasterData[],4,FALSE)</f>
        <v>76</v>
      </c>
      <c r="J401" s="14">
        <f>VLOOKUP(B401,MasterData[],5,FALSE)</f>
        <v>82.08</v>
      </c>
      <c r="K401" s="14">
        <f>InputData[[#This Row],[BUYING PRIZE]]*InputData[[#This Row],[QUANTITY]]</f>
        <v>1064</v>
      </c>
      <c r="L401" s="14">
        <f>InputData[[#This Row],[SELLING PRICE]]*InputData[[#This Row],[QUANTITY]]*(1-InputData[[#This Row],[DISCOUNT %2]])</f>
        <v>976.75199999999984</v>
      </c>
      <c r="M401" s="16">
        <f>DAY(InputData[[#This Row],[DATE]])</f>
        <v>1</v>
      </c>
      <c r="N401" s="8" t="str">
        <f>TEXT(InputData[[#This Row],[DATE]],"mmm")</f>
        <v>Dec</v>
      </c>
      <c r="O401" s="10">
        <f>YEAR(InputData[[#This Row],[DATE]])</f>
        <v>2023</v>
      </c>
    </row>
    <row r="402" spans="1:15" x14ac:dyDescent="0.25">
      <c r="A402" s="2" t="s">
        <v>259</v>
      </c>
      <c r="B402" s="4" t="s">
        <v>46</v>
      </c>
      <c r="C402" s="5">
        <v>10</v>
      </c>
      <c r="D402" s="5" t="s">
        <v>11</v>
      </c>
      <c r="E402" s="5" t="s">
        <v>14</v>
      </c>
      <c r="F402" s="3">
        <v>0.05</v>
      </c>
      <c r="G402" s="6" t="str">
        <f>VLOOKUP(InputData[[#This Row],[PRODUCT ID]],MasterData[],2,0)</f>
        <v>Running Shoes - Ultra Boost</v>
      </c>
      <c r="H402" s="6" t="str">
        <f>VLOOKUP(B402,MasterData[],3,)</f>
        <v>Fashion &amp; Accessories</v>
      </c>
      <c r="I402" s="14">
        <f>VLOOKUP(B402,MasterData[],4,FALSE)</f>
        <v>112</v>
      </c>
      <c r="J402" s="14">
        <f>VLOOKUP(B402,MasterData[],5,FALSE)</f>
        <v>122.08</v>
      </c>
      <c r="K402" s="14">
        <f>InputData[[#This Row],[BUYING PRIZE]]*InputData[[#This Row],[QUANTITY]]</f>
        <v>1120</v>
      </c>
      <c r="L402" s="14">
        <f>InputData[[#This Row],[SELLING PRICE]]*InputData[[#This Row],[QUANTITY]]*(1-InputData[[#This Row],[DISCOUNT %2]])</f>
        <v>1159.76</v>
      </c>
      <c r="M402" s="16">
        <f>DAY(InputData[[#This Row],[DATE]])</f>
        <v>15</v>
      </c>
      <c r="N402" s="8" t="str">
        <f>TEXT(InputData[[#This Row],[DATE]],"mmm")</f>
        <v>Jun</v>
      </c>
      <c r="O402" s="10">
        <f>YEAR(InputData[[#This Row],[DATE]])</f>
        <v>2023</v>
      </c>
    </row>
    <row r="403" spans="1:15" x14ac:dyDescent="0.25">
      <c r="A403" s="2" t="s">
        <v>99</v>
      </c>
      <c r="B403" s="4" t="s">
        <v>6</v>
      </c>
      <c r="C403" s="5">
        <v>15</v>
      </c>
      <c r="D403" s="5" t="s">
        <v>7</v>
      </c>
      <c r="E403" s="5" t="s">
        <v>14</v>
      </c>
      <c r="F403" s="3">
        <v>0.15</v>
      </c>
      <c r="G403" s="6" t="str">
        <f>VLOOKUP(InputData[[#This Row],[PRODUCT ID]],MasterData[],2,0)</f>
        <v>Bluetooth Smartwatch Series 5</v>
      </c>
      <c r="H403" s="6" t="str">
        <f>VLOOKUP(B403,MasterData[],3,)</f>
        <v>Electronics &amp; Gadgets</v>
      </c>
      <c r="I403" s="14">
        <f>VLOOKUP(B403,MasterData[],4,FALSE)</f>
        <v>133</v>
      </c>
      <c r="J403" s="14">
        <f>VLOOKUP(B403,MasterData[],5,FALSE)</f>
        <v>155.61000000000001</v>
      </c>
      <c r="K403" s="14">
        <f>InputData[[#This Row],[BUYING PRIZE]]*InputData[[#This Row],[QUANTITY]]</f>
        <v>1995</v>
      </c>
      <c r="L403" s="14">
        <f>InputData[[#This Row],[SELLING PRICE]]*InputData[[#This Row],[QUANTITY]]*(1-InputData[[#This Row],[DISCOUNT %2]])</f>
        <v>1984.0274999999999</v>
      </c>
      <c r="M403" s="16">
        <f>DAY(InputData[[#This Row],[DATE]])</f>
        <v>17</v>
      </c>
      <c r="N403" s="8" t="str">
        <f>TEXT(InputData[[#This Row],[DATE]],"mmm")</f>
        <v>Nov</v>
      </c>
      <c r="O403" s="10">
        <f>YEAR(InputData[[#This Row],[DATE]])</f>
        <v>2023</v>
      </c>
    </row>
    <row r="404" spans="1:15" x14ac:dyDescent="0.25">
      <c r="A404" s="2" t="s">
        <v>15</v>
      </c>
      <c r="B404" s="4" t="s">
        <v>110</v>
      </c>
      <c r="C404" s="5">
        <v>4</v>
      </c>
      <c r="D404" s="5" t="s">
        <v>11</v>
      </c>
      <c r="E404" s="5" t="s">
        <v>14</v>
      </c>
      <c r="F404" s="3">
        <v>0.1</v>
      </c>
      <c r="G404" s="6" t="str">
        <f>VLOOKUP(InputData[[#This Row],[PRODUCT ID]],MasterData[],2,0)</f>
        <v>Tabletop Board Game - Strategy Edition</v>
      </c>
      <c r="H404" s="6" t="str">
        <f>VLOOKUP(B404,MasterData[],3,)</f>
        <v>Toys &amp; Gaming</v>
      </c>
      <c r="I404" s="14">
        <f>VLOOKUP(B404,MasterData[],4,FALSE)</f>
        <v>67</v>
      </c>
      <c r="J404" s="14">
        <f>VLOOKUP(B404,MasterData[],5,FALSE)</f>
        <v>83.08</v>
      </c>
      <c r="K404" s="14">
        <f>InputData[[#This Row],[BUYING PRIZE]]*InputData[[#This Row],[QUANTITY]]</f>
        <v>268</v>
      </c>
      <c r="L404" s="14">
        <f>InputData[[#This Row],[SELLING PRICE]]*InputData[[#This Row],[QUANTITY]]*(1-InputData[[#This Row],[DISCOUNT %2]])</f>
        <v>299.08800000000002</v>
      </c>
      <c r="M404" s="16">
        <f>DAY(InputData[[#This Row],[DATE]])</f>
        <v>3</v>
      </c>
      <c r="N404" s="8" t="str">
        <f>TEXT(InputData[[#This Row],[DATE]],"mmm")</f>
        <v>Mar</v>
      </c>
      <c r="O404" s="10">
        <f>YEAR(InputData[[#This Row],[DATE]])</f>
        <v>2023</v>
      </c>
    </row>
    <row r="405" spans="1:15" x14ac:dyDescent="0.25">
      <c r="A405" s="2" t="s">
        <v>293</v>
      </c>
      <c r="B405" s="4" t="s">
        <v>101</v>
      </c>
      <c r="C405" s="5">
        <v>5</v>
      </c>
      <c r="D405" s="5" t="s">
        <v>8</v>
      </c>
      <c r="E405" s="5" t="s">
        <v>14</v>
      </c>
      <c r="F405" s="3">
        <v>0.05</v>
      </c>
      <c r="G405" s="6" t="str">
        <f>VLOOKUP(InputData[[#This Row],[PRODUCT ID]],MasterData[],2,0)</f>
        <v>Adjustable Dumbbell Set</v>
      </c>
      <c r="H405" s="6" t="str">
        <f>VLOOKUP(B405,MasterData[],3,)</f>
        <v>Sports &amp; Outdoor</v>
      </c>
      <c r="I405" s="14">
        <f>VLOOKUP(B405,MasterData[],4,FALSE)</f>
        <v>47</v>
      </c>
      <c r="J405" s="14">
        <f>VLOOKUP(B405,MasterData[],5,FALSE)</f>
        <v>53.11</v>
      </c>
      <c r="K405" s="14">
        <f>InputData[[#This Row],[BUYING PRIZE]]*InputData[[#This Row],[QUANTITY]]</f>
        <v>235</v>
      </c>
      <c r="L405" s="14">
        <f>InputData[[#This Row],[SELLING PRICE]]*InputData[[#This Row],[QUANTITY]]*(1-InputData[[#This Row],[DISCOUNT %2]])</f>
        <v>252.27250000000001</v>
      </c>
      <c r="M405" s="16">
        <f>DAY(InputData[[#This Row],[DATE]])</f>
        <v>3</v>
      </c>
      <c r="N405" s="8" t="str">
        <f>TEXT(InputData[[#This Row],[DATE]],"mmm")</f>
        <v>Jun</v>
      </c>
      <c r="O405" s="10">
        <f>YEAR(InputData[[#This Row],[DATE]])</f>
        <v>2023</v>
      </c>
    </row>
    <row r="406" spans="1:15" x14ac:dyDescent="0.25">
      <c r="A406" s="2" t="s">
        <v>294</v>
      </c>
      <c r="B406" s="4" t="s">
        <v>56</v>
      </c>
      <c r="C406" s="5">
        <v>19</v>
      </c>
      <c r="D406" s="5" t="s">
        <v>8</v>
      </c>
      <c r="E406" s="5" t="s">
        <v>8</v>
      </c>
      <c r="F406" s="3">
        <v>0.1</v>
      </c>
      <c r="G406" s="6" t="str">
        <f>VLOOKUP(InputData[[#This Row],[PRODUCT ID]],MasterData[],2,0)</f>
        <v>Minimalist Bookshelf</v>
      </c>
      <c r="H406" s="6" t="str">
        <f>VLOOKUP(B406,MasterData[],3,)</f>
        <v>Home &amp; Furniture</v>
      </c>
      <c r="I406" s="14">
        <f>VLOOKUP(B406,MasterData[],4,FALSE)</f>
        <v>7</v>
      </c>
      <c r="J406" s="14">
        <f>VLOOKUP(B406,MasterData[],5,FALSE)</f>
        <v>8.33</v>
      </c>
      <c r="K406" s="14">
        <f>InputData[[#This Row],[BUYING PRIZE]]*InputData[[#This Row],[QUANTITY]]</f>
        <v>133</v>
      </c>
      <c r="L406" s="14">
        <f>InputData[[#This Row],[SELLING PRICE]]*InputData[[#This Row],[QUANTITY]]*(1-InputData[[#This Row],[DISCOUNT %2]])</f>
        <v>142.44300000000001</v>
      </c>
      <c r="M406" s="16">
        <f>DAY(InputData[[#This Row],[DATE]])</f>
        <v>24</v>
      </c>
      <c r="N406" s="8" t="str">
        <f>TEXT(InputData[[#This Row],[DATE]],"mmm")</f>
        <v>Jan</v>
      </c>
      <c r="O406" s="10">
        <f>YEAR(InputData[[#This Row],[DATE]])</f>
        <v>2023</v>
      </c>
    </row>
    <row r="407" spans="1:15" x14ac:dyDescent="0.25">
      <c r="A407" s="2" t="s">
        <v>42</v>
      </c>
      <c r="B407" s="4" t="s">
        <v>6</v>
      </c>
      <c r="C407" s="5">
        <v>8</v>
      </c>
      <c r="D407" s="5" t="s">
        <v>7</v>
      </c>
      <c r="E407" s="5" t="s">
        <v>14</v>
      </c>
      <c r="F407" s="3">
        <v>0.1</v>
      </c>
      <c r="G407" s="6" t="str">
        <f>VLOOKUP(InputData[[#This Row],[PRODUCT ID]],MasterData[],2,0)</f>
        <v>Bluetooth Smartwatch Series 5</v>
      </c>
      <c r="H407" s="6" t="str">
        <f>VLOOKUP(B407,MasterData[],3,)</f>
        <v>Electronics &amp; Gadgets</v>
      </c>
      <c r="I407" s="14">
        <f>VLOOKUP(B407,MasterData[],4,FALSE)</f>
        <v>133</v>
      </c>
      <c r="J407" s="14">
        <f>VLOOKUP(B407,MasterData[],5,FALSE)</f>
        <v>155.61000000000001</v>
      </c>
      <c r="K407" s="14">
        <f>InputData[[#This Row],[BUYING PRIZE]]*InputData[[#This Row],[QUANTITY]]</f>
        <v>1064</v>
      </c>
      <c r="L407" s="14">
        <f>InputData[[#This Row],[SELLING PRICE]]*InputData[[#This Row],[QUANTITY]]*(1-InputData[[#This Row],[DISCOUNT %2]])</f>
        <v>1120.3920000000001</v>
      </c>
      <c r="M407" s="16">
        <f>DAY(InputData[[#This Row],[DATE]])</f>
        <v>3</v>
      </c>
      <c r="N407" s="8" t="str">
        <f>TEXT(InputData[[#This Row],[DATE]],"mmm")</f>
        <v>Feb</v>
      </c>
      <c r="O407" s="10">
        <f>YEAR(InputData[[#This Row],[DATE]])</f>
        <v>2023</v>
      </c>
    </row>
    <row r="408" spans="1:15" x14ac:dyDescent="0.25">
      <c r="A408" s="2" t="s">
        <v>267</v>
      </c>
      <c r="B408" s="4" t="s">
        <v>153</v>
      </c>
      <c r="C408" s="5">
        <v>20</v>
      </c>
      <c r="D408" s="5" t="s">
        <v>8</v>
      </c>
      <c r="E408" s="5" t="s">
        <v>14</v>
      </c>
      <c r="F408" s="3">
        <v>0</v>
      </c>
      <c r="G408" s="6" t="str">
        <f>VLOOKUP(InputData[[#This Row],[PRODUCT ID]],MasterData[],2,0)</f>
        <v>Portable Air Purifier</v>
      </c>
      <c r="H408" s="6" t="str">
        <f>VLOOKUP(B408,MasterData[],3,)</f>
        <v>Home &amp; Furniture</v>
      </c>
      <c r="I408" s="14">
        <f>VLOOKUP(B408,MasterData[],4,FALSE)</f>
        <v>18</v>
      </c>
      <c r="J408" s="14">
        <f>VLOOKUP(B408,MasterData[],5,FALSE)</f>
        <v>24.66</v>
      </c>
      <c r="K408" s="14">
        <f>InputData[[#This Row],[BUYING PRIZE]]*InputData[[#This Row],[QUANTITY]]</f>
        <v>360</v>
      </c>
      <c r="L408" s="14">
        <f>InputData[[#This Row],[SELLING PRICE]]*InputData[[#This Row],[QUANTITY]]*(1-InputData[[#This Row],[DISCOUNT %2]])</f>
        <v>493.2</v>
      </c>
      <c r="M408" s="16">
        <f>DAY(InputData[[#This Row],[DATE]])</f>
        <v>29</v>
      </c>
      <c r="N408" s="8" t="str">
        <f>TEXT(InputData[[#This Row],[DATE]],"mmm")</f>
        <v>Jan</v>
      </c>
      <c r="O408" s="10">
        <f>YEAR(InputData[[#This Row],[DATE]])</f>
        <v>2023</v>
      </c>
    </row>
    <row r="409" spans="1:15" x14ac:dyDescent="0.25">
      <c r="A409" s="2" t="s">
        <v>263</v>
      </c>
      <c r="B409" s="4" t="s">
        <v>72</v>
      </c>
      <c r="C409" s="5">
        <v>14</v>
      </c>
      <c r="D409" s="5" t="s">
        <v>8</v>
      </c>
      <c r="E409" s="5" t="s">
        <v>14</v>
      </c>
      <c r="F409" s="3">
        <v>0.05</v>
      </c>
      <c r="G409" s="6" t="str">
        <f>VLOOKUP(InputData[[#This Row],[PRODUCT ID]],MasterData[],2,0)</f>
        <v>Foldable Electric Scooter</v>
      </c>
      <c r="H409" s="6" t="str">
        <f>VLOOKUP(B409,MasterData[],3,)</f>
        <v>Sports &amp; Outdoor</v>
      </c>
      <c r="I409" s="14">
        <f>VLOOKUP(B409,MasterData[],4,FALSE)</f>
        <v>95</v>
      </c>
      <c r="J409" s="14">
        <f>VLOOKUP(B409,MasterData[],5,FALSE)</f>
        <v>119.7</v>
      </c>
      <c r="K409" s="14">
        <f>InputData[[#This Row],[BUYING PRIZE]]*InputData[[#This Row],[QUANTITY]]</f>
        <v>1330</v>
      </c>
      <c r="L409" s="14">
        <f>InputData[[#This Row],[SELLING PRICE]]*InputData[[#This Row],[QUANTITY]]*(1-InputData[[#This Row],[DISCOUNT %2]])</f>
        <v>1592.01</v>
      </c>
      <c r="M409" s="16">
        <f>DAY(InputData[[#This Row],[DATE]])</f>
        <v>27</v>
      </c>
      <c r="N409" s="8" t="str">
        <f>TEXT(InputData[[#This Row],[DATE]],"mmm")</f>
        <v>Jan</v>
      </c>
      <c r="O409" s="10">
        <f>YEAR(InputData[[#This Row],[DATE]])</f>
        <v>2023</v>
      </c>
    </row>
    <row r="410" spans="1:15" x14ac:dyDescent="0.25">
      <c r="A410" s="2" t="s">
        <v>295</v>
      </c>
      <c r="B410" s="4" t="s">
        <v>38</v>
      </c>
      <c r="C410" s="5">
        <v>5</v>
      </c>
      <c r="D410" s="5" t="s">
        <v>7</v>
      </c>
      <c r="E410" s="5" t="s">
        <v>14</v>
      </c>
      <c r="F410" s="3">
        <v>0.2</v>
      </c>
      <c r="G410" s="6" t="str">
        <f>VLOOKUP(InputData[[#This Row],[PRODUCT ID]],MasterData[],2,0)</f>
        <v>RC Car - Off-Road Beast</v>
      </c>
      <c r="H410" s="6" t="str">
        <f>VLOOKUP(B410,MasterData[],3,)</f>
        <v>Toys &amp; Gaming</v>
      </c>
      <c r="I410" s="14">
        <f>VLOOKUP(B410,MasterData[],4,FALSE)</f>
        <v>72</v>
      </c>
      <c r="J410" s="14">
        <f>VLOOKUP(B410,MasterData[],5,FALSE)</f>
        <v>79.92</v>
      </c>
      <c r="K410" s="14">
        <f>InputData[[#This Row],[BUYING PRIZE]]*InputData[[#This Row],[QUANTITY]]</f>
        <v>360</v>
      </c>
      <c r="L410" s="14">
        <f>InputData[[#This Row],[SELLING PRICE]]*InputData[[#This Row],[QUANTITY]]*(1-InputData[[#This Row],[DISCOUNT %2]])</f>
        <v>319.68000000000006</v>
      </c>
      <c r="M410" s="16">
        <f>DAY(InputData[[#This Row],[DATE]])</f>
        <v>29</v>
      </c>
      <c r="N410" s="8" t="str">
        <f>TEXT(InputData[[#This Row],[DATE]],"mmm")</f>
        <v>Nov</v>
      </c>
      <c r="O410" s="10">
        <f>YEAR(InputData[[#This Row],[DATE]])</f>
        <v>2023</v>
      </c>
    </row>
    <row r="411" spans="1:15" x14ac:dyDescent="0.25">
      <c r="A411" s="2" t="s">
        <v>296</v>
      </c>
      <c r="B411" s="4" t="s">
        <v>78</v>
      </c>
      <c r="C411" s="5">
        <v>20</v>
      </c>
      <c r="D411" s="5" t="s">
        <v>7</v>
      </c>
      <c r="E411" s="5" t="s">
        <v>14</v>
      </c>
      <c r="F411" s="3">
        <v>0.1</v>
      </c>
      <c r="G411" s="6" t="str">
        <f>VLOOKUP(InputData[[#This Row],[PRODUCT ID]],MasterData[],2,0)</f>
        <v>Glass Coffee Table</v>
      </c>
      <c r="H411" s="6" t="str">
        <f>VLOOKUP(B411,MasterData[],3,)</f>
        <v>Home &amp; Furniture</v>
      </c>
      <c r="I411" s="14">
        <f>VLOOKUP(B411,MasterData[],4,FALSE)</f>
        <v>121</v>
      </c>
      <c r="J411" s="14">
        <f>VLOOKUP(B411,MasterData[],5,FALSE)</f>
        <v>141.57</v>
      </c>
      <c r="K411" s="14">
        <f>InputData[[#This Row],[BUYING PRIZE]]*InputData[[#This Row],[QUANTITY]]</f>
        <v>2420</v>
      </c>
      <c r="L411" s="14">
        <f>InputData[[#This Row],[SELLING PRICE]]*InputData[[#This Row],[QUANTITY]]*(1-InputData[[#This Row],[DISCOUNT %2]])</f>
        <v>2548.2599999999998</v>
      </c>
      <c r="M411" s="16">
        <f>DAY(InputData[[#This Row],[DATE]])</f>
        <v>4</v>
      </c>
      <c r="N411" s="8" t="str">
        <f>TEXT(InputData[[#This Row],[DATE]],"mmm")</f>
        <v>Nov</v>
      </c>
      <c r="O411" s="10">
        <f>YEAR(InputData[[#This Row],[DATE]])</f>
        <v>2023</v>
      </c>
    </row>
    <row r="412" spans="1:15" x14ac:dyDescent="0.25">
      <c r="A412" s="2" t="s">
        <v>213</v>
      </c>
      <c r="B412" s="4" t="s">
        <v>78</v>
      </c>
      <c r="C412" s="5">
        <v>9</v>
      </c>
      <c r="D412" s="5" t="s">
        <v>11</v>
      </c>
      <c r="E412" s="5" t="s">
        <v>14</v>
      </c>
      <c r="F412" s="3">
        <v>0.05</v>
      </c>
      <c r="G412" s="6" t="str">
        <f>VLOOKUP(InputData[[#This Row],[PRODUCT ID]],MasterData[],2,0)</f>
        <v>Glass Coffee Table</v>
      </c>
      <c r="H412" s="6" t="str">
        <f>VLOOKUP(B412,MasterData[],3,)</f>
        <v>Home &amp; Furniture</v>
      </c>
      <c r="I412" s="14">
        <f>VLOOKUP(B412,MasterData[],4,FALSE)</f>
        <v>121</v>
      </c>
      <c r="J412" s="14">
        <f>VLOOKUP(B412,MasterData[],5,FALSE)</f>
        <v>141.57</v>
      </c>
      <c r="K412" s="14">
        <f>InputData[[#This Row],[BUYING PRIZE]]*InputData[[#This Row],[QUANTITY]]</f>
        <v>1089</v>
      </c>
      <c r="L412" s="14">
        <f>InputData[[#This Row],[SELLING PRICE]]*InputData[[#This Row],[QUANTITY]]*(1-InputData[[#This Row],[DISCOUNT %2]])</f>
        <v>1210.4234999999999</v>
      </c>
      <c r="M412" s="16">
        <f>DAY(InputData[[#This Row],[DATE]])</f>
        <v>5</v>
      </c>
      <c r="N412" s="8" t="str">
        <f>TEXT(InputData[[#This Row],[DATE]],"mmm")</f>
        <v>Nov</v>
      </c>
      <c r="O412" s="10">
        <f>YEAR(InputData[[#This Row],[DATE]])</f>
        <v>2023</v>
      </c>
    </row>
    <row r="413" spans="1:15" x14ac:dyDescent="0.25">
      <c r="A413" s="2" t="s">
        <v>64</v>
      </c>
      <c r="B413" s="4" t="s">
        <v>97</v>
      </c>
      <c r="C413" s="5">
        <v>18</v>
      </c>
      <c r="D413" s="5" t="s">
        <v>7</v>
      </c>
      <c r="E413" s="5" t="s">
        <v>14</v>
      </c>
      <c r="F413" s="3">
        <v>0.15</v>
      </c>
      <c r="G413" s="6" t="str">
        <f>VLOOKUP(InputData[[#This Row],[PRODUCT ID]],MasterData[],2,0)</f>
        <v>Ultra HD 4K Smart TV</v>
      </c>
      <c r="H413" s="6" t="str">
        <f>VLOOKUP(B413,MasterData[],3,)</f>
        <v>Electronics &amp; Gadgets</v>
      </c>
      <c r="I413" s="14">
        <f>VLOOKUP(B413,MasterData[],4,FALSE)</f>
        <v>105</v>
      </c>
      <c r="J413" s="14">
        <f>VLOOKUP(B413,MasterData[],5,FALSE)</f>
        <v>142.80000000000001</v>
      </c>
      <c r="K413" s="14">
        <f>InputData[[#This Row],[BUYING PRIZE]]*InputData[[#This Row],[QUANTITY]]</f>
        <v>1890</v>
      </c>
      <c r="L413" s="14">
        <f>InputData[[#This Row],[SELLING PRICE]]*InputData[[#This Row],[QUANTITY]]*(1-InputData[[#This Row],[DISCOUNT %2]])</f>
        <v>2184.84</v>
      </c>
      <c r="M413" s="16">
        <f>DAY(InputData[[#This Row],[DATE]])</f>
        <v>7</v>
      </c>
      <c r="N413" s="8" t="str">
        <f>TEXT(InputData[[#This Row],[DATE]],"mmm")</f>
        <v>Sep</v>
      </c>
      <c r="O413" s="10">
        <f>YEAR(InputData[[#This Row],[DATE]])</f>
        <v>2023</v>
      </c>
    </row>
    <row r="414" spans="1:15" x14ac:dyDescent="0.25">
      <c r="A414" s="2" t="s">
        <v>59</v>
      </c>
      <c r="B414" s="4" t="s">
        <v>24</v>
      </c>
      <c r="C414" s="5">
        <v>20</v>
      </c>
      <c r="D414" s="5" t="s">
        <v>11</v>
      </c>
      <c r="E414" s="5" t="s">
        <v>14</v>
      </c>
      <c r="F414" s="3">
        <v>0</v>
      </c>
      <c r="G414" s="6" t="str">
        <f>VLOOKUP(InputData[[#This Row],[PRODUCT ID]],MasterData[],2,0)</f>
        <v>Diamond Stud Earrings</v>
      </c>
      <c r="H414" s="6" t="str">
        <f>VLOOKUP(B414,MasterData[],3,)</f>
        <v>Fashion &amp; Accessories</v>
      </c>
      <c r="I414" s="14">
        <f>VLOOKUP(B414,MasterData[],4,FALSE)</f>
        <v>13</v>
      </c>
      <c r="J414" s="14">
        <f>VLOOKUP(B414,MasterData[],5,FALSE)</f>
        <v>16.64</v>
      </c>
      <c r="K414" s="14">
        <f>InputData[[#This Row],[BUYING PRIZE]]*InputData[[#This Row],[QUANTITY]]</f>
        <v>260</v>
      </c>
      <c r="L414" s="14">
        <f>InputData[[#This Row],[SELLING PRICE]]*InputData[[#This Row],[QUANTITY]]*(1-InputData[[#This Row],[DISCOUNT %2]])</f>
        <v>332.8</v>
      </c>
      <c r="M414" s="16">
        <f>DAY(InputData[[#This Row],[DATE]])</f>
        <v>28</v>
      </c>
      <c r="N414" s="8" t="str">
        <f>TEXT(InputData[[#This Row],[DATE]],"mmm")</f>
        <v>Oct</v>
      </c>
      <c r="O414" s="10">
        <f>YEAR(InputData[[#This Row],[DATE]])</f>
        <v>2023</v>
      </c>
    </row>
    <row r="415" spans="1:15" x14ac:dyDescent="0.25">
      <c r="A415" s="2" t="s">
        <v>297</v>
      </c>
      <c r="B415" s="4" t="s">
        <v>72</v>
      </c>
      <c r="C415" s="5">
        <v>17</v>
      </c>
      <c r="D415" s="5" t="s">
        <v>8</v>
      </c>
      <c r="E415" s="5" t="s">
        <v>14</v>
      </c>
      <c r="F415" s="3">
        <v>0.1</v>
      </c>
      <c r="G415" s="6" t="str">
        <f>VLOOKUP(InputData[[#This Row],[PRODUCT ID]],MasterData[],2,0)</f>
        <v>Foldable Electric Scooter</v>
      </c>
      <c r="H415" s="6" t="str">
        <f>VLOOKUP(B415,MasterData[],3,)</f>
        <v>Sports &amp; Outdoor</v>
      </c>
      <c r="I415" s="14">
        <f>VLOOKUP(B415,MasterData[],4,FALSE)</f>
        <v>95</v>
      </c>
      <c r="J415" s="14">
        <f>VLOOKUP(B415,MasterData[],5,FALSE)</f>
        <v>119.7</v>
      </c>
      <c r="K415" s="14">
        <f>InputData[[#This Row],[BUYING PRIZE]]*InputData[[#This Row],[QUANTITY]]</f>
        <v>1615</v>
      </c>
      <c r="L415" s="14">
        <f>InputData[[#This Row],[SELLING PRICE]]*InputData[[#This Row],[QUANTITY]]*(1-InputData[[#This Row],[DISCOUNT %2]])</f>
        <v>1831.41</v>
      </c>
      <c r="M415" s="16">
        <f>DAY(InputData[[#This Row],[DATE]])</f>
        <v>4</v>
      </c>
      <c r="N415" s="8" t="str">
        <f>TEXT(InputData[[#This Row],[DATE]],"mmm")</f>
        <v>Feb</v>
      </c>
      <c r="O415" s="10">
        <f>YEAR(InputData[[#This Row],[DATE]])</f>
        <v>2023</v>
      </c>
    </row>
    <row r="416" spans="1:15" x14ac:dyDescent="0.25">
      <c r="A416" s="2" t="s">
        <v>142</v>
      </c>
      <c r="B416" s="4" t="s">
        <v>123</v>
      </c>
      <c r="C416" s="5">
        <v>6</v>
      </c>
      <c r="D416" s="5" t="s">
        <v>11</v>
      </c>
      <c r="E416" s="5" t="s">
        <v>14</v>
      </c>
      <c r="F416" s="3">
        <v>0</v>
      </c>
      <c r="G416" s="6" t="str">
        <f>VLOOKUP(InputData[[#This Row],[PRODUCT ID]],MasterData[],2,0)</f>
        <v>Next-Gen Gaming Console</v>
      </c>
      <c r="H416" s="6" t="str">
        <f>VLOOKUP(B416,MasterData[],3,)</f>
        <v>Toys &amp; Gaming</v>
      </c>
      <c r="I416" s="14">
        <f>VLOOKUP(B416,MasterData[],4,FALSE)</f>
        <v>67</v>
      </c>
      <c r="J416" s="14">
        <f>VLOOKUP(B416,MasterData[],5,FALSE)</f>
        <v>85.76</v>
      </c>
      <c r="K416" s="14">
        <f>InputData[[#This Row],[BUYING PRIZE]]*InputData[[#This Row],[QUANTITY]]</f>
        <v>402</v>
      </c>
      <c r="L416" s="14">
        <f>InputData[[#This Row],[SELLING PRICE]]*InputData[[#This Row],[QUANTITY]]*(1-InputData[[#This Row],[DISCOUNT %2]])</f>
        <v>514.56000000000006</v>
      </c>
      <c r="M416" s="16">
        <f>DAY(InputData[[#This Row],[DATE]])</f>
        <v>26</v>
      </c>
      <c r="N416" s="8" t="str">
        <f>TEXT(InputData[[#This Row],[DATE]],"mmm")</f>
        <v>Jan</v>
      </c>
      <c r="O416" s="10">
        <f>YEAR(InputData[[#This Row],[DATE]])</f>
        <v>2023</v>
      </c>
    </row>
    <row r="417" spans="1:15" x14ac:dyDescent="0.25">
      <c r="A417" s="2" t="s">
        <v>298</v>
      </c>
      <c r="B417" s="4" t="s">
        <v>24</v>
      </c>
      <c r="C417" s="5">
        <v>3</v>
      </c>
      <c r="D417" s="5" t="s">
        <v>11</v>
      </c>
      <c r="E417" s="5" t="s">
        <v>14</v>
      </c>
      <c r="F417" s="3">
        <v>0.1</v>
      </c>
      <c r="G417" s="6" t="str">
        <f>VLOOKUP(InputData[[#This Row],[PRODUCT ID]],MasterData[],2,0)</f>
        <v>Diamond Stud Earrings</v>
      </c>
      <c r="H417" s="6" t="str">
        <f>VLOOKUP(B417,MasterData[],3,)</f>
        <v>Fashion &amp; Accessories</v>
      </c>
      <c r="I417" s="14">
        <f>VLOOKUP(B417,MasterData[],4,FALSE)</f>
        <v>13</v>
      </c>
      <c r="J417" s="14">
        <f>VLOOKUP(B417,MasterData[],5,FALSE)</f>
        <v>16.64</v>
      </c>
      <c r="K417" s="14">
        <f>InputData[[#This Row],[BUYING PRIZE]]*InputData[[#This Row],[QUANTITY]]</f>
        <v>39</v>
      </c>
      <c r="L417" s="14">
        <f>InputData[[#This Row],[SELLING PRICE]]*InputData[[#This Row],[QUANTITY]]*(1-InputData[[#This Row],[DISCOUNT %2]])</f>
        <v>44.928000000000004</v>
      </c>
      <c r="M417" s="16">
        <f>DAY(InputData[[#This Row],[DATE]])</f>
        <v>20</v>
      </c>
      <c r="N417" s="8" t="str">
        <f>TEXT(InputData[[#This Row],[DATE]],"mmm")</f>
        <v>Nov</v>
      </c>
      <c r="O417" s="10">
        <f>YEAR(InputData[[#This Row],[DATE]])</f>
        <v>2023</v>
      </c>
    </row>
    <row r="418" spans="1:15" x14ac:dyDescent="0.25">
      <c r="A418" s="2" t="s">
        <v>299</v>
      </c>
      <c r="B418" s="4" t="s">
        <v>114</v>
      </c>
      <c r="C418" s="5">
        <v>16</v>
      </c>
      <c r="D418" s="5" t="s">
        <v>7</v>
      </c>
      <c r="E418" s="5" t="s">
        <v>8</v>
      </c>
      <c r="F418" s="3">
        <v>0.1</v>
      </c>
      <c r="G418" s="6" t="str">
        <f>VLOOKUP(InputData[[#This Row],[PRODUCT ID]],MasterData[],2,0)</f>
        <v>Memory Foam Mattress</v>
      </c>
      <c r="H418" s="6" t="str">
        <f>VLOOKUP(B418,MasterData[],3,)</f>
        <v>Home &amp; Furniture</v>
      </c>
      <c r="I418" s="14">
        <f>VLOOKUP(B418,MasterData[],4,FALSE)</f>
        <v>144</v>
      </c>
      <c r="J418" s="14">
        <f>VLOOKUP(B418,MasterData[],5,FALSE)</f>
        <v>156.96</v>
      </c>
      <c r="K418" s="14">
        <f>InputData[[#This Row],[BUYING PRIZE]]*InputData[[#This Row],[QUANTITY]]</f>
        <v>2304</v>
      </c>
      <c r="L418" s="14">
        <f>InputData[[#This Row],[SELLING PRICE]]*InputData[[#This Row],[QUANTITY]]*(1-InputData[[#This Row],[DISCOUNT %2]])</f>
        <v>2260.2240000000002</v>
      </c>
      <c r="M418" s="16">
        <f>DAY(InputData[[#This Row],[DATE]])</f>
        <v>25</v>
      </c>
      <c r="N418" s="8" t="str">
        <f>TEXT(InputData[[#This Row],[DATE]],"mmm")</f>
        <v>Apr</v>
      </c>
      <c r="O418" s="10">
        <f>YEAR(InputData[[#This Row],[DATE]])</f>
        <v>2023</v>
      </c>
    </row>
    <row r="419" spans="1:15" x14ac:dyDescent="0.25">
      <c r="A419" s="2" t="s">
        <v>300</v>
      </c>
      <c r="B419" s="4" t="s">
        <v>56</v>
      </c>
      <c r="C419" s="5">
        <v>18</v>
      </c>
      <c r="D419" s="5" t="s">
        <v>7</v>
      </c>
      <c r="E419" s="5" t="s">
        <v>8</v>
      </c>
      <c r="F419" s="3">
        <v>0.1</v>
      </c>
      <c r="G419" s="6" t="str">
        <f>VLOOKUP(InputData[[#This Row],[PRODUCT ID]],MasterData[],2,0)</f>
        <v>Minimalist Bookshelf</v>
      </c>
      <c r="H419" s="6" t="str">
        <f>VLOOKUP(B419,MasterData[],3,)</f>
        <v>Home &amp; Furniture</v>
      </c>
      <c r="I419" s="14">
        <f>VLOOKUP(B419,MasterData[],4,FALSE)</f>
        <v>7</v>
      </c>
      <c r="J419" s="14">
        <f>VLOOKUP(B419,MasterData[],5,FALSE)</f>
        <v>8.33</v>
      </c>
      <c r="K419" s="14">
        <f>InputData[[#This Row],[BUYING PRIZE]]*InputData[[#This Row],[QUANTITY]]</f>
        <v>126</v>
      </c>
      <c r="L419" s="14">
        <f>InputData[[#This Row],[SELLING PRICE]]*InputData[[#This Row],[QUANTITY]]*(1-InputData[[#This Row],[DISCOUNT %2]])</f>
        <v>134.946</v>
      </c>
      <c r="M419" s="16">
        <f>DAY(InputData[[#This Row],[DATE]])</f>
        <v>8</v>
      </c>
      <c r="N419" s="8" t="str">
        <f>TEXT(InputData[[#This Row],[DATE]],"mmm")</f>
        <v>Jun</v>
      </c>
      <c r="O419" s="10">
        <f>YEAR(InputData[[#This Row],[DATE]])</f>
        <v>2023</v>
      </c>
    </row>
    <row r="420" spans="1:15" x14ac:dyDescent="0.25">
      <c r="A420" s="2" t="s">
        <v>240</v>
      </c>
      <c r="B420" s="4" t="s">
        <v>110</v>
      </c>
      <c r="C420" s="5">
        <v>7</v>
      </c>
      <c r="D420" s="5" t="s">
        <v>11</v>
      </c>
      <c r="E420" s="5" t="s">
        <v>8</v>
      </c>
      <c r="F420" s="3">
        <v>0.1</v>
      </c>
      <c r="G420" s="6" t="str">
        <f>VLOOKUP(InputData[[#This Row],[PRODUCT ID]],MasterData[],2,0)</f>
        <v>Tabletop Board Game - Strategy Edition</v>
      </c>
      <c r="H420" s="6" t="str">
        <f>VLOOKUP(B420,MasterData[],3,)</f>
        <v>Toys &amp; Gaming</v>
      </c>
      <c r="I420" s="14">
        <f>VLOOKUP(B420,MasterData[],4,FALSE)</f>
        <v>67</v>
      </c>
      <c r="J420" s="14">
        <f>VLOOKUP(B420,MasterData[],5,FALSE)</f>
        <v>83.08</v>
      </c>
      <c r="K420" s="14">
        <f>InputData[[#This Row],[BUYING PRIZE]]*InputData[[#This Row],[QUANTITY]]</f>
        <v>469</v>
      </c>
      <c r="L420" s="14">
        <f>InputData[[#This Row],[SELLING PRICE]]*InputData[[#This Row],[QUANTITY]]*(1-InputData[[#This Row],[DISCOUNT %2]])</f>
        <v>523.404</v>
      </c>
      <c r="M420" s="16">
        <f>DAY(InputData[[#This Row],[DATE]])</f>
        <v>21</v>
      </c>
      <c r="N420" s="8" t="str">
        <f>TEXT(InputData[[#This Row],[DATE]],"mmm")</f>
        <v>Aug</v>
      </c>
      <c r="O420" s="10">
        <f>YEAR(InputData[[#This Row],[DATE]])</f>
        <v>2023</v>
      </c>
    </row>
    <row r="421" spans="1:15" x14ac:dyDescent="0.25">
      <c r="A421" s="2" t="s">
        <v>270</v>
      </c>
      <c r="B421" s="4" t="s">
        <v>146</v>
      </c>
      <c r="C421" s="5">
        <v>5</v>
      </c>
      <c r="D421" s="5" t="s">
        <v>7</v>
      </c>
      <c r="E421" s="5" t="s">
        <v>14</v>
      </c>
      <c r="F421" s="3">
        <v>0.05</v>
      </c>
      <c r="G421" s="6" t="str">
        <f>VLOOKUP(InputData[[#This Row],[PRODUCT ID]],MasterData[],2,0)</f>
        <v>Gaming Laptop Xtreme</v>
      </c>
      <c r="H421" s="6" t="str">
        <f>VLOOKUP(B421,MasterData[],3,)</f>
        <v>Electronics &amp; Gadgets</v>
      </c>
      <c r="I421" s="14">
        <f>VLOOKUP(B421,MasterData[],4,FALSE)</f>
        <v>44</v>
      </c>
      <c r="J421" s="14">
        <f>VLOOKUP(B421,MasterData[],5,FALSE)</f>
        <v>48.84</v>
      </c>
      <c r="K421" s="14">
        <f>InputData[[#This Row],[BUYING PRIZE]]*InputData[[#This Row],[QUANTITY]]</f>
        <v>220</v>
      </c>
      <c r="L421" s="14">
        <f>InputData[[#This Row],[SELLING PRICE]]*InputData[[#This Row],[QUANTITY]]*(1-InputData[[#This Row],[DISCOUNT %2]])</f>
        <v>231.99</v>
      </c>
      <c r="M421" s="16">
        <f>DAY(InputData[[#This Row],[DATE]])</f>
        <v>26</v>
      </c>
      <c r="N421" s="8" t="str">
        <f>TEXT(InputData[[#This Row],[DATE]],"mmm")</f>
        <v>Oct</v>
      </c>
      <c r="O421" s="10">
        <f>YEAR(InputData[[#This Row],[DATE]])</f>
        <v>2023</v>
      </c>
    </row>
    <row r="422" spans="1:15" x14ac:dyDescent="0.25">
      <c r="A422" s="2" t="s">
        <v>121</v>
      </c>
      <c r="B422" s="4" t="s">
        <v>94</v>
      </c>
      <c r="C422" s="5">
        <v>18</v>
      </c>
      <c r="D422" s="5" t="s">
        <v>8</v>
      </c>
      <c r="E422" s="5" t="s">
        <v>14</v>
      </c>
      <c r="F422" s="3">
        <v>0.05</v>
      </c>
      <c r="G422" s="6" t="str">
        <f>VLOOKUP(InputData[[#This Row],[PRODUCT ID]],MasterData[],2,0)</f>
        <v>Smartphone X Pro</v>
      </c>
      <c r="H422" s="6" t="str">
        <f>VLOOKUP(B422,MasterData[],3,)</f>
        <v>Electronics &amp; Gadgets</v>
      </c>
      <c r="I422" s="14">
        <f>VLOOKUP(B422,MasterData[],4,FALSE)</f>
        <v>98</v>
      </c>
      <c r="J422" s="14">
        <f>VLOOKUP(B422,MasterData[],5,FALSE)</f>
        <v>103.88</v>
      </c>
      <c r="K422" s="14">
        <f>InputData[[#This Row],[BUYING PRIZE]]*InputData[[#This Row],[QUANTITY]]</f>
        <v>1764</v>
      </c>
      <c r="L422" s="14">
        <f>InputData[[#This Row],[SELLING PRICE]]*InputData[[#This Row],[QUANTITY]]*(1-InputData[[#This Row],[DISCOUNT %2]])</f>
        <v>1776.3479999999997</v>
      </c>
      <c r="M422" s="16">
        <f>DAY(InputData[[#This Row],[DATE]])</f>
        <v>25</v>
      </c>
      <c r="N422" s="8" t="str">
        <f>TEXT(InputData[[#This Row],[DATE]],"mmm")</f>
        <v>Nov</v>
      </c>
      <c r="O422" s="10">
        <f>YEAR(InputData[[#This Row],[DATE]])</f>
        <v>2023</v>
      </c>
    </row>
    <row r="423" spans="1:15" x14ac:dyDescent="0.25">
      <c r="A423" s="2" t="s">
        <v>48</v>
      </c>
      <c r="B423" s="4" t="s">
        <v>155</v>
      </c>
      <c r="C423" s="5">
        <v>3</v>
      </c>
      <c r="D423" s="5" t="s">
        <v>7</v>
      </c>
      <c r="E423" s="5" t="s">
        <v>8</v>
      </c>
      <c r="F423" s="3">
        <v>0.15</v>
      </c>
      <c r="G423" s="6" t="str">
        <f>VLOOKUP(InputData[[#This Row],[PRODUCT ID]],MasterData[],2,0)</f>
        <v>Gaming Mouse - RGB Edition</v>
      </c>
      <c r="H423" s="6" t="str">
        <f>VLOOKUP(B423,MasterData[],3,)</f>
        <v>Toys &amp; Gaming</v>
      </c>
      <c r="I423" s="14">
        <f>VLOOKUP(B423,MasterData[],4,FALSE)</f>
        <v>90</v>
      </c>
      <c r="J423" s="14">
        <f>VLOOKUP(B423,MasterData[],5,FALSE)</f>
        <v>115.2</v>
      </c>
      <c r="K423" s="14">
        <f>InputData[[#This Row],[BUYING PRIZE]]*InputData[[#This Row],[QUANTITY]]</f>
        <v>270</v>
      </c>
      <c r="L423" s="14">
        <f>InputData[[#This Row],[SELLING PRICE]]*InputData[[#This Row],[QUANTITY]]*(1-InputData[[#This Row],[DISCOUNT %2]])</f>
        <v>293.76</v>
      </c>
      <c r="M423" s="16">
        <f>DAY(InputData[[#This Row],[DATE]])</f>
        <v>13</v>
      </c>
      <c r="N423" s="8" t="str">
        <f>TEXT(InputData[[#This Row],[DATE]],"mmm")</f>
        <v>Apr</v>
      </c>
      <c r="O423" s="10">
        <f>YEAR(InputData[[#This Row],[DATE]])</f>
        <v>2023</v>
      </c>
    </row>
    <row r="424" spans="1:15" x14ac:dyDescent="0.25">
      <c r="A424" s="2" t="s">
        <v>301</v>
      </c>
      <c r="B424" s="4" t="s">
        <v>83</v>
      </c>
      <c r="C424" s="5">
        <v>15</v>
      </c>
      <c r="D424" s="5" t="s">
        <v>7</v>
      </c>
      <c r="E424" s="5" t="s">
        <v>14</v>
      </c>
      <c r="F424" s="3">
        <v>0.05</v>
      </c>
      <c r="G424" s="6" t="str">
        <f>VLOOKUP(InputData[[#This Row],[PRODUCT ID]],MasterData[],2,0)</f>
        <v>Professional Tennis Racket</v>
      </c>
      <c r="H424" s="6" t="str">
        <f>VLOOKUP(B424,MasterData[],3,)</f>
        <v>Sports &amp; Outdoor</v>
      </c>
      <c r="I424" s="14">
        <f>VLOOKUP(B424,MasterData[],4,FALSE)</f>
        <v>55</v>
      </c>
      <c r="J424" s="14">
        <f>VLOOKUP(B424,MasterData[],5,FALSE)</f>
        <v>58.3</v>
      </c>
      <c r="K424" s="14">
        <f>InputData[[#This Row],[BUYING PRIZE]]*InputData[[#This Row],[QUANTITY]]</f>
        <v>825</v>
      </c>
      <c r="L424" s="14">
        <f>InputData[[#This Row],[SELLING PRICE]]*InputData[[#This Row],[QUANTITY]]*(1-InputData[[#This Row],[DISCOUNT %2]])</f>
        <v>830.77499999999998</v>
      </c>
      <c r="M424" s="16">
        <f>DAY(InputData[[#This Row],[DATE]])</f>
        <v>18</v>
      </c>
      <c r="N424" s="8" t="str">
        <f>TEXT(InputData[[#This Row],[DATE]],"mmm")</f>
        <v>Apr</v>
      </c>
      <c r="O424" s="10">
        <f>YEAR(InputData[[#This Row],[DATE]])</f>
        <v>2023</v>
      </c>
    </row>
    <row r="425" spans="1:15" x14ac:dyDescent="0.25">
      <c r="A425" s="2" t="s">
        <v>295</v>
      </c>
      <c r="B425" s="4" t="s">
        <v>31</v>
      </c>
      <c r="C425" s="5">
        <v>20</v>
      </c>
      <c r="D425" s="5" t="s">
        <v>8</v>
      </c>
      <c r="E425" s="5" t="s">
        <v>14</v>
      </c>
      <c r="F425" s="3">
        <v>0.1</v>
      </c>
      <c r="G425" s="6" t="str">
        <f>VLOOKUP(InputData[[#This Row],[PRODUCT ID]],MasterData[],2,0)</f>
        <v>Men's Leather Jacket</v>
      </c>
      <c r="H425" s="6" t="str">
        <f>VLOOKUP(B425,MasterData[],3,)</f>
        <v>Fashion &amp; Accessories</v>
      </c>
      <c r="I425" s="14">
        <f>VLOOKUP(B425,MasterData[],4,FALSE)</f>
        <v>148</v>
      </c>
      <c r="J425" s="14">
        <f>VLOOKUP(B425,MasterData[],5,FALSE)</f>
        <v>164.28</v>
      </c>
      <c r="K425" s="14">
        <f>InputData[[#This Row],[BUYING PRIZE]]*InputData[[#This Row],[QUANTITY]]</f>
        <v>2960</v>
      </c>
      <c r="L425" s="14">
        <f>InputData[[#This Row],[SELLING PRICE]]*InputData[[#This Row],[QUANTITY]]*(1-InputData[[#This Row],[DISCOUNT %2]])</f>
        <v>2957.04</v>
      </c>
      <c r="M425" s="16">
        <f>DAY(InputData[[#This Row],[DATE]])</f>
        <v>29</v>
      </c>
      <c r="N425" s="8" t="str">
        <f>TEXT(InputData[[#This Row],[DATE]],"mmm")</f>
        <v>Nov</v>
      </c>
      <c r="O425" s="10">
        <f>YEAR(InputData[[#This Row],[DATE]])</f>
        <v>2023</v>
      </c>
    </row>
    <row r="426" spans="1:15" x14ac:dyDescent="0.25">
      <c r="A426" s="2" t="s">
        <v>134</v>
      </c>
      <c r="B426" s="4" t="s">
        <v>110</v>
      </c>
      <c r="C426" s="5">
        <v>8</v>
      </c>
      <c r="D426" s="5" t="s">
        <v>7</v>
      </c>
      <c r="E426" s="5" t="s">
        <v>8</v>
      </c>
      <c r="F426" s="3">
        <v>0</v>
      </c>
      <c r="G426" s="6" t="str">
        <f>VLOOKUP(InputData[[#This Row],[PRODUCT ID]],MasterData[],2,0)</f>
        <v>Tabletop Board Game - Strategy Edition</v>
      </c>
      <c r="H426" s="6" t="str">
        <f>VLOOKUP(B426,MasterData[],3,)</f>
        <v>Toys &amp; Gaming</v>
      </c>
      <c r="I426" s="14">
        <f>VLOOKUP(B426,MasterData[],4,FALSE)</f>
        <v>67</v>
      </c>
      <c r="J426" s="14">
        <f>VLOOKUP(B426,MasterData[],5,FALSE)</f>
        <v>83.08</v>
      </c>
      <c r="K426" s="14">
        <f>InputData[[#This Row],[BUYING PRIZE]]*InputData[[#This Row],[QUANTITY]]</f>
        <v>536</v>
      </c>
      <c r="L426" s="14">
        <f>InputData[[#This Row],[SELLING PRICE]]*InputData[[#This Row],[QUANTITY]]*(1-InputData[[#This Row],[DISCOUNT %2]])</f>
        <v>664.64</v>
      </c>
      <c r="M426" s="16">
        <f>DAY(InputData[[#This Row],[DATE]])</f>
        <v>18</v>
      </c>
      <c r="N426" s="8" t="str">
        <f>TEXT(InputData[[#This Row],[DATE]],"mmm")</f>
        <v>Nov</v>
      </c>
      <c r="O426" s="10">
        <f>YEAR(InputData[[#This Row],[DATE]])</f>
        <v>2023</v>
      </c>
    </row>
    <row r="427" spans="1:15" x14ac:dyDescent="0.25">
      <c r="A427" s="2" t="s">
        <v>135</v>
      </c>
      <c r="B427" s="4" t="s">
        <v>70</v>
      </c>
      <c r="C427" s="5">
        <v>6</v>
      </c>
      <c r="D427" s="5" t="s">
        <v>11</v>
      </c>
      <c r="E427" s="5" t="s">
        <v>8</v>
      </c>
      <c r="F427" s="3">
        <v>0.1</v>
      </c>
      <c r="G427" s="6" t="str">
        <f>VLOOKUP(InputData[[#This Row],[PRODUCT ID]],MasterData[],2,0)</f>
        <v>Women's Designer Handbag</v>
      </c>
      <c r="H427" s="6" t="str">
        <f>VLOOKUP(B427,MasterData[],3,)</f>
        <v>Fashion &amp; Accessories</v>
      </c>
      <c r="I427" s="14">
        <f>VLOOKUP(B427,MasterData[],4,FALSE)</f>
        <v>44</v>
      </c>
      <c r="J427" s="14">
        <f>VLOOKUP(B427,MasterData[],5,FALSE)</f>
        <v>48.4</v>
      </c>
      <c r="K427" s="14">
        <f>InputData[[#This Row],[BUYING PRIZE]]*InputData[[#This Row],[QUANTITY]]</f>
        <v>264</v>
      </c>
      <c r="L427" s="14">
        <f>InputData[[#This Row],[SELLING PRICE]]*InputData[[#This Row],[QUANTITY]]*(1-InputData[[#This Row],[DISCOUNT %2]])</f>
        <v>261.36</v>
      </c>
      <c r="M427" s="16">
        <f>DAY(InputData[[#This Row],[DATE]])</f>
        <v>27</v>
      </c>
      <c r="N427" s="8" t="str">
        <f>TEXT(InputData[[#This Row],[DATE]],"mmm")</f>
        <v>Jul</v>
      </c>
      <c r="O427" s="10">
        <f>YEAR(InputData[[#This Row],[DATE]])</f>
        <v>2023</v>
      </c>
    </row>
    <row r="428" spans="1:15" x14ac:dyDescent="0.25">
      <c r="A428" s="2" t="s">
        <v>302</v>
      </c>
      <c r="B428" s="4" t="s">
        <v>114</v>
      </c>
      <c r="C428" s="5">
        <v>9</v>
      </c>
      <c r="D428" s="5" t="s">
        <v>8</v>
      </c>
      <c r="E428" s="5" t="s">
        <v>14</v>
      </c>
      <c r="F428" s="3">
        <v>0.2</v>
      </c>
      <c r="G428" s="6" t="str">
        <f>VLOOKUP(InputData[[#This Row],[PRODUCT ID]],MasterData[],2,0)</f>
        <v>Memory Foam Mattress</v>
      </c>
      <c r="H428" s="6" t="str">
        <f>VLOOKUP(B428,MasterData[],3,)</f>
        <v>Home &amp; Furniture</v>
      </c>
      <c r="I428" s="14">
        <f>VLOOKUP(B428,MasterData[],4,FALSE)</f>
        <v>144</v>
      </c>
      <c r="J428" s="14">
        <f>VLOOKUP(B428,MasterData[],5,FALSE)</f>
        <v>156.96</v>
      </c>
      <c r="K428" s="14">
        <f>InputData[[#This Row],[BUYING PRIZE]]*InputData[[#This Row],[QUANTITY]]</f>
        <v>1296</v>
      </c>
      <c r="L428" s="14">
        <f>InputData[[#This Row],[SELLING PRICE]]*InputData[[#This Row],[QUANTITY]]*(1-InputData[[#This Row],[DISCOUNT %2]])</f>
        <v>1130.1120000000001</v>
      </c>
      <c r="M428" s="16">
        <f>DAY(InputData[[#This Row],[DATE]])</f>
        <v>6</v>
      </c>
      <c r="N428" s="8" t="str">
        <f>TEXT(InputData[[#This Row],[DATE]],"mmm")</f>
        <v>Nov</v>
      </c>
      <c r="O428" s="10">
        <f>YEAR(InputData[[#This Row],[DATE]])</f>
        <v>2023</v>
      </c>
    </row>
    <row r="429" spans="1:15" x14ac:dyDescent="0.25">
      <c r="A429" s="2" t="s">
        <v>237</v>
      </c>
      <c r="B429" s="4" t="s">
        <v>60</v>
      </c>
      <c r="C429" s="5">
        <v>11</v>
      </c>
      <c r="D429" s="5" t="s">
        <v>11</v>
      </c>
      <c r="E429" s="5" t="s">
        <v>14</v>
      </c>
      <c r="F429" s="3">
        <v>0</v>
      </c>
      <c r="G429" s="6" t="str">
        <f>VLOOKUP(InputData[[#This Row],[PRODUCT ID]],MasterData[],2,0)</f>
        <v>LEGO Creator Set</v>
      </c>
      <c r="H429" s="6" t="str">
        <f>VLOOKUP(B429,MasterData[],3,)</f>
        <v>Toys &amp; Gaming</v>
      </c>
      <c r="I429" s="14">
        <f>VLOOKUP(B429,MasterData[],4,FALSE)</f>
        <v>37</v>
      </c>
      <c r="J429" s="14">
        <f>VLOOKUP(B429,MasterData[],5,FALSE)</f>
        <v>42.55</v>
      </c>
      <c r="K429" s="14">
        <f>InputData[[#This Row],[BUYING PRIZE]]*InputData[[#This Row],[QUANTITY]]</f>
        <v>407</v>
      </c>
      <c r="L429" s="14">
        <f>InputData[[#This Row],[SELLING PRICE]]*InputData[[#This Row],[QUANTITY]]*(1-InputData[[#This Row],[DISCOUNT %2]])</f>
        <v>468.04999999999995</v>
      </c>
      <c r="M429" s="16">
        <f>DAY(InputData[[#This Row],[DATE]])</f>
        <v>25</v>
      </c>
      <c r="N429" s="8" t="str">
        <f>TEXT(InputData[[#This Row],[DATE]],"mmm")</f>
        <v>Feb</v>
      </c>
      <c r="O429" s="10">
        <f>YEAR(InputData[[#This Row],[DATE]])</f>
        <v>2023</v>
      </c>
    </row>
    <row r="430" spans="1:15" x14ac:dyDescent="0.25">
      <c r="A430" s="2" t="s">
        <v>303</v>
      </c>
      <c r="B430" s="4" t="s">
        <v>18</v>
      </c>
      <c r="C430" s="5">
        <v>16</v>
      </c>
      <c r="D430" s="5" t="s">
        <v>8</v>
      </c>
      <c r="E430" s="5" t="s">
        <v>14</v>
      </c>
      <c r="F430" s="3">
        <v>0.2</v>
      </c>
      <c r="G430" s="6" t="str">
        <f>VLOOKUP(InputData[[#This Row],[PRODUCT ID]],MasterData[],2,0)</f>
        <v>Wireless Noise-Canceling Headphones</v>
      </c>
      <c r="H430" s="6" t="str">
        <f>VLOOKUP(B430,MasterData[],3,)</f>
        <v>Electronics &amp; Gadgets</v>
      </c>
      <c r="I430" s="14">
        <f>VLOOKUP(B430,MasterData[],4,FALSE)</f>
        <v>71</v>
      </c>
      <c r="J430" s="14">
        <f>VLOOKUP(B430,MasterData[],5,FALSE)</f>
        <v>80.94</v>
      </c>
      <c r="K430" s="14">
        <f>InputData[[#This Row],[BUYING PRIZE]]*InputData[[#This Row],[QUANTITY]]</f>
        <v>1136</v>
      </c>
      <c r="L430" s="14">
        <f>InputData[[#This Row],[SELLING PRICE]]*InputData[[#This Row],[QUANTITY]]*(1-InputData[[#This Row],[DISCOUNT %2]])</f>
        <v>1036.0319999999999</v>
      </c>
      <c r="M430" s="16">
        <f>DAY(InputData[[#This Row],[DATE]])</f>
        <v>11</v>
      </c>
      <c r="N430" s="8" t="str">
        <f>TEXT(InputData[[#This Row],[DATE]],"mmm")</f>
        <v>Nov</v>
      </c>
      <c r="O430" s="10">
        <f>YEAR(InputData[[#This Row],[DATE]])</f>
        <v>2023</v>
      </c>
    </row>
    <row r="431" spans="1:15" x14ac:dyDescent="0.25">
      <c r="A431" s="2" t="s">
        <v>293</v>
      </c>
      <c r="B431" s="4" t="s">
        <v>16</v>
      </c>
      <c r="C431" s="5">
        <v>10</v>
      </c>
      <c r="D431" s="5" t="s">
        <v>11</v>
      </c>
      <c r="E431" s="5" t="s">
        <v>14</v>
      </c>
      <c r="F431" s="3">
        <v>0</v>
      </c>
      <c r="G431" s="6" t="str">
        <f>VLOOKUP(InputData[[#This Row],[PRODUCT ID]],MasterData[],2,0)</f>
        <v>Unisex Hoodie - Streetwear Edition</v>
      </c>
      <c r="H431" s="6" t="str">
        <f>VLOOKUP(B431,MasterData[],3,)</f>
        <v>Fashion &amp; Accessories</v>
      </c>
      <c r="I431" s="14">
        <f>VLOOKUP(B431,MasterData[],4,FALSE)</f>
        <v>12</v>
      </c>
      <c r="J431" s="14">
        <f>VLOOKUP(B431,MasterData[],5,FALSE)</f>
        <v>15.72</v>
      </c>
      <c r="K431" s="14">
        <f>InputData[[#This Row],[BUYING PRIZE]]*InputData[[#This Row],[QUANTITY]]</f>
        <v>120</v>
      </c>
      <c r="L431" s="14">
        <f>InputData[[#This Row],[SELLING PRICE]]*InputData[[#This Row],[QUANTITY]]*(1-InputData[[#This Row],[DISCOUNT %2]])</f>
        <v>157.20000000000002</v>
      </c>
      <c r="M431" s="16">
        <f>DAY(InputData[[#This Row],[DATE]])</f>
        <v>3</v>
      </c>
      <c r="N431" s="8" t="str">
        <f>TEXT(InputData[[#This Row],[DATE]],"mmm")</f>
        <v>Jun</v>
      </c>
      <c r="O431" s="10">
        <f>YEAR(InputData[[#This Row],[DATE]])</f>
        <v>2023</v>
      </c>
    </row>
    <row r="432" spans="1:15" x14ac:dyDescent="0.25">
      <c r="A432" s="2" t="s">
        <v>304</v>
      </c>
      <c r="B432" s="4" t="s">
        <v>78</v>
      </c>
      <c r="C432" s="5">
        <v>10</v>
      </c>
      <c r="D432" s="5" t="s">
        <v>11</v>
      </c>
      <c r="E432" s="5" t="s">
        <v>8</v>
      </c>
      <c r="F432" s="3">
        <v>0.1</v>
      </c>
      <c r="G432" s="6" t="str">
        <f>VLOOKUP(InputData[[#This Row],[PRODUCT ID]],MasterData[],2,0)</f>
        <v>Glass Coffee Table</v>
      </c>
      <c r="H432" s="6" t="str">
        <f>VLOOKUP(B432,MasterData[],3,)</f>
        <v>Home &amp; Furniture</v>
      </c>
      <c r="I432" s="14">
        <f>VLOOKUP(B432,MasterData[],4,FALSE)</f>
        <v>121</v>
      </c>
      <c r="J432" s="14">
        <f>VLOOKUP(B432,MasterData[],5,FALSE)</f>
        <v>141.57</v>
      </c>
      <c r="K432" s="14">
        <f>InputData[[#This Row],[BUYING PRIZE]]*InputData[[#This Row],[QUANTITY]]</f>
        <v>1210</v>
      </c>
      <c r="L432" s="14">
        <f>InputData[[#This Row],[SELLING PRICE]]*InputData[[#This Row],[QUANTITY]]*(1-InputData[[#This Row],[DISCOUNT %2]])</f>
        <v>1274.1299999999999</v>
      </c>
      <c r="M432" s="16">
        <f>DAY(InputData[[#This Row],[DATE]])</f>
        <v>12</v>
      </c>
      <c r="N432" s="8" t="str">
        <f>TEXT(InputData[[#This Row],[DATE]],"mmm")</f>
        <v>May</v>
      </c>
      <c r="O432" s="10">
        <f>YEAR(InputData[[#This Row],[DATE]])</f>
        <v>2023</v>
      </c>
    </row>
    <row r="433" spans="1:15" x14ac:dyDescent="0.25">
      <c r="A433" s="2" t="s">
        <v>305</v>
      </c>
      <c r="B433" s="4" t="s">
        <v>28</v>
      </c>
      <c r="C433" s="5">
        <v>14</v>
      </c>
      <c r="D433" s="5" t="s">
        <v>8</v>
      </c>
      <c r="E433" s="5" t="s">
        <v>14</v>
      </c>
      <c r="F433" s="3">
        <v>0.2</v>
      </c>
      <c r="G433" s="6" t="str">
        <f>VLOOKUP(InputData[[#This Row],[PRODUCT ID]],MasterData[],2,0)</f>
        <v>Yoga Mat - Anti-Slip</v>
      </c>
      <c r="H433" s="6" t="str">
        <f>VLOOKUP(B433,MasterData[],3,)</f>
        <v>Sports &amp; Outdoor</v>
      </c>
      <c r="I433" s="14">
        <f>VLOOKUP(B433,MasterData[],4,FALSE)</f>
        <v>148</v>
      </c>
      <c r="J433" s="14">
        <f>VLOOKUP(B433,MasterData[],5,FALSE)</f>
        <v>201.28</v>
      </c>
      <c r="K433" s="14">
        <f>InputData[[#This Row],[BUYING PRIZE]]*InputData[[#This Row],[QUANTITY]]</f>
        <v>2072</v>
      </c>
      <c r="L433" s="14">
        <f>InputData[[#This Row],[SELLING PRICE]]*InputData[[#This Row],[QUANTITY]]*(1-InputData[[#This Row],[DISCOUNT %2]])</f>
        <v>2254.3360000000002</v>
      </c>
      <c r="M433" s="16">
        <f>DAY(InputData[[#This Row],[DATE]])</f>
        <v>27</v>
      </c>
      <c r="N433" s="8" t="str">
        <f>TEXT(InputData[[#This Row],[DATE]],"mmm")</f>
        <v>Apr</v>
      </c>
      <c r="O433" s="10">
        <f>YEAR(InputData[[#This Row],[DATE]])</f>
        <v>2023</v>
      </c>
    </row>
    <row r="434" spans="1:15" x14ac:dyDescent="0.25">
      <c r="A434" s="2" t="s">
        <v>288</v>
      </c>
      <c r="B434" s="4" t="s">
        <v>68</v>
      </c>
      <c r="C434" s="5">
        <v>8</v>
      </c>
      <c r="D434" s="5" t="s">
        <v>8</v>
      </c>
      <c r="E434" s="5" t="s">
        <v>14</v>
      </c>
      <c r="F434" s="3">
        <v>0.1</v>
      </c>
      <c r="G434" s="6" t="str">
        <f>VLOOKUP(InputData[[#This Row],[PRODUCT ID]],MasterData[],2,0)</f>
        <v>Formal Dress Shoes</v>
      </c>
      <c r="H434" s="6" t="str">
        <f>VLOOKUP(B434,MasterData[],3,)</f>
        <v>Fashion &amp; Accessories</v>
      </c>
      <c r="I434" s="14">
        <f>VLOOKUP(B434,MasterData[],4,FALSE)</f>
        <v>37</v>
      </c>
      <c r="J434" s="14">
        <f>VLOOKUP(B434,MasterData[],5,FALSE)</f>
        <v>49.21</v>
      </c>
      <c r="K434" s="14">
        <f>InputData[[#This Row],[BUYING PRIZE]]*InputData[[#This Row],[QUANTITY]]</f>
        <v>296</v>
      </c>
      <c r="L434" s="14">
        <f>InputData[[#This Row],[SELLING PRICE]]*InputData[[#This Row],[QUANTITY]]*(1-InputData[[#This Row],[DISCOUNT %2]])</f>
        <v>354.31200000000001</v>
      </c>
      <c r="M434" s="16">
        <f>DAY(InputData[[#This Row],[DATE]])</f>
        <v>20</v>
      </c>
      <c r="N434" s="8" t="str">
        <f>TEXT(InputData[[#This Row],[DATE]],"mmm")</f>
        <v>May</v>
      </c>
      <c r="O434" s="10">
        <f>YEAR(InputData[[#This Row],[DATE]])</f>
        <v>2023</v>
      </c>
    </row>
    <row r="435" spans="1:15" x14ac:dyDescent="0.25">
      <c r="A435" s="2" t="s">
        <v>231</v>
      </c>
      <c r="B435" s="4" t="s">
        <v>51</v>
      </c>
      <c r="C435" s="5">
        <v>14</v>
      </c>
      <c r="D435" s="5" t="s">
        <v>8</v>
      </c>
      <c r="E435" s="5" t="s">
        <v>14</v>
      </c>
      <c r="F435" s="3">
        <v>0.1</v>
      </c>
      <c r="G435" s="6" t="str">
        <f>VLOOKUP(InputData[[#This Row],[PRODUCT ID]],MasterData[],2,0)</f>
        <v>Smart LED Floor Lamp</v>
      </c>
      <c r="H435" s="6" t="str">
        <f>VLOOKUP(B435,MasterData[],3,)</f>
        <v>Home &amp; Furniture</v>
      </c>
      <c r="I435" s="14">
        <f>VLOOKUP(B435,MasterData[],4,FALSE)</f>
        <v>141</v>
      </c>
      <c r="J435" s="14">
        <f>VLOOKUP(B435,MasterData[],5,FALSE)</f>
        <v>149.46</v>
      </c>
      <c r="K435" s="14">
        <f>InputData[[#This Row],[BUYING PRIZE]]*InputData[[#This Row],[QUANTITY]]</f>
        <v>1974</v>
      </c>
      <c r="L435" s="14">
        <f>InputData[[#This Row],[SELLING PRICE]]*InputData[[#This Row],[QUANTITY]]*(1-InputData[[#This Row],[DISCOUNT %2]])</f>
        <v>1883.1960000000001</v>
      </c>
      <c r="M435" s="16">
        <f>DAY(InputData[[#This Row],[DATE]])</f>
        <v>14</v>
      </c>
      <c r="N435" s="8" t="str">
        <f>TEXT(InputData[[#This Row],[DATE]],"mmm")</f>
        <v>Mar</v>
      </c>
      <c r="O435" s="10">
        <f>YEAR(InputData[[#This Row],[DATE]])</f>
        <v>2023</v>
      </c>
    </row>
    <row r="436" spans="1:15" x14ac:dyDescent="0.25">
      <c r="A436" s="2" t="s">
        <v>152</v>
      </c>
      <c r="B436" s="4" t="s">
        <v>66</v>
      </c>
      <c r="C436" s="5">
        <v>10</v>
      </c>
      <c r="D436" s="5" t="s">
        <v>11</v>
      </c>
      <c r="E436" s="5" t="s">
        <v>14</v>
      </c>
      <c r="F436" s="3">
        <v>0.05</v>
      </c>
      <c r="G436" s="6" t="str">
        <f>VLOOKUP(InputData[[#This Row],[PRODUCT ID]],MasterData[],2,0)</f>
        <v>Mechanical Gaming Keyboard</v>
      </c>
      <c r="H436" s="6" t="str">
        <f>VLOOKUP(B436,MasterData[],3,)</f>
        <v>Toys &amp; Gaming</v>
      </c>
      <c r="I436" s="14">
        <f>VLOOKUP(B436,MasterData[],4,FALSE)</f>
        <v>138</v>
      </c>
      <c r="J436" s="14">
        <f>VLOOKUP(B436,MasterData[],5,FALSE)</f>
        <v>173.88</v>
      </c>
      <c r="K436" s="14">
        <f>InputData[[#This Row],[BUYING PRIZE]]*InputData[[#This Row],[QUANTITY]]</f>
        <v>1380</v>
      </c>
      <c r="L436" s="14">
        <f>InputData[[#This Row],[SELLING PRICE]]*InputData[[#This Row],[QUANTITY]]*(1-InputData[[#This Row],[DISCOUNT %2]])</f>
        <v>1651.86</v>
      </c>
      <c r="M436" s="16">
        <f>DAY(InputData[[#This Row],[DATE]])</f>
        <v>25</v>
      </c>
      <c r="N436" s="8" t="str">
        <f>TEXT(InputData[[#This Row],[DATE]],"mmm")</f>
        <v>Dec</v>
      </c>
      <c r="O436" s="10">
        <f>YEAR(InputData[[#This Row],[DATE]])</f>
        <v>2023</v>
      </c>
    </row>
    <row r="437" spans="1:15" x14ac:dyDescent="0.25">
      <c r="A437" s="2" t="s">
        <v>306</v>
      </c>
      <c r="B437" s="4" t="s">
        <v>60</v>
      </c>
      <c r="C437" s="5">
        <v>9</v>
      </c>
      <c r="D437" s="5" t="s">
        <v>7</v>
      </c>
      <c r="E437" s="5" t="s">
        <v>14</v>
      </c>
      <c r="F437" s="3">
        <v>0.05</v>
      </c>
      <c r="G437" s="6" t="str">
        <f>VLOOKUP(InputData[[#This Row],[PRODUCT ID]],MasterData[],2,0)</f>
        <v>LEGO Creator Set</v>
      </c>
      <c r="H437" s="6" t="str">
        <f>VLOOKUP(B437,MasterData[],3,)</f>
        <v>Toys &amp; Gaming</v>
      </c>
      <c r="I437" s="14">
        <f>VLOOKUP(B437,MasterData[],4,FALSE)</f>
        <v>37</v>
      </c>
      <c r="J437" s="14">
        <f>VLOOKUP(B437,MasterData[],5,FALSE)</f>
        <v>42.55</v>
      </c>
      <c r="K437" s="14">
        <f>InputData[[#This Row],[BUYING PRIZE]]*InputData[[#This Row],[QUANTITY]]</f>
        <v>333</v>
      </c>
      <c r="L437" s="14">
        <f>InputData[[#This Row],[SELLING PRICE]]*InputData[[#This Row],[QUANTITY]]*(1-InputData[[#This Row],[DISCOUNT %2]])</f>
        <v>363.80249999999995</v>
      </c>
      <c r="M437" s="16">
        <f>DAY(InputData[[#This Row],[DATE]])</f>
        <v>31</v>
      </c>
      <c r="N437" s="8" t="str">
        <f>TEXT(InputData[[#This Row],[DATE]],"mmm")</f>
        <v>Oct</v>
      </c>
      <c r="O437" s="10">
        <f>YEAR(InputData[[#This Row],[DATE]])</f>
        <v>2023</v>
      </c>
    </row>
    <row r="438" spans="1:15" x14ac:dyDescent="0.25">
      <c r="A438" s="2" t="s">
        <v>169</v>
      </c>
      <c r="B438" s="4" t="s">
        <v>31</v>
      </c>
      <c r="C438" s="5">
        <v>9</v>
      </c>
      <c r="D438" s="5" t="s">
        <v>7</v>
      </c>
      <c r="E438" s="5" t="s">
        <v>14</v>
      </c>
      <c r="F438" s="3">
        <v>0.15</v>
      </c>
      <c r="G438" s="6" t="str">
        <f>VLOOKUP(InputData[[#This Row],[PRODUCT ID]],MasterData[],2,0)</f>
        <v>Men's Leather Jacket</v>
      </c>
      <c r="H438" s="6" t="str">
        <f>VLOOKUP(B438,MasterData[],3,)</f>
        <v>Fashion &amp; Accessories</v>
      </c>
      <c r="I438" s="14">
        <f>VLOOKUP(B438,MasterData[],4,FALSE)</f>
        <v>148</v>
      </c>
      <c r="J438" s="14">
        <f>VLOOKUP(B438,MasterData[],5,FALSE)</f>
        <v>164.28</v>
      </c>
      <c r="K438" s="14">
        <f>InputData[[#This Row],[BUYING PRIZE]]*InputData[[#This Row],[QUANTITY]]</f>
        <v>1332</v>
      </c>
      <c r="L438" s="14">
        <f>InputData[[#This Row],[SELLING PRICE]]*InputData[[#This Row],[QUANTITY]]*(1-InputData[[#This Row],[DISCOUNT %2]])</f>
        <v>1256.742</v>
      </c>
      <c r="M438" s="16">
        <f>DAY(InputData[[#This Row],[DATE]])</f>
        <v>3</v>
      </c>
      <c r="N438" s="8" t="str">
        <f>TEXT(InputData[[#This Row],[DATE]],"mmm")</f>
        <v>Apr</v>
      </c>
      <c r="O438" s="10">
        <f>YEAR(InputData[[#This Row],[DATE]])</f>
        <v>2023</v>
      </c>
    </row>
    <row r="439" spans="1:15" x14ac:dyDescent="0.25">
      <c r="A439" s="2" t="s">
        <v>208</v>
      </c>
      <c r="B439" s="4" t="s">
        <v>155</v>
      </c>
      <c r="C439" s="5">
        <v>13</v>
      </c>
      <c r="D439" s="5" t="s">
        <v>11</v>
      </c>
      <c r="E439" s="5" t="s">
        <v>14</v>
      </c>
      <c r="F439" s="3">
        <v>0.2</v>
      </c>
      <c r="G439" s="6" t="str">
        <f>VLOOKUP(InputData[[#This Row],[PRODUCT ID]],MasterData[],2,0)</f>
        <v>Gaming Mouse - RGB Edition</v>
      </c>
      <c r="H439" s="6" t="str">
        <f>VLOOKUP(B439,MasterData[],3,)</f>
        <v>Toys &amp; Gaming</v>
      </c>
      <c r="I439" s="14">
        <f>VLOOKUP(B439,MasterData[],4,FALSE)</f>
        <v>90</v>
      </c>
      <c r="J439" s="14">
        <f>VLOOKUP(B439,MasterData[],5,FALSE)</f>
        <v>115.2</v>
      </c>
      <c r="K439" s="14">
        <f>InputData[[#This Row],[BUYING PRIZE]]*InputData[[#This Row],[QUANTITY]]</f>
        <v>1170</v>
      </c>
      <c r="L439" s="14">
        <f>InputData[[#This Row],[SELLING PRICE]]*InputData[[#This Row],[QUANTITY]]*(1-InputData[[#This Row],[DISCOUNT %2]])</f>
        <v>1198.0800000000002</v>
      </c>
      <c r="M439" s="16">
        <f>DAY(InputData[[#This Row],[DATE]])</f>
        <v>1</v>
      </c>
      <c r="N439" s="8" t="str">
        <f>TEXT(InputData[[#This Row],[DATE]],"mmm")</f>
        <v>Jul</v>
      </c>
      <c r="O439" s="10">
        <f>YEAR(InputData[[#This Row],[DATE]])</f>
        <v>2023</v>
      </c>
    </row>
    <row r="440" spans="1:15" x14ac:dyDescent="0.25">
      <c r="A440" s="2" t="s">
        <v>211</v>
      </c>
      <c r="B440" s="4" t="s">
        <v>68</v>
      </c>
      <c r="C440" s="5">
        <v>7</v>
      </c>
      <c r="D440" s="5" t="s">
        <v>8</v>
      </c>
      <c r="E440" s="5" t="s">
        <v>8</v>
      </c>
      <c r="F440" s="3">
        <v>0.2</v>
      </c>
      <c r="G440" s="6" t="str">
        <f>VLOOKUP(InputData[[#This Row],[PRODUCT ID]],MasterData[],2,0)</f>
        <v>Formal Dress Shoes</v>
      </c>
      <c r="H440" s="6" t="str">
        <f>VLOOKUP(B440,MasterData[],3,)</f>
        <v>Fashion &amp; Accessories</v>
      </c>
      <c r="I440" s="14">
        <f>VLOOKUP(B440,MasterData[],4,FALSE)</f>
        <v>37</v>
      </c>
      <c r="J440" s="14">
        <f>VLOOKUP(B440,MasterData[],5,FALSE)</f>
        <v>49.21</v>
      </c>
      <c r="K440" s="14">
        <f>InputData[[#This Row],[BUYING PRIZE]]*InputData[[#This Row],[QUANTITY]]</f>
        <v>259</v>
      </c>
      <c r="L440" s="14">
        <f>InputData[[#This Row],[SELLING PRICE]]*InputData[[#This Row],[QUANTITY]]*(1-InputData[[#This Row],[DISCOUNT %2]])</f>
        <v>275.57600000000002</v>
      </c>
      <c r="M440" s="16">
        <f>DAY(InputData[[#This Row],[DATE]])</f>
        <v>30</v>
      </c>
      <c r="N440" s="8" t="str">
        <f>TEXT(InputData[[#This Row],[DATE]],"mmm")</f>
        <v>May</v>
      </c>
      <c r="O440" s="10">
        <f>YEAR(InputData[[#This Row],[DATE]])</f>
        <v>2023</v>
      </c>
    </row>
    <row r="441" spans="1:15" x14ac:dyDescent="0.25">
      <c r="A441" s="2" t="s">
        <v>174</v>
      </c>
      <c r="B441" s="4" t="s">
        <v>54</v>
      </c>
      <c r="C441" s="5">
        <v>8</v>
      </c>
      <c r="D441" s="5" t="s">
        <v>8</v>
      </c>
      <c r="E441" s="5" t="s">
        <v>14</v>
      </c>
      <c r="F441" s="3">
        <v>0</v>
      </c>
      <c r="G441" s="6" t="str">
        <f>VLOOKUP(InputData[[#This Row],[PRODUCT ID]],MasterData[],2,0)</f>
        <v>Slim Fit Denim Jeans</v>
      </c>
      <c r="H441" s="6" t="str">
        <f>VLOOKUP(B441,MasterData[],3,)</f>
        <v>Fashion &amp; Accessories</v>
      </c>
      <c r="I441" s="14">
        <f>VLOOKUP(B441,MasterData[],4,FALSE)</f>
        <v>134</v>
      </c>
      <c r="J441" s="14">
        <f>VLOOKUP(B441,MasterData[],5,FALSE)</f>
        <v>156.78</v>
      </c>
      <c r="K441" s="14">
        <f>InputData[[#This Row],[BUYING PRIZE]]*InputData[[#This Row],[QUANTITY]]</f>
        <v>1072</v>
      </c>
      <c r="L441" s="14">
        <f>InputData[[#This Row],[SELLING PRICE]]*InputData[[#This Row],[QUANTITY]]*(1-InputData[[#This Row],[DISCOUNT %2]])</f>
        <v>1254.24</v>
      </c>
      <c r="M441" s="16">
        <f>DAY(InputData[[#This Row],[DATE]])</f>
        <v>28</v>
      </c>
      <c r="N441" s="8" t="str">
        <f>TEXT(InputData[[#This Row],[DATE]],"mmm")</f>
        <v>Apr</v>
      </c>
      <c r="O441" s="10">
        <f>YEAR(InputData[[#This Row],[DATE]])</f>
        <v>2023</v>
      </c>
    </row>
    <row r="442" spans="1:15" x14ac:dyDescent="0.25">
      <c r="A442" s="2" t="s">
        <v>227</v>
      </c>
      <c r="B442" s="4" t="s">
        <v>286</v>
      </c>
      <c r="C442" s="5">
        <v>18</v>
      </c>
      <c r="D442" s="5" t="s">
        <v>11</v>
      </c>
      <c r="E442" s="5" t="s">
        <v>14</v>
      </c>
      <c r="F442" s="3">
        <v>0</v>
      </c>
      <c r="G442" s="6" t="str">
        <f>VLOOKUP(InputData[[#This Row],[PRODUCT ID]],MasterData[],2,0)</f>
        <v>Modern King-Size Bed Frame</v>
      </c>
      <c r="H442" s="6" t="str">
        <f>VLOOKUP(B442,MasterData[],3,)</f>
        <v>Home &amp; Furniture</v>
      </c>
      <c r="I442" s="14">
        <f>VLOOKUP(B442,MasterData[],4,FALSE)</f>
        <v>150</v>
      </c>
      <c r="J442" s="14">
        <f>VLOOKUP(B442,MasterData[],5,FALSE)</f>
        <v>210</v>
      </c>
      <c r="K442" s="14">
        <f>InputData[[#This Row],[BUYING PRIZE]]*InputData[[#This Row],[QUANTITY]]</f>
        <v>2700</v>
      </c>
      <c r="L442" s="14">
        <f>InputData[[#This Row],[SELLING PRICE]]*InputData[[#This Row],[QUANTITY]]*(1-InputData[[#This Row],[DISCOUNT %2]])</f>
        <v>3780</v>
      </c>
      <c r="M442" s="16">
        <f>DAY(InputData[[#This Row],[DATE]])</f>
        <v>18</v>
      </c>
      <c r="N442" s="8" t="str">
        <f>TEXT(InputData[[#This Row],[DATE]],"mmm")</f>
        <v>Jun</v>
      </c>
      <c r="O442" s="10">
        <f>YEAR(InputData[[#This Row],[DATE]])</f>
        <v>2023</v>
      </c>
    </row>
    <row r="443" spans="1:15" x14ac:dyDescent="0.25">
      <c r="A443" s="2" t="s">
        <v>254</v>
      </c>
      <c r="B443" s="4" t="s">
        <v>38</v>
      </c>
      <c r="C443" s="5">
        <v>19</v>
      </c>
      <c r="D443" s="5" t="s">
        <v>8</v>
      </c>
      <c r="E443" s="5" t="s">
        <v>8</v>
      </c>
      <c r="F443" s="3">
        <v>0.2</v>
      </c>
      <c r="G443" s="6" t="str">
        <f>VLOOKUP(InputData[[#This Row],[PRODUCT ID]],MasterData[],2,0)</f>
        <v>RC Car - Off-Road Beast</v>
      </c>
      <c r="H443" s="6" t="str">
        <f>VLOOKUP(B443,MasterData[],3,)</f>
        <v>Toys &amp; Gaming</v>
      </c>
      <c r="I443" s="14">
        <f>VLOOKUP(B443,MasterData[],4,FALSE)</f>
        <v>72</v>
      </c>
      <c r="J443" s="14">
        <f>VLOOKUP(B443,MasterData[],5,FALSE)</f>
        <v>79.92</v>
      </c>
      <c r="K443" s="14">
        <f>InputData[[#This Row],[BUYING PRIZE]]*InputData[[#This Row],[QUANTITY]]</f>
        <v>1368</v>
      </c>
      <c r="L443" s="14">
        <f>InputData[[#This Row],[SELLING PRICE]]*InputData[[#This Row],[QUANTITY]]*(1-InputData[[#This Row],[DISCOUNT %2]])</f>
        <v>1214.7840000000001</v>
      </c>
      <c r="M443" s="16">
        <f>DAY(InputData[[#This Row],[DATE]])</f>
        <v>9</v>
      </c>
      <c r="N443" s="8" t="str">
        <f>TEXT(InputData[[#This Row],[DATE]],"mmm")</f>
        <v>Aug</v>
      </c>
      <c r="O443" s="10">
        <f>YEAR(InputData[[#This Row],[DATE]])</f>
        <v>2023</v>
      </c>
    </row>
    <row r="444" spans="1:15" x14ac:dyDescent="0.25">
      <c r="A444" s="2" t="s">
        <v>287</v>
      </c>
      <c r="B444" s="4" t="s">
        <v>286</v>
      </c>
      <c r="C444" s="5">
        <v>6</v>
      </c>
      <c r="D444" s="5" t="s">
        <v>8</v>
      </c>
      <c r="E444" s="5" t="s">
        <v>14</v>
      </c>
      <c r="F444" s="3">
        <v>0.05</v>
      </c>
      <c r="G444" s="6" t="str">
        <f>VLOOKUP(InputData[[#This Row],[PRODUCT ID]],MasterData[],2,0)</f>
        <v>Modern King-Size Bed Frame</v>
      </c>
      <c r="H444" s="6" t="str">
        <f>VLOOKUP(B444,MasterData[],3,)</f>
        <v>Home &amp; Furniture</v>
      </c>
      <c r="I444" s="14">
        <f>VLOOKUP(B444,MasterData[],4,FALSE)</f>
        <v>150</v>
      </c>
      <c r="J444" s="14">
        <f>VLOOKUP(B444,MasterData[],5,FALSE)</f>
        <v>210</v>
      </c>
      <c r="K444" s="14">
        <f>InputData[[#This Row],[BUYING PRIZE]]*InputData[[#This Row],[QUANTITY]]</f>
        <v>900</v>
      </c>
      <c r="L444" s="14">
        <f>InputData[[#This Row],[SELLING PRICE]]*InputData[[#This Row],[QUANTITY]]*(1-InputData[[#This Row],[DISCOUNT %2]])</f>
        <v>1197</v>
      </c>
      <c r="M444" s="16">
        <f>DAY(InputData[[#This Row],[DATE]])</f>
        <v>2</v>
      </c>
      <c r="N444" s="8" t="str">
        <f>TEXT(InputData[[#This Row],[DATE]],"mmm")</f>
        <v>Jun</v>
      </c>
      <c r="O444" s="10">
        <f>YEAR(InputData[[#This Row],[DATE]])</f>
        <v>2023</v>
      </c>
    </row>
    <row r="445" spans="1:15" x14ac:dyDescent="0.25">
      <c r="A445" s="2" t="s">
        <v>274</v>
      </c>
      <c r="B445" s="4" t="s">
        <v>83</v>
      </c>
      <c r="C445" s="5">
        <v>2</v>
      </c>
      <c r="D445" s="5" t="s">
        <v>11</v>
      </c>
      <c r="E445" s="5" t="s">
        <v>14</v>
      </c>
      <c r="F445" s="3">
        <v>0.1</v>
      </c>
      <c r="G445" s="6" t="str">
        <f>VLOOKUP(InputData[[#This Row],[PRODUCT ID]],MasterData[],2,0)</f>
        <v>Professional Tennis Racket</v>
      </c>
      <c r="H445" s="6" t="str">
        <f>VLOOKUP(B445,MasterData[],3,)</f>
        <v>Sports &amp; Outdoor</v>
      </c>
      <c r="I445" s="14">
        <f>VLOOKUP(B445,MasterData[],4,FALSE)</f>
        <v>55</v>
      </c>
      <c r="J445" s="14">
        <f>VLOOKUP(B445,MasterData[],5,FALSE)</f>
        <v>58.3</v>
      </c>
      <c r="K445" s="14">
        <f>InputData[[#This Row],[BUYING PRIZE]]*InputData[[#This Row],[QUANTITY]]</f>
        <v>110</v>
      </c>
      <c r="L445" s="14">
        <f>InputData[[#This Row],[SELLING PRICE]]*InputData[[#This Row],[QUANTITY]]*(1-InputData[[#This Row],[DISCOUNT %2]])</f>
        <v>104.94</v>
      </c>
      <c r="M445" s="16">
        <f>DAY(InputData[[#This Row],[DATE]])</f>
        <v>10</v>
      </c>
      <c r="N445" s="8" t="str">
        <f>TEXT(InputData[[#This Row],[DATE]],"mmm")</f>
        <v>Feb</v>
      </c>
      <c r="O445" s="10">
        <f>YEAR(InputData[[#This Row],[DATE]])</f>
        <v>2023</v>
      </c>
    </row>
    <row r="446" spans="1:15" x14ac:dyDescent="0.25">
      <c r="A446" s="2" t="s">
        <v>261</v>
      </c>
      <c r="B446" s="4" t="s">
        <v>78</v>
      </c>
      <c r="C446" s="5">
        <v>17</v>
      </c>
      <c r="D446" s="5" t="s">
        <v>11</v>
      </c>
      <c r="E446" s="5" t="s">
        <v>8</v>
      </c>
      <c r="F446" s="3">
        <v>0.2</v>
      </c>
      <c r="G446" s="6" t="str">
        <f>VLOOKUP(InputData[[#This Row],[PRODUCT ID]],MasterData[],2,0)</f>
        <v>Glass Coffee Table</v>
      </c>
      <c r="H446" s="6" t="str">
        <f>VLOOKUP(B446,MasterData[],3,)</f>
        <v>Home &amp; Furniture</v>
      </c>
      <c r="I446" s="14">
        <f>VLOOKUP(B446,MasterData[],4,FALSE)</f>
        <v>121</v>
      </c>
      <c r="J446" s="14">
        <f>VLOOKUP(B446,MasterData[],5,FALSE)</f>
        <v>141.57</v>
      </c>
      <c r="K446" s="14">
        <f>InputData[[#This Row],[BUYING PRIZE]]*InputData[[#This Row],[QUANTITY]]</f>
        <v>2057</v>
      </c>
      <c r="L446" s="14">
        <f>InputData[[#This Row],[SELLING PRICE]]*InputData[[#This Row],[QUANTITY]]*(1-InputData[[#This Row],[DISCOUNT %2]])</f>
        <v>1925.3520000000001</v>
      </c>
      <c r="M446" s="16">
        <f>DAY(InputData[[#This Row],[DATE]])</f>
        <v>21</v>
      </c>
      <c r="N446" s="8" t="str">
        <f>TEXT(InputData[[#This Row],[DATE]],"mmm")</f>
        <v>Oct</v>
      </c>
      <c r="O446" s="10">
        <f>YEAR(InputData[[#This Row],[DATE]])</f>
        <v>2023</v>
      </c>
    </row>
    <row r="447" spans="1:15" x14ac:dyDescent="0.25">
      <c r="A447" s="2" t="s">
        <v>278</v>
      </c>
      <c r="B447" s="4" t="s">
        <v>123</v>
      </c>
      <c r="C447" s="5">
        <v>3</v>
      </c>
      <c r="D447" s="5" t="s">
        <v>8</v>
      </c>
      <c r="E447" s="5" t="s">
        <v>14</v>
      </c>
      <c r="F447" s="3">
        <v>0</v>
      </c>
      <c r="G447" s="6" t="str">
        <f>VLOOKUP(InputData[[#This Row],[PRODUCT ID]],MasterData[],2,0)</f>
        <v>Next-Gen Gaming Console</v>
      </c>
      <c r="H447" s="6" t="str">
        <f>VLOOKUP(B447,MasterData[],3,)</f>
        <v>Toys &amp; Gaming</v>
      </c>
      <c r="I447" s="14">
        <f>VLOOKUP(B447,MasterData[],4,FALSE)</f>
        <v>67</v>
      </c>
      <c r="J447" s="14">
        <f>VLOOKUP(B447,MasterData[],5,FALSE)</f>
        <v>85.76</v>
      </c>
      <c r="K447" s="14">
        <f>InputData[[#This Row],[BUYING PRIZE]]*InputData[[#This Row],[QUANTITY]]</f>
        <v>201</v>
      </c>
      <c r="L447" s="14">
        <f>InputData[[#This Row],[SELLING PRICE]]*InputData[[#This Row],[QUANTITY]]*(1-InputData[[#This Row],[DISCOUNT %2]])</f>
        <v>257.28000000000003</v>
      </c>
      <c r="M447" s="16">
        <f>DAY(InputData[[#This Row],[DATE]])</f>
        <v>16</v>
      </c>
      <c r="N447" s="8" t="str">
        <f>TEXT(InputData[[#This Row],[DATE]],"mmm")</f>
        <v>Dec</v>
      </c>
      <c r="O447" s="10">
        <f>YEAR(InputData[[#This Row],[DATE]])</f>
        <v>2023</v>
      </c>
    </row>
    <row r="448" spans="1:15" x14ac:dyDescent="0.25">
      <c r="A448" s="2" t="s">
        <v>103</v>
      </c>
      <c r="B448" s="4" t="s">
        <v>24</v>
      </c>
      <c r="C448" s="5">
        <v>14</v>
      </c>
      <c r="D448" s="5" t="s">
        <v>7</v>
      </c>
      <c r="E448" s="5" t="s">
        <v>8</v>
      </c>
      <c r="F448" s="3">
        <v>0</v>
      </c>
      <c r="G448" s="6" t="str">
        <f>VLOOKUP(InputData[[#This Row],[PRODUCT ID]],MasterData[],2,0)</f>
        <v>Diamond Stud Earrings</v>
      </c>
      <c r="H448" s="6" t="str">
        <f>VLOOKUP(B448,MasterData[],3,)</f>
        <v>Fashion &amp; Accessories</v>
      </c>
      <c r="I448" s="14">
        <f>VLOOKUP(B448,MasterData[],4,FALSE)</f>
        <v>13</v>
      </c>
      <c r="J448" s="14">
        <f>VLOOKUP(B448,MasterData[],5,FALSE)</f>
        <v>16.64</v>
      </c>
      <c r="K448" s="14">
        <f>InputData[[#This Row],[BUYING PRIZE]]*InputData[[#This Row],[QUANTITY]]</f>
        <v>182</v>
      </c>
      <c r="L448" s="14">
        <f>InputData[[#This Row],[SELLING PRICE]]*InputData[[#This Row],[QUANTITY]]*(1-InputData[[#This Row],[DISCOUNT %2]])</f>
        <v>232.96</v>
      </c>
      <c r="M448" s="16">
        <f>DAY(InputData[[#This Row],[DATE]])</f>
        <v>5</v>
      </c>
      <c r="N448" s="8" t="str">
        <f>TEXT(InputData[[#This Row],[DATE]],"mmm")</f>
        <v>Jun</v>
      </c>
      <c r="O448" s="10">
        <f>YEAR(InputData[[#This Row],[DATE]])</f>
        <v>2023</v>
      </c>
    </row>
    <row r="449" spans="1:15" x14ac:dyDescent="0.25">
      <c r="A449" s="2" t="s">
        <v>30</v>
      </c>
      <c r="B449" s="4" t="s">
        <v>96</v>
      </c>
      <c r="C449" s="5">
        <v>1</v>
      </c>
      <c r="D449" s="5" t="s">
        <v>7</v>
      </c>
      <c r="E449" s="5" t="s">
        <v>14</v>
      </c>
      <c r="F449" s="3">
        <v>0.05</v>
      </c>
      <c r="G449" s="6" t="str">
        <f>VLOOKUP(InputData[[#This Row],[PRODUCT ID]],MasterData[],2,0)</f>
        <v>Digital Wall Clock</v>
      </c>
      <c r="H449" s="6" t="str">
        <f>VLOOKUP(B449,MasterData[],3,)</f>
        <v>Home &amp; Furniture</v>
      </c>
      <c r="I449" s="14">
        <f>VLOOKUP(B449,MasterData[],4,FALSE)</f>
        <v>48</v>
      </c>
      <c r="J449" s="14">
        <f>VLOOKUP(B449,MasterData[],5,FALSE)</f>
        <v>57.12</v>
      </c>
      <c r="K449" s="14">
        <f>InputData[[#This Row],[BUYING PRIZE]]*InputData[[#This Row],[QUANTITY]]</f>
        <v>48</v>
      </c>
      <c r="L449" s="14">
        <f>InputData[[#This Row],[SELLING PRICE]]*InputData[[#This Row],[QUANTITY]]*(1-InputData[[#This Row],[DISCOUNT %2]])</f>
        <v>54.263999999999996</v>
      </c>
      <c r="M449" s="16">
        <f>DAY(InputData[[#This Row],[DATE]])</f>
        <v>14</v>
      </c>
      <c r="N449" s="8" t="str">
        <f>TEXT(InputData[[#This Row],[DATE]],"mmm")</f>
        <v>Jan</v>
      </c>
      <c r="O449" s="10">
        <f>YEAR(InputData[[#This Row],[DATE]])</f>
        <v>2023</v>
      </c>
    </row>
    <row r="450" spans="1:15" x14ac:dyDescent="0.25">
      <c r="A450" s="2" t="s">
        <v>273</v>
      </c>
      <c r="B450" s="4" t="s">
        <v>18</v>
      </c>
      <c r="C450" s="5">
        <v>19</v>
      </c>
      <c r="D450" s="5" t="s">
        <v>7</v>
      </c>
      <c r="E450" s="5" t="s">
        <v>8</v>
      </c>
      <c r="F450" s="3">
        <v>0.2</v>
      </c>
      <c r="G450" s="6" t="str">
        <f>VLOOKUP(InputData[[#This Row],[PRODUCT ID]],MasterData[],2,0)</f>
        <v>Wireless Noise-Canceling Headphones</v>
      </c>
      <c r="H450" s="6" t="str">
        <f>VLOOKUP(B450,MasterData[],3,)</f>
        <v>Electronics &amp; Gadgets</v>
      </c>
      <c r="I450" s="14">
        <f>VLOOKUP(B450,MasterData[],4,FALSE)</f>
        <v>71</v>
      </c>
      <c r="J450" s="14">
        <f>VLOOKUP(B450,MasterData[],5,FALSE)</f>
        <v>80.94</v>
      </c>
      <c r="K450" s="14">
        <f>InputData[[#This Row],[BUYING PRIZE]]*InputData[[#This Row],[QUANTITY]]</f>
        <v>1349</v>
      </c>
      <c r="L450" s="14">
        <f>InputData[[#This Row],[SELLING PRICE]]*InputData[[#This Row],[QUANTITY]]*(1-InputData[[#This Row],[DISCOUNT %2]])</f>
        <v>1230.288</v>
      </c>
      <c r="M450" s="16">
        <f>DAY(InputData[[#This Row],[DATE]])</f>
        <v>20</v>
      </c>
      <c r="N450" s="8" t="str">
        <f>TEXT(InputData[[#This Row],[DATE]],"mmm")</f>
        <v>Aug</v>
      </c>
      <c r="O450" s="10">
        <f>YEAR(InputData[[#This Row],[DATE]])</f>
        <v>2023</v>
      </c>
    </row>
    <row r="451" spans="1:15" x14ac:dyDescent="0.25">
      <c r="A451" s="2" t="s">
        <v>79</v>
      </c>
      <c r="B451" s="4" t="s">
        <v>94</v>
      </c>
      <c r="C451" s="5">
        <v>15</v>
      </c>
      <c r="D451" s="5" t="s">
        <v>7</v>
      </c>
      <c r="E451" s="5" t="s">
        <v>14</v>
      </c>
      <c r="F451" s="3">
        <v>0.05</v>
      </c>
      <c r="G451" s="6" t="str">
        <f>VLOOKUP(InputData[[#This Row],[PRODUCT ID]],MasterData[],2,0)</f>
        <v>Smartphone X Pro</v>
      </c>
      <c r="H451" s="6" t="str">
        <f>VLOOKUP(B451,MasterData[],3,)</f>
        <v>Electronics &amp; Gadgets</v>
      </c>
      <c r="I451" s="14">
        <f>VLOOKUP(B451,MasterData[],4,FALSE)</f>
        <v>98</v>
      </c>
      <c r="J451" s="14">
        <f>VLOOKUP(B451,MasterData[],5,FALSE)</f>
        <v>103.88</v>
      </c>
      <c r="K451" s="14">
        <f>InputData[[#This Row],[BUYING PRIZE]]*InputData[[#This Row],[QUANTITY]]</f>
        <v>1470</v>
      </c>
      <c r="L451" s="14">
        <f>InputData[[#This Row],[SELLING PRICE]]*InputData[[#This Row],[QUANTITY]]*(1-InputData[[#This Row],[DISCOUNT %2]])</f>
        <v>1480.2899999999997</v>
      </c>
      <c r="M451" s="16">
        <f>DAY(InputData[[#This Row],[DATE]])</f>
        <v>4</v>
      </c>
      <c r="N451" s="8" t="str">
        <f>TEXT(InputData[[#This Row],[DATE]],"mmm")</f>
        <v>Jan</v>
      </c>
      <c r="O451" s="10">
        <f>YEAR(InputData[[#This Row],[DATE]])</f>
        <v>2023</v>
      </c>
    </row>
    <row r="452" spans="1:15" x14ac:dyDescent="0.25">
      <c r="A452" s="2" t="s">
        <v>216</v>
      </c>
      <c r="B452" s="4" t="s">
        <v>13</v>
      </c>
      <c r="C452" s="5">
        <v>3</v>
      </c>
      <c r="D452" s="5" t="s">
        <v>8</v>
      </c>
      <c r="E452" s="5" t="s">
        <v>14</v>
      </c>
      <c r="F452" s="3">
        <v>0.05</v>
      </c>
      <c r="G452" s="6" t="str">
        <f>VLOOKUP(InputData[[#This Row],[PRODUCT ID]],MasterData[],2,0)</f>
        <v>Smart Fitness Tracker Band</v>
      </c>
      <c r="H452" s="6" t="str">
        <f>VLOOKUP(B452,MasterData[],3,)</f>
        <v>Sports &amp; Outdoor</v>
      </c>
      <c r="I452" s="14">
        <f>VLOOKUP(B452,MasterData[],4,FALSE)</f>
        <v>89</v>
      </c>
      <c r="J452" s="14">
        <f>VLOOKUP(B452,MasterData[],5,FALSE)</f>
        <v>117.48</v>
      </c>
      <c r="K452" s="14">
        <f>InputData[[#This Row],[BUYING PRIZE]]*InputData[[#This Row],[QUANTITY]]</f>
        <v>267</v>
      </c>
      <c r="L452" s="14">
        <f>InputData[[#This Row],[SELLING PRICE]]*InputData[[#This Row],[QUANTITY]]*(1-InputData[[#This Row],[DISCOUNT %2]])</f>
        <v>334.81799999999998</v>
      </c>
      <c r="M452" s="16">
        <f>DAY(InputData[[#This Row],[DATE]])</f>
        <v>16</v>
      </c>
      <c r="N452" s="8" t="str">
        <f>TEXT(InputData[[#This Row],[DATE]],"mmm")</f>
        <v>Apr</v>
      </c>
      <c r="O452" s="10">
        <f>YEAR(InputData[[#This Row],[DATE]])</f>
        <v>2023</v>
      </c>
    </row>
    <row r="453" spans="1:15" x14ac:dyDescent="0.25">
      <c r="A453" s="2" t="s">
        <v>307</v>
      </c>
      <c r="B453" s="4" t="s">
        <v>91</v>
      </c>
      <c r="C453" s="5">
        <v>19</v>
      </c>
      <c r="D453" s="5" t="s">
        <v>8</v>
      </c>
      <c r="E453" s="5" t="s">
        <v>14</v>
      </c>
      <c r="F453" s="3">
        <v>0.2</v>
      </c>
      <c r="G453" s="6" t="str">
        <f>VLOOKUP(InputData[[#This Row],[PRODUCT ID]],MasterData[],2,0)</f>
        <v>Camping Tent for 4 People</v>
      </c>
      <c r="H453" s="6" t="str">
        <f>VLOOKUP(B453,MasterData[],3,)</f>
        <v>Sports &amp; Outdoor</v>
      </c>
      <c r="I453" s="14">
        <f>VLOOKUP(B453,MasterData[],4,FALSE)</f>
        <v>93</v>
      </c>
      <c r="J453" s="14">
        <f>VLOOKUP(B453,MasterData[],5,FALSE)</f>
        <v>104.16</v>
      </c>
      <c r="K453" s="14">
        <f>InputData[[#This Row],[BUYING PRIZE]]*InputData[[#This Row],[QUANTITY]]</f>
        <v>1767</v>
      </c>
      <c r="L453" s="14">
        <f>InputData[[#This Row],[SELLING PRICE]]*InputData[[#This Row],[QUANTITY]]*(1-InputData[[#This Row],[DISCOUNT %2]])</f>
        <v>1583.232</v>
      </c>
      <c r="M453" s="16">
        <f>DAY(InputData[[#This Row],[DATE]])</f>
        <v>17</v>
      </c>
      <c r="N453" s="8" t="str">
        <f>TEXT(InputData[[#This Row],[DATE]],"mmm")</f>
        <v>Dec</v>
      </c>
      <c r="O453" s="10">
        <f>YEAR(InputData[[#This Row],[DATE]])</f>
        <v>2023</v>
      </c>
    </row>
    <row r="454" spans="1:15" x14ac:dyDescent="0.25">
      <c r="A454" s="2" t="s">
        <v>308</v>
      </c>
      <c r="B454" s="4" t="s">
        <v>78</v>
      </c>
      <c r="C454" s="5">
        <v>12</v>
      </c>
      <c r="D454" s="5" t="s">
        <v>11</v>
      </c>
      <c r="E454" s="5" t="s">
        <v>8</v>
      </c>
      <c r="F454" s="3">
        <v>0.1</v>
      </c>
      <c r="G454" s="6" t="str">
        <f>VLOOKUP(InputData[[#This Row],[PRODUCT ID]],MasterData[],2,0)</f>
        <v>Glass Coffee Table</v>
      </c>
      <c r="H454" s="6" t="str">
        <f>VLOOKUP(B454,MasterData[],3,)</f>
        <v>Home &amp; Furniture</v>
      </c>
      <c r="I454" s="14">
        <f>VLOOKUP(B454,MasterData[],4,FALSE)</f>
        <v>121</v>
      </c>
      <c r="J454" s="14">
        <f>VLOOKUP(B454,MasterData[],5,FALSE)</f>
        <v>141.57</v>
      </c>
      <c r="K454" s="14">
        <f>InputData[[#This Row],[BUYING PRIZE]]*InputData[[#This Row],[QUANTITY]]</f>
        <v>1452</v>
      </c>
      <c r="L454" s="14">
        <f>InputData[[#This Row],[SELLING PRICE]]*InputData[[#This Row],[QUANTITY]]*(1-InputData[[#This Row],[DISCOUNT %2]])</f>
        <v>1528.9559999999999</v>
      </c>
      <c r="M454" s="16">
        <f>DAY(InputData[[#This Row],[DATE]])</f>
        <v>28</v>
      </c>
      <c r="N454" s="8" t="str">
        <f>TEXT(InputData[[#This Row],[DATE]],"mmm")</f>
        <v>Dec</v>
      </c>
      <c r="O454" s="10">
        <f>YEAR(InputData[[#This Row],[DATE]])</f>
        <v>2023</v>
      </c>
    </row>
    <row r="455" spans="1:15" x14ac:dyDescent="0.25">
      <c r="A455" s="2" t="s">
        <v>98</v>
      </c>
      <c r="B455" s="4" t="s">
        <v>54</v>
      </c>
      <c r="C455" s="5">
        <v>10</v>
      </c>
      <c r="D455" s="5" t="s">
        <v>11</v>
      </c>
      <c r="E455" s="5" t="s">
        <v>14</v>
      </c>
      <c r="F455" s="3">
        <v>0.2</v>
      </c>
      <c r="G455" s="6" t="str">
        <f>VLOOKUP(InputData[[#This Row],[PRODUCT ID]],MasterData[],2,0)</f>
        <v>Slim Fit Denim Jeans</v>
      </c>
      <c r="H455" s="6" t="str">
        <f>VLOOKUP(B455,MasterData[],3,)</f>
        <v>Fashion &amp; Accessories</v>
      </c>
      <c r="I455" s="14">
        <f>VLOOKUP(B455,MasterData[],4,FALSE)</f>
        <v>134</v>
      </c>
      <c r="J455" s="14">
        <f>VLOOKUP(B455,MasterData[],5,FALSE)</f>
        <v>156.78</v>
      </c>
      <c r="K455" s="14">
        <f>InputData[[#This Row],[BUYING PRIZE]]*InputData[[#This Row],[QUANTITY]]</f>
        <v>1340</v>
      </c>
      <c r="L455" s="14">
        <f>InputData[[#This Row],[SELLING PRICE]]*InputData[[#This Row],[QUANTITY]]*(1-InputData[[#This Row],[DISCOUNT %2]])</f>
        <v>1254.24</v>
      </c>
      <c r="M455" s="16">
        <f>DAY(InputData[[#This Row],[DATE]])</f>
        <v>3</v>
      </c>
      <c r="N455" s="8" t="str">
        <f>TEXT(InputData[[#This Row],[DATE]],"mmm")</f>
        <v>May</v>
      </c>
      <c r="O455" s="10">
        <f>YEAR(InputData[[#This Row],[DATE]])</f>
        <v>2023</v>
      </c>
    </row>
    <row r="456" spans="1:15" x14ac:dyDescent="0.25">
      <c r="A456" s="2" t="s">
        <v>64</v>
      </c>
      <c r="B456" s="4" t="s">
        <v>6</v>
      </c>
      <c r="C456" s="5">
        <v>5</v>
      </c>
      <c r="D456" s="5" t="s">
        <v>8</v>
      </c>
      <c r="E456" s="5" t="s">
        <v>8</v>
      </c>
      <c r="F456" s="3">
        <v>0.15</v>
      </c>
      <c r="G456" s="6" t="str">
        <f>VLOOKUP(InputData[[#This Row],[PRODUCT ID]],MasterData[],2,0)</f>
        <v>Bluetooth Smartwatch Series 5</v>
      </c>
      <c r="H456" s="6" t="str">
        <f>VLOOKUP(B456,MasterData[],3,)</f>
        <v>Electronics &amp; Gadgets</v>
      </c>
      <c r="I456" s="14">
        <f>VLOOKUP(B456,MasterData[],4,FALSE)</f>
        <v>133</v>
      </c>
      <c r="J456" s="14">
        <f>VLOOKUP(B456,MasterData[],5,FALSE)</f>
        <v>155.61000000000001</v>
      </c>
      <c r="K456" s="14">
        <f>InputData[[#This Row],[BUYING PRIZE]]*InputData[[#This Row],[QUANTITY]]</f>
        <v>665</v>
      </c>
      <c r="L456" s="14">
        <f>InputData[[#This Row],[SELLING PRICE]]*InputData[[#This Row],[QUANTITY]]*(1-InputData[[#This Row],[DISCOUNT %2]])</f>
        <v>661.34250000000009</v>
      </c>
      <c r="M456" s="16">
        <f>DAY(InputData[[#This Row],[DATE]])</f>
        <v>7</v>
      </c>
      <c r="N456" s="8" t="str">
        <f>TEXT(InputData[[#This Row],[DATE]],"mmm")</f>
        <v>Sep</v>
      </c>
      <c r="O456" s="10">
        <f>YEAR(InputData[[#This Row],[DATE]])</f>
        <v>2023</v>
      </c>
    </row>
    <row r="457" spans="1:15" x14ac:dyDescent="0.25">
      <c r="A457" s="2" t="s">
        <v>208</v>
      </c>
      <c r="B457" s="4" t="s">
        <v>146</v>
      </c>
      <c r="C457" s="5">
        <v>1</v>
      </c>
      <c r="D457" s="5" t="s">
        <v>7</v>
      </c>
      <c r="E457" s="5" t="s">
        <v>8</v>
      </c>
      <c r="F457" s="3">
        <v>0.2</v>
      </c>
      <c r="G457" s="6" t="str">
        <f>VLOOKUP(InputData[[#This Row],[PRODUCT ID]],MasterData[],2,0)</f>
        <v>Gaming Laptop Xtreme</v>
      </c>
      <c r="H457" s="6" t="str">
        <f>VLOOKUP(B457,MasterData[],3,)</f>
        <v>Electronics &amp; Gadgets</v>
      </c>
      <c r="I457" s="14">
        <f>VLOOKUP(B457,MasterData[],4,FALSE)</f>
        <v>44</v>
      </c>
      <c r="J457" s="14">
        <f>VLOOKUP(B457,MasterData[],5,FALSE)</f>
        <v>48.84</v>
      </c>
      <c r="K457" s="14">
        <f>InputData[[#This Row],[BUYING PRIZE]]*InputData[[#This Row],[QUANTITY]]</f>
        <v>44</v>
      </c>
      <c r="L457" s="14">
        <f>InputData[[#This Row],[SELLING PRICE]]*InputData[[#This Row],[QUANTITY]]*(1-InputData[[#This Row],[DISCOUNT %2]])</f>
        <v>39.072000000000003</v>
      </c>
      <c r="M457" s="16">
        <f>DAY(InputData[[#This Row],[DATE]])</f>
        <v>1</v>
      </c>
      <c r="N457" s="8" t="str">
        <f>TEXT(InputData[[#This Row],[DATE]],"mmm")</f>
        <v>Jul</v>
      </c>
      <c r="O457" s="10">
        <f>YEAR(InputData[[#This Row],[DATE]])</f>
        <v>2023</v>
      </c>
    </row>
    <row r="458" spans="1:15" x14ac:dyDescent="0.25">
      <c r="A458" s="2" t="s">
        <v>166</v>
      </c>
      <c r="B458" s="4" t="s">
        <v>49</v>
      </c>
      <c r="C458" s="5">
        <v>14</v>
      </c>
      <c r="D458" s="5" t="s">
        <v>11</v>
      </c>
      <c r="E458" s="5" t="s">
        <v>14</v>
      </c>
      <c r="F458" s="3">
        <v>0.1</v>
      </c>
      <c r="G458" s="6" t="str">
        <f>VLOOKUP(InputData[[#This Row],[PRODUCT ID]],MasterData[],2,0)</f>
        <v>Building Blocks Set - Creative Kids</v>
      </c>
      <c r="H458" s="6" t="str">
        <f>VLOOKUP(B458,MasterData[],3,)</f>
        <v>Toys &amp; Gaming</v>
      </c>
      <c r="I458" s="14">
        <f>VLOOKUP(B458,MasterData[],4,FALSE)</f>
        <v>50</v>
      </c>
      <c r="J458" s="14">
        <f>VLOOKUP(B458,MasterData[],5,FALSE)</f>
        <v>62</v>
      </c>
      <c r="K458" s="14">
        <f>InputData[[#This Row],[BUYING PRIZE]]*InputData[[#This Row],[QUANTITY]]</f>
        <v>700</v>
      </c>
      <c r="L458" s="14">
        <f>InputData[[#This Row],[SELLING PRICE]]*InputData[[#This Row],[QUANTITY]]*(1-InputData[[#This Row],[DISCOUNT %2]])</f>
        <v>781.2</v>
      </c>
      <c r="M458" s="16">
        <f>DAY(InputData[[#This Row],[DATE]])</f>
        <v>2</v>
      </c>
      <c r="N458" s="8" t="str">
        <f>TEXT(InputData[[#This Row],[DATE]],"mmm")</f>
        <v>Aug</v>
      </c>
      <c r="O458" s="10">
        <f>YEAR(InputData[[#This Row],[DATE]])</f>
        <v>2023</v>
      </c>
    </row>
    <row r="459" spans="1:15" x14ac:dyDescent="0.25">
      <c r="A459" s="2" t="s">
        <v>309</v>
      </c>
      <c r="B459" s="4" t="s">
        <v>155</v>
      </c>
      <c r="C459" s="5">
        <v>11</v>
      </c>
      <c r="D459" s="5" t="s">
        <v>7</v>
      </c>
      <c r="E459" s="5" t="s">
        <v>8</v>
      </c>
      <c r="F459" s="3">
        <v>0.05</v>
      </c>
      <c r="G459" s="6" t="str">
        <f>VLOOKUP(InputData[[#This Row],[PRODUCT ID]],MasterData[],2,0)</f>
        <v>Gaming Mouse - RGB Edition</v>
      </c>
      <c r="H459" s="6" t="str">
        <f>VLOOKUP(B459,MasterData[],3,)</f>
        <v>Toys &amp; Gaming</v>
      </c>
      <c r="I459" s="14">
        <f>VLOOKUP(B459,MasterData[],4,FALSE)</f>
        <v>90</v>
      </c>
      <c r="J459" s="14">
        <f>VLOOKUP(B459,MasterData[],5,FALSE)</f>
        <v>115.2</v>
      </c>
      <c r="K459" s="14">
        <f>InputData[[#This Row],[BUYING PRIZE]]*InputData[[#This Row],[QUANTITY]]</f>
        <v>990</v>
      </c>
      <c r="L459" s="14">
        <f>InputData[[#This Row],[SELLING PRICE]]*InputData[[#This Row],[QUANTITY]]*(1-InputData[[#This Row],[DISCOUNT %2]])</f>
        <v>1203.8399999999999</v>
      </c>
      <c r="M459" s="16">
        <f>DAY(InputData[[#This Row],[DATE]])</f>
        <v>22</v>
      </c>
      <c r="N459" s="8" t="str">
        <f>TEXT(InputData[[#This Row],[DATE]],"mmm")</f>
        <v>Sep</v>
      </c>
      <c r="O459" s="10">
        <f>YEAR(InputData[[#This Row],[DATE]])</f>
        <v>2023</v>
      </c>
    </row>
    <row r="460" spans="1:15" x14ac:dyDescent="0.25">
      <c r="A460" s="2" t="s">
        <v>140</v>
      </c>
      <c r="B460" s="4" t="s">
        <v>18</v>
      </c>
      <c r="C460" s="5">
        <v>3</v>
      </c>
      <c r="D460" s="5" t="s">
        <v>11</v>
      </c>
      <c r="E460" s="5" t="s">
        <v>14</v>
      </c>
      <c r="F460" s="3">
        <v>0.05</v>
      </c>
      <c r="G460" s="6" t="str">
        <f>VLOOKUP(InputData[[#This Row],[PRODUCT ID]],MasterData[],2,0)</f>
        <v>Wireless Noise-Canceling Headphones</v>
      </c>
      <c r="H460" s="6" t="str">
        <f>VLOOKUP(B460,MasterData[],3,)</f>
        <v>Electronics &amp; Gadgets</v>
      </c>
      <c r="I460" s="14">
        <f>VLOOKUP(B460,MasterData[],4,FALSE)</f>
        <v>71</v>
      </c>
      <c r="J460" s="14">
        <f>VLOOKUP(B460,MasterData[],5,FALSE)</f>
        <v>80.94</v>
      </c>
      <c r="K460" s="14">
        <f>InputData[[#This Row],[BUYING PRIZE]]*InputData[[#This Row],[QUANTITY]]</f>
        <v>213</v>
      </c>
      <c r="L460" s="14">
        <f>InputData[[#This Row],[SELLING PRICE]]*InputData[[#This Row],[QUANTITY]]*(1-InputData[[#This Row],[DISCOUNT %2]])</f>
        <v>230.67899999999997</v>
      </c>
      <c r="M460" s="16">
        <f>DAY(InputData[[#This Row],[DATE]])</f>
        <v>2</v>
      </c>
      <c r="N460" s="8" t="str">
        <f>TEXT(InputData[[#This Row],[DATE]],"mmm")</f>
        <v>Jul</v>
      </c>
      <c r="O460" s="10">
        <f>YEAR(InputData[[#This Row],[DATE]])</f>
        <v>2023</v>
      </c>
    </row>
    <row r="461" spans="1:15" x14ac:dyDescent="0.25">
      <c r="A461" s="2" t="s">
        <v>243</v>
      </c>
      <c r="B461" s="4" t="s">
        <v>49</v>
      </c>
      <c r="C461" s="5">
        <v>15</v>
      </c>
      <c r="D461" s="5" t="s">
        <v>8</v>
      </c>
      <c r="E461" s="5" t="s">
        <v>14</v>
      </c>
      <c r="F461" s="3">
        <v>0.1</v>
      </c>
      <c r="G461" s="6" t="str">
        <f>VLOOKUP(InputData[[#This Row],[PRODUCT ID]],MasterData[],2,0)</f>
        <v>Building Blocks Set - Creative Kids</v>
      </c>
      <c r="H461" s="6" t="str">
        <f>VLOOKUP(B461,MasterData[],3,)</f>
        <v>Toys &amp; Gaming</v>
      </c>
      <c r="I461" s="14">
        <f>VLOOKUP(B461,MasterData[],4,FALSE)</f>
        <v>50</v>
      </c>
      <c r="J461" s="14">
        <f>VLOOKUP(B461,MasterData[],5,FALSE)</f>
        <v>62</v>
      </c>
      <c r="K461" s="14">
        <f>InputData[[#This Row],[BUYING PRIZE]]*InputData[[#This Row],[QUANTITY]]</f>
        <v>750</v>
      </c>
      <c r="L461" s="14">
        <f>InputData[[#This Row],[SELLING PRICE]]*InputData[[#This Row],[QUANTITY]]*(1-InputData[[#This Row],[DISCOUNT %2]])</f>
        <v>837</v>
      </c>
      <c r="M461" s="16">
        <f>DAY(InputData[[#This Row],[DATE]])</f>
        <v>28</v>
      </c>
      <c r="N461" s="8" t="str">
        <f>TEXT(InputData[[#This Row],[DATE]],"mmm")</f>
        <v>Sep</v>
      </c>
      <c r="O461" s="10">
        <f>YEAR(InputData[[#This Row],[DATE]])</f>
        <v>2023</v>
      </c>
    </row>
    <row r="462" spans="1:15" x14ac:dyDescent="0.25">
      <c r="A462" s="2" t="s">
        <v>12</v>
      </c>
      <c r="B462" s="4" t="s">
        <v>44</v>
      </c>
      <c r="C462" s="5">
        <v>7</v>
      </c>
      <c r="D462" s="5" t="s">
        <v>7</v>
      </c>
      <c r="E462" s="5" t="s">
        <v>14</v>
      </c>
      <c r="F462" s="3">
        <v>0.2</v>
      </c>
      <c r="G462" s="6" t="str">
        <f>VLOOKUP(InputData[[#This Row],[PRODUCT ID]],MasterData[],2,0)</f>
        <v>Polarized Sunglasses</v>
      </c>
      <c r="H462" s="6" t="str">
        <f>VLOOKUP(B462,MasterData[],3,)</f>
        <v>Fashion &amp; Accessories</v>
      </c>
      <c r="I462" s="14">
        <f>VLOOKUP(B462,MasterData[],4,FALSE)</f>
        <v>112</v>
      </c>
      <c r="J462" s="14">
        <f>VLOOKUP(B462,MasterData[],5,FALSE)</f>
        <v>146.72</v>
      </c>
      <c r="K462" s="14">
        <f>InputData[[#This Row],[BUYING PRIZE]]*InputData[[#This Row],[QUANTITY]]</f>
        <v>784</v>
      </c>
      <c r="L462" s="14">
        <f>InputData[[#This Row],[SELLING PRICE]]*InputData[[#This Row],[QUANTITY]]*(1-InputData[[#This Row],[DISCOUNT %2]])</f>
        <v>821.63200000000006</v>
      </c>
      <c r="M462" s="16">
        <f>DAY(InputData[[#This Row],[DATE]])</f>
        <v>9</v>
      </c>
      <c r="N462" s="8" t="str">
        <f>TEXT(InputData[[#This Row],[DATE]],"mmm")</f>
        <v>Feb</v>
      </c>
      <c r="O462" s="10">
        <f>YEAR(InputData[[#This Row],[DATE]])</f>
        <v>2023</v>
      </c>
    </row>
    <row r="463" spans="1:15" x14ac:dyDescent="0.25">
      <c r="A463" s="2" t="s">
        <v>135</v>
      </c>
      <c r="B463" s="4" t="s">
        <v>74</v>
      </c>
      <c r="C463" s="5">
        <v>9</v>
      </c>
      <c r="D463" s="5" t="s">
        <v>11</v>
      </c>
      <c r="E463" s="5" t="s">
        <v>14</v>
      </c>
      <c r="F463" s="3">
        <v>0.2</v>
      </c>
      <c r="G463" s="6" t="str">
        <f>VLOOKUP(InputData[[#This Row],[PRODUCT ID]],MasterData[],2,0)</f>
        <v>3-Seater Recliner Sofa</v>
      </c>
      <c r="H463" s="6" t="str">
        <f>VLOOKUP(B463,MasterData[],3,)</f>
        <v>Home &amp; Furniture</v>
      </c>
      <c r="I463" s="14">
        <f>VLOOKUP(B463,MasterData[],4,FALSE)</f>
        <v>126</v>
      </c>
      <c r="J463" s="14">
        <f>VLOOKUP(B463,MasterData[],5,FALSE)</f>
        <v>162.54</v>
      </c>
      <c r="K463" s="14">
        <f>InputData[[#This Row],[BUYING PRIZE]]*InputData[[#This Row],[QUANTITY]]</f>
        <v>1134</v>
      </c>
      <c r="L463" s="14">
        <f>InputData[[#This Row],[SELLING PRICE]]*InputData[[#This Row],[QUANTITY]]*(1-InputData[[#This Row],[DISCOUNT %2]])</f>
        <v>1170.288</v>
      </c>
      <c r="M463" s="16">
        <f>DAY(InputData[[#This Row],[DATE]])</f>
        <v>27</v>
      </c>
      <c r="N463" s="8" t="str">
        <f>TEXT(InputData[[#This Row],[DATE]],"mmm")</f>
        <v>Jul</v>
      </c>
      <c r="O463" s="10">
        <f>YEAR(InputData[[#This Row],[DATE]])</f>
        <v>2023</v>
      </c>
    </row>
    <row r="464" spans="1:15" x14ac:dyDescent="0.25">
      <c r="A464" s="2" t="s">
        <v>188</v>
      </c>
      <c r="B464" s="4" t="s">
        <v>46</v>
      </c>
      <c r="C464" s="5">
        <v>1</v>
      </c>
      <c r="D464" s="5" t="s">
        <v>8</v>
      </c>
      <c r="E464" s="5" t="s">
        <v>8</v>
      </c>
      <c r="F464" s="3">
        <v>0.1</v>
      </c>
      <c r="G464" s="6" t="str">
        <f>VLOOKUP(InputData[[#This Row],[PRODUCT ID]],MasterData[],2,0)</f>
        <v>Running Shoes - Ultra Boost</v>
      </c>
      <c r="H464" s="6" t="str">
        <f>VLOOKUP(B464,MasterData[],3,)</f>
        <v>Fashion &amp; Accessories</v>
      </c>
      <c r="I464" s="14">
        <f>VLOOKUP(B464,MasterData[],4,FALSE)</f>
        <v>112</v>
      </c>
      <c r="J464" s="14">
        <f>VLOOKUP(B464,MasterData[],5,FALSE)</f>
        <v>122.08</v>
      </c>
      <c r="K464" s="14">
        <f>InputData[[#This Row],[BUYING PRIZE]]*InputData[[#This Row],[QUANTITY]]</f>
        <v>112</v>
      </c>
      <c r="L464" s="14">
        <f>InputData[[#This Row],[SELLING PRICE]]*InputData[[#This Row],[QUANTITY]]*(1-InputData[[#This Row],[DISCOUNT %2]])</f>
        <v>109.872</v>
      </c>
      <c r="M464" s="16">
        <f>DAY(InputData[[#This Row],[DATE]])</f>
        <v>9</v>
      </c>
      <c r="N464" s="8" t="str">
        <f>TEXT(InputData[[#This Row],[DATE]],"mmm")</f>
        <v>Sep</v>
      </c>
      <c r="O464" s="10">
        <f>YEAR(InputData[[#This Row],[DATE]])</f>
        <v>2023</v>
      </c>
    </row>
    <row r="465" spans="1:15" x14ac:dyDescent="0.25">
      <c r="A465" s="2" t="s">
        <v>160</v>
      </c>
      <c r="B465" s="4" t="s">
        <v>20</v>
      </c>
      <c r="C465" s="5">
        <v>8</v>
      </c>
      <c r="D465" s="5" t="s">
        <v>7</v>
      </c>
      <c r="E465" s="5" t="s">
        <v>8</v>
      </c>
      <c r="F465" s="3">
        <v>0.15</v>
      </c>
      <c r="G465" s="6" t="str">
        <f>VLOOKUP(InputData[[#This Row],[PRODUCT ID]],MasterData[],2,0)</f>
        <v>Mountain Bike Pro 5000</v>
      </c>
      <c r="H465" s="6" t="str">
        <f>VLOOKUP(B465,MasterData[],3,)</f>
        <v>Sports &amp; Outdoor</v>
      </c>
      <c r="I465" s="14">
        <f>VLOOKUP(B465,MasterData[],4,FALSE)</f>
        <v>37</v>
      </c>
      <c r="J465" s="14">
        <f>VLOOKUP(B465,MasterData[],5,FALSE)</f>
        <v>41.81</v>
      </c>
      <c r="K465" s="14">
        <f>InputData[[#This Row],[BUYING PRIZE]]*InputData[[#This Row],[QUANTITY]]</f>
        <v>296</v>
      </c>
      <c r="L465" s="14">
        <f>InputData[[#This Row],[SELLING PRICE]]*InputData[[#This Row],[QUANTITY]]*(1-InputData[[#This Row],[DISCOUNT %2]])</f>
        <v>284.30799999999999</v>
      </c>
      <c r="M465" s="16">
        <f>DAY(InputData[[#This Row],[DATE]])</f>
        <v>5</v>
      </c>
      <c r="N465" s="8" t="str">
        <f>TEXT(InputData[[#This Row],[DATE]],"mmm")</f>
        <v>Jul</v>
      </c>
      <c r="O465" s="10">
        <f>YEAR(InputData[[#This Row],[DATE]])</f>
        <v>2023</v>
      </c>
    </row>
    <row r="466" spans="1:15" x14ac:dyDescent="0.25">
      <c r="A466" s="2" t="s">
        <v>221</v>
      </c>
      <c r="B466" s="4" t="s">
        <v>70</v>
      </c>
      <c r="C466" s="5">
        <v>6</v>
      </c>
      <c r="D466" s="5" t="s">
        <v>11</v>
      </c>
      <c r="E466" s="5" t="s">
        <v>14</v>
      </c>
      <c r="F466" s="3">
        <v>0</v>
      </c>
      <c r="G466" s="6" t="str">
        <f>VLOOKUP(InputData[[#This Row],[PRODUCT ID]],MasterData[],2,0)</f>
        <v>Women's Designer Handbag</v>
      </c>
      <c r="H466" s="6" t="str">
        <f>VLOOKUP(B466,MasterData[],3,)</f>
        <v>Fashion &amp; Accessories</v>
      </c>
      <c r="I466" s="14">
        <f>VLOOKUP(B466,MasterData[],4,FALSE)</f>
        <v>44</v>
      </c>
      <c r="J466" s="14">
        <f>VLOOKUP(B466,MasterData[],5,FALSE)</f>
        <v>48.4</v>
      </c>
      <c r="K466" s="14">
        <f>InputData[[#This Row],[BUYING PRIZE]]*InputData[[#This Row],[QUANTITY]]</f>
        <v>264</v>
      </c>
      <c r="L466" s="14">
        <f>InputData[[#This Row],[SELLING PRICE]]*InputData[[#This Row],[QUANTITY]]*(1-InputData[[#This Row],[DISCOUNT %2]])</f>
        <v>290.39999999999998</v>
      </c>
      <c r="M466" s="16">
        <f>DAY(InputData[[#This Row],[DATE]])</f>
        <v>6</v>
      </c>
      <c r="N466" s="8" t="str">
        <f>TEXT(InputData[[#This Row],[DATE]],"mmm")</f>
        <v>Mar</v>
      </c>
      <c r="O466" s="10">
        <f>YEAR(InputData[[#This Row],[DATE]])</f>
        <v>2023</v>
      </c>
    </row>
    <row r="467" spans="1:15" x14ac:dyDescent="0.25">
      <c r="A467" s="2" t="s">
        <v>215</v>
      </c>
      <c r="B467" s="4" t="s">
        <v>114</v>
      </c>
      <c r="C467" s="5">
        <v>1</v>
      </c>
      <c r="D467" s="5" t="s">
        <v>11</v>
      </c>
      <c r="E467" s="5" t="s">
        <v>14</v>
      </c>
      <c r="F467" s="3">
        <v>0.2</v>
      </c>
      <c r="G467" s="6" t="str">
        <f>VLOOKUP(InputData[[#This Row],[PRODUCT ID]],MasterData[],2,0)</f>
        <v>Memory Foam Mattress</v>
      </c>
      <c r="H467" s="6" t="str">
        <f>VLOOKUP(B467,MasterData[],3,)</f>
        <v>Home &amp; Furniture</v>
      </c>
      <c r="I467" s="14">
        <f>VLOOKUP(B467,MasterData[],4,FALSE)</f>
        <v>144</v>
      </c>
      <c r="J467" s="14">
        <f>VLOOKUP(B467,MasterData[],5,FALSE)</f>
        <v>156.96</v>
      </c>
      <c r="K467" s="14">
        <f>InputData[[#This Row],[BUYING PRIZE]]*InputData[[#This Row],[QUANTITY]]</f>
        <v>144</v>
      </c>
      <c r="L467" s="14">
        <f>InputData[[#This Row],[SELLING PRICE]]*InputData[[#This Row],[QUANTITY]]*(1-InputData[[#This Row],[DISCOUNT %2]])</f>
        <v>125.56800000000001</v>
      </c>
      <c r="M467" s="16">
        <f>DAY(InputData[[#This Row],[DATE]])</f>
        <v>30</v>
      </c>
      <c r="N467" s="8" t="str">
        <f>TEXT(InputData[[#This Row],[DATE]],"mmm")</f>
        <v>Oct</v>
      </c>
      <c r="O467" s="10">
        <f>YEAR(InputData[[#This Row],[DATE]])</f>
        <v>2023</v>
      </c>
    </row>
    <row r="468" spans="1:15" x14ac:dyDescent="0.25">
      <c r="A468" s="2" t="s">
        <v>117</v>
      </c>
      <c r="B468" s="4" t="s">
        <v>22</v>
      </c>
      <c r="C468" s="5">
        <v>13</v>
      </c>
      <c r="D468" s="5" t="s">
        <v>11</v>
      </c>
      <c r="E468" s="5" t="s">
        <v>14</v>
      </c>
      <c r="F468" s="3">
        <v>0</v>
      </c>
      <c r="G468" s="6" t="str">
        <f>VLOOKUP(InputData[[#This Row],[PRODUCT ID]],MasterData[],2,0)</f>
        <v>VR Headset Max</v>
      </c>
      <c r="H468" s="6" t="str">
        <f>VLOOKUP(B468,MasterData[],3,)</f>
        <v>Electronics &amp; Gadgets</v>
      </c>
      <c r="I468" s="14">
        <f>VLOOKUP(B468,MasterData[],4,FALSE)</f>
        <v>43</v>
      </c>
      <c r="J468" s="14">
        <f>VLOOKUP(B468,MasterData[],5,FALSE)</f>
        <v>47.73</v>
      </c>
      <c r="K468" s="14">
        <f>InputData[[#This Row],[BUYING PRIZE]]*InputData[[#This Row],[QUANTITY]]</f>
        <v>559</v>
      </c>
      <c r="L468" s="14">
        <f>InputData[[#This Row],[SELLING PRICE]]*InputData[[#This Row],[QUANTITY]]*(1-InputData[[#This Row],[DISCOUNT %2]])</f>
        <v>620.49</v>
      </c>
      <c r="M468" s="16">
        <f>DAY(InputData[[#This Row],[DATE]])</f>
        <v>26</v>
      </c>
      <c r="N468" s="8" t="str">
        <f>TEXT(InputData[[#This Row],[DATE]],"mmm")</f>
        <v>Dec</v>
      </c>
      <c r="O468" s="10">
        <f>YEAR(InputData[[#This Row],[DATE]])</f>
        <v>2023</v>
      </c>
    </row>
    <row r="469" spans="1:15" x14ac:dyDescent="0.25">
      <c r="A469" s="2" t="s">
        <v>276</v>
      </c>
      <c r="B469" s="4" t="s">
        <v>34</v>
      </c>
      <c r="C469" s="5">
        <v>4</v>
      </c>
      <c r="D469" s="5" t="s">
        <v>7</v>
      </c>
      <c r="E469" s="5" t="s">
        <v>14</v>
      </c>
      <c r="F469" s="3">
        <v>0.1</v>
      </c>
      <c r="G469" s="6" t="str">
        <f>VLOOKUP(InputData[[#This Row],[PRODUCT ID]],MasterData[],2,0)</f>
        <v>Trekking Backpack 50L</v>
      </c>
      <c r="H469" s="6" t="str">
        <f>VLOOKUP(B469,MasterData[],3,)</f>
        <v>Sports &amp; Outdoor</v>
      </c>
      <c r="I469" s="14">
        <f>VLOOKUP(B469,MasterData[],4,FALSE)</f>
        <v>5</v>
      </c>
      <c r="J469" s="14">
        <f>VLOOKUP(B469,MasterData[],5,FALSE)</f>
        <v>6.7</v>
      </c>
      <c r="K469" s="14">
        <f>InputData[[#This Row],[BUYING PRIZE]]*InputData[[#This Row],[QUANTITY]]</f>
        <v>20</v>
      </c>
      <c r="L469" s="14">
        <f>InputData[[#This Row],[SELLING PRICE]]*InputData[[#This Row],[QUANTITY]]*(1-InputData[[#This Row],[DISCOUNT %2]])</f>
        <v>24.12</v>
      </c>
      <c r="M469" s="16">
        <f>DAY(InputData[[#This Row],[DATE]])</f>
        <v>19</v>
      </c>
      <c r="N469" s="8" t="str">
        <f>TEXT(InputData[[#This Row],[DATE]],"mmm")</f>
        <v>Apr</v>
      </c>
      <c r="O469" s="10">
        <f>YEAR(InputData[[#This Row],[DATE]])</f>
        <v>2023</v>
      </c>
    </row>
    <row r="470" spans="1:15" x14ac:dyDescent="0.25">
      <c r="A470" s="2" t="s">
        <v>169</v>
      </c>
      <c r="B470" s="4" t="s">
        <v>28</v>
      </c>
      <c r="C470" s="5">
        <v>8</v>
      </c>
      <c r="D470" s="5" t="s">
        <v>8</v>
      </c>
      <c r="E470" s="5" t="s">
        <v>14</v>
      </c>
      <c r="F470" s="3">
        <v>0</v>
      </c>
      <c r="G470" s="6" t="str">
        <f>VLOOKUP(InputData[[#This Row],[PRODUCT ID]],MasterData[],2,0)</f>
        <v>Yoga Mat - Anti-Slip</v>
      </c>
      <c r="H470" s="6" t="str">
        <f>VLOOKUP(B470,MasterData[],3,)</f>
        <v>Sports &amp; Outdoor</v>
      </c>
      <c r="I470" s="14">
        <f>VLOOKUP(B470,MasterData[],4,FALSE)</f>
        <v>148</v>
      </c>
      <c r="J470" s="14">
        <f>VLOOKUP(B470,MasterData[],5,FALSE)</f>
        <v>201.28</v>
      </c>
      <c r="K470" s="14">
        <f>InputData[[#This Row],[BUYING PRIZE]]*InputData[[#This Row],[QUANTITY]]</f>
        <v>1184</v>
      </c>
      <c r="L470" s="14">
        <f>InputData[[#This Row],[SELLING PRICE]]*InputData[[#This Row],[QUANTITY]]*(1-InputData[[#This Row],[DISCOUNT %2]])</f>
        <v>1610.24</v>
      </c>
      <c r="M470" s="16">
        <f>DAY(InputData[[#This Row],[DATE]])</f>
        <v>3</v>
      </c>
      <c r="N470" s="8" t="str">
        <f>TEXT(InputData[[#This Row],[DATE]],"mmm")</f>
        <v>Apr</v>
      </c>
      <c r="O470" s="10">
        <f>YEAR(InputData[[#This Row],[DATE]])</f>
        <v>2023</v>
      </c>
    </row>
    <row r="471" spans="1:15" x14ac:dyDescent="0.25">
      <c r="A471" s="2" t="s">
        <v>186</v>
      </c>
      <c r="B471" s="4" t="s">
        <v>31</v>
      </c>
      <c r="C471" s="5">
        <v>18</v>
      </c>
      <c r="D471" s="5" t="s">
        <v>8</v>
      </c>
      <c r="E471" s="5" t="s">
        <v>14</v>
      </c>
      <c r="F471" s="3">
        <v>0.05</v>
      </c>
      <c r="G471" s="6" t="str">
        <f>VLOOKUP(InputData[[#This Row],[PRODUCT ID]],MasterData[],2,0)</f>
        <v>Men's Leather Jacket</v>
      </c>
      <c r="H471" s="6" t="str">
        <f>VLOOKUP(B471,MasterData[],3,)</f>
        <v>Fashion &amp; Accessories</v>
      </c>
      <c r="I471" s="14">
        <f>VLOOKUP(B471,MasterData[],4,FALSE)</f>
        <v>148</v>
      </c>
      <c r="J471" s="14">
        <f>VLOOKUP(B471,MasterData[],5,FALSE)</f>
        <v>164.28</v>
      </c>
      <c r="K471" s="14">
        <f>InputData[[#This Row],[BUYING PRIZE]]*InputData[[#This Row],[QUANTITY]]</f>
        <v>2664</v>
      </c>
      <c r="L471" s="14">
        <f>InputData[[#This Row],[SELLING PRICE]]*InputData[[#This Row],[QUANTITY]]*(1-InputData[[#This Row],[DISCOUNT %2]])</f>
        <v>2809.1879999999996</v>
      </c>
      <c r="M471" s="16">
        <f>DAY(InputData[[#This Row],[DATE]])</f>
        <v>24</v>
      </c>
      <c r="N471" s="8" t="str">
        <f>TEXT(InputData[[#This Row],[DATE]],"mmm")</f>
        <v>May</v>
      </c>
      <c r="O471" s="10">
        <f>YEAR(InputData[[#This Row],[DATE]])</f>
        <v>2023</v>
      </c>
    </row>
    <row r="472" spans="1:15" x14ac:dyDescent="0.25">
      <c r="A472" s="2" t="s">
        <v>143</v>
      </c>
      <c r="B472" s="4" t="s">
        <v>155</v>
      </c>
      <c r="C472" s="5">
        <v>19</v>
      </c>
      <c r="D472" s="5" t="s">
        <v>7</v>
      </c>
      <c r="E472" s="5" t="s">
        <v>14</v>
      </c>
      <c r="F472" s="3">
        <v>0.15</v>
      </c>
      <c r="G472" s="6" t="str">
        <f>VLOOKUP(InputData[[#This Row],[PRODUCT ID]],MasterData[],2,0)</f>
        <v>Gaming Mouse - RGB Edition</v>
      </c>
      <c r="H472" s="6" t="str">
        <f>VLOOKUP(B472,MasterData[],3,)</f>
        <v>Toys &amp; Gaming</v>
      </c>
      <c r="I472" s="14">
        <f>VLOOKUP(B472,MasterData[],4,FALSE)</f>
        <v>90</v>
      </c>
      <c r="J472" s="14">
        <f>VLOOKUP(B472,MasterData[],5,FALSE)</f>
        <v>115.2</v>
      </c>
      <c r="K472" s="14">
        <f>InputData[[#This Row],[BUYING PRIZE]]*InputData[[#This Row],[QUANTITY]]</f>
        <v>1710</v>
      </c>
      <c r="L472" s="14">
        <f>InputData[[#This Row],[SELLING PRICE]]*InputData[[#This Row],[QUANTITY]]*(1-InputData[[#This Row],[DISCOUNT %2]])</f>
        <v>1860.48</v>
      </c>
      <c r="M472" s="16">
        <f>DAY(InputData[[#This Row],[DATE]])</f>
        <v>23</v>
      </c>
      <c r="N472" s="8" t="str">
        <f>TEXT(InputData[[#This Row],[DATE]],"mmm")</f>
        <v>Sep</v>
      </c>
      <c r="O472" s="10">
        <f>YEAR(InputData[[#This Row],[DATE]])</f>
        <v>2023</v>
      </c>
    </row>
    <row r="473" spans="1:15" x14ac:dyDescent="0.25">
      <c r="A473" s="2" t="s">
        <v>275</v>
      </c>
      <c r="B473" s="4" t="s">
        <v>24</v>
      </c>
      <c r="C473" s="5">
        <v>2</v>
      </c>
      <c r="D473" s="5" t="s">
        <v>11</v>
      </c>
      <c r="E473" s="5" t="s">
        <v>14</v>
      </c>
      <c r="F473" s="3">
        <v>0.05</v>
      </c>
      <c r="G473" s="6" t="str">
        <f>VLOOKUP(InputData[[#This Row],[PRODUCT ID]],MasterData[],2,0)</f>
        <v>Diamond Stud Earrings</v>
      </c>
      <c r="H473" s="6" t="str">
        <f>VLOOKUP(B473,MasterData[],3,)</f>
        <v>Fashion &amp; Accessories</v>
      </c>
      <c r="I473" s="14">
        <f>VLOOKUP(B473,MasterData[],4,FALSE)</f>
        <v>13</v>
      </c>
      <c r="J473" s="14">
        <f>VLOOKUP(B473,MasterData[],5,FALSE)</f>
        <v>16.64</v>
      </c>
      <c r="K473" s="14">
        <f>InputData[[#This Row],[BUYING PRIZE]]*InputData[[#This Row],[QUANTITY]]</f>
        <v>26</v>
      </c>
      <c r="L473" s="14">
        <f>InputData[[#This Row],[SELLING PRICE]]*InputData[[#This Row],[QUANTITY]]*(1-InputData[[#This Row],[DISCOUNT %2]])</f>
        <v>31.616</v>
      </c>
      <c r="M473" s="16">
        <f>DAY(InputData[[#This Row],[DATE]])</f>
        <v>10</v>
      </c>
      <c r="N473" s="8" t="str">
        <f>TEXT(InputData[[#This Row],[DATE]],"mmm")</f>
        <v>Aug</v>
      </c>
      <c r="O473" s="10">
        <f>YEAR(InputData[[#This Row],[DATE]])</f>
        <v>2023</v>
      </c>
    </row>
    <row r="474" spans="1:15" x14ac:dyDescent="0.25">
      <c r="A474" s="2" t="s">
        <v>157</v>
      </c>
      <c r="B474" s="4" t="s">
        <v>46</v>
      </c>
      <c r="C474" s="5">
        <v>8</v>
      </c>
      <c r="D474" s="5" t="s">
        <v>7</v>
      </c>
      <c r="E474" s="5" t="s">
        <v>14</v>
      </c>
      <c r="F474" s="3">
        <v>0</v>
      </c>
      <c r="G474" s="6" t="str">
        <f>VLOOKUP(InputData[[#This Row],[PRODUCT ID]],MasterData[],2,0)</f>
        <v>Running Shoes - Ultra Boost</v>
      </c>
      <c r="H474" s="6" t="str">
        <f>VLOOKUP(B474,MasterData[],3,)</f>
        <v>Fashion &amp; Accessories</v>
      </c>
      <c r="I474" s="14">
        <f>VLOOKUP(B474,MasterData[],4,FALSE)</f>
        <v>112</v>
      </c>
      <c r="J474" s="14">
        <f>VLOOKUP(B474,MasterData[],5,FALSE)</f>
        <v>122.08</v>
      </c>
      <c r="K474" s="14">
        <f>InputData[[#This Row],[BUYING PRIZE]]*InputData[[#This Row],[QUANTITY]]</f>
        <v>896</v>
      </c>
      <c r="L474" s="14">
        <f>InputData[[#This Row],[SELLING PRICE]]*InputData[[#This Row],[QUANTITY]]*(1-InputData[[#This Row],[DISCOUNT %2]])</f>
        <v>976.64</v>
      </c>
      <c r="M474" s="16">
        <f>DAY(InputData[[#This Row],[DATE]])</f>
        <v>22</v>
      </c>
      <c r="N474" s="8" t="str">
        <f>TEXT(InputData[[#This Row],[DATE]],"mmm")</f>
        <v>Mar</v>
      </c>
      <c r="O474" s="10">
        <f>YEAR(InputData[[#This Row],[DATE]])</f>
        <v>2023</v>
      </c>
    </row>
    <row r="475" spans="1:15" x14ac:dyDescent="0.25">
      <c r="A475" s="2" t="s">
        <v>310</v>
      </c>
      <c r="B475" s="4" t="s">
        <v>22</v>
      </c>
      <c r="C475" s="5">
        <v>8</v>
      </c>
      <c r="D475" s="5" t="s">
        <v>8</v>
      </c>
      <c r="E475" s="5" t="s">
        <v>8</v>
      </c>
      <c r="F475" s="3">
        <v>0.2</v>
      </c>
      <c r="G475" s="6" t="str">
        <f>VLOOKUP(InputData[[#This Row],[PRODUCT ID]],MasterData[],2,0)</f>
        <v>VR Headset Max</v>
      </c>
      <c r="H475" s="6" t="str">
        <f>VLOOKUP(B475,MasterData[],3,)</f>
        <v>Electronics &amp; Gadgets</v>
      </c>
      <c r="I475" s="14">
        <f>VLOOKUP(B475,MasterData[],4,FALSE)</f>
        <v>43</v>
      </c>
      <c r="J475" s="14">
        <f>VLOOKUP(B475,MasterData[],5,FALSE)</f>
        <v>47.73</v>
      </c>
      <c r="K475" s="14">
        <f>InputData[[#This Row],[BUYING PRIZE]]*InputData[[#This Row],[QUANTITY]]</f>
        <v>344</v>
      </c>
      <c r="L475" s="14">
        <f>InputData[[#This Row],[SELLING PRICE]]*InputData[[#This Row],[QUANTITY]]*(1-InputData[[#This Row],[DISCOUNT %2]])</f>
        <v>305.47199999999998</v>
      </c>
      <c r="M475" s="16">
        <f>DAY(InputData[[#This Row],[DATE]])</f>
        <v>10</v>
      </c>
      <c r="N475" s="8" t="str">
        <f>TEXT(InputData[[#This Row],[DATE]],"mmm")</f>
        <v>Oct</v>
      </c>
      <c r="O475" s="10">
        <f>YEAR(InputData[[#This Row],[DATE]])</f>
        <v>2023</v>
      </c>
    </row>
    <row r="476" spans="1:15" x14ac:dyDescent="0.25">
      <c r="A476" s="2" t="s">
        <v>144</v>
      </c>
      <c r="B476" s="4" t="s">
        <v>63</v>
      </c>
      <c r="C476" s="5">
        <v>17</v>
      </c>
      <c r="D476" s="5" t="s">
        <v>11</v>
      </c>
      <c r="E476" s="5" t="s">
        <v>8</v>
      </c>
      <c r="F476" s="3">
        <v>0.15</v>
      </c>
      <c r="G476" s="6" t="str">
        <f>VLOOKUP(InputData[[#This Row],[PRODUCT ID]],MasterData[],2,0)</f>
        <v>Portable Power Bank 20,000mAh</v>
      </c>
      <c r="H476" s="6" t="str">
        <f>VLOOKUP(B476,MasterData[],3,)</f>
        <v>Electronics &amp; Gadgets</v>
      </c>
      <c r="I476" s="14">
        <f>VLOOKUP(B476,MasterData[],4,FALSE)</f>
        <v>75</v>
      </c>
      <c r="J476" s="14">
        <f>VLOOKUP(B476,MasterData[],5,FALSE)</f>
        <v>85.5</v>
      </c>
      <c r="K476" s="14">
        <f>InputData[[#This Row],[BUYING PRIZE]]*InputData[[#This Row],[QUANTITY]]</f>
        <v>1275</v>
      </c>
      <c r="L476" s="14">
        <f>InputData[[#This Row],[SELLING PRICE]]*InputData[[#This Row],[QUANTITY]]*(1-InputData[[#This Row],[DISCOUNT %2]])</f>
        <v>1235.4749999999999</v>
      </c>
      <c r="M476" s="16">
        <f>DAY(InputData[[#This Row],[DATE]])</f>
        <v>29</v>
      </c>
      <c r="N476" s="8" t="str">
        <f>TEXT(InputData[[#This Row],[DATE]],"mmm")</f>
        <v>Oct</v>
      </c>
      <c r="O476" s="10">
        <f>YEAR(InputData[[#This Row],[DATE]])</f>
        <v>2023</v>
      </c>
    </row>
  </sheetData>
  <dataValidations count="3">
    <dataValidation type="list" allowBlank="1" showInputMessage="1" showErrorMessage="1" sqref="E2:E476" xr:uid="{00000000-0002-0000-0000-000000000000}">
      <formula1>"Online,Cash"</formula1>
    </dataValidation>
    <dataValidation type="whole" allowBlank="1" showInputMessage="1" showErrorMessage="1" sqref="C2:C476" xr:uid="{00000000-0002-0000-0000-000001000000}">
      <formula1>1</formula1>
      <formula2>1000</formula2>
    </dataValidation>
    <dataValidation type="list" allowBlank="1" showInputMessage="1" showErrorMessage="1" sqref="D2:D476" xr:uid="{00000000-0002-0000-0000-000002000000}">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9B17-3657-4DFC-880C-66C3128C7E5D}">
  <dimension ref="A1:AO47"/>
  <sheetViews>
    <sheetView topLeftCell="U1" zoomScale="80" zoomScaleNormal="80" workbookViewId="0">
      <selection activeCell="AA7" sqref="AA7"/>
    </sheetView>
  </sheetViews>
  <sheetFormatPr defaultRowHeight="15" x14ac:dyDescent="0.25"/>
  <cols>
    <col min="1" max="1" width="7.85546875" bestFit="1" customWidth="1"/>
    <col min="2" max="2" width="29.28515625" style="11" bestFit="1" customWidth="1"/>
    <col min="4" max="4" width="29.140625" bestFit="1" customWidth="1"/>
    <col min="5" max="5" width="29.28515625" bestFit="1" customWidth="1"/>
    <col min="6" max="6" width="13" customWidth="1"/>
    <col min="8" max="8" width="8.42578125" bestFit="1" customWidth="1"/>
    <col min="9" max="9" width="29.140625" bestFit="1" customWidth="1"/>
    <col min="10" max="10" width="29.28515625" bestFit="1" customWidth="1"/>
    <col min="11" max="11" width="28" style="6" customWidth="1"/>
    <col min="12" max="12" width="10.5703125" style="6" customWidth="1"/>
    <col min="13" max="13" width="13.28515625" style="6" customWidth="1"/>
    <col min="14" max="14" width="12.28515625" style="6" customWidth="1"/>
    <col min="15" max="15" width="11.5703125" style="6" bestFit="1" customWidth="1"/>
    <col min="17" max="17" width="40.5703125" bestFit="1" customWidth="1"/>
    <col min="18" max="18" width="29.28515625" bestFit="1" customWidth="1"/>
    <col min="19" max="19" width="17.42578125" bestFit="1" customWidth="1"/>
    <col min="20" max="21" width="17" style="6" customWidth="1"/>
    <col min="22" max="22" width="36.42578125" style="6" bestFit="1" customWidth="1"/>
    <col min="23" max="24" width="20.7109375" style="6" bestFit="1" customWidth="1"/>
    <col min="25" max="25" width="20.7109375" style="6" customWidth="1"/>
    <col min="26" max="26" width="34.7109375" style="6" customWidth="1"/>
    <col min="27" max="27" width="28.5703125" style="6" bestFit="1" customWidth="1"/>
    <col min="28" max="28" width="17.42578125" bestFit="1" customWidth="1"/>
    <col min="29" max="29" width="15.28515625" style="6" customWidth="1"/>
    <col min="30" max="30" width="23.5703125" bestFit="1" customWidth="1"/>
    <col min="31" max="31" width="29.28515625" bestFit="1" customWidth="1"/>
    <col min="32" max="32" width="29.28515625" style="6" customWidth="1"/>
    <col min="33" max="33" width="13" customWidth="1"/>
    <col min="34" max="34" width="22.28515625" style="6" bestFit="1" customWidth="1"/>
    <col min="35" max="35" width="12.5703125" customWidth="1"/>
    <col min="36" max="36" width="13" customWidth="1"/>
    <col min="37" max="37" width="12.85546875" bestFit="1" customWidth="1"/>
    <col min="38" max="38" width="29.28515625" bestFit="1" customWidth="1"/>
    <col min="39" max="39" width="16.140625" customWidth="1"/>
    <col min="40" max="40" width="8.42578125" bestFit="1" customWidth="1"/>
    <col min="41" max="41" width="29.28515625" bestFit="1" customWidth="1"/>
  </cols>
  <sheetData>
    <row r="1" spans="1:41" x14ac:dyDescent="0.25">
      <c r="A1" s="12" t="s">
        <v>368</v>
      </c>
      <c r="B1" s="11" t="s">
        <v>371</v>
      </c>
      <c r="D1" s="6" t="s">
        <v>385</v>
      </c>
      <c r="E1" s="6" t="s">
        <v>371</v>
      </c>
      <c r="H1" s="12" t="s">
        <v>384</v>
      </c>
      <c r="I1" s="6" t="s">
        <v>385</v>
      </c>
      <c r="J1" s="6" t="s">
        <v>371</v>
      </c>
      <c r="M1" s="6" t="b">
        <v>1</v>
      </c>
      <c r="N1" s="6" t="b">
        <v>1</v>
      </c>
      <c r="O1" s="6" t="b">
        <v>1</v>
      </c>
      <c r="V1" s="6" t="str">
        <f ca="1">VLOOKUP(1,U1:X47,2,0)</f>
        <v>Men's Leather Jacket</v>
      </c>
      <c r="W1" s="14">
        <f ca="1">VLOOKUP(1,U1:X47,3,0)</f>
        <v>27763.32</v>
      </c>
      <c r="X1" s="6">
        <f ca="1">VLOOKUP(1,U1:X47,4,0)</f>
        <v>186</v>
      </c>
      <c r="Z1" s="6">
        <v>1</v>
      </c>
      <c r="AA1" s="6">
        <v>1</v>
      </c>
      <c r="AB1">
        <f>MIN(Z1:AA1)</f>
        <v>1</v>
      </c>
      <c r="AD1" s="12" t="s">
        <v>384</v>
      </c>
      <c r="AE1" t="s">
        <v>371</v>
      </c>
      <c r="AH1" s="6" t="str">
        <f ca="1">VLOOKUP(1,$AG:$AI,2,0)</f>
        <v>Toys &amp; Gaming</v>
      </c>
      <c r="AI1" s="23">
        <f ca="1">VLOOKUP(1,$AG:$AI,3,0)</f>
        <v>98328.430999999982</v>
      </c>
      <c r="AK1" s="12" t="s">
        <v>384</v>
      </c>
      <c r="AL1" t="s">
        <v>371</v>
      </c>
      <c r="AN1" s="12" t="s">
        <v>384</v>
      </c>
      <c r="AO1" t="s">
        <v>371</v>
      </c>
    </row>
    <row r="2" spans="1:41" x14ac:dyDescent="0.25">
      <c r="A2" s="17">
        <v>1</v>
      </c>
      <c r="B2" s="11">
        <v>11524.922000000002</v>
      </c>
      <c r="D2" s="10">
        <v>401374</v>
      </c>
      <c r="E2" s="10">
        <v>427998.45700000011</v>
      </c>
      <c r="H2" s="18" t="s">
        <v>383</v>
      </c>
      <c r="I2" s="10">
        <v>32933</v>
      </c>
      <c r="J2" s="10">
        <v>35316.635000000002</v>
      </c>
      <c r="K2" s="10"/>
      <c r="L2" s="20" t="s">
        <v>390</v>
      </c>
      <c r="M2" s="20" t="s">
        <v>391</v>
      </c>
      <c r="N2" s="20" t="s">
        <v>392</v>
      </c>
      <c r="O2" s="20" t="s">
        <v>389</v>
      </c>
      <c r="Q2" s="12" t="s">
        <v>311</v>
      </c>
      <c r="R2" s="6" t="s">
        <v>371</v>
      </c>
      <c r="S2" s="6" t="s">
        <v>386</v>
      </c>
      <c r="AD2" s="18" t="s">
        <v>317</v>
      </c>
      <c r="AE2" s="10">
        <v>80250.692500000005</v>
      </c>
      <c r="AF2" s="10"/>
      <c r="AG2" s="6">
        <f ca="1">RANK(AI2, $AI$2:$AI$6)</f>
        <v>4</v>
      </c>
      <c r="AH2" s="6" t="str">
        <f ca="1">OFFSET($AD:$AD,1,0,COUNT($AE:$AE))</f>
        <v>Electronics &amp; Gadgets</v>
      </c>
      <c r="AI2" s="23">
        <f ca="1">OFFSET($AD:$AD,1,1,COUNT($AE:$AE))</f>
        <v>80250.692500000005</v>
      </c>
      <c r="AK2" s="18" t="s">
        <v>11</v>
      </c>
      <c r="AL2" s="10">
        <v>130429.41700000003</v>
      </c>
      <c r="AN2" s="18" t="s">
        <v>14</v>
      </c>
      <c r="AO2" s="10">
        <v>302696.97400000005</v>
      </c>
    </row>
    <row r="3" spans="1:41" x14ac:dyDescent="0.25">
      <c r="A3" s="17">
        <v>2</v>
      </c>
      <c r="B3" s="11">
        <v>13361.375</v>
      </c>
      <c r="H3" s="18" t="s">
        <v>382</v>
      </c>
      <c r="I3" s="10">
        <v>32791</v>
      </c>
      <c r="J3" s="10">
        <v>35095.988000000005</v>
      </c>
      <c r="K3" s="10"/>
      <c r="L3" s="18" t="s">
        <v>383</v>
      </c>
      <c r="M3" s="21">
        <f>IF($M$1=TRUE,VLOOKUP(L3,H:J,3,0),"")</f>
        <v>35316.635000000002</v>
      </c>
      <c r="N3" s="21">
        <f>IF($N$1=TRUE,VLOOKUP(L3,H:J,3,0)-VLOOKUP(L3,H:J,2,0),"")</f>
        <v>2383.635000000002</v>
      </c>
      <c r="O3" s="19">
        <f>IF($O$1=TRUE,N3/VLOOKUP(L3,H:J,3,0),"")</f>
        <v>6.7493264859463595E-2</v>
      </c>
      <c r="Q3" s="18" t="s">
        <v>339</v>
      </c>
      <c r="R3" s="10">
        <v>19204.100999999999</v>
      </c>
      <c r="S3" s="10">
        <v>137</v>
      </c>
      <c r="T3" s="10"/>
      <c r="U3" s="10">
        <f ca="1">RANK(W3,W$3:W$100)</f>
        <v>5</v>
      </c>
      <c r="V3" s="6" t="str">
        <f ca="1">OFFSET($Q$2,1,0,COUNT($R:$R))</f>
        <v>3-Seater Recliner Sofa</v>
      </c>
      <c r="W3" s="14">
        <f ca="1">OFFSET($Q$2,1,1,COUNT($R:$R))</f>
        <v>19204.100999999999</v>
      </c>
      <c r="X3" s="6">
        <f ca="1">OFFSET($Q$2,1,2,COUNT($R:$R))</f>
        <v>137</v>
      </c>
      <c r="Z3" s="6" t="str">
        <f>INDEX(Q3:Q47,$AB$1)</f>
        <v>3-Seater Recliner Sofa</v>
      </c>
      <c r="AA3" s="23">
        <f>INDEX(R3:R47,$AA$1)</f>
        <v>19204.100999999999</v>
      </c>
      <c r="AD3" s="18" t="s">
        <v>327</v>
      </c>
      <c r="AE3" s="10">
        <v>91067.970499999996</v>
      </c>
      <c r="AF3" s="10"/>
      <c r="AG3" s="6">
        <f ca="1">RANK(AI3, $AI$2:$AI$6)</f>
        <v>2</v>
      </c>
      <c r="AH3" s="6" t="str">
        <f t="shared" ref="AH3:AH6" ca="1" si="0">OFFSET($AD:$AD,1,0,COUNT($AE:$AE))</f>
        <v>Fashion &amp; Accessories</v>
      </c>
      <c r="AI3" s="23">
        <f t="shared" ref="AI3:AI6" ca="1" si="1">OFFSET($AD:$AD,1,1,COUNT($AE:$AE))</f>
        <v>91067.970499999996</v>
      </c>
      <c r="AK3" s="18" t="s">
        <v>8</v>
      </c>
      <c r="AL3" s="10">
        <v>137186.63449999999</v>
      </c>
      <c r="AN3" s="18" t="s">
        <v>8</v>
      </c>
      <c r="AO3" s="10">
        <v>125301.48299999998</v>
      </c>
    </row>
    <row r="4" spans="1:41" x14ac:dyDescent="0.25">
      <c r="A4" s="17">
        <v>3</v>
      </c>
      <c r="B4" s="11">
        <v>24281.026000000002</v>
      </c>
      <c r="H4" s="18" t="s">
        <v>380</v>
      </c>
      <c r="I4" s="10">
        <v>27785</v>
      </c>
      <c r="J4" s="10">
        <v>29669.052999999996</v>
      </c>
      <c r="K4" s="10"/>
      <c r="L4" s="18" t="s">
        <v>382</v>
      </c>
      <c r="M4" s="21">
        <f t="shared" ref="M4:M14" si="2">IF($M$1=TRUE,VLOOKUP(L4,H:J,3,0),"")</f>
        <v>35095.988000000005</v>
      </c>
      <c r="N4" s="21">
        <f t="shared" ref="N4:N14" si="3">IF($N$1=TRUE,VLOOKUP(L4,H:J,3,0)-VLOOKUP(L4,H:J,2,0),"")</f>
        <v>2304.9880000000048</v>
      </c>
      <c r="O4" s="19">
        <f t="shared" ref="O4:O14" si="4">IF($O$1=TRUE,N4/VLOOKUP(L4,H:J,3,0),"")</f>
        <v>6.5676680764764461E-2</v>
      </c>
      <c r="Q4" s="18" t="s">
        <v>364</v>
      </c>
      <c r="R4" s="10">
        <v>6398.1359999999995</v>
      </c>
      <c r="S4" s="10">
        <v>92</v>
      </c>
      <c r="T4" s="10"/>
      <c r="U4" s="10">
        <f t="shared" ref="U4:U47" ca="1" si="5">RANK(W4,W$3:W$100)</f>
        <v>26</v>
      </c>
      <c r="V4" s="6" t="str">
        <f t="shared" ref="V4:V47" ca="1" si="6">OFFSET($Q$2,1,0,COUNT($R:$R))</f>
        <v>Action Figure - Collector's Edition</v>
      </c>
      <c r="W4" s="14">
        <f ca="1">OFFSET($Q$2,1,1,COUNT($R:$R))</f>
        <v>6398.1359999999995</v>
      </c>
      <c r="X4" s="6">
        <f t="shared" ref="X4:X47" ca="1" si="7">OFFSET($Q$2,1,2,COUNT($R:$R))</f>
        <v>92</v>
      </c>
      <c r="Z4" s="6" t="str">
        <f t="shared" ref="Z4:Z13" si="8">INDEX(Q4:Q48,$Z$1)</f>
        <v>Action Figure - Collector's Edition</v>
      </c>
      <c r="AA4" s="23">
        <f t="shared" ref="AA4:AA13" si="9">INDEX(R4:R48,$AA$1)</f>
        <v>6398.1359999999995</v>
      </c>
      <c r="AD4" s="18" t="s">
        <v>337</v>
      </c>
      <c r="AE4" s="10">
        <v>90441.646999999983</v>
      </c>
      <c r="AF4" s="10"/>
      <c r="AG4" s="6">
        <f ca="1">RANK(AI4, $AI$2:$AI$6)</f>
        <v>3</v>
      </c>
      <c r="AH4" s="6" t="str">
        <f t="shared" ca="1" si="0"/>
        <v>Home &amp; Furniture</v>
      </c>
      <c r="AI4" s="23">
        <f t="shared" ca="1" si="1"/>
        <v>90441.646999999983</v>
      </c>
      <c r="AK4" s="18" t="s">
        <v>7</v>
      </c>
      <c r="AL4" s="10">
        <v>160382.40549999991</v>
      </c>
    </row>
    <row r="5" spans="1:41" x14ac:dyDescent="0.25">
      <c r="A5" s="17">
        <v>4</v>
      </c>
      <c r="B5" s="11">
        <v>11540.574999999999</v>
      </c>
      <c r="H5" s="18" t="s">
        <v>376</v>
      </c>
      <c r="I5" s="10">
        <v>40907</v>
      </c>
      <c r="J5" s="10">
        <v>43988.882500000007</v>
      </c>
      <c r="K5" s="10"/>
      <c r="L5" s="18" t="s">
        <v>380</v>
      </c>
      <c r="M5" s="21">
        <f t="shared" si="2"/>
        <v>29669.052999999996</v>
      </c>
      <c r="N5" s="21">
        <f t="shared" si="3"/>
        <v>1884.0529999999962</v>
      </c>
      <c r="O5" s="19">
        <f t="shared" si="4"/>
        <v>6.3502296483814183E-2</v>
      </c>
      <c r="Q5" s="18" t="s">
        <v>348</v>
      </c>
      <c r="R5" s="10">
        <v>3603.5135000000005</v>
      </c>
      <c r="S5" s="10">
        <v>78</v>
      </c>
      <c r="T5" s="10"/>
      <c r="U5" s="10">
        <f t="shared" ca="1" si="5"/>
        <v>37</v>
      </c>
      <c r="V5" s="6" t="str">
        <f t="shared" ca="1" si="6"/>
        <v>Adjustable Dumbbell Set</v>
      </c>
      <c r="W5" s="14">
        <f t="shared" ref="W5:W47" ca="1" si="10">OFFSET($Q$2,1,1,COUNT($R:$R))</f>
        <v>3603.5135000000005</v>
      </c>
      <c r="X5" s="6">
        <f t="shared" ca="1" si="7"/>
        <v>78</v>
      </c>
      <c r="Z5" s="6" t="str">
        <f t="shared" si="8"/>
        <v>Adjustable Dumbbell Set</v>
      </c>
      <c r="AA5" s="23">
        <f t="shared" si="9"/>
        <v>3603.5135000000005</v>
      </c>
      <c r="AD5" s="18" t="s">
        <v>347</v>
      </c>
      <c r="AE5" s="10">
        <v>67909.716000000015</v>
      </c>
      <c r="AF5" s="10"/>
      <c r="AG5" s="6">
        <f ca="1">RANK(AI5, $AI$2:$AI$6)</f>
        <v>5</v>
      </c>
      <c r="AH5" s="6" t="str">
        <f t="shared" ca="1" si="0"/>
        <v>Sports &amp; Outdoor</v>
      </c>
      <c r="AI5" s="23">
        <f t="shared" ca="1" si="1"/>
        <v>67909.716000000015</v>
      </c>
    </row>
    <row r="6" spans="1:41" x14ac:dyDescent="0.25">
      <c r="A6" s="17">
        <v>5</v>
      </c>
      <c r="B6" s="11">
        <v>17654.6325</v>
      </c>
      <c r="E6" s="22" t="s">
        <v>387</v>
      </c>
      <c r="F6" s="14">
        <f>GETPIVOTDATA("Sum of TOTAL SELLING  VALUE",$D$1)</f>
        <v>427998.45700000011</v>
      </c>
      <c r="H6" s="18" t="s">
        <v>379</v>
      </c>
      <c r="I6" s="10">
        <v>35401</v>
      </c>
      <c r="J6" s="10">
        <v>37724.322999999997</v>
      </c>
      <c r="K6" s="10"/>
      <c r="L6" s="18" t="s">
        <v>376</v>
      </c>
      <c r="M6" s="21">
        <f t="shared" si="2"/>
        <v>43988.882500000007</v>
      </c>
      <c r="N6" s="21">
        <f t="shared" si="3"/>
        <v>3081.882500000007</v>
      </c>
      <c r="O6" s="19">
        <f t="shared" si="4"/>
        <v>7.0060486305829811E-2</v>
      </c>
      <c r="Q6" s="18" t="s">
        <v>321</v>
      </c>
      <c r="R6" s="10">
        <v>14440.608000000002</v>
      </c>
      <c r="S6" s="10">
        <v>106</v>
      </c>
      <c r="T6" s="10"/>
      <c r="U6" s="10">
        <f t="shared" ca="1" si="5"/>
        <v>15</v>
      </c>
      <c r="V6" s="6" t="str">
        <f t="shared" ca="1" si="6"/>
        <v>Bluetooth Smartwatch Series 5</v>
      </c>
      <c r="W6" s="14">
        <f t="shared" ca="1" si="10"/>
        <v>14440.608000000002</v>
      </c>
      <c r="X6" s="6">
        <f t="shared" ca="1" si="7"/>
        <v>106</v>
      </c>
      <c r="Z6" s="6" t="str">
        <f t="shared" si="8"/>
        <v>Bluetooth Smartwatch Series 5</v>
      </c>
      <c r="AA6" s="23">
        <f t="shared" si="9"/>
        <v>14440.608000000002</v>
      </c>
      <c r="AD6" s="18" t="s">
        <v>357</v>
      </c>
      <c r="AE6" s="10">
        <v>98328.430999999982</v>
      </c>
      <c r="AF6" s="10"/>
      <c r="AG6" s="6">
        <f ca="1">RANK(AI6, $AI$2:$AI$6)</f>
        <v>1</v>
      </c>
      <c r="AH6" s="6" t="str">
        <f t="shared" ca="1" si="0"/>
        <v>Toys &amp; Gaming</v>
      </c>
      <c r="AI6" s="23">
        <f t="shared" ca="1" si="1"/>
        <v>98328.430999999982</v>
      </c>
    </row>
    <row r="7" spans="1:41" x14ac:dyDescent="0.25">
      <c r="A7" s="17">
        <v>6</v>
      </c>
      <c r="B7" s="11">
        <v>7557.7579999999998</v>
      </c>
      <c r="E7" s="22" t="s">
        <v>388</v>
      </c>
      <c r="F7" s="14">
        <f>GETPIVOTDATA("Sum of TOTAL SELLING  VALUE",$D$1)-GETPIVOTDATA("Sum of TOTAL BUYING VALUE ",$D$1)</f>
        <v>26624.457000000111</v>
      </c>
      <c r="H7" s="18" t="s">
        <v>381</v>
      </c>
      <c r="I7" s="10">
        <v>37603</v>
      </c>
      <c r="J7" s="10">
        <v>40690.238499999999</v>
      </c>
      <c r="K7" s="10"/>
      <c r="L7" s="18" t="s">
        <v>379</v>
      </c>
      <c r="M7" s="21">
        <f t="shared" si="2"/>
        <v>37724.322999999997</v>
      </c>
      <c r="N7" s="21">
        <f t="shared" si="3"/>
        <v>2323.3229999999967</v>
      </c>
      <c r="O7" s="19">
        <f t="shared" si="4"/>
        <v>6.1586870624556915E-2</v>
      </c>
      <c r="Q7" s="18" t="s">
        <v>365</v>
      </c>
      <c r="R7" s="10">
        <v>6630.9</v>
      </c>
      <c r="S7" s="10">
        <v>118</v>
      </c>
      <c r="T7" s="10"/>
      <c r="U7" s="10">
        <f t="shared" ca="1" si="5"/>
        <v>25</v>
      </c>
      <c r="V7" s="6" t="str">
        <f t="shared" ca="1" si="6"/>
        <v>Building Blocks Set - Creative Kids</v>
      </c>
      <c r="W7" s="14">
        <f t="shared" ca="1" si="10"/>
        <v>6630.9</v>
      </c>
      <c r="X7" s="6">
        <f t="shared" ca="1" si="7"/>
        <v>118</v>
      </c>
      <c r="Z7" s="6" t="str">
        <f t="shared" si="8"/>
        <v>Building Blocks Set - Creative Kids</v>
      </c>
      <c r="AA7" s="23">
        <f t="shared" si="9"/>
        <v>6630.9</v>
      </c>
    </row>
    <row r="8" spans="1:41" x14ac:dyDescent="0.25">
      <c r="A8" s="17">
        <v>7</v>
      </c>
      <c r="B8" s="11">
        <v>13293.261500000001</v>
      </c>
      <c r="E8" s="22" t="s">
        <v>389</v>
      </c>
      <c r="F8" s="19">
        <f>F6/GETPIVOTDATA("Sum of TOTAL BUYING VALUE ",$D$1)</f>
        <v>1.0663332876568987</v>
      </c>
      <c r="H8" s="18" t="s">
        <v>372</v>
      </c>
      <c r="I8" s="10">
        <v>34990</v>
      </c>
      <c r="J8" s="10">
        <v>37498.952999999994</v>
      </c>
      <c r="K8" s="10"/>
      <c r="L8" s="18" t="s">
        <v>381</v>
      </c>
      <c r="M8" s="21">
        <f t="shared" si="2"/>
        <v>40690.238499999999</v>
      </c>
      <c r="N8" s="21">
        <f t="shared" si="3"/>
        <v>3087.2384999999995</v>
      </c>
      <c r="O8" s="19">
        <f t="shared" si="4"/>
        <v>7.587172289491495E-2</v>
      </c>
      <c r="Q8" s="18" t="s">
        <v>350</v>
      </c>
      <c r="R8" s="10">
        <v>7223.4960000000001</v>
      </c>
      <c r="S8" s="10">
        <v>80</v>
      </c>
      <c r="T8" s="10"/>
      <c r="U8" s="10">
        <f t="shared" ca="1" si="5"/>
        <v>23</v>
      </c>
      <c r="V8" s="6" t="str">
        <f t="shared" ca="1" si="6"/>
        <v>Camping Tent for 4 People</v>
      </c>
      <c r="W8" s="14">
        <f t="shared" ca="1" si="10"/>
        <v>7223.4960000000001</v>
      </c>
      <c r="X8" s="6">
        <f t="shared" ca="1" si="7"/>
        <v>80</v>
      </c>
      <c r="Z8" s="6" t="str">
        <f t="shared" si="8"/>
        <v>Camping Tent for 4 People</v>
      </c>
      <c r="AA8" s="23">
        <f t="shared" si="9"/>
        <v>7223.4960000000001</v>
      </c>
    </row>
    <row r="9" spans="1:41" x14ac:dyDescent="0.25">
      <c r="A9" s="17">
        <v>8</v>
      </c>
      <c r="B9" s="11">
        <v>10473.721</v>
      </c>
      <c r="F9" s="11"/>
      <c r="H9" s="18" t="s">
        <v>377</v>
      </c>
      <c r="I9" s="10">
        <v>32817</v>
      </c>
      <c r="J9" s="10">
        <v>35791.900499999996</v>
      </c>
      <c r="K9" s="10"/>
      <c r="L9" s="18" t="s">
        <v>372</v>
      </c>
      <c r="M9" s="21">
        <f t="shared" si="2"/>
        <v>37498.952999999994</v>
      </c>
      <c r="N9" s="21">
        <f t="shared" si="3"/>
        <v>2508.9529999999941</v>
      </c>
      <c r="O9" s="19">
        <f t="shared" si="4"/>
        <v>6.6907281384629438E-2</v>
      </c>
      <c r="Q9" s="18" t="s">
        <v>333</v>
      </c>
      <c r="R9" s="10">
        <v>2018.432</v>
      </c>
      <c r="S9" s="10">
        <v>134</v>
      </c>
      <c r="T9" s="10"/>
      <c r="U9" s="10">
        <f t="shared" ca="1" si="5"/>
        <v>41</v>
      </c>
      <c r="V9" s="6" t="str">
        <f t="shared" ca="1" si="6"/>
        <v>Diamond Stud Earrings</v>
      </c>
      <c r="W9" s="14">
        <f t="shared" ca="1" si="10"/>
        <v>2018.432</v>
      </c>
      <c r="X9" s="6">
        <f t="shared" ca="1" si="7"/>
        <v>134</v>
      </c>
      <c r="Z9" s="6" t="str">
        <f t="shared" si="8"/>
        <v>Diamond Stud Earrings</v>
      </c>
      <c r="AA9" s="23">
        <f t="shared" si="9"/>
        <v>2018.432</v>
      </c>
    </row>
    <row r="10" spans="1:41" x14ac:dyDescent="0.25">
      <c r="A10" s="17">
        <v>9</v>
      </c>
      <c r="B10" s="11">
        <v>23346.861000000001</v>
      </c>
      <c r="H10" s="18" t="s">
        <v>378</v>
      </c>
      <c r="I10" s="10">
        <v>30440</v>
      </c>
      <c r="J10" s="10">
        <v>32676.372999999992</v>
      </c>
      <c r="K10" s="10"/>
      <c r="L10" s="18" t="s">
        <v>377</v>
      </c>
      <c r="M10" s="21">
        <f t="shared" si="2"/>
        <v>35791.900499999996</v>
      </c>
      <c r="N10" s="21">
        <f t="shared" si="3"/>
        <v>2974.9004999999961</v>
      </c>
      <c r="O10" s="19">
        <f t="shared" si="4"/>
        <v>8.3116583876287772E-2</v>
      </c>
      <c r="Q10" s="18" t="s">
        <v>345</v>
      </c>
      <c r="R10" s="10">
        <v>6220.3679999999995</v>
      </c>
      <c r="S10" s="10">
        <v>122</v>
      </c>
      <c r="T10" s="10"/>
      <c r="U10" s="10">
        <f t="shared" ca="1" si="5"/>
        <v>27</v>
      </c>
      <c r="V10" s="6" t="str">
        <f t="shared" ca="1" si="6"/>
        <v>Digital Wall Clock</v>
      </c>
      <c r="W10" s="14">
        <f t="shared" ca="1" si="10"/>
        <v>6220.3679999999995</v>
      </c>
      <c r="X10" s="6">
        <f t="shared" ca="1" si="7"/>
        <v>122</v>
      </c>
      <c r="Z10" s="6" t="str">
        <f t="shared" si="8"/>
        <v>Digital Wall Clock</v>
      </c>
      <c r="AA10" s="23">
        <f t="shared" si="9"/>
        <v>6220.3679999999995</v>
      </c>
    </row>
    <row r="11" spans="1:41" x14ac:dyDescent="0.25">
      <c r="A11" s="17">
        <v>10</v>
      </c>
      <c r="B11" s="11">
        <v>3934.5860000000002</v>
      </c>
      <c r="H11" s="18" t="s">
        <v>374</v>
      </c>
      <c r="I11" s="10">
        <v>31768</v>
      </c>
      <c r="J11" s="10">
        <v>32803.502500000002</v>
      </c>
      <c r="K11" s="10"/>
      <c r="L11" s="18" t="s">
        <v>378</v>
      </c>
      <c r="M11" s="21">
        <f t="shared" si="2"/>
        <v>32676.372999999992</v>
      </c>
      <c r="N11" s="21">
        <f t="shared" si="3"/>
        <v>2236.3729999999923</v>
      </c>
      <c r="O11" s="19">
        <f t="shared" si="4"/>
        <v>6.844006218193166E-2</v>
      </c>
      <c r="Q11" s="18" t="s">
        <v>325</v>
      </c>
      <c r="R11" s="10">
        <v>844.16399999999987</v>
      </c>
      <c r="S11" s="10">
        <v>115</v>
      </c>
      <c r="T11" s="10"/>
      <c r="U11" s="10">
        <f t="shared" ca="1" si="5"/>
        <v>43</v>
      </c>
      <c r="V11" s="6" t="str">
        <f t="shared" ca="1" si="6"/>
        <v>DroneX with 4K Camera</v>
      </c>
      <c r="W11" s="14">
        <f t="shared" ca="1" si="10"/>
        <v>844.16399999999987</v>
      </c>
      <c r="X11" s="6">
        <f t="shared" ca="1" si="7"/>
        <v>115</v>
      </c>
      <c r="Z11" s="6" t="str">
        <f t="shared" si="8"/>
        <v>DroneX with 4K Camera</v>
      </c>
      <c r="AA11" s="23">
        <f t="shared" si="9"/>
        <v>844.16399999999987</v>
      </c>
    </row>
    <row r="12" spans="1:41" x14ac:dyDescent="0.25">
      <c r="A12" s="17">
        <v>11</v>
      </c>
      <c r="B12" s="11">
        <v>15216.766</v>
      </c>
      <c r="H12" s="18" t="s">
        <v>375</v>
      </c>
      <c r="I12" s="10">
        <v>38981</v>
      </c>
      <c r="J12" s="10">
        <v>40661.472999999991</v>
      </c>
      <c r="K12" s="10"/>
      <c r="L12" s="18" t="s">
        <v>374</v>
      </c>
      <c r="M12" s="21">
        <f t="shared" si="2"/>
        <v>32803.502500000002</v>
      </c>
      <c r="N12" s="21">
        <f t="shared" si="3"/>
        <v>1035.5025000000023</v>
      </c>
      <c r="O12" s="19">
        <f t="shared" si="4"/>
        <v>3.1566827353268212E-2</v>
      </c>
      <c r="Q12" s="18" t="s">
        <v>338</v>
      </c>
      <c r="R12" s="10">
        <v>4414.875</v>
      </c>
      <c r="S12" s="10">
        <v>62</v>
      </c>
      <c r="T12" s="10"/>
      <c r="U12" s="10">
        <f t="shared" ca="1" si="5"/>
        <v>31</v>
      </c>
      <c r="V12" s="6" t="str">
        <f t="shared" ca="1" si="6"/>
        <v>Ergonomic Office Chair</v>
      </c>
      <c r="W12" s="14">
        <f t="shared" ca="1" si="10"/>
        <v>4414.875</v>
      </c>
      <c r="X12" s="6">
        <f t="shared" ca="1" si="7"/>
        <v>62</v>
      </c>
      <c r="Z12" s="6" t="str">
        <f t="shared" si="8"/>
        <v>Ergonomic Office Chair</v>
      </c>
      <c r="AA12" s="23">
        <f t="shared" si="9"/>
        <v>4414.875</v>
      </c>
    </row>
    <row r="13" spans="1:41" x14ac:dyDescent="0.25">
      <c r="A13" s="17">
        <v>12</v>
      </c>
      <c r="B13" s="11">
        <v>11685.312</v>
      </c>
      <c r="H13" s="18" t="s">
        <v>373</v>
      </c>
      <c r="I13" s="10">
        <v>24958</v>
      </c>
      <c r="J13" s="10">
        <v>26081.134999999998</v>
      </c>
      <c r="K13" s="10"/>
      <c r="L13" s="18" t="s">
        <v>375</v>
      </c>
      <c r="M13" s="21">
        <f t="shared" si="2"/>
        <v>40661.472999999991</v>
      </c>
      <c r="N13" s="21">
        <f t="shared" si="3"/>
        <v>1680.4729999999909</v>
      </c>
      <c r="O13" s="19">
        <f t="shared" si="4"/>
        <v>4.1328384734118984E-2</v>
      </c>
      <c r="Q13" s="18" t="s">
        <v>352</v>
      </c>
      <c r="R13" s="10">
        <v>13484.205</v>
      </c>
      <c r="S13" s="10">
        <v>121</v>
      </c>
      <c r="T13" s="10"/>
      <c r="U13" s="10">
        <f t="shared" ca="1" si="5"/>
        <v>17</v>
      </c>
      <c r="V13" s="6" t="str">
        <f t="shared" ca="1" si="6"/>
        <v>Foldable Electric Scooter</v>
      </c>
      <c r="W13" s="14">
        <f t="shared" ca="1" si="10"/>
        <v>13484.205</v>
      </c>
      <c r="X13" s="6">
        <f t="shared" ca="1" si="7"/>
        <v>121</v>
      </c>
      <c r="Z13" s="6" t="str">
        <f t="shared" si="8"/>
        <v>Foldable Electric Scooter</v>
      </c>
      <c r="AA13" s="23">
        <f t="shared" si="9"/>
        <v>13484.205</v>
      </c>
    </row>
    <row r="14" spans="1:41" x14ac:dyDescent="0.25">
      <c r="A14" s="17">
        <v>13</v>
      </c>
      <c r="B14" s="11">
        <v>16294.945500000002</v>
      </c>
      <c r="L14" s="18" t="s">
        <v>373</v>
      </c>
      <c r="M14" s="21">
        <f t="shared" si="2"/>
        <v>26081.134999999998</v>
      </c>
      <c r="N14" s="21">
        <f t="shared" si="3"/>
        <v>1123.1349999999984</v>
      </c>
      <c r="O14" s="19">
        <f t="shared" si="4"/>
        <v>4.3063118227024952E-2</v>
      </c>
      <c r="Q14" s="18" t="s">
        <v>335</v>
      </c>
      <c r="R14" s="10">
        <v>4111.4955</v>
      </c>
      <c r="S14" s="10">
        <v>95</v>
      </c>
      <c r="T14" s="10"/>
      <c r="U14" s="10">
        <f t="shared" ca="1" si="5"/>
        <v>34</v>
      </c>
      <c r="V14" s="6" t="str">
        <f t="shared" ca="1" si="6"/>
        <v>Formal Dress Shoes</v>
      </c>
      <c r="W14" s="14">
        <f t="shared" ca="1" si="10"/>
        <v>4111.4955</v>
      </c>
      <c r="X14" s="6">
        <f t="shared" ca="1" si="7"/>
        <v>95</v>
      </c>
    </row>
    <row r="15" spans="1:41" x14ac:dyDescent="0.25">
      <c r="A15" s="17">
        <v>14</v>
      </c>
      <c r="B15" s="11">
        <v>16872.385999999999</v>
      </c>
      <c r="Q15" s="18" t="s">
        <v>320</v>
      </c>
      <c r="R15" s="10">
        <v>2752.134</v>
      </c>
      <c r="S15" s="10">
        <v>63</v>
      </c>
      <c r="T15" s="10"/>
      <c r="U15" s="10">
        <f t="shared" ca="1" si="5"/>
        <v>40</v>
      </c>
      <c r="V15" s="6" t="str">
        <f t="shared" ca="1" si="6"/>
        <v>Gaming Laptop Xtreme</v>
      </c>
      <c r="W15" s="14">
        <f t="shared" ca="1" si="10"/>
        <v>2752.134</v>
      </c>
      <c r="X15" s="6">
        <f t="shared" ca="1" si="7"/>
        <v>63</v>
      </c>
      <c r="AA15" s="21"/>
    </row>
    <row r="16" spans="1:41" x14ac:dyDescent="0.25">
      <c r="A16" s="17">
        <v>15</v>
      </c>
      <c r="B16" s="11">
        <v>13207.152</v>
      </c>
      <c r="Q16" s="18" t="s">
        <v>360</v>
      </c>
      <c r="R16" s="10">
        <v>13714.56</v>
      </c>
      <c r="S16" s="10">
        <v>136</v>
      </c>
      <c r="T16" s="10"/>
      <c r="U16" s="10">
        <f t="shared" ca="1" si="5"/>
        <v>16</v>
      </c>
      <c r="V16" s="6" t="str">
        <f t="shared" ca="1" si="6"/>
        <v>Gaming Mouse - RGB Edition</v>
      </c>
      <c r="W16" s="14">
        <f t="shared" ca="1" si="10"/>
        <v>13714.56</v>
      </c>
      <c r="X16" s="6">
        <f t="shared" ca="1" si="7"/>
        <v>136</v>
      </c>
      <c r="AA16" s="21"/>
    </row>
    <row r="17" spans="1:27" x14ac:dyDescent="0.25">
      <c r="A17" s="17">
        <v>16</v>
      </c>
      <c r="B17" s="11">
        <v>12843.907999999999</v>
      </c>
      <c r="Q17" s="18" t="s">
        <v>340</v>
      </c>
      <c r="R17" s="10">
        <v>16464.590999999997</v>
      </c>
      <c r="S17" s="10">
        <v>133</v>
      </c>
      <c r="T17" s="10"/>
      <c r="U17" s="10">
        <f t="shared" ca="1" si="5"/>
        <v>8</v>
      </c>
      <c r="V17" s="6" t="str">
        <f t="shared" ca="1" si="6"/>
        <v>Glass Coffee Table</v>
      </c>
      <c r="W17" s="14">
        <f t="shared" ca="1" si="10"/>
        <v>16464.590999999997</v>
      </c>
      <c r="X17" s="6">
        <f t="shared" ca="1" si="7"/>
        <v>133</v>
      </c>
      <c r="AA17" s="21"/>
    </row>
    <row r="18" spans="1:27" x14ac:dyDescent="0.25">
      <c r="A18" s="17">
        <v>17</v>
      </c>
      <c r="B18" s="11">
        <v>13016.961500000001</v>
      </c>
      <c r="Q18" s="18" t="s">
        <v>355</v>
      </c>
      <c r="R18" s="10">
        <v>6047.6399999999994</v>
      </c>
      <c r="S18" s="10">
        <v>71</v>
      </c>
      <c r="T18" s="10"/>
      <c r="U18" s="10">
        <f t="shared" ca="1" si="5"/>
        <v>28</v>
      </c>
      <c r="V18" s="6" t="str">
        <f t="shared" ca="1" si="6"/>
        <v>Home Gym Resistance Bands</v>
      </c>
      <c r="W18" s="14">
        <f t="shared" ca="1" si="10"/>
        <v>6047.6399999999994</v>
      </c>
      <c r="X18" s="6">
        <f t="shared" ca="1" si="7"/>
        <v>71</v>
      </c>
      <c r="AA18" s="21"/>
    </row>
    <row r="19" spans="1:27" x14ac:dyDescent="0.25">
      <c r="A19" s="17">
        <v>18</v>
      </c>
      <c r="B19" s="11">
        <v>13473.853999999998</v>
      </c>
      <c r="Q19" s="18" t="s">
        <v>359</v>
      </c>
      <c r="R19" s="10">
        <v>3825.2449999999999</v>
      </c>
      <c r="S19" s="10">
        <v>99</v>
      </c>
      <c r="T19" s="10"/>
      <c r="U19" s="10">
        <f t="shared" ca="1" si="5"/>
        <v>35</v>
      </c>
      <c r="V19" s="6" t="str">
        <f t="shared" ca="1" si="6"/>
        <v>LEGO Creator Set</v>
      </c>
      <c r="W19" s="14">
        <f t="shared" ca="1" si="10"/>
        <v>3825.2449999999999</v>
      </c>
      <c r="X19" s="6">
        <f t="shared" ca="1" si="7"/>
        <v>99</v>
      </c>
      <c r="AA19" s="21"/>
    </row>
    <row r="20" spans="1:27" x14ac:dyDescent="0.25">
      <c r="A20" s="17">
        <v>19</v>
      </c>
      <c r="B20" s="11">
        <v>8217.1839999999993</v>
      </c>
      <c r="Q20" s="18" t="s">
        <v>329</v>
      </c>
      <c r="R20" s="10">
        <v>7222.8390000000009</v>
      </c>
      <c r="S20" s="10">
        <v>87</v>
      </c>
      <c r="T20" s="10"/>
      <c r="U20" s="10">
        <f t="shared" ca="1" si="5"/>
        <v>24</v>
      </c>
      <c r="V20" s="6" t="str">
        <f t="shared" ca="1" si="6"/>
        <v>Luxury Stainless Steel Watch</v>
      </c>
      <c r="W20" s="14">
        <f t="shared" ca="1" si="10"/>
        <v>7222.8390000000009</v>
      </c>
      <c r="X20" s="6">
        <f t="shared" ca="1" si="7"/>
        <v>87</v>
      </c>
      <c r="AA20" s="21"/>
    </row>
    <row r="21" spans="1:27" x14ac:dyDescent="0.25">
      <c r="A21" s="17">
        <v>20</v>
      </c>
      <c r="B21" s="11">
        <v>13441.309500000001</v>
      </c>
      <c r="Q21" s="18" t="s">
        <v>361</v>
      </c>
      <c r="R21" s="10">
        <v>19465.865999999998</v>
      </c>
      <c r="S21" s="10">
        <v>128</v>
      </c>
      <c r="T21" s="10"/>
      <c r="U21" s="10">
        <f t="shared" ca="1" si="5"/>
        <v>4</v>
      </c>
      <c r="V21" s="6" t="str">
        <f t="shared" ca="1" si="6"/>
        <v>Mechanical Gaming Keyboard</v>
      </c>
      <c r="W21" s="14">
        <f t="shared" ca="1" si="10"/>
        <v>19465.865999999998</v>
      </c>
      <c r="X21" s="6">
        <f t="shared" ca="1" si="7"/>
        <v>128</v>
      </c>
      <c r="AA21" s="21"/>
    </row>
    <row r="22" spans="1:27" x14ac:dyDescent="0.25">
      <c r="A22" s="17">
        <v>21</v>
      </c>
      <c r="B22" s="11">
        <v>12869.288</v>
      </c>
      <c r="Q22" s="18" t="s">
        <v>342</v>
      </c>
      <c r="R22" s="10">
        <v>17987.616000000002</v>
      </c>
      <c r="S22" s="10">
        <v>131</v>
      </c>
      <c r="T22" s="10"/>
      <c r="U22" s="10">
        <f t="shared" ca="1" si="5"/>
        <v>6</v>
      </c>
      <c r="V22" s="6" t="str">
        <f t="shared" ca="1" si="6"/>
        <v>Memory Foam Mattress</v>
      </c>
      <c r="W22" s="14">
        <f t="shared" ca="1" si="10"/>
        <v>17987.616000000002</v>
      </c>
      <c r="X22" s="6">
        <f t="shared" ca="1" si="7"/>
        <v>131</v>
      </c>
      <c r="AA22" s="21"/>
    </row>
    <row r="23" spans="1:27" x14ac:dyDescent="0.25">
      <c r="A23" s="17">
        <v>22</v>
      </c>
      <c r="B23" s="11">
        <v>13142.311999999998</v>
      </c>
      <c r="Q23" s="18" t="s">
        <v>326</v>
      </c>
      <c r="R23" s="10">
        <v>27763.32</v>
      </c>
      <c r="S23" s="10">
        <v>186</v>
      </c>
      <c r="T23" s="10"/>
      <c r="U23" s="10">
        <f t="shared" ca="1" si="5"/>
        <v>1</v>
      </c>
      <c r="V23" s="6" t="str">
        <f t="shared" ca="1" si="6"/>
        <v>Men's Leather Jacket</v>
      </c>
      <c r="W23" s="14">
        <f t="shared" ca="1" si="10"/>
        <v>27763.32</v>
      </c>
      <c r="X23" s="6">
        <f t="shared" ca="1" si="7"/>
        <v>186</v>
      </c>
      <c r="AA23" s="21"/>
    </row>
    <row r="24" spans="1:27" x14ac:dyDescent="0.25">
      <c r="A24" s="17">
        <v>23</v>
      </c>
      <c r="B24" s="11">
        <v>7984.5370000000003</v>
      </c>
      <c r="Q24" s="18" t="s">
        <v>343</v>
      </c>
      <c r="R24" s="10">
        <v>1282.82</v>
      </c>
      <c r="S24" s="10">
        <v>170</v>
      </c>
      <c r="T24" s="10"/>
      <c r="U24" s="10">
        <f t="shared" ca="1" si="5"/>
        <v>42</v>
      </c>
      <c r="V24" s="6" t="str">
        <f t="shared" ca="1" si="6"/>
        <v>Minimalist Bookshelf</v>
      </c>
      <c r="W24" s="14">
        <f t="shared" ca="1" si="10"/>
        <v>1282.82</v>
      </c>
      <c r="X24" s="6">
        <f t="shared" ca="1" si="7"/>
        <v>170</v>
      </c>
      <c r="AA24" s="21"/>
    </row>
    <row r="25" spans="1:27" x14ac:dyDescent="0.25">
      <c r="A25" s="17">
        <v>24</v>
      </c>
      <c r="B25" s="11">
        <v>19091.864999999998</v>
      </c>
      <c r="Q25" s="18" t="s">
        <v>336</v>
      </c>
      <c r="R25" s="10">
        <v>7371</v>
      </c>
      <c r="S25" s="10">
        <v>36</v>
      </c>
      <c r="T25" s="10"/>
      <c r="U25" s="10">
        <f t="shared" ca="1" si="5"/>
        <v>22</v>
      </c>
      <c r="V25" s="6" t="str">
        <f t="shared" ca="1" si="6"/>
        <v>Modern King-Size Bed Frame</v>
      </c>
      <c r="W25" s="14">
        <f t="shared" ca="1" si="10"/>
        <v>7371</v>
      </c>
      <c r="X25" s="6">
        <f t="shared" ca="1" si="7"/>
        <v>36</v>
      </c>
      <c r="AA25" s="21"/>
    </row>
    <row r="26" spans="1:27" x14ac:dyDescent="0.25">
      <c r="A26" s="17">
        <v>25</v>
      </c>
      <c r="B26" s="11">
        <v>22326.202500000003</v>
      </c>
      <c r="Q26" s="18" t="s">
        <v>346</v>
      </c>
      <c r="R26" s="10">
        <v>4295.9774999999991</v>
      </c>
      <c r="S26" s="10">
        <v>112</v>
      </c>
      <c r="T26" s="10"/>
      <c r="U26" s="10">
        <f t="shared" ca="1" si="5"/>
        <v>33</v>
      </c>
      <c r="V26" s="6" t="str">
        <f t="shared" ca="1" si="6"/>
        <v>Mountain Bike Pro 5000</v>
      </c>
      <c r="W26" s="14">
        <f t="shared" ca="1" si="10"/>
        <v>4295.9774999999991</v>
      </c>
      <c r="X26" s="6">
        <f t="shared" ca="1" si="7"/>
        <v>112</v>
      </c>
      <c r="AA26" s="21"/>
    </row>
    <row r="27" spans="1:27" x14ac:dyDescent="0.25">
      <c r="A27" s="17">
        <v>26</v>
      </c>
      <c r="B27" s="11">
        <v>13780.974</v>
      </c>
      <c r="Q27" s="18" t="s">
        <v>356</v>
      </c>
      <c r="R27" s="10">
        <v>4763.9679999999998</v>
      </c>
      <c r="S27" s="10">
        <v>62</v>
      </c>
      <c r="T27" s="10"/>
      <c r="U27" s="10">
        <f t="shared" ca="1" si="5"/>
        <v>29</v>
      </c>
      <c r="V27" s="6" t="str">
        <f t="shared" ca="1" si="6"/>
        <v>Next-Gen Gaming Console</v>
      </c>
      <c r="W27" s="14">
        <f t="shared" ca="1" si="10"/>
        <v>4763.9679999999998</v>
      </c>
      <c r="X27" s="6">
        <f t="shared" ca="1" si="7"/>
        <v>62</v>
      </c>
      <c r="AA27" s="21"/>
    </row>
    <row r="28" spans="1:27" x14ac:dyDescent="0.25">
      <c r="A28" s="17">
        <v>27</v>
      </c>
      <c r="B28" s="11">
        <v>20054.778000000002</v>
      </c>
      <c r="Q28" s="18" t="s">
        <v>331</v>
      </c>
      <c r="R28" s="10">
        <v>14503.271999999999</v>
      </c>
      <c r="S28" s="10">
        <v>109</v>
      </c>
      <c r="T28" s="10"/>
      <c r="U28" s="10">
        <f t="shared" ca="1" si="5"/>
        <v>13</v>
      </c>
      <c r="V28" s="6" t="str">
        <f t="shared" ca="1" si="6"/>
        <v>Polarized Sunglasses</v>
      </c>
      <c r="W28" s="14">
        <f t="shared" ca="1" si="10"/>
        <v>14503.271999999999</v>
      </c>
      <c r="X28" s="6">
        <f t="shared" ca="1" si="7"/>
        <v>109</v>
      </c>
      <c r="AA28" s="21"/>
    </row>
    <row r="29" spans="1:27" x14ac:dyDescent="0.25">
      <c r="A29" s="17">
        <v>28</v>
      </c>
      <c r="B29" s="11">
        <v>17003.181999999997</v>
      </c>
      <c r="Q29" s="18" t="s">
        <v>344</v>
      </c>
      <c r="R29" s="10">
        <v>2998.6559999999995</v>
      </c>
      <c r="S29" s="10">
        <v>134</v>
      </c>
      <c r="T29" s="10"/>
      <c r="U29" s="10">
        <f t="shared" ca="1" si="5"/>
        <v>39</v>
      </c>
      <c r="V29" s="6" t="str">
        <f t="shared" ca="1" si="6"/>
        <v>Portable Air Purifier</v>
      </c>
      <c r="W29" s="14">
        <f t="shared" ca="1" si="10"/>
        <v>2998.6559999999995</v>
      </c>
      <c r="X29" s="6">
        <f t="shared" ca="1" si="7"/>
        <v>134</v>
      </c>
      <c r="AA29" s="21"/>
    </row>
    <row r="30" spans="1:27" x14ac:dyDescent="0.25">
      <c r="A30" s="17">
        <v>29</v>
      </c>
      <c r="B30" s="11">
        <v>13869.504000000003</v>
      </c>
      <c r="Q30" s="18" t="s">
        <v>322</v>
      </c>
      <c r="R30" s="10">
        <v>3595.2750000000001</v>
      </c>
      <c r="S30" s="10">
        <v>47</v>
      </c>
      <c r="T30" s="10"/>
      <c r="U30" s="10">
        <f t="shared" ca="1" si="5"/>
        <v>38</v>
      </c>
      <c r="V30" s="6" t="str">
        <f t="shared" ca="1" si="6"/>
        <v>Portable Power Bank 20,000mAh</v>
      </c>
      <c r="W30" s="14">
        <f t="shared" ca="1" si="10"/>
        <v>3595.2750000000001</v>
      </c>
      <c r="X30" s="6">
        <f t="shared" ca="1" si="7"/>
        <v>47</v>
      </c>
      <c r="AA30" s="21"/>
    </row>
    <row r="31" spans="1:27" x14ac:dyDescent="0.25">
      <c r="A31" s="17">
        <v>30</v>
      </c>
      <c r="B31" s="11">
        <v>8107.0200000000013</v>
      </c>
      <c r="Q31" s="18" t="s">
        <v>353</v>
      </c>
      <c r="R31" s="10">
        <v>3824.48</v>
      </c>
      <c r="S31" s="10">
        <v>73</v>
      </c>
      <c r="T31" s="10"/>
      <c r="U31" s="10">
        <f t="shared" ca="1" si="5"/>
        <v>36</v>
      </c>
      <c r="V31" s="6" t="str">
        <f t="shared" ca="1" si="6"/>
        <v>Professional Tennis Racket</v>
      </c>
      <c r="W31" s="14">
        <f t="shared" ca="1" si="10"/>
        <v>3824.48</v>
      </c>
      <c r="X31" s="6">
        <f t="shared" ca="1" si="7"/>
        <v>73</v>
      </c>
      <c r="AA31" s="21"/>
    </row>
    <row r="32" spans="1:27" x14ac:dyDescent="0.25">
      <c r="A32" s="17">
        <v>31</v>
      </c>
      <c r="B32" s="11">
        <v>8530.2980000000007</v>
      </c>
      <c r="Q32" s="18" t="s">
        <v>358</v>
      </c>
      <c r="R32" s="10">
        <v>8943.0479999999989</v>
      </c>
      <c r="S32" s="10">
        <v>129</v>
      </c>
      <c r="T32" s="10"/>
      <c r="U32" s="10">
        <f t="shared" ca="1" si="5"/>
        <v>21</v>
      </c>
      <c r="V32" s="6" t="str">
        <f t="shared" ca="1" si="6"/>
        <v>RC Car - Off-Road Beast</v>
      </c>
      <c r="W32" s="14">
        <f t="shared" ca="1" si="10"/>
        <v>8943.0479999999989</v>
      </c>
      <c r="X32" s="6">
        <f t="shared" ca="1" si="7"/>
        <v>129</v>
      </c>
      <c r="AA32" s="21"/>
    </row>
    <row r="33" spans="17:27" x14ac:dyDescent="0.25">
      <c r="Q33" s="18" t="s">
        <v>330</v>
      </c>
      <c r="R33" s="10">
        <v>14887.655999999997</v>
      </c>
      <c r="S33" s="10">
        <v>135</v>
      </c>
      <c r="T33" s="10"/>
      <c r="U33" s="10">
        <f t="shared" ca="1" si="5"/>
        <v>11</v>
      </c>
      <c r="V33" s="6" t="str">
        <f t="shared" ca="1" si="6"/>
        <v>Running Shoes - Ultra Boost</v>
      </c>
      <c r="W33" s="14">
        <f t="shared" ca="1" si="10"/>
        <v>14887.655999999997</v>
      </c>
      <c r="X33" s="6">
        <f t="shared" ca="1" si="7"/>
        <v>135</v>
      </c>
      <c r="AA33" s="21"/>
    </row>
    <row r="34" spans="17:27" x14ac:dyDescent="0.25">
      <c r="Q34" s="18" t="s">
        <v>334</v>
      </c>
      <c r="R34" s="10">
        <v>15583.932000000001</v>
      </c>
      <c r="S34" s="10">
        <v>111</v>
      </c>
      <c r="T34" s="10"/>
      <c r="U34" s="10">
        <f t="shared" ca="1" si="5"/>
        <v>10</v>
      </c>
      <c r="V34" s="6" t="str">
        <f t="shared" ca="1" si="6"/>
        <v>Slim Fit Denim Jeans</v>
      </c>
      <c r="W34" s="14">
        <f t="shared" ca="1" si="10"/>
        <v>15583.932000000001</v>
      </c>
      <c r="X34" s="6">
        <f t="shared" ca="1" si="7"/>
        <v>111</v>
      </c>
      <c r="AA34" s="21"/>
    </row>
    <row r="35" spans="17:27" x14ac:dyDescent="0.25">
      <c r="Q35" s="18" t="s">
        <v>351</v>
      </c>
      <c r="R35" s="10">
        <v>9404.2739999999994</v>
      </c>
      <c r="S35" s="10">
        <v>91</v>
      </c>
      <c r="T35" s="10"/>
      <c r="U35" s="10">
        <f t="shared" ca="1" si="5"/>
        <v>19</v>
      </c>
      <c r="V35" s="6" t="str">
        <f t="shared" ca="1" si="6"/>
        <v>Smart Fitness Tracker Band</v>
      </c>
      <c r="W35" s="14">
        <f t="shared" ca="1" si="10"/>
        <v>9404.2739999999994</v>
      </c>
      <c r="X35" s="6">
        <f t="shared" ca="1" si="7"/>
        <v>91</v>
      </c>
      <c r="AA35" s="21"/>
    </row>
    <row r="36" spans="17:27" x14ac:dyDescent="0.25">
      <c r="Q36" s="18" t="s">
        <v>324</v>
      </c>
      <c r="R36" s="10">
        <v>9126.0990000000002</v>
      </c>
      <c r="S36" s="10">
        <v>106</v>
      </c>
      <c r="T36" s="10"/>
      <c r="U36" s="10">
        <f t="shared" ca="1" si="5"/>
        <v>20</v>
      </c>
      <c r="V36" s="6" t="str">
        <f t="shared" ca="1" si="6"/>
        <v>Smart Home Speaker</v>
      </c>
      <c r="W36" s="14">
        <f t="shared" ca="1" si="10"/>
        <v>9126.0990000000002</v>
      </c>
      <c r="X36" s="6">
        <f t="shared" ca="1" si="7"/>
        <v>106</v>
      </c>
      <c r="AA36" s="21"/>
    </row>
    <row r="37" spans="17:27" x14ac:dyDescent="0.25">
      <c r="Q37" s="18" t="s">
        <v>341</v>
      </c>
      <c r="R37" s="10">
        <v>14497.62</v>
      </c>
      <c r="S37" s="10">
        <v>110</v>
      </c>
      <c r="T37" s="10"/>
      <c r="U37" s="10">
        <f t="shared" ca="1" si="5"/>
        <v>14</v>
      </c>
      <c r="V37" s="6" t="str">
        <f t="shared" ca="1" si="6"/>
        <v>Smart LED Floor Lamp</v>
      </c>
      <c r="W37" s="14">
        <f t="shared" ca="1" si="10"/>
        <v>14497.62</v>
      </c>
      <c r="X37" s="6">
        <f t="shared" ca="1" si="7"/>
        <v>110</v>
      </c>
      <c r="AA37" s="21"/>
    </row>
    <row r="38" spans="17:27" x14ac:dyDescent="0.25">
      <c r="Q38" s="18" t="s">
        <v>316</v>
      </c>
      <c r="R38" s="10">
        <v>11816.349999999999</v>
      </c>
      <c r="S38" s="10">
        <v>130</v>
      </c>
      <c r="T38" s="10"/>
      <c r="U38" s="10">
        <f t="shared" ca="1" si="5"/>
        <v>18</v>
      </c>
      <c r="V38" s="6" t="str">
        <f t="shared" ca="1" si="6"/>
        <v>Smartphone X Pro</v>
      </c>
      <c r="W38" s="14">
        <f t="shared" ca="1" si="10"/>
        <v>11816.349999999999</v>
      </c>
      <c r="X38" s="6">
        <f t="shared" ca="1" si="7"/>
        <v>130</v>
      </c>
      <c r="AA38" s="21"/>
    </row>
    <row r="39" spans="17:27" x14ac:dyDescent="0.25">
      <c r="Q39" s="18" t="s">
        <v>363</v>
      </c>
      <c r="R39" s="10">
        <v>14547.308000000001</v>
      </c>
      <c r="S39" s="10">
        <v>197</v>
      </c>
      <c r="T39" s="10"/>
      <c r="U39" s="10">
        <f t="shared" ca="1" si="5"/>
        <v>12</v>
      </c>
      <c r="V39" s="6" t="str">
        <f t="shared" ca="1" si="6"/>
        <v>Tabletop Board Game - Strategy Edition</v>
      </c>
      <c r="W39" s="14">
        <f t="shared" ca="1" si="10"/>
        <v>14547.308000000001</v>
      </c>
      <c r="X39" s="6">
        <f t="shared" ca="1" si="7"/>
        <v>197</v>
      </c>
      <c r="AA39" s="21"/>
    </row>
    <row r="40" spans="17:27" x14ac:dyDescent="0.25">
      <c r="Q40" s="18" t="s">
        <v>354</v>
      </c>
      <c r="R40" s="10">
        <v>401.33</v>
      </c>
      <c r="S40" s="10">
        <v>64</v>
      </c>
      <c r="T40" s="10"/>
      <c r="U40" s="10">
        <f t="shared" ca="1" si="5"/>
        <v>45</v>
      </c>
      <c r="V40" s="6" t="str">
        <f t="shared" ca="1" si="6"/>
        <v>Trekking Backpack 50L</v>
      </c>
      <c r="W40" s="14">
        <f t="shared" ca="1" si="10"/>
        <v>401.33</v>
      </c>
      <c r="X40" s="6">
        <f t="shared" ca="1" si="7"/>
        <v>64</v>
      </c>
      <c r="AA40" s="21"/>
    </row>
    <row r="41" spans="17:27" x14ac:dyDescent="0.25">
      <c r="Q41" s="18" t="s">
        <v>318</v>
      </c>
      <c r="R41" s="10">
        <v>16157.820000000003</v>
      </c>
      <c r="S41" s="10">
        <v>131</v>
      </c>
      <c r="T41" s="10"/>
      <c r="U41" s="10">
        <f t="shared" ca="1" si="5"/>
        <v>9</v>
      </c>
      <c r="V41" s="6" t="str">
        <f t="shared" ca="1" si="6"/>
        <v>Ultra HD 4K Smart TV</v>
      </c>
      <c r="W41" s="14">
        <f t="shared" ca="1" si="10"/>
        <v>16157.820000000003</v>
      </c>
      <c r="X41" s="6">
        <f t="shared" ca="1" si="7"/>
        <v>131</v>
      </c>
      <c r="AA41" s="21"/>
    </row>
    <row r="42" spans="17:27" x14ac:dyDescent="0.25">
      <c r="Q42" s="18" t="s">
        <v>332</v>
      </c>
      <c r="R42" s="10">
        <v>679.10400000000004</v>
      </c>
      <c r="S42" s="10">
        <v>48</v>
      </c>
      <c r="T42" s="10"/>
      <c r="U42" s="10">
        <f t="shared" ca="1" si="5"/>
        <v>44</v>
      </c>
      <c r="V42" s="6" t="str">
        <f t="shared" ca="1" si="6"/>
        <v>Unisex Hoodie - Streetwear Edition</v>
      </c>
      <c r="W42" s="14">
        <f t="shared" ca="1" si="10"/>
        <v>679.10400000000004</v>
      </c>
      <c r="X42" s="6">
        <f t="shared" ca="1" si="7"/>
        <v>48</v>
      </c>
      <c r="AA42" s="21"/>
    </row>
    <row r="43" spans="17:27" x14ac:dyDescent="0.25">
      <c r="Q43" s="18" t="s">
        <v>362</v>
      </c>
      <c r="R43" s="10">
        <v>20039.399999999998</v>
      </c>
      <c r="S43" s="10">
        <v>138</v>
      </c>
      <c r="T43" s="10"/>
      <c r="U43" s="10">
        <f t="shared" ca="1" si="5"/>
        <v>2</v>
      </c>
      <c r="V43" s="6" t="str">
        <f t="shared" ca="1" si="6"/>
        <v>Virtual Reality Gaming Set</v>
      </c>
      <c r="W43" s="14">
        <f t="shared" ca="1" si="10"/>
        <v>20039.399999999998</v>
      </c>
      <c r="X43" s="6">
        <f t="shared" ca="1" si="7"/>
        <v>138</v>
      </c>
      <c r="AA43" s="21"/>
    </row>
    <row r="44" spans="17:27" x14ac:dyDescent="0.25">
      <c r="Q44" s="18" t="s">
        <v>323</v>
      </c>
      <c r="R44" s="10">
        <v>4751.5214999999998</v>
      </c>
      <c r="S44" s="10">
        <v>112</v>
      </c>
      <c r="T44" s="10"/>
      <c r="U44" s="10">
        <f t="shared" ca="1" si="5"/>
        <v>30</v>
      </c>
      <c r="V44" s="6" t="str">
        <f t="shared" ca="1" si="6"/>
        <v>VR Headset Max</v>
      </c>
      <c r="W44" s="14">
        <f t="shared" ca="1" si="10"/>
        <v>4751.5214999999998</v>
      </c>
      <c r="X44" s="6">
        <f t="shared" ca="1" si="7"/>
        <v>112</v>
      </c>
      <c r="AA44" s="21"/>
    </row>
    <row r="45" spans="17:27" x14ac:dyDescent="0.25">
      <c r="Q45" s="18" t="s">
        <v>319</v>
      </c>
      <c r="R45" s="10">
        <v>16766.720999999998</v>
      </c>
      <c r="S45" s="10">
        <v>236</v>
      </c>
      <c r="T45" s="10"/>
      <c r="U45" s="10">
        <f t="shared" ca="1" si="5"/>
        <v>7</v>
      </c>
      <c r="V45" s="6" t="str">
        <f t="shared" ca="1" si="6"/>
        <v>Wireless Noise-Canceling Headphones</v>
      </c>
      <c r="W45" s="14">
        <f t="shared" ca="1" si="10"/>
        <v>16766.720999999998</v>
      </c>
      <c r="X45" s="6">
        <f t="shared" ca="1" si="7"/>
        <v>236</v>
      </c>
      <c r="AA45" s="21"/>
    </row>
    <row r="46" spans="17:27" x14ac:dyDescent="0.25">
      <c r="Q46" s="18" t="s">
        <v>328</v>
      </c>
      <c r="R46" s="10">
        <v>4297.92</v>
      </c>
      <c r="S46" s="10">
        <v>96</v>
      </c>
      <c r="T46" s="10"/>
      <c r="U46" s="10">
        <f t="shared" ca="1" si="5"/>
        <v>32</v>
      </c>
      <c r="V46" s="6" t="str">
        <f t="shared" ca="1" si="6"/>
        <v>Women's Designer Handbag</v>
      </c>
      <c r="W46" s="14">
        <f t="shared" ca="1" si="10"/>
        <v>4297.92</v>
      </c>
      <c r="X46" s="6">
        <f t="shared" ca="1" si="7"/>
        <v>96</v>
      </c>
      <c r="AA46" s="21"/>
    </row>
    <row r="47" spans="17:27" x14ac:dyDescent="0.25">
      <c r="Q47" s="18" t="s">
        <v>349</v>
      </c>
      <c r="R47" s="10">
        <v>19624.8</v>
      </c>
      <c r="S47" s="10">
        <v>106</v>
      </c>
      <c r="T47" s="10"/>
      <c r="U47" s="10">
        <f t="shared" ca="1" si="5"/>
        <v>3</v>
      </c>
      <c r="V47" s="6" t="str">
        <f t="shared" ca="1" si="6"/>
        <v>Yoga Mat - Anti-Slip</v>
      </c>
      <c r="W47" s="14">
        <f t="shared" ca="1" si="10"/>
        <v>19624.8</v>
      </c>
      <c r="X47" s="6">
        <f t="shared" ca="1" si="7"/>
        <v>106</v>
      </c>
      <c r="AA47" s="21"/>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Z1"/>
  <sheetViews>
    <sheetView tabSelected="1" zoomScale="70" zoomScaleNormal="70" workbookViewId="0">
      <selection activeCell="V22" sqref="V22"/>
    </sheetView>
  </sheetViews>
  <sheetFormatPr defaultRowHeight="15" x14ac:dyDescent="0.25"/>
  <sheetData>
    <row r="1" spans="26:26" x14ac:dyDescent="0.25">
      <c r="Z1">
        <v>1</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4</xdr:col>
                    <xdr:colOff>457200</xdr:colOff>
                    <xdr:row>10</xdr:row>
                    <xdr:rowOff>57150</xdr:rowOff>
                  </from>
                  <to>
                    <xdr:col>5</xdr:col>
                    <xdr:colOff>247650</xdr:colOff>
                    <xdr:row>11</xdr:row>
                    <xdr:rowOff>171450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6</xdr:col>
                    <xdr:colOff>352425</xdr:colOff>
                    <xdr:row>10</xdr:row>
                    <xdr:rowOff>57150</xdr:rowOff>
                  </from>
                  <to>
                    <xdr:col>7</xdr:col>
                    <xdr:colOff>133350</xdr:colOff>
                    <xdr:row>11</xdr:row>
                    <xdr:rowOff>171450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5</xdr:col>
                    <xdr:colOff>361950</xdr:colOff>
                    <xdr:row>10</xdr:row>
                    <xdr:rowOff>104775</xdr:rowOff>
                  </from>
                  <to>
                    <xdr:col>6</xdr:col>
                    <xdr:colOff>161925</xdr:colOff>
                    <xdr:row>11</xdr:row>
                    <xdr:rowOff>133350</xdr:rowOff>
                  </to>
                </anchor>
              </controlPr>
            </control>
          </mc:Choice>
        </mc:AlternateContent>
        <mc:AlternateContent xmlns:mc="http://schemas.openxmlformats.org/markup-compatibility/2006">
          <mc:Choice Requires="x14">
            <control shapeId="2057" r:id="rId7" name="Scroll Bar 9">
              <controlPr defaultSize="0" autoPict="0">
                <anchor moveWithCells="1">
                  <from>
                    <xdr:col>7</xdr:col>
                    <xdr:colOff>542925</xdr:colOff>
                    <xdr:row>11</xdr:row>
                    <xdr:rowOff>133350</xdr:rowOff>
                  </from>
                  <to>
                    <xdr:col>8</xdr:col>
                    <xdr:colOff>104775</xdr:colOff>
                    <xdr:row>23</xdr:row>
                    <xdr:rowOff>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E46"/>
  <sheetViews>
    <sheetView zoomScale="90" zoomScaleNormal="90" workbookViewId="0"/>
  </sheetViews>
  <sheetFormatPr defaultRowHeight="15" x14ac:dyDescent="0.25"/>
  <cols>
    <col min="1" max="1" width="15.85546875" style="29" customWidth="1"/>
    <col min="2" max="2" width="36.42578125" style="26" bestFit="1" customWidth="1"/>
    <col min="3" max="3" width="20.7109375" style="27" bestFit="1" customWidth="1"/>
    <col min="4" max="4" width="17.28515625" style="30" bestFit="1" customWidth="1"/>
    <col min="5" max="5" width="17.7109375" style="30" bestFit="1" customWidth="1"/>
  </cols>
  <sheetData>
    <row r="1" spans="1:5" ht="15.75" customHeight="1" x14ac:dyDescent="0.25">
      <c r="A1" s="32" t="s">
        <v>1</v>
      </c>
      <c r="B1" s="24" t="s">
        <v>311</v>
      </c>
      <c r="C1" s="25" t="s">
        <v>312</v>
      </c>
      <c r="D1" s="31" t="s">
        <v>313</v>
      </c>
      <c r="E1" s="31" t="s">
        <v>314</v>
      </c>
    </row>
    <row r="2" spans="1:5" x14ac:dyDescent="0.25">
      <c r="A2" s="26" t="s">
        <v>94</v>
      </c>
      <c r="B2" s="26" t="s">
        <v>316</v>
      </c>
      <c r="C2" s="27" t="s">
        <v>317</v>
      </c>
      <c r="D2" s="28">
        <v>98</v>
      </c>
      <c r="E2" s="28">
        <v>103.88</v>
      </c>
    </row>
    <row r="3" spans="1:5" x14ac:dyDescent="0.25">
      <c r="A3" s="26" t="s">
        <v>97</v>
      </c>
      <c r="B3" s="26" t="s">
        <v>318</v>
      </c>
      <c r="C3" s="27" t="s">
        <v>317</v>
      </c>
      <c r="D3" s="28">
        <v>105</v>
      </c>
      <c r="E3" s="28">
        <v>142.80000000000001</v>
      </c>
    </row>
    <row r="4" spans="1:5" x14ac:dyDescent="0.25">
      <c r="A4" s="26" t="s">
        <v>18</v>
      </c>
      <c r="B4" s="26" t="s">
        <v>319</v>
      </c>
      <c r="C4" s="27" t="s">
        <v>317</v>
      </c>
      <c r="D4" s="28">
        <v>71</v>
      </c>
      <c r="E4" s="28">
        <v>80.94</v>
      </c>
    </row>
    <row r="5" spans="1:5" x14ac:dyDescent="0.25">
      <c r="A5" s="26" t="s">
        <v>146</v>
      </c>
      <c r="B5" s="26" t="s">
        <v>320</v>
      </c>
      <c r="C5" s="27" t="s">
        <v>317</v>
      </c>
      <c r="D5" s="28">
        <v>44</v>
      </c>
      <c r="E5" s="28">
        <v>48.84</v>
      </c>
    </row>
    <row r="6" spans="1:5" x14ac:dyDescent="0.25">
      <c r="A6" s="26" t="s">
        <v>6</v>
      </c>
      <c r="B6" s="26" t="s">
        <v>321</v>
      </c>
      <c r="C6" s="27" t="s">
        <v>317</v>
      </c>
      <c r="D6" s="28">
        <v>133</v>
      </c>
      <c r="E6" s="28">
        <v>155.61000000000001</v>
      </c>
    </row>
    <row r="7" spans="1:5" x14ac:dyDescent="0.25">
      <c r="A7" s="26" t="s">
        <v>63</v>
      </c>
      <c r="B7" s="26" t="s">
        <v>322</v>
      </c>
      <c r="C7" s="27" t="s">
        <v>317</v>
      </c>
      <c r="D7" s="28">
        <v>75</v>
      </c>
      <c r="E7" s="28">
        <v>85.5</v>
      </c>
    </row>
    <row r="8" spans="1:5" x14ac:dyDescent="0.25">
      <c r="A8" s="26" t="s">
        <v>22</v>
      </c>
      <c r="B8" s="26" t="s">
        <v>323</v>
      </c>
      <c r="C8" s="27" t="s">
        <v>317</v>
      </c>
      <c r="D8" s="28">
        <v>43</v>
      </c>
      <c r="E8" s="28">
        <v>47.73</v>
      </c>
    </row>
    <row r="9" spans="1:5" x14ac:dyDescent="0.25">
      <c r="A9" s="26" t="s">
        <v>129</v>
      </c>
      <c r="B9" s="26" t="s">
        <v>324</v>
      </c>
      <c r="C9" s="27" t="s">
        <v>317</v>
      </c>
      <c r="D9" s="28">
        <v>83</v>
      </c>
      <c r="E9" s="28">
        <v>94.62</v>
      </c>
    </row>
    <row r="10" spans="1:5" x14ac:dyDescent="0.25">
      <c r="A10" s="26" t="s">
        <v>80</v>
      </c>
      <c r="B10" s="26" t="s">
        <v>325</v>
      </c>
      <c r="C10" s="27" t="s">
        <v>317</v>
      </c>
      <c r="D10" s="28">
        <v>6</v>
      </c>
      <c r="E10" s="28">
        <v>7.8599999999999994</v>
      </c>
    </row>
    <row r="11" spans="1:5" x14ac:dyDescent="0.25">
      <c r="A11" s="26" t="s">
        <v>31</v>
      </c>
      <c r="B11" s="26" t="s">
        <v>326</v>
      </c>
      <c r="C11" s="27" t="s">
        <v>327</v>
      </c>
      <c r="D11" s="28">
        <v>148</v>
      </c>
      <c r="E11" s="28">
        <v>164.28</v>
      </c>
    </row>
    <row r="12" spans="1:5" x14ac:dyDescent="0.25">
      <c r="A12" s="26" t="s">
        <v>70</v>
      </c>
      <c r="B12" s="26" t="s">
        <v>328</v>
      </c>
      <c r="C12" s="27" t="s">
        <v>327</v>
      </c>
      <c r="D12" s="28">
        <v>44</v>
      </c>
      <c r="E12" s="28">
        <v>48.4</v>
      </c>
    </row>
    <row r="13" spans="1:5" x14ac:dyDescent="0.25">
      <c r="A13" s="26" t="s">
        <v>36</v>
      </c>
      <c r="B13" s="26" t="s">
        <v>329</v>
      </c>
      <c r="C13" s="27" t="s">
        <v>327</v>
      </c>
      <c r="D13" s="28">
        <v>73</v>
      </c>
      <c r="E13" s="28">
        <v>94.17</v>
      </c>
    </row>
    <row r="14" spans="1:5" x14ac:dyDescent="0.25">
      <c r="A14" s="26" t="s">
        <v>46</v>
      </c>
      <c r="B14" s="26" t="s">
        <v>330</v>
      </c>
      <c r="C14" s="27" t="s">
        <v>327</v>
      </c>
      <c r="D14" s="28">
        <v>112</v>
      </c>
      <c r="E14" s="28">
        <v>122.08</v>
      </c>
    </row>
    <row r="15" spans="1:5" x14ac:dyDescent="0.25">
      <c r="A15" s="26" t="s">
        <v>44</v>
      </c>
      <c r="B15" s="26" t="s">
        <v>331</v>
      </c>
      <c r="C15" s="27" t="s">
        <v>327</v>
      </c>
      <c r="D15" s="28">
        <v>112</v>
      </c>
      <c r="E15" s="28">
        <v>146.72</v>
      </c>
    </row>
    <row r="16" spans="1:5" x14ac:dyDescent="0.25">
      <c r="A16" s="26" t="s">
        <v>16</v>
      </c>
      <c r="B16" s="26" t="s">
        <v>332</v>
      </c>
      <c r="C16" s="27" t="s">
        <v>327</v>
      </c>
      <c r="D16" s="28">
        <v>12</v>
      </c>
      <c r="E16" s="28">
        <v>15.72</v>
      </c>
    </row>
    <row r="17" spans="1:5" x14ac:dyDescent="0.25">
      <c r="A17" s="26" t="s">
        <v>24</v>
      </c>
      <c r="B17" s="26" t="s">
        <v>333</v>
      </c>
      <c r="C17" s="27" t="s">
        <v>327</v>
      </c>
      <c r="D17" s="28">
        <v>13</v>
      </c>
      <c r="E17" s="28">
        <v>16.64</v>
      </c>
    </row>
    <row r="18" spans="1:5" x14ac:dyDescent="0.25">
      <c r="A18" s="26" t="s">
        <v>54</v>
      </c>
      <c r="B18" s="26" t="s">
        <v>334</v>
      </c>
      <c r="C18" s="27" t="s">
        <v>327</v>
      </c>
      <c r="D18" s="28">
        <v>134</v>
      </c>
      <c r="E18" s="28">
        <v>156.78</v>
      </c>
    </row>
    <row r="19" spans="1:5" x14ac:dyDescent="0.25">
      <c r="A19" s="26" t="s">
        <v>68</v>
      </c>
      <c r="B19" s="26" t="s">
        <v>335</v>
      </c>
      <c r="C19" s="27" t="s">
        <v>327</v>
      </c>
      <c r="D19" s="28">
        <v>37</v>
      </c>
      <c r="E19" s="28">
        <v>49.21</v>
      </c>
    </row>
    <row r="20" spans="1:5" x14ac:dyDescent="0.25">
      <c r="A20" s="26" t="s">
        <v>286</v>
      </c>
      <c r="B20" s="26" t="s">
        <v>336</v>
      </c>
      <c r="C20" s="27" t="s">
        <v>337</v>
      </c>
      <c r="D20" s="28">
        <v>150</v>
      </c>
      <c r="E20" s="28">
        <v>210</v>
      </c>
    </row>
    <row r="21" spans="1:5" x14ac:dyDescent="0.25">
      <c r="A21" s="26" t="s">
        <v>89</v>
      </c>
      <c r="B21" s="26" t="s">
        <v>338</v>
      </c>
      <c r="C21" s="27" t="s">
        <v>337</v>
      </c>
      <c r="D21" s="28">
        <v>61</v>
      </c>
      <c r="E21" s="28">
        <v>76.25</v>
      </c>
    </row>
    <row r="22" spans="1:5" x14ac:dyDescent="0.25">
      <c r="A22" s="26" t="s">
        <v>74</v>
      </c>
      <c r="B22" s="26" t="s">
        <v>339</v>
      </c>
      <c r="C22" s="27" t="s">
        <v>337</v>
      </c>
      <c r="D22" s="28">
        <v>126</v>
      </c>
      <c r="E22" s="28">
        <v>162.54</v>
      </c>
    </row>
    <row r="23" spans="1:5" x14ac:dyDescent="0.25">
      <c r="A23" s="26" t="s">
        <v>78</v>
      </c>
      <c r="B23" s="26" t="s">
        <v>340</v>
      </c>
      <c r="C23" s="27" t="s">
        <v>337</v>
      </c>
      <c r="D23" s="28">
        <v>121</v>
      </c>
      <c r="E23" s="28">
        <v>141.57</v>
      </c>
    </row>
    <row r="24" spans="1:5" x14ac:dyDescent="0.25">
      <c r="A24" s="26" t="s">
        <v>51</v>
      </c>
      <c r="B24" s="26" t="s">
        <v>341</v>
      </c>
      <c r="C24" s="27" t="s">
        <v>337</v>
      </c>
      <c r="D24" s="28">
        <v>141</v>
      </c>
      <c r="E24" s="28">
        <v>149.46</v>
      </c>
    </row>
    <row r="25" spans="1:5" x14ac:dyDescent="0.25">
      <c r="A25" s="26" t="s">
        <v>114</v>
      </c>
      <c r="B25" s="26" t="s">
        <v>342</v>
      </c>
      <c r="C25" s="27" t="s">
        <v>337</v>
      </c>
      <c r="D25" s="28">
        <v>144</v>
      </c>
      <c r="E25" s="28">
        <v>156.96</v>
      </c>
    </row>
    <row r="26" spans="1:5" x14ac:dyDescent="0.25">
      <c r="A26" s="26" t="s">
        <v>56</v>
      </c>
      <c r="B26" s="26" t="s">
        <v>343</v>
      </c>
      <c r="C26" s="27" t="s">
        <v>337</v>
      </c>
      <c r="D26" s="28">
        <v>7</v>
      </c>
      <c r="E26" s="28">
        <v>8.33</v>
      </c>
    </row>
    <row r="27" spans="1:5" x14ac:dyDescent="0.25">
      <c r="A27" s="26" t="s">
        <v>153</v>
      </c>
      <c r="B27" s="26" t="s">
        <v>344</v>
      </c>
      <c r="C27" s="27" t="s">
        <v>337</v>
      </c>
      <c r="D27" s="28">
        <v>18</v>
      </c>
      <c r="E27" s="28">
        <v>24.66</v>
      </c>
    </row>
    <row r="28" spans="1:5" x14ac:dyDescent="0.25">
      <c r="A28" s="26" t="s">
        <v>96</v>
      </c>
      <c r="B28" s="26" t="s">
        <v>345</v>
      </c>
      <c r="C28" s="27" t="s">
        <v>337</v>
      </c>
      <c r="D28" s="28">
        <v>48</v>
      </c>
      <c r="E28" s="28">
        <v>57.12</v>
      </c>
    </row>
    <row r="29" spans="1:5" x14ac:dyDescent="0.25">
      <c r="A29" s="26" t="s">
        <v>20</v>
      </c>
      <c r="B29" s="26" t="s">
        <v>346</v>
      </c>
      <c r="C29" s="27" t="s">
        <v>347</v>
      </c>
      <c r="D29" s="28">
        <v>37</v>
      </c>
      <c r="E29" s="28">
        <v>41.81</v>
      </c>
    </row>
    <row r="30" spans="1:5" x14ac:dyDescent="0.25">
      <c r="A30" s="26" t="s">
        <v>101</v>
      </c>
      <c r="B30" s="26" t="s">
        <v>348</v>
      </c>
      <c r="C30" s="27" t="s">
        <v>347</v>
      </c>
      <c r="D30" s="28">
        <v>47</v>
      </c>
      <c r="E30" s="28">
        <v>53.11</v>
      </c>
    </row>
    <row r="31" spans="1:5" x14ac:dyDescent="0.25">
      <c r="A31" s="26" t="s">
        <v>28</v>
      </c>
      <c r="B31" s="26" t="s">
        <v>349</v>
      </c>
      <c r="C31" s="27" t="s">
        <v>347</v>
      </c>
      <c r="D31" s="28">
        <v>148</v>
      </c>
      <c r="E31" s="28">
        <v>201.28</v>
      </c>
    </row>
    <row r="32" spans="1:5" x14ac:dyDescent="0.25">
      <c r="A32" s="26" t="s">
        <v>91</v>
      </c>
      <c r="B32" s="26" t="s">
        <v>350</v>
      </c>
      <c r="C32" s="27" t="s">
        <v>347</v>
      </c>
      <c r="D32" s="28">
        <v>93</v>
      </c>
      <c r="E32" s="28">
        <v>104.16</v>
      </c>
    </row>
    <row r="33" spans="1:5" x14ac:dyDescent="0.25">
      <c r="A33" s="26" t="s">
        <v>13</v>
      </c>
      <c r="B33" s="26" t="s">
        <v>351</v>
      </c>
      <c r="C33" s="27" t="s">
        <v>347</v>
      </c>
      <c r="D33" s="28">
        <v>89</v>
      </c>
      <c r="E33" s="28">
        <v>117.48</v>
      </c>
    </row>
    <row r="34" spans="1:5" x14ac:dyDescent="0.25">
      <c r="A34" s="26" t="s">
        <v>72</v>
      </c>
      <c r="B34" s="26" t="s">
        <v>352</v>
      </c>
      <c r="C34" s="27" t="s">
        <v>347</v>
      </c>
      <c r="D34" s="28">
        <v>95</v>
      </c>
      <c r="E34" s="28">
        <v>119.7</v>
      </c>
    </row>
    <row r="35" spans="1:5" x14ac:dyDescent="0.25">
      <c r="A35" s="26" t="s">
        <v>83</v>
      </c>
      <c r="B35" s="26" t="s">
        <v>353</v>
      </c>
      <c r="C35" s="27" t="s">
        <v>347</v>
      </c>
      <c r="D35" s="28">
        <v>55</v>
      </c>
      <c r="E35" s="28">
        <v>58.3</v>
      </c>
    </row>
    <row r="36" spans="1:5" x14ac:dyDescent="0.25">
      <c r="A36" s="26" t="s">
        <v>34</v>
      </c>
      <c r="B36" s="26" t="s">
        <v>354</v>
      </c>
      <c r="C36" s="27" t="s">
        <v>347</v>
      </c>
      <c r="D36" s="28">
        <v>5</v>
      </c>
      <c r="E36" s="28">
        <v>6.7</v>
      </c>
    </row>
    <row r="37" spans="1:5" x14ac:dyDescent="0.25">
      <c r="A37" s="26" t="s">
        <v>10</v>
      </c>
      <c r="B37" s="26" t="s">
        <v>355</v>
      </c>
      <c r="C37" s="27" t="s">
        <v>347</v>
      </c>
      <c r="D37" s="28">
        <v>90</v>
      </c>
      <c r="E37" s="28">
        <v>96.3</v>
      </c>
    </row>
    <row r="38" spans="1:5" x14ac:dyDescent="0.25">
      <c r="A38" s="26" t="s">
        <v>123</v>
      </c>
      <c r="B38" s="26" t="s">
        <v>356</v>
      </c>
      <c r="C38" s="27" t="s">
        <v>357</v>
      </c>
      <c r="D38" s="28">
        <v>67</v>
      </c>
      <c r="E38" s="28">
        <v>85.76</v>
      </c>
    </row>
    <row r="39" spans="1:5" x14ac:dyDescent="0.25">
      <c r="A39" s="26" t="s">
        <v>38</v>
      </c>
      <c r="B39" s="26" t="s">
        <v>358</v>
      </c>
      <c r="C39" s="27" t="s">
        <v>357</v>
      </c>
      <c r="D39" s="28">
        <v>72</v>
      </c>
      <c r="E39" s="28">
        <v>79.92</v>
      </c>
    </row>
    <row r="40" spans="1:5" x14ac:dyDescent="0.25">
      <c r="A40" s="26" t="s">
        <v>60</v>
      </c>
      <c r="B40" s="26" t="s">
        <v>359</v>
      </c>
      <c r="C40" s="27" t="s">
        <v>357</v>
      </c>
      <c r="D40" s="28">
        <v>37</v>
      </c>
      <c r="E40" s="28">
        <v>42.55</v>
      </c>
    </row>
    <row r="41" spans="1:5" x14ac:dyDescent="0.25">
      <c r="A41" s="26" t="s">
        <v>155</v>
      </c>
      <c r="B41" s="26" t="s">
        <v>360</v>
      </c>
      <c r="C41" s="27" t="s">
        <v>357</v>
      </c>
      <c r="D41" s="28">
        <v>90</v>
      </c>
      <c r="E41" s="28">
        <v>115.2</v>
      </c>
    </row>
    <row r="42" spans="1:5" x14ac:dyDescent="0.25">
      <c r="A42" s="26" t="s">
        <v>66</v>
      </c>
      <c r="B42" s="26" t="s">
        <v>361</v>
      </c>
      <c r="C42" s="27" t="s">
        <v>357</v>
      </c>
      <c r="D42" s="28">
        <v>138</v>
      </c>
      <c r="E42" s="28">
        <v>173.88</v>
      </c>
    </row>
    <row r="43" spans="1:5" x14ac:dyDescent="0.25">
      <c r="A43" s="26" t="s">
        <v>58</v>
      </c>
      <c r="B43" s="26" t="s">
        <v>362</v>
      </c>
      <c r="C43" s="27" t="s">
        <v>357</v>
      </c>
      <c r="D43" s="28">
        <v>120</v>
      </c>
      <c r="E43" s="28">
        <v>162</v>
      </c>
    </row>
    <row r="44" spans="1:5" x14ac:dyDescent="0.25">
      <c r="A44" s="26" t="s">
        <v>110</v>
      </c>
      <c r="B44" s="26" t="s">
        <v>363</v>
      </c>
      <c r="C44" s="27" t="s">
        <v>357</v>
      </c>
      <c r="D44" s="28">
        <v>67</v>
      </c>
      <c r="E44" s="28">
        <v>83.08</v>
      </c>
    </row>
    <row r="45" spans="1:5" x14ac:dyDescent="0.25">
      <c r="A45" s="26" t="s">
        <v>40</v>
      </c>
      <c r="B45" s="26" t="s">
        <v>364</v>
      </c>
      <c r="C45" s="27" t="s">
        <v>357</v>
      </c>
      <c r="D45" s="28">
        <v>76</v>
      </c>
      <c r="E45" s="28">
        <v>82.08</v>
      </c>
    </row>
    <row r="46" spans="1:5" x14ac:dyDescent="0.25">
      <c r="A46" s="26" t="s">
        <v>49</v>
      </c>
      <c r="B46" s="26" t="s">
        <v>365</v>
      </c>
      <c r="C46" s="27" t="s">
        <v>357</v>
      </c>
      <c r="D46" s="28">
        <v>50</v>
      </c>
      <c r="E46" s="28">
        <v>62</v>
      </c>
    </row>
  </sheetData>
  <dataValidations count="1">
    <dataValidation type="list" allowBlank="1" showInputMessage="1" showErrorMessage="1" sqref="C2:C1048576" xr:uid="{00000000-0002-0000-0300-000000000000}">
      <formula1>"Category01,Category02,Category03,Category04,Category05"</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Analysis</vt:lpstr>
      <vt:lpstr>dashboard</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somaychawla02@gmail.com</dc:creator>
  <cp:lastModifiedBy>kalpana chawla</cp:lastModifiedBy>
  <dcterms:created xsi:type="dcterms:W3CDTF">2021-11-03T11:40:02Z</dcterms:created>
  <dcterms:modified xsi:type="dcterms:W3CDTF">2025-04-17T10:22:05Z</dcterms:modified>
</cp:coreProperties>
</file>