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GAU-SEMESTER-IV\excel\ClassWork9\"/>
    </mc:Choice>
  </mc:AlternateContent>
  <xr:revisionPtr revIDLastSave="0" documentId="13_ncr:1_{FFB1F4C6-503D-44C8-B95F-DF7610EA174A}" xr6:coauthVersionLast="46" xr6:coauthVersionMax="46" xr10:uidLastSave="{00000000-0000-0000-0000-000000000000}"/>
  <bookViews>
    <workbookView xWindow="-120" yWindow="-120" windowWidth="20730" windowHeight="11310" tabRatio="723" activeTab="12" xr2:uid="{AD5340ED-089A-4F76-8954-458CEB1D6748}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  <sheet name="Task6" sheetId="6" r:id="rId6"/>
    <sheet name="Task7" sheetId="7" r:id="rId7"/>
    <sheet name="Task8" sheetId="8" r:id="rId8"/>
    <sheet name="Task9" sheetId="9" r:id="rId9"/>
    <sheet name="Task10" sheetId="10" r:id="rId10"/>
    <sheet name="Task11" sheetId="11" r:id="rId11"/>
    <sheet name="Task12" sheetId="12" r:id="rId12"/>
    <sheet name="Task13" sheetId="13" r:id="rId13"/>
  </sheets>
  <definedNames>
    <definedName name="_xlnm._FilterDatabase" localSheetId="10" hidden="1">Task11!$A$1:$D$9</definedName>
    <definedName name="_xlnm._FilterDatabase" localSheetId="11" hidden="1">Task12!$A$1:$D$9</definedName>
    <definedName name="mogeba">Task5!$A$1:$A$10</definedName>
    <definedName name="xelfasi">Task4!$A$1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3" l="1"/>
  <c r="B9" i="13"/>
  <c r="B8" i="13"/>
  <c r="B7" i="13"/>
  <c r="B5" i="13"/>
  <c r="C5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B34" i="13"/>
  <c r="D34" i="13" s="1"/>
  <c r="D54" i="13" s="1"/>
  <c r="B20" i="13"/>
  <c r="C20" i="13" s="1"/>
  <c r="B21" i="13"/>
  <c r="C21" i="13" s="1"/>
  <c r="B22" i="13"/>
  <c r="C22" i="13" s="1"/>
  <c r="B23" i="13"/>
  <c r="C23" i="13" s="1"/>
  <c r="B24" i="13"/>
  <c r="C24" i="13" s="1"/>
  <c r="B25" i="13"/>
  <c r="C25" i="13" s="1"/>
  <c r="B26" i="13"/>
  <c r="C26" i="13" s="1"/>
  <c r="B27" i="13"/>
  <c r="C27" i="13" s="1"/>
  <c r="B28" i="13"/>
  <c r="C28" i="13" s="1"/>
  <c r="B19" i="13"/>
  <c r="C19" i="13" s="1"/>
  <c r="C10" i="13"/>
  <c r="C4" i="13"/>
  <c r="C5" i="13"/>
  <c r="C6" i="13"/>
  <c r="C7" i="13"/>
  <c r="C8" i="13"/>
  <c r="C9" i="13"/>
  <c r="C3" i="13"/>
  <c r="B4" i="13"/>
  <c r="B6" i="13"/>
  <c r="B3" i="13"/>
  <c r="B20" i="9"/>
  <c r="B21" i="9"/>
  <c r="B22" i="9"/>
  <c r="B23" i="9"/>
  <c r="B24" i="9"/>
  <c r="B25" i="9"/>
  <c r="B26" i="9"/>
  <c r="B27" i="9"/>
  <c r="B28" i="9"/>
  <c r="B29" i="9"/>
  <c r="B19" i="9"/>
  <c r="B3" i="9"/>
  <c r="B4" i="9"/>
  <c r="B5" i="9"/>
  <c r="B6" i="9"/>
  <c r="B7" i="9"/>
  <c r="B8" i="9"/>
  <c r="B9" i="9"/>
  <c r="B10" i="9"/>
  <c r="B11" i="9"/>
  <c r="B12" i="9"/>
  <c r="B2" i="9"/>
  <c r="D2" i="8"/>
  <c r="D1" i="8"/>
  <c r="B3" i="7"/>
  <c r="B4" i="7"/>
  <c r="B5" i="7"/>
  <c r="B6" i="7"/>
  <c r="B7" i="7"/>
  <c r="B2" i="7"/>
  <c r="E2" i="6"/>
  <c r="E3" i="6"/>
  <c r="E4" i="6"/>
  <c r="E1" i="6"/>
  <c r="A4" i="6"/>
  <c r="A3" i="6"/>
  <c r="C5" i="5"/>
  <c r="C4" i="5"/>
  <c r="C3" i="5"/>
  <c r="C2" i="5"/>
  <c r="C1" i="5"/>
  <c r="B5" i="5"/>
  <c r="B4" i="5"/>
  <c r="B3" i="5"/>
  <c r="B2" i="5"/>
  <c r="B1" i="5"/>
  <c r="B1" i="4"/>
  <c r="E2" i="3"/>
  <c r="E3" i="3"/>
  <c r="E4" i="3"/>
  <c r="E5" i="3"/>
  <c r="E6" i="3"/>
  <c r="E7" i="3"/>
  <c r="E8" i="3"/>
  <c r="E9" i="3"/>
  <c r="E10" i="3"/>
  <c r="E11" i="3"/>
  <c r="E1" i="3"/>
  <c r="B2" i="3"/>
  <c r="B3" i="3"/>
  <c r="B4" i="3"/>
  <c r="B5" i="3"/>
  <c r="B6" i="3"/>
  <c r="B1" i="3"/>
  <c r="I3" i="2"/>
  <c r="I4" i="2"/>
  <c r="I5" i="2"/>
  <c r="I6" i="2"/>
  <c r="I7" i="2"/>
  <c r="I2" i="2"/>
  <c r="D8" i="2"/>
  <c r="E8" i="2"/>
  <c r="F8" i="2"/>
  <c r="G8" i="2"/>
  <c r="H8" i="2"/>
  <c r="C8" i="2"/>
  <c r="H3" i="2"/>
  <c r="H4" i="2"/>
  <c r="H5" i="2"/>
  <c r="H6" i="2"/>
  <c r="H7" i="2"/>
  <c r="H2" i="2"/>
  <c r="G3" i="2"/>
  <c r="G4" i="2"/>
  <c r="G5" i="2"/>
  <c r="G6" i="2"/>
  <c r="G7" i="2"/>
  <c r="G2" i="2"/>
  <c r="E3" i="2"/>
  <c r="E4" i="2"/>
  <c r="E5" i="2"/>
  <c r="E6" i="2"/>
  <c r="E7" i="2"/>
  <c r="E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M4" i="13" l="1"/>
  <c r="B11" i="13"/>
  <c r="B54" i="13"/>
  <c r="C29" i="13"/>
  <c r="B29" i="13"/>
  <c r="D10" i="13"/>
  <c r="E10" i="13" s="1"/>
  <c r="C11" i="13"/>
  <c r="D3" i="13"/>
  <c r="D6" i="13"/>
  <c r="D8" i="13"/>
  <c r="D4" i="13"/>
  <c r="D7" i="13"/>
  <c r="D9" i="13"/>
  <c r="D5" i="13"/>
  <c r="F10" i="13" l="1"/>
  <c r="D11" i="13"/>
  <c r="M2" i="13" s="1"/>
  <c r="E4" i="13"/>
  <c r="F4" i="13" s="1"/>
  <c r="E5" i="13"/>
  <c r="F5" i="13" s="1"/>
  <c r="E8" i="13"/>
  <c r="F8" i="13" s="1"/>
  <c r="E6" i="13"/>
  <c r="F6" i="13" s="1"/>
  <c r="E9" i="13"/>
  <c r="F9" i="13" s="1"/>
  <c r="E7" i="13"/>
  <c r="F7" i="13" s="1"/>
  <c r="E3" i="13"/>
  <c r="F3" i="13" l="1"/>
  <c r="F11" i="13" s="1"/>
  <c r="E11" i="13"/>
  <c r="G5" i="13"/>
  <c r="G9" i="13"/>
  <c r="G10" i="13"/>
  <c r="G4" i="13"/>
  <c r="G6" i="13"/>
  <c r="G7" i="13"/>
  <c r="G3" i="13"/>
  <c r="G8" i="13"/>
  <c r="G11" i="13" l="1"/>
  <c r="M6" i="13" s="1"/>
</calcChain>
</file>

<file path=xl/sharedStrings.xml><?xml version="1.0" encoding="utf-8"?>
<sst xmlns="http://schemas.openxmlformats.org/spreadsheetml/2006/main" count="187" uniqueCount="108">
  <si>
    <t>v</t>
  </si>
  <si>
    <t>g</t>
  </si>
  <si>
    <t>α</t>
  </si>
  <si>
    <t>sin2α</t>
  </si>
  <si>
    <t>s</t>
  </si>
  <si>
    <t>№</t>
  </si>
  <si>
    <t>პროდუქციის დასახელება</t>
  </si>
  <si>
    <t>შესასყიდი ფასი</t>
  </si>
  <si>
    <t>სარეალიზაციო ფასი</t>
  </si>
  <si>
    <t>მოგება ერთეულზე</t>
  </si>
  <si>
    <t>რეალიზებული პროდუქციის რაოდენობა</t>
  </si>
  <si>
    <t>მთლიანი შემოსავალი</t>
  </si>
  <si>
    <t>მთლიანი მოგება</t>
  </si>
  <si>
    <t>მოგების წილი</t>
  </si>
  <si>
    <t>კომპიუტერი</t>
  </si>
  <si>
    <t>მონიტორი</t>
  </si>
  <si>
    <t>პრინტერი</t>
  </si>
  <si>
    <t>სკანერი</t>
  </si>
  <si>
    <t>მოდემი</t>
  </si>
  <si>
    <t>დისკეტა</t>
  </si>
  <si>
    <t>სულ</t>
  </si>
  <si>
    <t>ქულა</t>
  </si>
  <si>
    <t>შეფასება</t>
  </si>
  <si>
    <t>საგანი</t>
  </si>
  <si>
    <t>ინფორმატიკა</t>
  </si>
  <si>
    <t>მათემატიკა</t>
  </si>
  <si>
    <t>ფიზიკა</t>
  </si>
  <si>
    <t>x</t>
  </si>
  <si>
    <t>y</t>
  </si>
  <si>
    <t>gvari</t>
  </si>
  <si>
    <t>saxeli</t>
  </si>
  <si>
    <t>qalaqi</t>
  </si>
  <si>
    <t>asaki</t>
  </si>
  <si>
    <t>abesaze</t>
  </si>
  <si>
    <t>kasraze</t>
  </si>
  <si>
    <t>metreveli</t>
  </si>
  <si>
    <t>lelaze</t>
  </si>
  <si>
    <t>maisuraze</t>
  </si>
  <si>
    <t>miqaze</t>
  </si>
  <si>
    <t>ana</t>
  </si>
  <si>
    <t>nino</t>
  </si>
  <si>
    <t>irakli</t>
  </si>
  <si>
    <t>tea</t>
  </si>
  <si>
    <t>gio</t>
  </si>
  <si>
    <t>natia</t>
  </si>
  <si>
    <t>eka</t>
  </si>
  <si>
    <t>maia</t>
  </si>
  <si>
    <t>batumi</t>
  </si>
  <si>
    <t>qutaisi</t>
  </si>
  <si>
    <t>tbilisi</t>
  </si>
  <si>
    <t>ფართი</t>
  </si>
  <si>
    <t>ბიუჯეტი</t>
  </si>
  <si>
    <t>მაქ.დრო (დღე)</t>
  </si>
  <si>
    <t>დარჩენილი დრო(დღე)</t>
  </si>
  <si>
    <t>ანაზღაურება(დღე)</t>
  </si>
  <si>
    <t>ადამიანური რესურსი</t>
  </si>
  <si>
    <t>არქიტექტორი</t>
  </si>
  <si>
    <t>დიზაინერი</t>
  </si>
  <si>
    <t>გამოწერილი</t>
  </si>
  <si>
    <t>საშემოსავლო</t>
  </si>
  <si>
    <t>ხელზე</t>
  </si>
  <si>
    <t>ნამუშევარი დღეები</t>
  </si>
  <si>
    <t>მეგაჯე</t>
  </si>
  <si>
    <t>მალიარკა</t>
  </si>
  <si>
    <t>პარკეტი</t>
  </si>
  <si>
    <t>ჭერი</t>
  </si>
  <si>
    <t>სანტექნიკა</t>
  </si>
  <si>
    <t>ელექტროობა</t>
  </si>
  <si>
    <t>გაზ-გაყვანილობა</t>
  </si>
  <si>
    <t>დარჩენილი ბიუჯეტი</t>
  </si>
  <si>
    <t>ბუღალტერი</t>
  </si>
  <si>
    <t>ფიქსირებული ხარჯები</t>
  </si>
  <si>
    <t>ხარჯი</t>
  </si>
  <si>
    <t>ტიპი</t>
  </si>
  <si>
    <t>ლიფტი</t>
  </si>
  <si>
    <t>პარკინგი</t>
  </si>
  <si>
    <t>სკვერი</t>
  </si>
  <si>
    <t>გარე განათება</t>
  </si>
  <si>
    <t>სკვერის ინვენტარი</t>
  </si>
  <si>
    <t>რენტორანი</t>
  </si>
  <si>
    <t>ელექტრო ტექნიკა</t>
  </si>
  <si>
    <t>მასალის ტიპი</t>
  </si>
  <si>
    <t>ერთეულის ფასი</t>
  </si>
  <si>
    <t>შესყიდული ერთეული</t>
  </si>
  <si>
    <t>სულ ფასი</t>
  </si>
  <si>
    <t>მძიმე ტექნიკა</t>
  </si>
  <si>
    <t>ბეტონი</t>
  </si>
  <si>
    <t>გაჯი</t>
  </si>
  <si>
    <t>ცემენტი</t>
  </si>
  <si>
    <t>ქვიშა</t>
  </si>
  <si>
    <t>თბოგაყვანილობა</t>
  </si>
  <si>
    <t>ელექტროგაყვანილობა</t>
  </si>
  <si>
    <t>მილები</t>
  </si>
  <si>
    <t>კერამოგრანიტი</t>
  </si>
  <si>
    <t>საღებავი</t>
  </si>
  <si>
    <t>ხელოვნური ბალახი</t>
  </si>
  <si>
    <t>არმატურა</t>
  </si>
  <si>
    <t>ტაჩკა</t>
  </si>
  <si>
    <t>კასკა</t>
  </si>
  <si>
    <t>თოკები</t>
  </si>
  <si>
    <t>ბადეები</t>
  </si>
  <si>
    <t>ხის მასალა</t>
  </si>
  <si>
    <t>წვრილმანები</t>
  </si>
  <si>
    <t>საშენი მასალები &amp; სხვადასხვა</t>
  </si>
  <si>
    <t>საშენი აგური</t>
  </si>
  <si>
    <t>დეკორატიული აგური</t>
  </si>
  <si>
    <t>ბონუსები</t>
  </si>
  <si>
    <t>მოსატეხი ფული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</si>
</sst>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* #,##0.00\ [$₾-437]_-;\-* #,##0.00\ [$₾-437]_-;_-* &quot;-&quot;??\ [$₾-437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1" applyFont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169" fontId="0" fillId="2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69" fontId="0" fillId="0" borderId="1" xfId="0" applyNumberFormat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169" fontId="0" fillId="4" borderId="1" xfId="0" applyNumberForma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მთლიანი შემოსავალი</c:v>
          </c:tx>
          <c:dPt>
            <c:idx val="0"/>
            <c:bubble3D val="0"/>
            <c:explosion val="71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4DD-464D-89D4-4E0ECE562C72}"/>
              </c:ext>
            </c:extLst>
          </c:dPt>
          <c:dPt>
            <c:idx val="1"/>
            <c:bubble3D val="0"/>
            <c:explosion val="3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4DD-464D-89D4-4E0ECE562C72}"/>
              </c:ext>
            </c:extLst>
          </c:dPt>
          <c:dPt>
            <c:idx val="2"/>
            <c:bubble3D val="0"/>
            <c:explosion val="39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DD-464D-89D4-4E0ECE562C72}"/>
              </c:ext>
            </c:extLst>
          </c:dPt>
          <c:dPt>
            <c:idx val="3"/>
            <c:bubble3D val="0"/>
            <c:explosion val="41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4DD-464D-89D4-4E0ECE562C72}"/>
              </c:ext>
            </c:extLst>
          </c:dPt>
          <c:dPt>
            <c:idx val="4"/>
            <c:bubble3D val="0"/>
            <c:explosion val="44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4DD-464D-89D4-4E0ECE562C72}"/>
              </c:ext>
            </c:extLst>
          </c:dPt>
          <c:dPt>
            <c:idx val="5"/>
            <c:bubble3D val="0"/>
            <c:explosion val="6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4DD-464D-89D4-4E0ECE562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Task2!$B$2:$B$7</c:f>
              <c:strCache>
                <c:ptCount val="6"/>
                <c:pt idx="0">
                  <c:v>კომპიუტერი</c:v>
                </c:pt>
                <c:pt idx="1">
                  <c:v>მონიტორი</c:v>
                </c:pt>
                <c:pt idx="2">
                  <c:v>პრინტერი</c:v>
                </c:pt>
                <c:pt idx="3">
                  <c:v>სკანერი</c:v>
                </c:pt>
                <c:pt idx="4">
                  <c:v>მოდემი</c:v>
                </c:pt>
                <c:pt idx="5">
                  <c:v>დისკეტა</c:v>
                </c:pt>
              </c:strCache>
            </c:strRef>
          </c:cat>
          <c:val>
            <c:numRef>
              <c:f>Task2!$I$2:$I$7</c:f>
              <c:numCache>
                <c:formatCode>0%</c:formatCode>
                <c:ptCount val="6"/>
                <c:pt idx="0">
                  <c:v>0.32902467685076381</c:v>
                </c:pt>
                <c:pt idx="1">
                  <c:v>0.25969447708578142</c:v>
                </c:pt>
                <c:pt idx="2">
                  <c:v>0.14101057579318449</c:v>
                </c:pt>
                <c:pt idx="3">
                  <c:v>5.8754406580493537E-2</c:v>
                </c:pt>
                <c:pt idx="4">
                  <c:v>0.12925969447708577</c:v>
                </c:pt>
                <c:pt idx="5">
                  <c:v>8.2256169212690938E-2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64D-89D4-4E0ECE562C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Task9!$B$1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Task9!$A$2:$A$12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Task9!$B$2:$B$12</c:f>
              <c:numCache>
                <c:formatCode>General</c:formatCode>
                <c:ptCount val="11"/>
                <c:pt idx="0">
                  <c:v>143</c:v>
                </c:pt>
                <c:pt idx="1">
                  <c:v>113</c:v>
                </c:pt>
                <c:pt idx="2">
                  <c:v>87</c:v>
                </c:pt>
                <c:pt idx="3">
                  <c:v>65</c:v>
                </c:pt>
                <c:pt idx="4">
                  <c:v>47</c:v>
                </c:pt>
                <c:pt idx="5">
                  <c:v>33</c:v>
                </c:pt>
                <c:pt idx="6">
                  <c:v>23</c:v>
                </c:pt>
                <c:pt idx="7">
                  <c:v>17</c:v>
                </c:pt>
                <c:pt idx="8">
                  <c:v>15</c:v>
                </c:pt>
                <c:pt idx="9">
                  <c:v>17</c:v>
                </c:pt>
                <c:pt idx="1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A-4442-8532-9C42AB7B0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9487"/>
        <c:axId val="70760735"/>
      </c:scatterChart>
      <c:valAx>
        <c:axId val="7075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0735"/>
        <c:crosses val="autoZero"/>
        <c:crossBetween val="midCat"/>
      </c:valAx>
      <c:valAx>
        <c:axId val="7076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Task9!$B$18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Task9!$A$19:$A$29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Task9!$B$19:$B$29</c:f>
              <c:numCache>
                <c:formatCode>General</c:formatCode>
                <c:ptCount val="11"/>
                <c:pt idx="0">
                  <c:v>-95</c:v>
                </c:pt>
                <c:pt idx="1">
                  <c:v>-62</c:v>
                </c:pt>
                <c:pt idx="2">
                  <c:v>-35</c:v>
                </c:pt>
                <c:pt idx="3">
                  <c:v>-14</c:v>
                </c:pt>
                <c:pt idx="4">
                  <c:v>1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  <c:pt idx="8">
                  <c:v>1</c:v>
                </c:pt>
                <c:pt idx="9">
                  <c:v>-14</c:v>
                </c:pt>
                <c:pt idx="10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C-4E3E-B0FC-F887D7DE6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9967"/>
        <c:axId val="74497455"/>
      </c:scatterChart>
      <c:valAx>
        <c:axId val="744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455"/>
        <c:crosses val="autoZero"/>
        <c:crossBetween val="midCat"/>
      </c:valAx>
      <c:valAx>
        <c:axId val="744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ხარჯები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Task13!$A$32</c:f>
              <c:strCache>
                <c:ptCount val="1"/>
                <c:pt idx="0">
                  <c:v>საშენი მასალები &amp; სხვადასხვა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Task13!$D$54</c:f>
              <c:numCache>
                <c:formatCode>General</c:formatCode>
                <c:ptCount val="1"/>
                <c:pt idx="0">
                  <c:v>1204075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B-4233-803B-48D47973EAA9}"/>
            </c:ext>
          </c:extLst>
        </c:ser>
        <c:ser>
          <c:idx val="1"/>
          <c:order val="1"/>
          <c:tx>
            <c:strRef>
              <c:f>Task13!$A$17</c:f>
              <c:strCache>
                <c:ptCount val="1"/>
                <c:pt idx="0">
                  <c:v>ფიქსირებული ხარჯები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Task13!$B$29</c:f>
              <c:numCache>
                <c:formatCode>General</c:formatCode>
                <c:ptCount val="1"/>
                <c:pt idx="0">
                  <c:v>202199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B-4233-803B-48D47973EAA9}"/>
            </c:ext>
          </c:extLst>
        </c:ser>
        <c:ser>
          <c:idx val="2"/>
          <c:order val="2"/>
          <c:tx>
            <c:strRef>
              <c:f>Task13!$A$1</c:f>
              <c:strCache>
                <c:ptCount val="1"/>
                <c:pt idx="0">
                  <c:v>ადამიანური რესურსი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Task13!$D$11</c:f>
              <c:numCache>
                <c:formatCode>General</c:formatCode>
                <c:ptCount val="1"/>
                <c:pt idx="0">
                  <c:v>25501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B-4233-803B-48D47973E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43519"/>
        <c:axId val="2117937615"/>
      </c:barChart>
      <c:catAx>
        <c:axId val="13714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937615"/>
        <c:crosses val="autoZero"/>
        <c:auto val="1"/>
        <c:lblAlgn val="ctr"/>
        <c:lblOffset val="100"/>
        <c:noMultiLvlLbl val="0"/>
      </c:catAx>
      <c:valAx>
        <c:axId val="211793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ადამიანური</a:t>
            </a:r>
            <a:r>
              <a:rPr lang="ka-GE" baseline="0"/>
              <a:t> რესურსი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Task13!$A$3:$A$10</c:f>
              <c:strCache>
                <c:ptCount val="8"/>
                <c:pt idx="0">
                  <c:v>მეგაჯე</c:v>
                </c:pt>
                <c:pt idx="1">
                  <c:v>მალიარკა</c:v>
                </c:pt>
                <c:pt idx="2">
                  <c:v>პარკეტი</c:v>
                </c:pt>
                <c:pt idx="3">
                  <c:v>ჭერი</c:v>
                </c:pt>
                <c:pt idx="4">
                  <c:v>სანტექნიკა</c:v>
                </c:pt>
                <c:pt idx="5">
                  <c:v>ელექტროობა</c:v>
                </c:pt>
                <c:pt idx="6">
                  <c:v>გაზ-გაყვანილობა</c:v>
                </c:pt>
                <c:pt idx="7">
                  <c:v>ბუღალტერი</c:v>
                </c:pt>
              </c:strCache>
            </c:strRef>
          </c:cat>
          <c:val>
            <c:numRef>
              <c:f>Task13!$D$3:$D$10</c:f>
              <c:numCache>
                <c:formatCode>General</c:formatCode>
                <c:ptCount val="8"/>
                <c:pt idx="0">
                  <c:v>270</c:v>
                </c:pt>
                <c:pt idx="1">
                  <c:v>4065</c:v>
                </c:pt>
                <c:pt idx="2">
                  <c:v>3496</c:v>
                </c:pt>
                <c:pt idx="3">
                  <c:v>2601</c:v>
                </c:pt>
                <c:pt idx="4">
                  <c:v>12306</c:v>
                </c:pt>
                <c:pt idx="5">
                  <c:v>2628</c:v>
                </c:pt>
                <c:pt idx="6">
                  <c:v>135</c:v>
                </c:pt>
                <c:pt idx="7">
                  <c:v>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8-46EA-BAC1-8EF0F5F4D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8148703"/>
        <c:axId val="2108144543"/>
      </c:barChart>
      <c:catAx>
        <c:axId val="210814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44543"/>
        <c:crosses val="autoZero"/>
        <c:auto val="1"/>
        <c:lblAlgn val="ctr"/>
        <c:lblOffset val="100"/>
        <c:noMultiLvlLbl val="0"/>
      </c:catAx>
      <c:valAx>
        <c:axId val="210814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ფიქსირებული ხარჯები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Task13!$A$19:$A$28</c:f>
              <c:strCache>
                <c:ptCount val="10"/>
                <c:pt idx="0">
                  <c:v>არქიტექტორი</c:v>
                </c:pt>
                <c:pt idx="1">
                  <c:v>დიზაინერი</c:v>
                </c:pt>
                <c:pt idx="2">
                  <c:v>ფართი</c:v>
                </c:pt>
                <c:pt idx="3">
                  <c:v>ლიფტი</c:v>
                </c:pt>
                <c:pt idx="4">
                  <c:v>პარკინგი</c:v>
                </c:pt>
                <c:pt idx="5">
                  <c:v>სკვერი</c:v>
                </c:pt>
                <c:pt idx="6">
                  <c:v>გარე განათება</c:v>
                </c:pt>
                <c:pt idx="7">
                  <c:v>სკვერის ინვენტარი</c:v>
                </c:pt>
                <c:pt idx="8">
                  <c:v>ელექტრო ტექნიკა</c:v>
                </c:pt>
                <c:pt idx="9">
                  <c:v>რენტორანი</c:v>
                </c:pt>
              </c:strCache>
            </c:strRef>
          </c:cat>
          <c:val>
            <c:numRef>
              <c:f>Task13!$B$19:$B$28</c:f>
              <c:numCache>
                <c:formatCode>General</c:formatCode>
                <c:ptCount val="10"/>
                <c:pt idx="0">
                  <c:v>7685</c:v>
                </c:pt>
                <c:pt idx="1">
                  <c:v>38443</c:v>
                </c:pt>
                <c:pt idx="2">
                  <c:v>4632</c:v>
                </c:pt>
                <c:pt idx="3">
                  <c:v>38026</c:v>
                </c:pt>
                <c:pt idx="4">
                  <c:v>36245</c:v>
                </c:pt>
                <c:pt idx="5">
                  <c:v>13186</c:v>
                </c:pt>
                <c:pt idx="6">
                  <c:v>6955</c:v>
                </c:pt>
                <c:pt idx="7">
                  <c:v>41565</c:v>
                </c:pt>
                <c:pt idx="8">
                  <c:v>15462</c:v>
                </c:pt>
                <c:pt idx="9">
                  <c:v>40415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A-4649-A938-40F8117C9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778767"/>
        <c:axId val="137146431"/>
      </c:barChart>
      <c:catAx>
        <c:axId val="7477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6431"/>
        <c:crosses val="autoZero"/>
        <c:auto val="1"/>
        <c:lblAlgn val="ctr"/>
        <c:lblOffset val="100"/>
        <c:noMultiLvlLbl val="0"/>
      </c:catAx>
      <c:valAx>
        <c:axId val="13714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საშენი მასალები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Task13!$A$34:$A$53</c:f>
              <c:strCache>
                <c:ptCount val="20"/>
                <c:pt idx="0">
                  <c:v>მძიმე ტექნიკა</c:v>
                </c:pt>
                <c:pt idx="1">
                  <c:v>საშენი აგური</c:v>
                </c:pt>
                <c:pt idx="2">
                  <c:v>დეკორატიული აგური</c:v>
                </c:pt>
                <c:pt idx="3">
                  <c:v>ბეტონი</c:v>
                </c:pt>
                <c:pt idx="4">
                  <c:v>გაჯი</c:v>
                </c:pt>
                <c:pt idx="5">
                  <c:v>ცემენტი</c:v>
                </c:pt>
                <c:pt idx="6">
                  <c:v>ქვიშა</c:v>
                </c:pt>
                <c:pt idx="7">
                  <c:v>თბოგაყვანილობა</c:v>
                </c:pt>
                <c:pt idx="8">
                  <c:v>ელექტროგაყვანილობა</c:v>
                </c:pt>
                <c:pt idx="9">
                  <c:v>მილები</c:v>
                </c:pt>
                <c:pt idx="10">
                  <c:v>კერამოგრანიტი</c:v>
                </c:pt>
                <c:pt idx="11">
                  <c:v>საღებავი</c:v>
                </c:pt>
                <c:pt idx="12">
                  <c:v>ხელოვნური ბალახი</c:v>
                </c:pt>
                <c:pt idx="13">
                  <c:v>არმატურა</c:v>
                </c:pt>
                <c:pt idx="14">
                  <c:v>ტაჩკა</c:v>
                </c:pt>
                <c:pt idx="15">
                  <c:v>კასკა</c:v>
                </c:pt>
                <c:pt idx="16">
                  <c:v>თოკები</c:v>
                </c:pt>
                <c:pt idx="17">
                  <c:v>ბადეები</c:v>
                </c:pt>
                <c:pt idx="18">
                  <c:v>ხის მასალა</c:v>
                </c:pt>
                <c:pt idx="19">
                  <c:v>წვრილმანები</c:v>
                </c:pt>
              </c:strCache>
            </c:strRef>
          </c:cat>
          <c:val>
            <c:numRef>
              <c:f>Task13!$D$34:$D$53</c:f>
              <c:numCache>
                <c:formatCode>General</c:formatCode>
                <c:ptCount val="20"/>
                <c:pt idx="0">
                  <c:v>92525</c:v>
                </c:pt>
                <c:pt idx="1">
                  <c:v>240000</c:v>
                </c:pt>
                <c:pt idx="2">
                  <c:v>100000</c:v>
                </c:pt>
                <c:pt idx="3">
                  <c:v>150000</c:v>
                </c:pt>
                <c:pt idx="4">
                  <c:v>50000</c:v>
                </c:pt>
                <c:pt idx="5">
                  <c:v>180000</c:v>
                </c:pt>
                <c:pt idx="6">
                  <c:v>100000</c:v>
                </c:pt>
                <c:pt idx="7">
                  <c:v>16000</c:v>
                </c:pt>
                <c:pt idx="8">
                  <c:v>12000</c:v>
                </c:pt>
                <c:pt idx="9">
                  <c:v>20000</c:v>
                </c:pt>
                <c:pt idx="10">
                  <c:v>24500</c:v>
                </c:pt>
                <c:pt idx="11">
                  <c:v>4800</c:v>
                </c:pt>
                <c:pt idx="12">
                  <c:v>20000</c:v>
                </c:pt>
                <c:pt idx="13">
                  <c:v>150000</c:v>
                </c:pt>
                <c:pt idx="14">
                  <c:v>500</c:v>
                </c:pt>
                <c:pt idx="15">
                  <c:v>1500</c:v>
                </c:pt>
                <c:pt idx="16">
                  <c:v>5250</c:v>
                </c:pt>
                <c:pt idx="17">
                  <c:v>7000</c:v>
                </c:pt>
                <c:pt idx="18">
                  <c:v>15000</c:v>
                </c:pt>
                <c:pt idx="19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7-4815-8F34-D25FB0F4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454639"/>
        <c:axId val="150452559"/>
      </c:barChart>
      <c:catAx>
        <c:axId val="15045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2559"/>
        <c:crosses val="autoZero"/>
        <c:auto val="1"/>
        <c:lblAlgn val="ctr"/>
        <c:lblOffset val="100"/>
        <c:noMultiLvlLbl val="0"/>
      </c:catAx>
      <c:valAx>
        <c:axId val="15045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8</xdr:row>
      <xdr:rowOff>180975</xdr:rowOff>
    </xdr:from>
    <xdr:to>
      <xdr:col>5</xdr:col>
      <xdr:colOff>342900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48387-EFD0-4A9C-BC35-D34604940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52387</xdr:rowOff>
    </xdr:from>
    <xdr:to>
      <xdr:col>6</xdr:col>
      <xdr:colOff>304800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A0544-0AFF-4603-92C6-8D653315A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16</xdr:row>
      <xdr:rowOff>100012</xdr:rowOff>
    </xdr:from>
    <xdr:to>
      <xdr:col>6</xdr:col>
      <xdr:colOff>314325</xdr:colOff>
      <xdr:row>30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054BB-B167-41C7-8C48-5F484D9D8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521073</xdr:colOff>
      <xdr:row>12</xdr:row>
      <xdr:rowOff>180414</xdr:rowOff>
    </xdr:from>
    <xdr:to>
      <xdr:col>10</xdr:col>
      <xdr:colOff>28016</xdr:colOff>
      <xdr:row>27</xdr:row>
      <xdr:rowOff>66114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9B468-2D76-4A6B-A10D-E74A3D527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196102</xdr:colOff>
      <xdr:row>12</xdr:row>
      <xdr:rowOff>169209</xdr:rowOff>
    </xdr:from>
    <xdr:to>
      <xdr:col>15</xdr:col>
      <xdr:colOff>319366</xdr:colOff>
      <xdr:row>27</xdr:row>
      <xdr:rowOff>54909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2B634-BB24-4CE6-8666-2AD468A40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330572</xdr:colOff>
      <xdr:row>28</xdr:row>
      <xdr:rowOff>79561</xdr:rowOff>
    </xdr:from>
    <xdr:to>
      <xdr:col>11</xdr:col>
      <xdr:colOff>72837</xdr:colOff>
      <xdr:row>42</xdr:row>
      <xdr:rowOff>155761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3991D-36C9-4040-AA8E-D4B81989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330573</xdr:colOff>
      <xdr:row>44</xdr:row>
      <xdr:rowOff>135591</xdr:rowOff>
    </xdr:from>
    <xdr:to>
      <xdr:col>11</xdr:col>
      <xdr:colOff>72838</xdr:colOff>
      <xdr:row>68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3B0F1B-87E3-4F11-B532-D657F75CC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EA2F-8352-4F59-B839-FCCB6F3B9548}">
  <dimension ref="A1:E16"/>
  <sheetViews>
    <sheetView workbookViewId="0">
      <selection activeCell="F12" sqref="F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100</v>
      </c>
      <c r="B2">
        <v>9.8000000000000007</v>
      </c>
      <c r="C2">
        <v>5</v>
      </c>
      <c r="D2">
        <f>SIN(2*3.14*(C2/180))</f>
        <v>0.17356104045380671</v>
      </c>
    </row>
    <row r="3" spans="1:5" x14ac:dyDescent="0.25">
      <c r="A3">
        <v>100</v>
      </c>
      <c r="B3">
        <v>9.8000000000000007</v>
      </c>
      <c r="C3">
        <v>10</v>
      </c>
      <c r="D3">
        <f t="shared" ref="D3:D16" si="0">SIN(2*3.14*(C3/180))</f>
        <v>0.34185384854620338</v>
      </c>
    </row>
    <row r="4" spans="1:5" x14ac:dyDescent="0.25">
      <c r="A4">
        <v>100</v>
      </c>
      <c r="B4">
        <v>9.8000000000000007</v>
      </c>
      <c r="C4">
        <v>15</v>
      </c>
      <c r="D4">
        <f t="shared" si="0"/>
        <v>0.4997701026431024</v>
      </c>
    </row>
    <row r="5" spans="1:5" x14ac:dyDescent="0.25">
      <c r="A5">
        <v>100</v>
      </c>
      <c r="B5">
        <v>9.8000000000000007</v>
      </c>
      <c r="C5">
        <v>20</v>
      </c>
      <c r="D5">
        <f t="shared" si="0"/>
        <v>0.64251644867120083</v>
      </c>
    </row>
    <row r="6" spans="1:5" x14ac:dyDescent="0.25">
      <c r="A6">
        <v>100</v>
      </c>
      <c r="B6">
        <v>9.8000000000000007</v>
      </c>
      <c r="C6">
        <v>25</v>
      </c>
      <c r="D6">
        <f t="shared" si="0"/>
        <v>0.76575999649771342</v>
      </c>
    </row>
    <row r="7" spans="1:5" x14ac:dyDescent="0.25">
      <c r="A7">
        <v>100</v>
      </c>
      <c r="B7">
        <v>9.8000000000000007</v>
      </c>
      <c r="C7">
        <v>30</v>
      </c>
      <c r="D7">
        <f t="shared" si="0"/>
        <v>0.86575983949234436</v>
      </c>
    </row>
    <row r="8" spans="1:5" x14ac:dyDescent="0.25">
      <c r="A8">
        <v>100</v>
      </c>
      <c r="B8">
        <v>9.8000000000000007</v>
      </c>
      <c r="C8">
        <v>35</v>
      </c>
      <c r="D8">
        <f t="shared" si="0"/>
        <v>0.93948060515661891</v>
      </c>
    </row>
    <row r="9" spans="1:5" x14ac:dyDescent="0.25">
      <c r="A9">
        <v>100</v>
      </c>
      <c r="B9">
        <v>9.8000000000000007</v>
      </c>
      <c r="C9">
        <v>40</v>
      </c>
      <c r="D9">
        <f t="shared" si="0"/>
        <v>0.98468459013058329</v>
      </c>
    </row>
    <row r="10" spans="1:5" x14ac:dyDescent="0.25">
      <c r="A10">
        <v>100</v>
      </c>
      <c r="B10">
        <v>9.8000000000000007</v>
      </c>
      <c r="C10">
        <v>45</v>
      </c>
      <c r="D10">
        <f t="shared" si="0"/>
        <v>0.99999968293183461</v>
      </c>
    </row>
    <row r="11" spans="1:5" x14ac:dyDescent="0.25">
      <c r="A11">
        <v>100</v>
      </c>
      <c r="B11">
        <v>9.8000000000000007</v>
      </c>
      <c r="C11">
        <v>50</v>
      </c>
      <c r="D11">
        <f t="shared" si="0"/>
        <v>0.9849610127154953</v>
      </c>
    </row>
    <row r="12" spans="1:5" x14ac:dyDescent="0.25">
      <c r="A12">
        <v>100</v>
      </c>
      <c r="B12">
        <v>9.8000000000000007</v>
      </c>
      <c r="C12">
        <v>55</v>
      </c>
      <c r="D12">
        <f t="shared" si="0"/>
        <v>0.94002505985814744</v>
      </c>
    </row>
    <row r="13" spans="1:5" x14ac:dyDescent="0.25">
      <c r="A13">
        <v>100</v>
      </c>
      <c r="B13">
        <v>9.8000000000000007</v>
      </c>
      <c r="C13">
        <v>60</v>
      </c>
      <c r="D13">
        <f t="shared" si="0"/>
        <v>0.86655580005626576</v>
      </c>
    </row>
    <row r="14" spans="1:5" x14ac:dyDescent="0.25">
      <c r="A14">
        <v>100</v>
      </c>
      <c r="B14">
        <v>9.8000000000000007</v>
      </c>
      <c r="C14">
        <v>65</v>
      </c>
      <c r="D14">
        <f t="shared" si="0"/>
        <v>0.76678330251803806</v>
      </c>
    </row>
    <row r="15" spans="1:5" x14ac:dyDescent="0.25">
      <c r="A15">
        <v>100</v>
      </c>
      <c r="B15">
        <v>9.8000000000000007</v>
      </c>
      <c r="C15">
        <v>70</v>
      </c>
      <c r="D15">
        <f t="shared" si="0"/>
        <v>0.64373603894964493</v>
      </c>
    </row>
    <row r="16" spans="1:5" x14ac:dyDescent="0.25">
      <c r="A16">
        <v>100</v>
      </c>
      <c r="B16">
        <v>9.8000000000000007</v>
      </c>
      <c r="C16">
        <v>75</v>
      </c>
      <c r="D16">
        <f t="shared" si="0"/>
        <v>0.50114895801363823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5ABC-C489-462B-8F58-C6B87FFEFE62}">
  <dimension ref="A1:D9"/>
  <sheetViews>
    <sheetView workbookViewId="0">
      <selection activeCell="D9" sqref="A1:D9"/>
    </sheetView>
  </sheetViews>
  <sheetFormatPr defaultRowHeight="15" x14ac:dyDescent="0.25"/>
  <cols>
    <col min="1" max="1" width="10" bestFit="1" customWidth="1"/>
  </cols>
  <sheetData>
    <row r="1" spans="1:4" x14ac:dyDescent="0.25">
      <c r="A1" t="s">
        <v>29</v>
      </c>
      <c r="B1" t="s">
        <v>30</v>
      </c>
      <c r="C1" t="s">
        <v>31</v>
      </c>
      <c r="D1" t="s">
        <v>32</v>
      </c>
    </row>
    <row r="2" spans="1:4" x14ac:dyDescent="0.25">
      <c r="A2" t="s">
        <v>33</v>
      </c>
      <c r="B2" t="s">
        <v>44</v>
      </c>
      <c r="C2" t="s">
        <v>49</v>
      </c>
      <c r="D2">
        <v>22</v>
      </c>
    </row>
    <row r="3" spans="1:4" x14ac:dyDescent="0.25">
      <c r="A3" t="s">
        <v>33</v>
      </c>
      <c r="B3" t="s">
        <v>39</v>
      </c>
      <c r="C3" t="s">
        <v>47</v>
      </c>
      <c r="D3">
        <v>40</v>
      </c>
    </row>
    <row r="4" spans="1:4" x14ac:dyDescent="0.25">
      <c r="A4" t="s">
        <v>34</v>
      </c>
      <c r="B4" t="s">
        <v>40</v>
      </c>
      <c r="C4" t="s">
        <v>47</v>
      </c>
      <c r="D4">
        <v>25</v>
      </c>
    </row>
    <row r="5" spans="1:4" x14ac:dyDescent="0.25">
      <c r="A5" t="s">
        <v>36</v>
      </c>
      <c r="B5" t="s">
        <v>42</v>
      </c>
      <c r="C5" t="s">
        <v>49</v>
      </c>
      <c r="D5">
        <v>24</v>
      </c>
    </row>
    <row r="6" spans="1:4" x14ac:dyDescent="0.25">
      <c r="A6" t="s">
        <v>37</v>
      </c>
      <c r="B6" t="s">
        <v>43</v>
      </c>
      <c r="C6" t="s">
        <v>48</v>
      </c>
      <c r="D6">
        <v>23</v>
      </c>
    </row>
    <row r="7" spans="1:4" x14ac:dyDescent="0.25">
      <c r="A7" t="s">
        <v>35</v>
      </c>
      <c r="B7" t="s">
        <v>45</v>
      </c>
      <c r="C7" t="s">
        <v>48</v>
      </c>
      <c r="D7">
        <v>19</v>
      </c>
    </row>
    <row r="8" spans="1:4" x14ac:dyDescent="0.25">
      <c r="A8" t="s">
        <v>35</v>
      </c>
      <c r="B8" t="s">
        <v>41</v>
      </c>
      <c r="C8" t="s">
        <v>48</v>
      </c>
      <c r="D8">
        <v>24</v>
      </c>
    </row>
    <row r="9" spans="1:4" x14ac:dyDescent="0.25">
      <c r="A9" t="s">
        <v>38</v>
      </c>
      <c r="B9" t="s">
        <v>46</v>
      </c>
      <c r="C9" t="s">
        <v>49</v>
      </c>
      <c r="D9">
        <v>19</v>
      </c>
    </row>
  </sheetData>
  <sortState xmlns:xlrd2="http://schemas.microsoft.com/office/spreadsheetml/2017/richdata2" ref="A2:D9">
    <sortCondition ref="A2:A9"/>
    <sortCondition ref="D2:D9"/>
    <sortCondition ref="B2:B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1C7F-CEAC-426D-88DE-AD5E57F681BF}">
  <sheetPr filterMode="1"/>
  <dimension ref="A1:D9"/>
  <sheetViews>
    <sheetView workbookViewId="0">
      <selection activeCell="B11" sqref="B11"/>
    </sheetView>
  </sheetViews>
  <sheetFormatPr defaultRowHeight="15" x14ac:dyDescent="0.25"/>
  <sheetData>
    <row r="1" spans="1:4" x14ac:dyDescent="0.25">
      <c r="A1" t="s">
        <v>29</v>
      </c>
      <c r="B1" t="s">
        <v>30</v>
      </c>
      <c r="C1" t="s">
        <v>31</v>
      </c>
      <c r="D1" t="s">
        <v>32</v>
      </c>
    </row>
    <row r="2" spans="1:4" hidden="1" x14ac:dyDescent="0.25">
      <c r="A2" t="s">
        <v>33</v>
      </c>
      <c r="B2" t="s">
        <v>44</v>
      </c>
      <c r="C2" t="s">
        <v>49</v>
      </c>
      <c r="D2">
        <v>22</v>
      </c>
    </row>
    <row r="3" spans="1:4" hidden="1" x14ac:dyDescent="0.25">
      <c r="A3" t="s">
        <v>33</v>
      </c>
      <c r="B3" t="s">
        <v>39</v>
      </c>
      <c r="C3" t="s">
        <v>47</v>
      </c>
      <c r="D3">
        <v>40</v>
      </c>
    </row>
    <row r="4" spans="1:4" hidden="1" x14ac:dyDescent="0.25">
      <c r="A4" t="s">
        <v>34</v>
      </c>
      <c r="B4" t="s">
        <v>40</v>
      </c>
      <c r="C4" t="s">
        <v>47</v>
      </c>
      <c r="D4">
        <v>25</v>
      </c>
    </row>
    <row r="5" spans="1:4" hidden="1" x14ac:dyDescent="0.25">
      <c r="A5" t="s">
        <v>36</v>
      </c>
      <c r="B5" t="s">
        <v>42</v>
      </c>
      <c r="C5" t="s">
        <v>49</v>
      </c>
      <c r="D5">
        <v>24</v>
      </c>
    </row>
    <row r="6" spans="1:4" x14ac:dyDescent="0.25">
      <c r="A6" t="s">
        <v>37</v>
      </c>
      <c r="B6" t="s">
        <v>43</v>
      </c>
      <c r="C6" t="s">
        <v>48</v>
      </c>
      <c r="D6">
        <v>23</v>
      </c>
    </row>
    <row r="7" spans="1:4" x14ac:dyDescent="0.25">
      <c r="A7" t="s">
        <v>35</v>
      </c>
      <c r="B7" t="s">
        <v>45</v>
      </c>
      <c r="C7" t="s">
        <v>48</v>
      </c>
      <c r="D7">
        <v>19</v>
      </c>
    </row>
    <row r="8" spans="1:4" x14ac:dyDescent="0.25">
      <c r="A8" t="s">
        <v>35</v>
      </c>
      <c r="B8" t="s">
        <v>41</v>
      </c>
      <c r="C8" t="s">
        <v>48</v>
      </c>
      <c r="D8">
        <v>24</v>
      </c>
    </row>
    <row r="9" spans="1:4" x14ac:dyDescent="0.25">
      <c r="A9" t="s">
        <v>38</v>
      </c>
      <c r="B9" t="s">
        <v>46</v>
      </c>
      <c r="C9" t="s">
        <v>49</v>
      </c>
      <c r="D9">
        <v>19</v>
      </c>
    </row>
  </sheetData>
  <autoFilter ref="A1:D9" xr:uid="{8469BF89-561B-4B4E-82D4-A4550F6BD7FC}">
    <filterColumn colId="0">
      <customFilters>
        <customFilter val="m*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14A7-7A8B-4DDC-982A-F3A8B040B2AE}">
  <sheetPr filterMode="1"/>
  <dimension ref="A1:D9"/>
  <sheetViews>
    <sheetView workbookViewId="0">
      <selection activeCell="J13" sqref="J13"/>
    </sheetView>
  </sheetViews>
  <sheetFormatPr defaultRowHeight="15" x14ac:dyDescent="0.25"/>
  <sheetData>
    <row r="1" spans="1:4" x14ac:dyDescent="0.25">
      <c r="A1" t="s">
        <v>29</v>
      </c>
      <c r="B1" t="s">
        <v>30</v>
      </c>
      <c r="C1" t="s">
        <v>31</v>
      </c>
      <c r="D1" t="s">
        <v>32</v>
      </c>
    </row>
    <row r="2" spans="1:4" x14ac:dyDescent="0.25">
      <c r="A2" t="s">
        <v>33</v>
      </c>
      <c r="B2" t="s">
        <v>44</v>
      </c>
      <c r="C2" t="s">
        <v>49</v>
      </c>
      <c r="D2">
        <v>22</v>
      </c>
    </row>
    <row r="3" spans="1:4" hidden="1" x14ac:dyDescent="0.25">
      <c r="A3" t="s">
        <v>33</v>
      </c>
      <c r="B3" t="s">
        <v>39</v>
      </c>
      <c r="C3" t="s">
        <v>47</v>
      </c>
      <c r="D3">
        <v>40</v>
      </c>
    </row>
    <row r="4" spans="1:4" x14ac:dyDescent="0.25">
      <c r="A4" t="s">
        <v>34</v>
      </c>
      <c r="B4" t="s">
        <v>40</v>
      </c>
      <c r="C4" t="s">
        <v>47</v>
      </c>
      <c r="D4">
        <v>25</v>
      </c>
    </row>
    <row r="5" spans="1:4" x14ac:dyDescent="0.25">
      <c r="A5" t="s">
        <v>36</v>
      </c>
      <c r="B5" t="s">
        <v>42</v>
      </c>
      <c r="C5" t="s">
        <v>49</v>
      </c>
      <c r="D5">
        <v>24</v>
      </c>
    </row>
    <row r="6" spans="1:4" x14ac:dyDescent="0.25">
      <c r="A6" t="s">
        <v>37</v>
      </c>
      <c r="B6" t="s">
        <v>43</v>
      </c>
      <c r="C6" t="s">
        <v>48</v>
      </c>
      <c r="D6">
        <v>23</v>
      </c>
    </row>
    <row r="7" spans="1:4" hidden="1" x14ac:dyDescent="0.25">
      <c r="A7" t="s">
        <v>35</v>
      </c>
      <c r="B7" t="s">
        <v>45</v>
      </c>
      <c r="C7" t="s">
        <v>48</v>
      </c>
      <c r="D7">
        <v>19</v>
      </c>
    </row>
    <row r="8" spans="1:4" x14ac:dyDescent="0.25">
      <c r="A8" t="s">
        <v>35</v>
      </c>
      <c r="B8" t="s">
        <v>41</v>
      </c>
      <c r="C8" t="s">
        <v>48</v>
      </c>
      <c r="D8">
        <v>24</v>
      </c>
    </row>
    <row r="9" spans="1:4" hidden="1" x14ac:dyDescent="0.25">
      <c r="A9" t="s">
        <v>38</v>
      </c>
      <c r="B9" t="s">
        <v>46</v>
      </c>
      <c r="C9" t="s">
        <v>49</v>
      </c>
      <c r="D9">
        <v>19</v>
      </c>
    </row>
  </sheetData>
  <autoFilter ref="A1:D9" xr:uid="{9FD22248-D574-4D3E-8030-8D1FB11EBE99}">
    <filterColumn colId="3">
      <customFilters and="1">
        <customFilter operator="greaterThanOrEqual" val="20"/>
        <customFilter operator="lessThanOrEqual" val="30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4DE5-B7AB-4DCE-8650-C254663B54A8}">
  <dimension ref="A1:M54"/>
  <sheetViews>
    <sheetView tabSelected="1" zoomScale="85" zoomScaleNormal="85" workbookViewId="0">
      <selection activeCell="M51" sqref="M51"/>
    </sheetView>
  </sheetViews>
  <sheetFormatPr defaultRowHeight="15" x14ac:dyDescent="0.25"/>
  <cols>
    <col min="1" max="1" width="24.5703125" bestFit="1" customWidth="1"/>
    <col min="2" max="2" width="20.5703125" bestFit="1" customWidth="1"/>
    <col min="3" max="3" width="23.140625" bestFit="1" customWidth="1"/>
    <col min="4" max="4" width="13.85546875" bestFit="1" customWidth="1"/>
    <col min="5" max="5" width="14.7109375" bestFit="1" customWidth="1"/>
    <col min="6" max="6" width="7.7109375" bestFit="1" customWidth="1"/>
    <col min="7" max="7" width="13.5703125" bestFit="1" customWidth="1"/>
    <col min="12" max="12" width="24.42578125" bestFit="1" customWidth="1"/>
    <col min="13" max="13" width="15.140625" bestFit="1" customWidth="1"/>
  </cols>
  <sheetData>
    <row r="1" spans="1:13" x14ac:dyDescent="0.25">
      <c r="A1" s="25" t="s">
        <v>55</v>
      </c>
      <c r="B1" s="26"/>
      <c r="C1" s="26"/>
      <c r="D1" s="26"/>
      <c r="E1" s="26"/>
      <c r="F1" s="26"/>
      <c r="G1" s="27"/>
      <c r="L1" s="9" t="s">
        <v>51</v>
      </c>
      <c r="M1" s="8">
        <v>2000000</v>
      </c>
    </row>
    <row r="2" spans="1:13" x14ac:dyDescent="0.25">
      <c r="A2" s="13" t="s">
        <v>73</v>
      </c>
      <c r="B2" s="14" t="s">
        <v>61</v>
      </c>
      <c r="C2" s="14" t="s">
        <v>54</v>
      </c>
      <c r="D2" s="13" t="s">
        <v>58</v>
      </c>
      <c r="E2" s="13" t="s">
        <v>59</v>
      </c>
      <c r="F2" s="13" t="s">
        <v>60</v>
      </c>
      <c r="G2" s="13" t="s">
        <v>106</v>
      </c>
      <c r="L2" s="6" t="s">
        <v>69</v>
      </c>
      <c r="M2" s="20">
        <f ca="1">M1-D11-B29-D54</f>
        <v>568225</v>
      </c>
    </row>
    <row r="3" spans="1:13" x14ac:dyDescent="0.25">
      <c r="A3" s="15" t="s">
        <v>62</v>
      </c>
      <c r="B3" s="6">
        <f ca="1">RANDBETWEEN(2,365)</f>
        <v>27</v>
      </c>
      <c r="C3" s="6">
        <f ca="1">RANDBETWEEN(5,50)</f>
        <v>10</v>
      </c>
      <c r="D3" s="10">
        <f ca="1">B3*C3</f>
        <v>270</v>
      </c>
      <c r="E3" s="10">
        <f ca="1">D3*$M$5%</f>
        <v>54</v>
      </c>
      <c r="F3" s="10">
        <f ca="1">D3-E3</f>
        <v>216</v>
      </c>
      <c r="G3" s="20">
        <f ca="1">$M$2*5%</f>
        <v>28411.25</v>
      </c>
      <c r="L3" s="6" t="s">
        <v>52</v>
      </c>
      <c r="M3" s="7">
        <v>365</v>
      </c>
    </row>
    <row r="4" spans="1:13" x14ac:dyDescent="0.25">
      <c r="A4" s="15" t="s">
        <v>63</v>
      </c>
      <c r="B4" s="6">
        <f t="shared" ref="B4:B10" ca="1" si="0">RANDBETWEEN(2,365)</f>
        <v>271</v>
      </c>
      <c r="C4" s="6">
        <f t="shared" ref="C4:C10" ca="1" si="1">RANDBETWEEN(5,50)</f>
        <v>15</v>
      </c>
      <c r="D4" s="10">
        <f t="shared" ref="D4:D9" ca="1" si="2">B4*C4</f>
        <v>4065</v>
      </c>
      <c r="E4" s="10">
        <f ca="1">D4*$M$5%</f>
        <v>813</v>
      </c>
      <c r="F4" s="10">
        <f t="shared" ref="F4:F9" ca="1" si="3">D4-E4</f>
        <v>3252</v>
      </c>
      <c r="G4" s="20">
        <f t="shared" ref="G4:G10" ca="1" si="4">$M$2*5%</f>
        <v>28411.25</v>
      </c>
      <c r="L4" s="6" t="s">
        <v>53</v>
      </c>
      <c r="M4" s="7">
        <f ca="1">M3-AVERAGE(B3:B10)</f>
        <v>176.125</v>
      </c>
    </row>
    <row r="5" spans="1:13" x14ac:dyDescent="0.25">
      <c r="A5" s="15" t="s">
        <v>64</v>
      </c>
      <c r="B5" s="6">
        <f ca="1">RANDBETWEEN(2,365)</f>
        <v>184</v>
      </c>
      <c r="C5" s="6">
        <f t="shared" ca="1" si="1"/>
        <v>19</v>
      </c>
      <c r="D5" s="10">
        <f t="shared" ca="1" si="2"/>
        <v>3496</v>
      </c>
      <c r="E5" s="10">
        <f ca="1">D5*$M$5%</f>
        <v>699.2</v>
      </c>
      <c r="F5" s="10">
        <f t="shared" ca="1" si="3"/>
        <v>2796.8</v>
      </c>
      <c r="G5" s="20">
        <f t="shared" ca="1" si="4"/>
        <v>28411.25</v>
      </c>
      <c r="L5" s="6" t="s">
        <v>59</v>
      </c>
      <c r="M5" s="6">
        <v>20</v>
      </c>
    </row>
    <row r="6" spans="1:13" x14ac:dyDescent="0.25">
      <c r="A6" s="15" t="s">
        <v>65</v>
      </c>
      <c r="B6" s="6">
        <f t="shared" ca="1" si="0"/>
        <v>289</v>
      </c>
      <c r="C6" s="6">
        <f t="shared" ca="1" si="1"/>
        <v>9</v>
      </c>
      <c r="D6" s="10">
        <f t="shared" ca="1" si="2"/>
        <v>2601</v>
      </c>
      <c r="E6" s="10">
        <f ca="1">D6*$M$5%</f>
        <v>520.20000000000005</v>
      </c>
      <c r="F6" s="10">
        <f t="shared" ca="1" si="3"/>
        <v>2080.8000000000002</v>
      </c>
      <c r="G6" s="20">
        <f t="shared" ca="1" si="4"/>
        <v>28411.25</v>
      </c>
      <c r="L6" s="12" t="s">
        <v>107</v>
      </c>
      <c r="M6" s="20">
        <f ca="1">M2-G11</f>
        <v>340935</v>
      </c>
    </row>
    <row r="7" spans="1:13" x14ac:dyDescent="0.25">
      <c r="A7" s="15" t="s">
        <v>66</v>
      </c>
      <c r="B7" s="6">
        <f ca="1">RANDBETWEEN(2,365)</f>
        <v>293</v>
      </c>
      <c r="C7" s="6">
        <f t="shared" ca="1" si="1"/>
        <v>42</v>
      </c>
      <c r="D7" s="10">
        <f t="shared" ca="1" si="2"/>
        <v>12306</v>
      </c>
      <c r="E7" s="10">
        <f ca="1">D7*$M$5%</f>
        <v>2461.2000000000003</v>
      </c>
      <c r="F7" s="10">
        <f t="shared" ca="1" si="3"/>
        <v>9844.7999999999993</v>
      </c>
      <c r="G7" s="20">
        <f t="shared" ca="1" si="4"/>
        <v>28411.25</v>
      </c>
    </row>
    <row r="8" spans="1:13" x14ac:dyDescent="0.25">
      <c r="A8" s="15" t="s">
        <v>67</v>
      </c>
      <c r="B8" s="6">
        <f ca="1">RANDBETWEEN(2,365)</f>
        <v>219</v>
      </c>
      <c r="C8" s="6">
        <f t="shared" ca="1" si="1"/>
        <v>12</v>
      </c>
      <c r="D8" s="10">
        <f t="shared" ca="1" si="2"/>
        <v>2628</v>
      </c>
      <c r="E8" s="10">
        <f ca="1">D8*$M$5%</f>
        <v>525.6</v>
      </c>
      <c r="F8" s="10">
        <f t="shared" ca="1" si="3"/>
        <v>2102.4</v>
      </c>
      <c r="G8" s="20">
        <f t="shared" ca="1" si="4"/>
        <v>28411.25</v>
      </c>
    </row>
    <row r="9" spans="1:13" x14ac:dyDescent="0.25">
      <c r="A9" s="15" t="s">
        <v>68</v>
      </c>
      <c r="B9" s="6">
        <f ca="1">RANDBETWEEN(2,365)</f>
        <v>3</v>
      </c>
      <c r="C9" s="6">
        <f t="shared" ca="1" si="1"/>
        <v>45</v>
      </c>
      <c r="D9" s="10">
        <f ca="1">B9*C9</f>
        <v>135</v>
      </c>
      <c r="E9" s="10">
        <f ca="1">D9*$M$5%</f>
        <v>27</v>
      </c>
      <c r="F9" s="10">
        <f ca="1">D9-E9</f>
        <v>108</v>
      </c>
      <c r="G9" s="20">
        <f t="shared" ca="1" si="4"/>
        <v>28411.25</v>
      </c>
    </row>
    <row r="10" spans="1:13" x14ac:dyDescent="0.25">
      <c r="A10" s="15" t="s">
        <v>70</v>
      </c>
      <c r="B10" s="6">
        <f ca="1">RANDBETWEEN(2,365)</f>
        <v>225</v>
      </c>
      <c r="C10" s="6">
        <f t="shared" ca="1" si="1"/>
        <v>11</v>
      </c>
      <c r="D10" s="10">
        <f ca="1">B10*C10</f>
        <v>2475</v>
      </c>
      <c r="E10" s="10">
        <f ca="1">D10*$M$5%</f>
        <v>495</v>
      </c>
      <c r="F10" s="10">
        <f ca="1">D10-E10</f>
        <v>1980</v>
      </c>
      <c r="G10" s="20">
        <f t="shared" ca="1" si="4"/>
        <v>28411.25</v>
      </c>
    </row>
    <row r="11" spans="1:13" x14ac:dyDescent="0.25">
      <c r="A11" s="11" t="s">
        <v>20</v>
      </c>
      <c r="B11" s="12">
        <f ca="1">SUM(B3:B9)</f>
        <v>1286</v>
      </c>
      <c r="C11" s="12">
        <f ca="1">SUM(C3:C9)</f>
        <v>152</v>
      </c>
      <c r="D11" s="12">
        <f ca="1">SUM(D3:D9)</f>
        <v>25501</v>
      </c>
      <c r="E11" s="12">
        <f ca="1">SUM(E3:E9)</f>
        <v>5100.2000000000007</v>
      </c>
      <c r="F11" s="12">
        <f ca="1">SUM(F3:F9)</f>
        <v>20400.800000000003</v>
      </c>
      <c r="G11" s="24">
        <f ca="1">SUM(G3:G10)</f>
        <v>227290</v>
      </c>
    </row>
    <row r="17" spans="1:4" x14ac:dyDescent="0.25">
      <c r="A17" s="16" t="s">
        <v>71</v>
      </c>
      <c r="B17" s="17"/>
      <c r="C17" s="18"/>
    </row>
    <row r="18" spans="1:4" x14ac:dyDescent="0.25">
      <c r="A18" s="19" t="s">
        <v>73</v>
      </c>
      <c r="B18" s="19" t="s">
        <v>72</v>
      </c>
      <c r="C18" s="19" t="s">
        <v>59</v>
      </c>
    </row>
    <row r="19" spans="1:4" x14ac:dyDescent="0.25">
      <c r="A19" s="15" t="s">
        <v>56</v>
      </c>
      <c r="B19" s="10">
        <f ca="1">RANDBETWEEN(500, 50000)</f>
        <v>7685</v>
      </c>
      <c r="C19" s="10">
        <f ca="1">B19*$M$5%</f>
        <v>1537</v>
      </c>
    </row>
    <row r="20" spans="1:4" x14ac:dyDescent="0.25">
      <c r="A20" s="15" t="s">
        <v>57</v>
      </c>
      <c r="B20" s="10">
        <f t="shared" ref="B20:B28" ca="1" si="5">RANDBETWEEN(500, 50000)</f>
        <v>38443</v>
      </c>
      <c r="C20" s="10">
        <f t="shared" ref="C20:C28" ca="1" si="6">B20*$M$5%</f>
        <v>7688.6</v>
      </c>
    </row>
    <row r="21" spans="1:4" x14ac:dyDescent="0.25">
      <c r="A21" s="15" t="s">
        <v>50</v>
      </c>
      <c r="B21" s="10">
        <f t="shared" ca="1" si="5"/>
        <v>4632</v>
      </c>
      <c r="C21" s="10">
        <f t="shared" ca="1" si="6"/>
        <v>926.40000000000009</v>
      </c>
    </row>
    <row r="22" spans="1:4" x14ac:dyDescent="0.25">
      <c r="A22" s="15" t="s">
        <v>74</v>
      </c>
      <c r="B22" s="10">
        <f t="shared" ca="1" si="5"/>
        <v>38026</v>
      </c>
      <c r="C22" s="10">
        <f t="shared" ca="1" si="6"/>
        <v>7605.2000000000007</v>
      </c>
    </row>
    <row r="23" spans="1:4" x14ac:dyDescent="0.25">
      <c r="A23" s="15" t="s">
        <v>75</v>
      </c>
      <c r="B23" s="10">
        <f t="shared" ca="1" si="5"/>
        <v>36245</v>
      </c>
      <c r="C23" s="10">
        <f t="shared" ca="1" si="6"/>
        <v>7249</v>
      </c>
    </row>
    <row r="24" spans="1:4" x14ac:dyDescent="0.25">
      <c r="A24" s="15" t="s">
        <v>76</v>
      </c>
      <c r="B24" s="10">
        <f t="shared" ca="1" si="5"/>
        <v>13186</v>
      </c>
      <c r="C24" s="10">
        <f t="shared" ca="1" si="6"/>
        <v>2637.2000000000003</v>
      </c>
    </row>
    <row r="25" spans="1:4" x14ac:dyDescent="0.25">
      <c r="A25" s="15" t="s">
        <v>77</v>
      </c>
      <c r="B25" s="10">
        <f t="shared" ca="1" si="5"/>
        <v>6955</v>
      </c>
      <c r="C25" s="10">
        <f t="shared" ca="1" si="6"/>
        <v>1391</v>
      </c>
    </row>
    <row r="26" spans="1:4" x14ac:dyDescent="0.25">
      <c r="A26" s="15" t="s">
        <v>78</v>
      </c>
      <c r="B26" s="10">
        <f t="shared" ca="1" si="5"/>
        <v>41565</v>
      </c>
      <c r="C26" s="10">
        <f t="shared" ca="1" si="6"/>
        <v>8313</v>
      </c>
    </row>
    <row r="27" spans="1:4" x14ac:dyDescent="0.25">
      <c r="A27" s="15" t="s">
        <v>80</v>
      </c>
      <c r="B27" s="10">
        <f t="shared" ca="1" si="5"/>
        <v>15462</v>
      </c>
      <c r="C27" s="10">
        <f t="shared" ca="1" si="6"/>
        <v>3092.4</v>
      </c>
    </row>
    <row r="28" spans="1:4" x14ac:dyDescent="0.25">
      <c r="A28" s="15" t="s">
        <v>79</v>
      </c>
      <c r="B28" s="10">
        <f t="shared" ca="1" si="5"/>
        <v>40415</v>
      </c>
      <c r="C28" s="10">
        <f t="shared" ca="1" si="6"/>
        <v>8083</v>
      </c>
    </row>
    <row r="29" spans="1:4" x14ac:dyDescent="0.25">
      <c r="A29" s="11" t="s">
        <v>20</v>
      </c>
      <c r="B29" s="11">
        <f ca="1">SUM(B19:B27)</f>
        <v>202199</v>
      </c>
      <c r="C29" s="11">
        <f ca="1">SUM(C19:C27)</f>
        <v>40439.800000000003</v>
      </c>
    </row>
    <row r="32" spans="1:4" x14ac:dyDescent="0.25">
      <c r="A32" s="16" t="s">
        <v>103</v>
      </c>
      <c r="B32" s="17"/>
      <c r="C32" s="17"/>
      <c r="D32" s="18"/>
    </row>
    <row r="33" spans="1:4" x14ac:dyDescent="0.25">
      <c r="A33" s="22" t="s">
        <v>81</v>
      </c>
      <c r="B33" s="22" t="s">
        <v>82</v>
      </c>
      <c r="C33" s="22" t="s">
        <v>83</v>
      </c>
      <c r="D33" s="22" t="s">
        <v>84</v>
      </c>
    </row>
    <row r="34" spans="1:4" x14ac:dyDescent="0.25">
      <c r="A34" s="21" t="s">
        <v>85</v>
      </c>
      <c r="B34" s="6">
        <f ca="1">RANDBETWEEN(10000, 20000)</f>
        <v>18505</v>
      </c>
      <c r="C34" s="6">
        <v>5</v>
      </c>
      <c r="D34" s="6">
        <f ca="1">B34*C34</f>
        <v>92525</v>
      </c>
    </row>
    <row r="35" spans="1:4" x14ac:dyDescent="0.25">
      <c r="A35" s="21" t="s">
        <v>104</v>
      </c>
      <c r="B35" s="6">
        <v>30</v>
      </c>
      <c r="C35" s="6">
        <v>8000</v>
      </c>
      <c r="D35" s="6">
        <f t="shared" ref="D35:D53" si="7">B35*C35</f>
        <v>240000</v>
      </c>
    </row>
    <row r="36" spans="1:4" x14ac:dyDescent="0.25">
      <c r="A36" s="21" t="s">
        <v>105</v>
      </c>
      <c r="B36" s="6">
        <v>20</v>
      </c>
      <c r="C36" s="6">
        <v>5000</v>
      </c>
      <c r="D36" s="6">
        <f t="shared" si="7"/>
        <v>100000</v>
      </c>
    </row>
    <row r="37" spans="1:4" x14ac:dyDescent="0.25">
      <c r="A37" s="21" t="s">
        <v>86</v>
      </c>
      <c r="B37" s="6">
        <v>50</v>
      </c>
      <c r="C37" s="6">
        <v>3000</v>
      </c>
      <c r="D37" s="6">
        <f t="shared" si="7"/>
        <v>150000</v>
      </c>
    </row>
    <row r="38" spans="1:4" x14ac:dyDescent="0.25">
      <c r="A38" s="21" t="s">
        <v>87</v>
      </c>
      <c r="B38" s="6">
        <v>25</v>
      </c>
      <c r="C38" s="6">
        <v>2000</v>
      </c>
      <c r="D38" s="6">
        <f t="shared" si="7"/>
        <v>50000</v>
      </c>
    </row>
    <row r="39" spans="1:4" x14ac:dyDescent="0.25">
      <c r="A39" s="21" t="s">
        <v>88</v>
      </c>
      <c r="B39" s="6">
        <v>60</v>
      </c>
      <c r="C39" s="6">
        <v>3000</v>
      </c>
      <c r="D39" s="6">
        <f t="shared" si="7"/>
        <v>180000</v>
      </c>
    </row>
    <row r="40" spans="1:4" x14ac:dyDescent="0.25">
      <c r="A40" s="21" t="s">
        <v>89</v>
      </c>
      <c r="B40" s="6">
        <v>10</v>
      </c>
      <c r="C40" s="6">
        <v>10000</v>
      </c>
      <c r="D40" s="6">
        <f t="shared" si="7"/>
        <v>100000</v>
      </c>
    </row>
    <row r="41" spans="1:4" x14ac:dyDescent="0.25">
      <c r="A41" s="21" t="s">
        <v>90</v>
      </c>
      <c r="B41" s="6">
        <v>20</v>
      </c>
      <c r="C41" s="6">
        <v>800</v>
      </c>
      <c r="D41" s="6">
        <f t="shared" si="7"/>
        <v>16000</v>
      </c>
    </row>
    <row r="42" spans="1:4" x14ac:dyDescent="0.25">
      <c r="A42" s="21" t="s">
        <v>91</v>
      </c>
      <c r="B42" s="6">
        <v>15</v>
      </c>
      <c r="C42" s="6">
        <v>800</v>
      </c>
      <c r="D42" s="6">
        <f t="shared" si="7"/>
        <v>12000</v>
      </c>
    </row>
    <row r="43" spans="1:4" x14ac:dyDescent="0.25">
      <c r="A43" s="21" t="s">
        <v>92</v>
      </c>
      <c r="B43" s="6">
        <v>25</v>
      </c>
      <c r="C43" s="6">
        <v>800</v>
      </c>
      <c r="D43" s="6">
        <f t="shared" si="7"/>
        <v>20000</v>
      </c>
    </row>
    <row r="44" spans="1:4" x14ac:dyDescent="0.25">
      <c r="A44" s="21" t="s">
        <v>93</v>
      </c>
      <c r="B44" s="6">
        <v>35</v>
      </c>
      <c r="C44" s="6">
        <v>700</v>
      </c>
      <c r="D44" s="6">
        <f t="shared" si="7"/>
        <v>24500</v>
      </c>
    </row>
    <row r="45" spans="1:4" x14ac:dyDescent="0.25">
      <c r="A45" s="21" t="s">
        <v>94</v>
      </c>
      <c r="B45" s="6">
        <v>32</v>
      </c>
      <c r="C45" s="6">
        <v>150</v>
      </c>
      <c r="D45" s="6">
        <f t="shared" si="7"/>
        <v>4800</v>
      </c>
    </row>
    <row r="46" spans="1:4" x14ac:dyDescent="0.25">
      <c r="A46" s="21" t="s">
        <v>95</v>
      </c>
      <c r="B46" s="6">
        <v>100</v>
      </c>
      <c r="C46" s="6">
        <v>200</v>
      </c>
      <c r="D46" s="6">
        <f t="shared" si="7"/>
        <v>20000</v>
      </c>
    </row>
    <row r="47" spans="1:4" x14ac:dyDescent="0.25">
      <c r="A47" s="21" t="s">
        <v>96</v>
      </c>
      <c r="B47" s="6">
        <v>150</v>
      </c>
      <c r="C47" s="6">
        <v>1000</v>
      </c>
      <c r="D47" s="6">
        <f t="shared" si="7"/>
        <v>150000</v>
      </c>
    </row>
    <row r="48" spans="1:4" x14ac:dyDescent="0.25">
      <c r="A48" s="21" t="s">
        <v>97</v>
      </c>
      <c r="B48" s="6">
        <v>50</v>
      </c>
      <c r="C48" s="6">
        <v>10</v>
      </c>
      <c r="D48" s="6">
        <f t="shared" si="7"/>
        <v>500</v>
      </c>
    </row>
    <row r="49" spans="1:4" x14ac:dyDescent="0.25">
      <c r="A49" s="21" t="s">
        <v>98</v>
      </c>
      <c r="B49" s="6">
        <v>30</v>
      </c>
      <c r="C49" s="6">
        <v>50</v>
      </c>
      <c r="D49" s="6">
        <f t="shared" si="7"/>
        <v>1500</v>
      </c>
    </row>
    <row r="50" spans="1:4" x14ac:dyDescent="0.25">
      <c r="A50" s="21" t="s">
        <v>99</v>
      </c>
      <c r="B50" s="6">
        <v>35</v>
      </c>
      <c r="C50" s="6">
        <v>150</v>
      </c>
      <c r="D50" s="6">
        <f t="shared" si="7"/>
        <v>5250</v>
      </c>
    </row>
    <row r="51" spans="1:4" x14ac:dyDescent="0.25">
      <c r="A51" s="21" t="s">
        <v>100</v>
      </c>
      <c r="B51" s="6">
        <v>70</v>
      </c>
      <c r="C51" s="6">
        <v>100</v>
      </c>
      <c r="D51" s="6">
        <f t="shared" si="7"/>
        <v>7000</v>
      </c>
    </row>
    <row r="52" spans="1:4" x14ac:dyDescent="0.25">
      <c r="A52" s="21" t="s">
        <v>101</v>
      </c>
      <c r="B52" s="6">
        <v>150</v>
      </c>
      <c r="C52" s="6">
        <v>100</v>
      </c>
      <c r="D52" s="6">
        <f t="shared" si="7"/>
        <v>15000</v>
      </c>
    </row>
    <row r="53" spans="1:4" x14ac:dyDescent="0.25">
      <c r="A53" s="21" t="s">
        <v>102</v>
      </c>
      <c r="B53" s="6">
        <v>60</v>
      </c>
      <c r="C53" s="6">
        <v>250</v>
      </c>
      <c r="D53" s="6">
        <f t="shared" si="7"/>
        <v>15000</v>
      </c>
    </row>
    <row r="54" spans="1:4" x14ac:dyDescent="0.25">
      <c r="A54" s="21" t="s">
        <v>20</v>
      </c>
      <c r="B54" s="23">
        <f t="shared" ref="B54:C54" ca="1" si="8">SUM(B34:B53)</f>
        <v>19472</v>
      </c>
      <c r="C54" s="23">
        <f t="shared" si="8"/>
        <v>36115</v>
      </c>
      <c r="D54" s="23">
        <f ca="1">SUM(D34:D53)</f>
        <v>1204075</v>
      </c>
    </row>
  </sheetData>
  <mergeCells count="3">
    <mergeCell ref="A17:C17"/>
    <mergeCell ref="A32:D32"/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C14EF-0705-4F95-910E-2A11A5C693E9}">
  <dimension ref="A1:I8"/>
  <sheetViews>
    <sheetView workbookViewId="0">
      <selection activeCell="H15" sqref="H15"/>
    </sheetView>
  </sheetViews>
  <sheetFormatPr defaultRowHeight="15" x14ac:dyDescent="0.25"/>
  <cols>
    <col min="2" max="2" width="16.85546875" customWidth="1"/>
    <col min="3" max="3" width="12.7109375" customWidth="1"/>
    <col min="4" max="4" width="15.85546875" customWidth="1"/>
    <col min="5" max="5" width="12.7109375" customWidth="1"/>
    <col min="6" max="6" width="17.7109375" customWidth="1"/>
    <col min="7" max="7" width="13.140625" customWidth="1"/>
    <col min="8" max="8" width="12.7109375" customWidth="1"/>
  </cols>
  <sheetData>
    <row r="1" spans="1:9" ht="45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</row>
    <row r="2" spans="1:9" x14ac:dyDescent="0.25">
      <c r="A2" s="3">
        <v>1</v>
      </c>
      <c r="B2" s="3" t="s">
        <v>14</v>
      </c>
      <c r="C2" s="3">
        <v>800</v>
      </c>
      <c r="D2" s="3">
        <v>1000</v>
      </c>
      <c r="E2" s="3">
        <f>D2-C2</f>
        <v>200</v>
      </c>
      <c r="F2" s="3">
        <v>28</v>
      </c>
      <c r="G2" s="3">
        <f>D2*F2</f>
        <v>28000</v>
      </c>
      <c r="H2" s="3">
        <f>E2*F2</f>
        <v>5600</v>
      </c>
      <c r="I2" s="4">
        <f>H2/$H$8</f>
        <v>0.32902467685076381</v>
      </c>
    </row>
    <row r="3" spans="1:9" x14ac:dyDescent="0.25">
      <c r="A3" s="3">
        <v>2</v>
      </c>
      <c r="B3" s="3" t="s">
        <v>15</v>
      </c>
      <c r="C3" s="3">
        <v>320</v>
      </c>
      <c r="D3" s="3">
        <v>450</v>
      </c>
      <c r="E3" s="3">
        <f t="shared" ref="E3:E7" si="0">D3-C3</f>
        <v>130</v>
      </c>
      <c r="F3" s="3">
        <v>34</v>
      </c>
      <c r="G3" s="3">
        <f t="shared" ref="G3:G7" si="1">D3*F3</f>
        <v>15300</v>
      </c>
      <c r="H3" s="3">
        <f t="shared" ref="H3:H7" si="2">E3*F3</f>
        <v>4420</v>
      </c>
      <c r="I3" s="4">
        <f t="shared" ref="I3:I7" si="3">H3/$H$8</f>
        <v>0.25969447708578142</v>
      </c>
    </row>
    <row r="4" spans="1:9" x14ac:dyDescent="0.25">
      <c r="A4" s="3">
        <v>3</v>
      </c>
      <c r="B4" s="3" t="s">
        <v>16</v>
      </c>
      <c r="C4" s="3">
        <v>500</v>
      </c>
      <c r="D4" s="3">
        <v>650</v>
      </c>
      <c r="E4" s="3">
        <f t="shared" si="0"/>
        <v>150</v>
      </c>
      <c r="F4" s="3">
        <v>16</v>
      </c>
      <c r="G4" s="3">
        <f t="shared" si="1"/>
        <v>10400</v>
      </c>
      <c r="H4" s="3">
        <f t="shared" si="2"/>
        <v>2400</v>
      </c>
      <c r="I4" s="4">
        <f t="shared" si="3"/>
        <v>0.14101057579318449</v>
      </c>
    </row>
    <row r="5" spans="1:9" x14ac:dyDescent="0.25">
      <c r="A5" s="3">
        <v>4</v>
      </c>
      <c r="B5" s="3" t="s">
        <v>17</v>
      </c>
      <c r="C5" s="3">
        <v>700</v>
      </c>
      <c r="D5" s="3">
        <v>900</v>
      </c>
      <c r="E5" s="3">
        <f t="shared" si="0"/>
        <v>200</v>
      </c>
      <c r="F5" s="3">
        <v>5</v>
      </c>
      <c r="G5" s="3">
        <f t="shared" si="1"/>
        <v>4500</v>
      </c>
      <c r="H5" s="3">
        <f t="shared" si="2"/>
        <v>1000</v>
      </c>
      <c r="I5" s="4">
        <f t="shared" si="3"/>
        <v>5.8754406580493537E-2</v>
      </c>
    </row>
    <row r="6" spans="1:9" x14ac:dyDescent="0.25">
      <c r="A6" s="3">
        <v>5</v>
      </c>
      <c r="B6" s="3" t="s">
        <v>18</v>
      </c>
      <c r="C6" s="3">
        <v>110</v>
      </c>
      <c r="D6" s="3">
        <v>150</v>
      </c>
      <c r="E6" s="3">
        <f t="shared" si="0"/>
        <v>40</v>
      </c>
      <c r="F6" s="3">
        <v>55</v>
      </c>
      <c r="G6" s="3">
        <f t="shared" si="1"/>
        <v>8250</v>
      </c>
      <c r="H6" s="3">
        <f t="shared" si="2"/>
        <v>2200</v>
      </c>
      <c r="I6" s="4">
        <f t="shared" si="3"/>
        <v>0.12925969447708577</v>
      </c>
    </row>
    <row r="7" spans="1:9" x14ac:dyDescent="0.25">
      <c r="A7" s="3">
        <v>6</v>
      </c>
      <c r="B7" s="3" t="s">
        <v>19</v>
      </c>
      <c r="C7" s="3">
        <v>0.9</v>
      </c>
      <c r="D7" s="3">
        <v>1.4</v>
      </c>
      <c r="E7" s="3">
        <f t="shared" si="0"/>
        <v>0.49999999999999989</v>
      </c>
      <c r="F7" s="3">
        <v>2800</v>
      </c>
      <c r="G7" s="3">
        <f t="shared" si="1"/>
        <v>3919.9999999999995</v>
      </c>
      <c r="H7" s="3">
        <f t="shared" si="2"/>
        <v>1399.9999999999998</v>
      </c>
      <c r="I7" s="4">
        <f t="shared" si="3"/>
        <v>8.2256169212690938E-2</v>
      </c>
    </row>
    <row r="8" spans="1:9" x14ac:dyDescent="0.25">
      <c r="A8" s="3"/>
      <c r="B8" s="3" t="s">
        <v>20</v>
      </c>
      <c r="C8" s="3">
        <f>SUM(C2:C7)</f>
        <v>2430.9</v>
      </c>
      <c r="D8" s="3">
        <f t="shared" ref="D8:H8" si="4">SUM(D2:D7)</f>
        <v>3151.4</v>
      </c>
      <c r="E8" s="3">
        <f t="shared" si="4"/>
        <v>720.5</v>
      </c>
      <c r="F8" s="3">
        <f t="shared" si="4"/>
        <v>2938</v>
      </c>
      <c r="G8" s="3">
        <f t="shared" si="4"/>
        <v>70370</v>
      </c>
      <c r="H8" s="3">
        <f t="shared" si="4"/>
        <v>17020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6383-11CE-4896-9832-4E9F7E299348}">
  <dimension ref="A1:E11"/>
  <sheetViews>
    <sheetView workbookViewId="0">
      <selection activeCell="H14" sqref="H14"/>
    </sheetView>
  </sheetViews>
  <sheetFormatPr defaultRowHeight="15" x14ac:dyDescent="0.25"/>
  <sheetData>
    <row r="1" spans="1:5" x14ac:dyDescent="0.25">
      <c r="A1">
        <v>9</v>
      </c>
      <c r="B1" s="5">
        <f>SQRT(A1)</f>
        <v>3</v>
      </c>
      <c r="D1">
        <v>0</v>
      </c>
      <c r="E1" s="5">
        <f>COS(D1*PI()/180)</f>
        <v>1</v>
      </c>
    </row>
    <row r="2" spans="1:5" x14ac:dyDescent="0.25">
      <c r="A2">
        <v>5</v>
      </c>
      <c r="B2" s="5">
        <f t="shared" ref="B2:B6" si="0">SQRT(A2)</f>
        <v>2.2360679774997898</v>
      </c>
      <c r="D2">
        <v>10</v>
      </c>
      <c r="E2" s="5">
        <f t="shared" ref="E2:E11" si="1">COS(D2*PI()/180)</f>
        <v>0.98480775301220802</v>
      </c>
    </row>
    <row r="3" spans="1:5" x14ac:dyDescent="0.25">
      <c r="A3">
        <v>4</v>
      </c>
      <c r="B3" s="5">
        <f t="shared" si="0"/>
        <v>2</v>
      </c>
      <c r="D3">
        <v>20</v>
      </c>
      <c r="E3" s="5">
        <f t="shared" si="1"/>
        <v>0.93969262078590843</v>
      </c>
    </row>
    <row r="4" spans="1:5" x14ac:dyDescent="0.25">
      <c r="A4">
        <v>25</v>
      </c>
      <c r="B4" s="5">
        <f t="shared" si="0"/>
        <v>5</v>
      </c>
      <c r="D4">
        <v>30</v>
      </c>
      <c r="E4" s="5">
        <f t="shared" si="1"/>
        <v>0.86602540378443871</v>
      </c>
    </row>
    <row r="5" spans="1:5" x14ac:dyDescent="0.25">
      <c r="A5">
        <v>45</v>
      </c>
      <c r="B5" s="5">
        <f t="shared" si="0"/>
        <v>6.7082039324993694</v>
      </c>
      <c r="D5">
        <v>40</v>
      </c>
      <c r="E5" s="5">
        <f t="shared" si="1"/>
        <v>0.76604444311897801</v>
      </c>
    </row>
    <row r="6" spans="1:5" x14ac:dyDescent="0.25">
      <c r="A6">
        <v>36</v>
      </c>
      <c r="B6" s="5">
        <f t="shared" si="0"/>
        <v>6</v>
      </c>
      <c r="D6">
        <v>50</v>
      </c>
      <c r="E6" s="5">
        <f t="shared" si="1"/>
        <v>0.64278760968653936</v>
      </c>
    </row>
    <row r="7" spans="1:5" x14ac:dyDescent="0.25">
      <c r="D7">
        <v>60</v>
      </c>
      <c r="E7" s="5">
        <f t="shared" si="1"/>
        <v>0.50000000000000011</v>
      </c>
    </row>
    <row r="8" spans="1:5" x14ac:dyDescent="0.25">
      <c r="D8">
        <v>70</v>
      </c>
      <c r="E8" s="5">
        <f t="shared" si="1"/>
        <v>0.34202014332566882</v>
      </c>
    </row>
    <row r="9" spans="1:5" x14ac:dyDescent="0.25">
      <c r="D9">
        <v>80</v>
      </c>
      <c r="E9" s="5">
        <f t="shared" si="1"/>
        <v>0.17364817766693041</v>
      </c>
    </row>
    <row r="10" spans="1:5" x14ac:dyDescent="0.25">
      <c r="D10">
        <v>90</v>
      </c>
      <c r="E10" s="5">
        <f t="shared" si="1"/>
        <v>6.1257422745431001E-17</v>
      </c>
    </row>
    <row r="11" spans="1:5" x14ac:dyDescent="0.25">
      <c r="D11">
        <v>100</v>
      </c>
      <c r="E11" s="5">
        <f t="shared" si="1"/>
        <v>-0.1736481776669303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F33-81FA-46BE-B124-3E093FA252A1}">
  <dimension ref="A1:B1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v>456</v>
      </c>
      <c r="B1">
        <f>xelfasi*12%</f>
        <v>54.72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F459-5F8D-4677-ABB7-F36D9A7685A0}">
  <dimension ref="A1:C10"/>
  <sheetViews>
    <sheetView workbookViewId="0">
      <selection activeCell="C6" sqref="C6"/>
    </sheetView>
  </sheetViews>
  <sheetFormatPr defaultRowHeight="15" x14ac:dyDescent="0.25"/>
  <sheetData>
    <row r="1" spans="1:3" x14ac:dyDescent="0.25">
      <c r="A1">
        <v>89</v>
      </c>
      <c r="B1">
        <f>SUM(A1:A10)</f>
        <v>534</v>
      </c>
      <c r="C1">
        <f>SUM(mogeba)</f>
        <v>534</v>
      </c>
    </row>
    <row r="2" spans="1:3" x14ac:dyDescent="0.25">
      <c r="A2">
        <v>54</v>
      </c>
      <c r="B2">
        <f>AVERAGE(A1:A10)</f>
        <v>53.4</v>
      </c>
      <c r="C2">
        <f>AVERAGE(mogeba)</f>
        <v>53.4</v>
      </c>
    </row>
    <row r="3" spans="1:3" x14ac:dyDescent="0.25">
      <c r="A3">
        <v>21</v>
      </c>
      <c r="B3">
        <f>COUNT(A1:A10)</f>
        <v>10</v>
      </c>
      <c r="C3">
        <f>COUNT(mogeba)</f>
        <v>10</v>
      </c>
    </row>
    <row r="4" spans="1:3" x14ac:dyDescent="0.25">
      <c r="A4">
        <v>87</v>
      </c>
      <c r="B4">
        <f>MAX(A1:A10)</f>
        <v>89</v>
      </c>
      <c r="C4">
        <f>MAX(mogeba)</f>
        <v>89</v>
      </c>
    </row>
    <row r="5" spans="1:3" x14ac:dyDescent="0.25">
      <c r="A5">
        <v>12</v>
      </c>
      <c r="B5">
        <f>MIN(A1:A10)</f>
        <v>10</v>
      </c>
      <c r="C5">
        <f>MIN(mogeba)</f>
        <v>10</v>
      </c>
    </row>
    <row r="6" spans="1:3" x14ac:dyDescent="0.25">
      <c r="A6">
        <v>45</v>
      </c>
    </row>
    <row r="7" spans="1:3" x14ac:dyDescent="0.25">
      <c r="A7">
        <v>54</v>
      </c>
    </row>
    <row r="8" spans="1:3" x14ac:dyDescent="0.25">
      <c r="A8">
        <v>85</v>
      </c>
    </row>
    <row r="9" spans="1:3" x14ac:dyDescent="0.25">
      <c r="A9">
        <v>10</v>
      </c>
    </row>
    <row r="10" spans="1:3" x14ac:dyDescent="0.25">
      <c r="A10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D44D-D6CB-4A76-BB62-6988F8AF9A2C}">
  <dimension ref="A1:E4"/>
  <sheetViews>
    <sheetView workbookViewId="0">
      <selection activeCell="H9" sqref="H9"/>
    </sheetView>
  </sheetViews>
  <sheetFormatPr defaultRowHeight="15" x14ac:dyDescent="0.25"/>
  <cols>
    <col min="5" max="5" width="10.85546875" bestFit="1" customWidth="1"/>
  </cols>
  <sheetData>
    <row r="1" spans="1:5" x14ac:dyDescent="0.25">
      <c r="A1">
        <v>56</v>
      </c>
      <c r="C1">
        <v>45</v>
      </c>
      <c r="D1">
        <v>44</v>
      </c>
      <c r="E1" t="str">
        <f>IF(C1&gt;D1, "metia", "ar aris meti")</f>
        <v>metia</v>
      </c>
    </row>
    <row r="2" spans="1:5" x14ac:dyDescent="0.25">
      <c r="A2">
        <v>10</v>
      </c>
      <c r="C2">
        <v>40</v>
      </c>
      <c r="D2">
        <v>48</v>
      </c>
      <c r="E2" t="str">
        <f t="shared" ref="E2:E4" si="0">IF(C2&gt;D2, "metia", "ar aris meti")</f>
        <v>ar aris meti</v>
      </c>
    </row>
    <row r="3" spans="1:5" x14ac:dyDescent="0.25">
      <c r="A3" t="b">
        <f>A1&gt;A2</f>
        <v>1</v>
      </c>
      <c r="C3">
        <v>78</v>
      </c>
      <c r="D3">
        <v>99</v>
      </c>
      <c r="E3" t="str">
        <f t="shared" si="0"/>
        <v>ar aris meti</v>
      </c>
    </row>
    <row r="4" spans="1:5" x14ac:dyDescent="0.25">
      <c r="A4">
        <f>IF(A2&gt;A1,A1+A2,A1*A2)</f>
        <v>560</v>
      </c>
      <c r="C4">
        <v>55</v>
      </c>
      <c r="D4">
        <v>33</v>
      </c>
      <c r="E4" t="str">
        <f t="shared" si="0"/>
        <v>metia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C7FE-B1EF-47B8-AE41-2E58ABBF7E2F}">
  <dimension ref="A1:B7"/>
  <sheetViews>
    <sheetView workbookViewId="0">
      <selection activeCell="D9" sqref="D9"/>
    </sheetView>
  </sheetViews>
  <sheetFormatPr defaultRowHeight="15" x14ac:dyDescent="0.25"/>
  <cols>
    <col min="2" max="2" width="21.140625" bestFit="1" customWidth="1"/>
  </cols>
  <sheetData>
    <row r="1" spans="1:2" x14ac:dyDescent="0.25">
      <c r="A1" t="s">
        <v>21</v>
      </c>
      <c r="B1" t="s">
        <v>22</v>
      </c>
    </row>
    <row r="2" spans="1:2" x14ac:dyDescent="0.25">
      <c r="A2">
        <v>92</v>
      </c>
      <c r="B2" t="str">
        <f>IF(A2&gt;90, "friadi", IF(A2&gt;80,"Zalian kargi",IF(A2&gt;70,"Kargi",IF(A2&gt;60,"sashualo",IF(A2&gt;50,"damakmayofilebeli","aradamakmayofilebeli")))))</f>
        <v>friadi</v>
      </c>
    </row>
    <row r="3" spans="1:2" x14ac:dyDescent="0.25">
      <c r="A3">
        <v>85</v>
      </c>
      <c r="B3" t="str">
        <f t="shared" ref="B3:B7" si="0">IF(A3&gt;90, "friadi", IF(A3&gt;80,"Zalian kargi",IF(A3&gt;70,"Kargi",IF(A3&gt;60,"sashualo",IF(A3&gt;50,"damakmayofilebeli","aradamakmayofilebeli")))))</f>
        <v>Zalian kargi</v>
      </c>
    </row>
    <row r="4" spans="1:2" x14ac:dyDescent="0.25">
      <c r="A4">
        <v>71</v>
      </c>
      <c r="B4" t="str">
        <f t="shared" si="0"/>
        <v>Kargi</v>
      </c>
    </row>
    <row r="5" spans="1:2" x14ac:dyDescent="0.25">
      <c r="A5">
        <v>66</v>
      </c>
      <c r="B5" t="str">
        <f t="shared" si="0"/>
        <v>sashualo</v>
      </c>
    </row>
    <row r="6" spans="1:2" x14ac:dyDescent="0.25">
      <c r="A6">
        <v>53</v>
      </c>
      <c r="B6" t="str">
        <f t="shared" si="0"/>
        <v>damakmayofilebeli</v>
      </c>
    </row>
    <row r="7" spans="1:2" x14ac:dyDescent="0.25">
      <c r="A7">
        <v>42</v>
      </c>
      <c r="B7" t="str">
        <f t="shared" si="0"/>
        <v>aradamakmayofilebeli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B340-2644-4F09-92DE-B2D98487C79B}">
  <dimension ref="A1:D11"/>
  <sheetViews>
    <sheetView workbookViewId="0">
      <selection activeCell="F4" sqref="F4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23</v>
      </c>
      <c r="B1" t="s">
        <v>21</v>
      </c>
      <c r="D1">
        <f>SUMIF(A2:A11, "მათემატიკა",B2:B11)</f>
        <v>140</v>
      </c>
    </row>
    <row r="2" spans="1:4" x14ac:dyDescent="0.25">
      <c r="A2" t="s">
        <v>24</v>
      </c>
      <c r="B2">
        <v>55</v>
      </c>
      <c r="D2">
        <f>COUNTIF(A2:A11,A3)</f>
        <v>3</v>
      </c>
    </row>
    <row r="3" spans="1:4" x14ac:dyDescent="0.25">
      <c r="A3" t="s">
        <v>25</v>
      </c>
      <c r="B3">
        <v>45</v>
      </c>
    </row>
    <row r="4" spans="1:4" x14ac:dyDescent="0.25">
      <c r="A4" t="s">
        <v>25</v>
      </c>
      <c r="B4">
        <v>15</v>
      </c>
    </row>
    <row r="5" spans="1:4" x14ac:dyDescent="0.25">
      <c r="A5" t="s">
        <v>24</v>
      </c>
      <c r="B5">
        <v>80</v>
      </c>
    </row>
    <row r="6" spans="1:4" x14ac:dyDescent="0.25">
      <c r="A6" t="s">
        <v>24</v>
      </c>
      <c r="B6">
        <v>12</v>
      </c>
    </row>
    <row r="7" spans="1:4" x14ac:dyDescent="0.25">
      <c r="A7" t="s">
        <v>26</v>
      </c>
      <c r="B7">
        <v>50</v>
      </c>
    </row>
    <row r="8" spans="1:4" x14ac:dyDescent="0.25">
      <c r="A8" t="s">
        <v>24</v>
      </c>
      <c r="B8">
        <v>60</v>
      </c>
    </row>
    <row r="9" spans="1:4" x14ac:dyDescent="0.25">
      <c r="A9" t="s">
        <v>26</v>
      </c>
      <c r="B9">
        <v>70</v>
      </c>
    </row>
    <row r="10" spans="1:4" x14ac:dyDescent="0.25">
      <c r="A10" t="s">
        <v>25</v>
      </c>
      <c r="B10">
        <v>80</v>
      </c>
    </row>
    <row r="11" spans="1:4" x14ac:dyDescent="0.25">
      <c r="A11" t="s">
        <v>26</v>
      </c>
      <c r="B11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C9E3-71AF-46FB-8F47-2C3C730C9D56}">
  <dimension ref="A1:B29"/>
  <sheetViews>
    <sheetView topLeftCell="A10" workbookViewId="0">
      <selection activeCell="J23" sqref="J23"/>
    </sheetView>
  </sheetViews>
  <sheetFormatPr defaultRowHeight="15" x14ac:dyDescent="0.25"/>
  <sheetData>
    <row r="1" spans="1:2" x14ac:dyDescent="0.25">
      <c r="A1" t="s">
        <v>27</v>
      </c>
      <c r="B1" t="s">
        <v>28</v>
      </c>
    </row>
    <row r="2" spans="1:2" x14ac:dyDescent="0.25">
      <c r="A2">
        <v>-5</v>
      </c>
      <c r="B2">
        <f>2*(A2-3)*(A2-3)+15</f>
        <v>143</v>
      </c>
    </row>
    <row r="3" spans="1:2" x14ac:dyDescent="0.25">
      <c r="A3">
        <v>-4</v>
      </c>
      <c r="B3">
        <f t="shared" ref="B3:B12" si="0">2*(A3-3)*(A3-3)+15</f>
        <v>113</v>
      </c>
    </row>
    <row r="4" spans="1:2" x14ac:dyDescent="0.25">
      <c r="A4">
        <v>-3</v>
      </c>
      <c r="B4">
        <f t="shared" si="0"/>
        <v>87</v>
      </c>
    </row>
    <row r="5" spans="1:2" x14ac:dyDescent="0.25">
      <c r="A5">
        <v>-2</v>
      </c>
      <c r="B5">
        <f t="shared" si="0"/>
        <v>65</v>
      </c>
    </row>
    <row r="6" spans="1:2" x14ac:dyDescent="0.25">
      <c r="A6">
        <v>-1</v>
      </c>
      <c r="B6">
        <f t="shared" si="0"/>
        <v>47</v>
      </c>
    </row>
    <row r="7" spans="1:2" x14ac:dyDescent="0.25">
      <c r="A7">
        <v>0</v>
      </c>
      <c r="B7">
        <f t="shared" si="0"/>
        <v>33</v>
      </c>
    </row>
    <row r="8" spans="1:2" x14ac:dyDescent="0.25">
      <c r="A8">
        <v>1</v>
      </c>
      <c r="B8">
        <f t="shared" si="0"/>
        <v>23</v>
      </c>
    </row>
    <row r="9" spans="1:2" x14ac:dyDescent="0.25">
      <c r="A9">
        <v>2</v>
      </c>
      <c r="B9">
        <f t="shared" si="0"/>
        <v>17</v>
      </c>
    </row>
    <row r="10" spans="1:2" x14ac:dyDescent="0.25">
      <c r="A10">
        <v>3</v>
      </c>
      <c r="B10">
        <f t="shared" si="0"/>
        <v>15</v>
      </c>
    </row>
    <row r="11" spans="1:2" x14ac:dyDescent="0.25">
      <c r="A11">
        <v>4</v>
      </c>
      <c r="B11">
        <f t="shared" si="0"/>
        <v>17</v>
      </c>
    </row>
    <row r="12" spans="1:2" x14ac:dyDescent="0.25">
      <c r="A12">
        <v>5</v>
      </c>
      <c r="B12">
        <f t="shared" si="0"/>
        <v>23</v>
      </c>
    </row>
    <row r="18" spans="1:2" x14ac:dyDescent="0.25">
      <c r="A18" t="s">
        <v>27</v>
      </c>
      <c r="B18" t="s">
        <v>28</v>
      </c>
    </row>
    <row r="19" spans="1:2" x14ac:dyDescent="0.25">
      <c r="A19">
        <v>-5</v>
      </c>
      <c r="B19">
        <f>-3*A19*A19+6*A19+10</f>
        <v>-95</v>
      </c>
    </row>
    <row r="20" spans="1:2" x14ac:dyDescent="0.25">
      <c r="A20">
        <v>-4</v>
      </c>
      <c r="B20">
        <f t="shared" ref="B20:B29" si="1">-3*A20*A20+6*A20+10</f>
        <v>-62</v>
      </c>
    </row>
    <row r="21" spans="1:2" x14ac:dyDescent="0.25">
      <c r="A21">
        <v>-3</v>
      </c>
      <c r="B21">
        <f t="shared" si="1"/>
        <v>-35</v>
      </c>
    </row>
    <row r="22" spans="1:2" x14ac:dyDescent="0.25">
      <c r="A22">
        <v>-2</v>
      </c>
      <c r="B22">
        <f t="shared" si="1"/>
        <v>-14</v>
      </c>
    </row>
    <row r="23" spans="1:2" x14ac:dyDescent="0.25">
      <c r="A23">
        <v>-1</v>
      </c>
      <c r="B23">
        <f t="shared" si="1"/>
        <v>1</v>
      </c>
    </row>
    <row r="24" spans="1:2" x14ac:dyDescent="0.25">
      <c r="A24">
        <v>0</v>
      </c>
      <c r="B24">
        <f t="shared" si="1"/>
        <v>10</v>
      </c>
    </row>
    <row r="25" spans="1:2" x14ac:dyDescent="0.25">
      <c r="A25">
        <v>1</v>
      </c>
      <c r="B25">
        <f t="shared" si="1"/>
        <v>13</v>
      </c>
    </row>
    <row r="26" spans="1:2" x14ac:dyDescent="0.25">
      <c r="A26">
        <v>2</v>
      </c>
      <c r="B26">
        <f t="shared" si="1"/>
        <v>10</v>
      </c>
    </row>
    <row r="27" spans="1:2" x14ac:dyDescent="0.25">
      <c r="A27">
        <v>3</v>
      </c>
      <c r="B27">
        <f t="shared" si="1"/>
        <v>1</v>
      </c>
    </row>
    <row r="28" spans="1:2" x14ac:dyDescent="0.25">
      <c r="A28">
        <v>4</v>
      </c>
      <c r="B28">
        <f t="shared" si="1"/>
        <v>-14</v>
      </c>
    </row>
    <row r="29" spans="1:2" x14ac:dyDescent="0.25">
      <c r="A29">
        <v>5</v>
      </c>
      <c r="B29">
        <f t="shared" si="1"/>
        <v>-35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Task1</vt:lpstr>
      <vt:lpstr>Task2</vt:lpstr>
      <vt:lpstr>Task3</vt:lpstr>
      <vt:lpstr>Task4</vt:lpstr>
      <vt:lpstr>Task5</vt:lpstr>
      <vt:lpstr>Task6</vt:lpstr>
      <vt:lpstr>Task7</vt:lpstr>
      <vt:lpstr>Task8</vt:lpstr>
      <vt:lpstr>Task9</vt:lpstr>
      <vt:lpstr>Task10</vt:lpstr>
      <vt:lpstr>Task11</vt:lpstr>
      <vt:lpstr>Task12</vt:lpstr>
      <vt:lpstr>Task13</vt:lpstr>
      <vt:lpstr>mogeba</vt:lpstr>
      <vt:lpstr>xelfasi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 Kikacheishvili</dc:creator>
  <cp:lastModifiedBy>Tornike Kikacheishvili</cp:lastModifiedBy>
  <dcterms:created xsi:type="dcterms:W3CDTF">2021-04-29T12:09:27Z</dcterms:created>
  <dcterms:modified xsi:type="dcterms:W3CDTF">2021-04-29T14:34:03Z</dcterms:modified>
</cp:coreProperties>
</file>