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GAU-SEMESTER-IV\excel\"/>
    </mc:Choice>
  </mc:AlternateContent>
  <xr:revisionPtr revIDLastSave="0" documentId="8_{B15CA46D-D89E-4C71-AD91-35D6FC6D05DF}" xr6:coauthVersionLast="46" xr6:coauthVersionMax="46" xr10:uidLastSave="{00000000-0000-0000-0000-000000000000}"/>
  <bookViews>
    <workbookView xWindow="-120" yWindow="-120" windowWidth="20730" windowHeight="11310" activeTab="1" xr2:uid="{38813797-7534-42B4-84F2-AF8F9A999D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K8" i="1"/>
  <c r="K4" i="1"/>
  <c r="K5" i="1"/>
  <c r="K6" i="1"/>
  <c r="K7" i="1"/>
  <c r="K3" i="1"/>
  <c r="J4" i="1"/>
  <c r="J5" i="1"/>
  <c r="J6" i="1"/>
  <c r="J7" i="1"/>
  <c r="J3" i="1"/>
  <c r="I8" i="1"/>
  <c r="I4" i="1"/>
  <c r="I5" i="1"/>
  <c r="I6" i="1"/>
  <c r="I7" i="1"/>
  <c r="I3" i="1"/>
  <c r="H7" i="1"/>
  <c r="H6" i="1"/>
  <c r="H5" i="1"/>
  <c r="H4" i="1"/>
  <c r="H3" i="1"/>
  <c r="C7" i="1"/>
  <c r="E7" i="1" s="1"/>
  <c r="G7" i="1" s="1"/>
  <c r="C6" i="1"/>
  <c r="E6" i="1" s="1"/>
  <c r="G6" i="1" s="1"/>
  <c r="C5" i="1"/>
  <c r="E5" i="1" s="1"/>
  <c r="G5" i="1" s="1"/>
  <c r="C4" i="1"/>
  <c r="E4" i="1"/>
  <c r="G4" i="1" s="1"/>
  <c r="C3" i="1"/>
  <c r="E3" i="1" s="1"/>
  <c r="O9" i="2"/>
  <c r="O8" i="2"/>
  <c r="O7" i="2"/>
  <c r="O6" i="2"/>
  <c r="O5" i="2"/>
  <c r="O4" i="2"/>
  <c r="O3" i="2"/>
  <c r="K9" i="2"/>
  <c r="K8" i="2"/>
  <c r="K7" i="2"/>
  <c r="K6" i="2"/>
  <c r="K5" i="2"/>
  <c r="K4" i="2"/>
  <c r="K3" i="2"/>
  <c r="G9" i="2"/>
  <c r="G8" i="2"/>
  <c r="G7" i="2"/>
  <c r="G6" i="2"/>
  <c r="G5" i="2"/>
  <c r="G4" i="2"/>
  <c r="G3" i="2"/>
  <c r="Q9" i="2"/>
  <c r="Q8" i="2"/>
  <c r="Q7" i="2"/>
  <c r="Q6" i="2"/>
  <c r="Q5" i="2"/>
  <c r="Q4" i="2"/>
  <c r="Q3" i="2"/>
  <c r="M9" i="2"/>
  <c r="M8" i="2"/>
  <c r="M7" i="2"/>
  <c r="M6" i="2"/>
  <c r="M5" i="2"/>
  <c r="M4" i="2"/>
  <c r="M3" i="2"/>
  <c r="I9" i="2"/>
  <c r="I8" i="2"/>
  <c r="I7" i="2"/>
  <c r="I6" i="2"/>
  <c r="I5" i="2"/>
  <c r="I4" i="2"/>
  <c r="I3" i="2"/>
  <c r="E4" i="2"/>
  <c r="E5" i="2"/>
  <c r="E6" i="2"/>
  <c r="E7" i="2"/>
  <c r="E8" i="2"/>
  <c r="E9" i="2"/>
  <c r="E3" i="2"/>
  <c r="C9" i="2"/>
  <c r="C8" i="2"/>
  <c r="C7" i="2"/>
  <c r="C6" i="2"/>
  <c r="C5" i="2"/>
  <c r="C4" i="2"/>
  <c r="C3" i="2"/>
  <c r="G3" i="1" l="1"/>
  <c r="E8" i="1"/>
  <c r="F3" i="1" s="1"/>
  <c r="F7" i="1" l="1"/>
  <c r="F6" i="1"/>
  <c r="F4" i="1"/>
  <c r="F5" i="1"/>
</calcChain>
</file>

<file path=xl/sharedStrings.xml><?xml version="1.0" encoding="utf-8"?>
<sst xmlns="http://schemas.openxmlformats.org/spreadsheetml/2006/main" count="107" uniqueCount="62">
  <si>
    <t>№</t>
  </si>
  <si>
    <t>სატრენაჟორო აბონიმენტი</t>
  </si>
  <si>
    <t>იოგა</t>
  </si>
  <si>
    <t>საცურაო აბონიმენტი</t>
  </si>
  <si>
    <t>საბავშვო აბონიმენტი</t>
  </si>
  <si>
    <t>სპა</t>
  </si>
  <si>
    <t>დასახელება</t>
  </si>
  <si>
    <t>რაოდენობა</t>
  </si>
  <si>
    <t>ფასი</t>
  </si>
  <si>
    <t>სულ</t>
  </si>
  <si>
    <t>წილი</t>
  </si>
  <si>
    <t>საშემოსავლო</t>
  </si>
  <si>
    <t>გაუქმებული</t>
  </si>
  <si>
    <t>დინამიური გასავალი</t>
  </si>
  <si>
    <t>დინამიური შემოსავალი</t>
  </si>
  <si>
    <t>სახელი</t>
  </si>
  <si>
    <t>ტიპი</t>
  </si>
  <si>
    <t>სტატუსი</t>
  </si>
  <si>
    <t>თორ 1</t>
  </si>
  <si>
    <t>თორ 2</t>
  </si>
  <si>
    <t>თორ 3</t>
  </si>
  <si>
    <t>თორ 4</t>
  </si>
  <si>
    <t>თორ 5</t>
  </si>
  <si>
    <t>თორ 6</t>
  </si>
  <si>
    <t>თორ 7</t>
  </si>
  <si>
    <t>გადახდილი</t>
  </si>
  <si>
    <t>კი</t>
  </si>
  <si>
    <t>არა</t>
  </si>
  <si>
    <t>იანვარი</t>
  </si>
  <si>
    <t>შესყიდვები</t>
  </si>
  <si>
    <t>თებერვალი</t>
  </si>
  <si>
    <t>მარტი</t>
  </si>
  <si>
    <t>აპრილი</t>
  </si>
  <si>
    <t>ნათ 1</t>
  </si>
  <si>
    <t>ნათ 2</t>
  </si>
  <si>
    <t>ნათ 3</t>
  </si>
  <si>
    <t>ნათ 4</t>
  </si>
  <si>
    <t>ნათ 5</t>
  </si>
  <si>
    <t>ნათ 6</t>
  </si>
  <si>
    <t>ნათ 7</t>
  </si>
  <si>
    <t>დან 1</t>
  </si>
  <si>
    <t>დან 2</t>
  </si>
  <si>
    <t>დან 3</t>
  </si>
  <si>
    <t>დან 4</t>
  </si>
  <si>
    <t>დან 5</t>
  </si>
  <si>
    <t>დან 6</t>
  </si>
  <si>
    <t>დან 7</t>
  </si>
  <si>
    <t>მირ 1</t>
  </si>
  <si>
    <t>მირ 2</t>
  </si>
  <si>
    <t>მირ 3</t>
  </si>
  <si>
    <t>მირ 4</t>
  </si>
  <si>
    <t>მირ 5</t>
  </si>
  <si>
    <t>მირ 6</t>
  </si>
  <si>
    <t>მირ 7</t>
  </si>
  <si>
    <t>ბალანსი</t>
  </si>
  <si>
    <t>საბოლოო ბალანსი</t>
  </si>
  <si>
    <t>ფიქსირებული</t>
  </si>
  <si>
    <t>ფართი</t>
  </si>
  <si>
    <t>დენი</t>
  </si>
  <si>
    <t>წყალი</t>
  </si>
  <si>
    <t>გაზი</t>
  </si>
  <si>
    <t>დასუფთავება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</si>
</sst>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/>
    <xf numFmtId="9" fontId="0" fillId="0" borderId="1" xfId="1" applyFont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0"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დადასტურებული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Sheet1!$B$3:$B$7</c15:sqref>
                  </c15:fullRef>
                </c:ext>
              </c:extLst>
              <c:f>(Sheet1!$B$3:$B$4,Sheet1!$B$6:$B$7)</c:f>
              <c:strCache>
                <c:ptCount val="4"/>
                <c:pt idx="0">
                  <c:v>სატრენაჟორო აბონიმენტი</c:v>
                </c:pt>
                <c:pt idx="1">
                  <c:v>საცურაო აბონიმენტი</c:v>
                </c:pt>
                <c:pt idx="2">
                  <c:v>იოგა</c:v>
                </c:pt>
                <c:pt idx="3">
                  <c:v>სპა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Sheet1!$E$3:$E$7</c15:sqref>
                  </c15:fullRef>
                </c:ext>
              </c:extLst>
              <c:f>(Sheet1!$E$3:$E$4,Sheet1!$E$6:$E$7)</c:f>
              <c:numCache>
                <c:formatCode>General</c:formatCode>
                <c:ptCount val="4"/>
                <c:pt idx="0">
                  <c:v>240</c:v>
                </c:pt>
                <c:pt idx="1">
                  <c:v>450</c:v>
                </c:pt>
                <c:pt idx="2">
                  <c:v>800</c:v>
                </c:pt>
                <c:pt idx="3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B9-4622-B763-CB7DB3EFC01C}"/>
            </c:ext>
          </c:extLst>
        </c:ser>
        <c:ser>
          <c:idx val="1"/>
          <c:order val="1"/>
          <c:tx>
            <c:v>გაუქმებული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Sheet1!$B$3:$B$7</c15:sqref>
                  </c15:fullRef>
                </c:ext>
              </c:extLst>
              <c:f>(Sheet1!$B$3:$B$4,Sheet1!$B$6:$B$7)</c:f>
              <c:strCache>
                <c:ptCount val="4"/>
                <c:pt idx="0">
                  <c:v>სატრენაჟორო აბონიმენტი</c:v>
                </c:pt>
                <c:pt idx="1">
                  <c:v>საცურაო აბონიმენტი</c:v>
                </c:pt>
                <c:pt idx="2">
                  <c:v>იოგა</c:v>
                </c:pt>
                <c:pt idx="3">
                  <c:v>სპა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Sheet1!$I$3:$I$7</c15:sqref>
                  </c15:fullRef>
                </c:ext>
              </c:extLst>
              <c:f>(Sheet1!$I$3:$I$4,Sheet1!$I$6:$I$7)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B9-4622-B763-CB7DB3EFC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1077583"/>
        <c:axId val="611073423"/>
      </c:barChart>
      <c:catAx>
        <c:axId val="611077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073423"/>
        <c:crosses val="autoZero"/>
        <c:auto val="1"/>
        <c:lblAlgn val="ctr"/>
        <c:lblOffset val="100"/>
        <c:noMultiLvlLbl val="0"/>
      </c:catAx>
      <c:valAx>
        <c:axId val="61107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07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9</xdr:row>
      <xdr:rowOff>9525</xdr:rowOff>
    </xdr:from>
    <xdr:to>
      <xdr:col>5</xdr:col>
      <xdr:colOff>28575</xdr:colOff>
      <xdr:row>23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139773-A14D-456F-BA44-315A6F16C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B124-BC47-4EB8-812E-B87AFC2A6093}">
  <dimension ref="A1:N17"/>
  <sheetViews>
    <sheetView workbookViewId="0">
      <selection activeCell="N9" sqref="N9"/>
    </sheetView>
  </sheetViews>
  <sheetFormatPr defaultRowHeight="15" x14ac:dyDescent="0.25"/>
  <cols>
    <col min="2" max="2" width="29" bestFit="1" customWidth="1"/>
    <col min="3" max="3" width="12.7109375" bestFit="1" customWidth="1"/>
    <col min="4" max="4" width="17" bestFit="1" customWidth="1"/>
    <col min="5" max="5" width="5.28515625" bestFit="1" customWidth="1"/>
    <col min="6" max="6" width="7.7109375" bestFit="1" customWidth="1"/>
    <col min="7" max="7" width="14.7109375" bestFit="1" customWidth="1"/>
    <col min="8" max="8" width="12.85546875" bestFit="1" customWidth="1"/>
    <col min="13" max="13" width="13.5703125" customWidth="1"/>
  </cols>
  <sheetData>
    <row r="1" spans="1:14" x14ac:dyDescent="0.25">
      <c r="A1" s="6"/>
      <c r="B1" s="9" t="s">
        <v>14</v>
      </c>
      <c r="C1" s="9"/>
      <c r="D1" s="9"/>
      <c r="E1" s="9"/>
      <c r="F1" s="9"/>
      <c r="G1" s="9" t="s">
        <v>13</v>
      </c>
      <c r="H1" s="9"/>
      <c r="I1" s="9"/>
      <c r="J1" s="9"/>
      <c r="K1" s="6"/>
      <c r="L1" s="1" t="s">
        <v>11</v>
      </c>
      <c r="M1" s="1"/>
      <c r="N1">
        <v>20</v>
      </c>
    </row>
    <row r="2" spans="1:14" x14ac:dyDescent="0.25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9</v>
      </c>
      <c r="J2" s="2" t="s">
        <v>10</v>
      </c>
      <c r="K2" s="8" t="s">
        <v>54</v>
      </c>
      <c r="L2" s="10"/>
      <c r="M2" s="11"/>
    </row>
    <row r="3" spans="1:14" x14ac:dyDescent="0.25">
      <c r="A3" s="2">
        <v>1</v>
      </c>
      <c r="B3" s="2" t="s">
        <v>1</v>
      </c>
      <c r="C3" s="2">
        <f>COUNTIF(Sheet2!G3:G9, Sheet1!B3) + COUNTIF(Sheet2!K3:K9,Sheet1!B3) + COUNTIF(Sheet2!K3:K9,Sheet1!B3) + COUNTIF(Sheet2!O3:O9,Sheet1!B3)</f>
        <v>3</v>
      </c>
      <c r="D3" s="2">
        <v>80</v>
      </c>
      <c r="E3" s="2">
        <f>C3*D3</f>
        <v>240</v>
      </c>
      <c r="F3" s="7">
        <f>E3/$E$8</f>
        <v>6.1570035915854283E-2</v>
      </c>
      <c r="G3" s="2">
        <f>E3*$N$1%</f>
        <v>48</v>
      </c>
      <c r="H3" s="2">
        <f>COUNTIFS(Sheet2!C3:C9,B3,Sheet2!E3:E9,"არააქტიური") + COUNTIFS(Sheet2!G3:G9,B3,Sheet2!I3:I9,"არააქტიური")</f>
        <v>0</v>
      </c>
      <c r="I3" s="2">
        <f>H3*D3</f>
        <v>0</v>
      </c>
      <c r="J3" s="2">
        <f>I3/$I$8</f>
        <v>0</v>
      </c>
      <c r="K3" s="2">
        <f>E3-I3</f>
        <v>240</v>
      </c>
      <c r="L3" s="4" t="s">
        <v>55</v>
      </c>
      <c r="M3" s="1"/>
      <c r="N3">
        <f>K8-SUM(H13:H17)</f>
        <v>1782</v>
      </c>
    </row>
    <row r="4" spans="1:14" x14ac:dyDescent="0.25">
      <c r="A4" s="2">
        <v>2</v>
      </c>
      <c r="B4" s="2" t="s">
        <v>3</v>
      </c>
      <c r="C4" s="2">
        <f>COUNTIF(Sheet2!G3:G9, Sheet1!B4) + COUNTIF(Sheet2!K3:K9,Sheet1!B4) + COUNTIF(Sheet2!K3:K9,Sheet1!B4) + COUNTIF(Sheet2!O3:O9,Sheet1!B4)</f>
        <v>3</v>
      </c>
      <c r="D4" s="2">
        <v>150</v>
      </c>
      <c r="E4" s="2">
        <f t="shared" ref="E4:E7" si="0">C4*D4</f>
        <v>450</v>
      </c>
      <c r="F4" s="7">
        <f t="shared" ref="F4:F7" si="1">E4/$E$8</f>
        <v>0.11544381734222678</v>
      </c>
      <c r="G4" s="2">
        <f t="shared" ref="G4:G7" si="2">E4*$N$1%</f>
        <v>90</v>
      </c>
      <c r="H4" s="2">
        <f>COUNTIFS(Sheet2!C3:C9,B4,Sheet2!E3:E9,"არააქტიური") + COUNTIFS(Sheet2!G3:G9,B4,Sheet2!I3:I9,"არააქტიური")</f>
        <v>0</v>
      </c>
      <c r="I4" s="2">
        <f t="shared" ref="I4:I7" si="3">H4*D4</f>
        <v>0</v>
      </c>
      <c r="J4" s="2">
        <f t="shared" ref="J4:J7" si="4">I4/$I$8</f>
        <v>0</v>
      </c>
      <c r="K4" s="2">
        <f t="shared" ref="K4:K7" si="5">E4-I4</f>
        <v>450</v>
      </c>
    </row>
    <row r="5" spans="1:14" x14ac:dyDescent="0.25">
      <c r="A5" s="2">
        <v>3</v>
      </c>
      <c r="B5" s="2" t="s">
        <v>4</v>
      </c>
      <c r="C5" s="2">
        <f>COUNTIF(Sheet2!G3:G9, Sheet1!B5) + COUNTIF(Sheet2!K3:K9,Sheet1!B5) + COUNTIF(Sheet2!K3:K9,Sheet1!B5) + COUNTIF(Sheet2!O3:O9,Sheet1!B5)</f>
        <v>6</v>
      </c>
      <c r="D5" s="2">
        <v>68</v>
      </c>
      <c r="E5" s="2">
        <f t="shared" si="0"/>
        <v>408</v>
      </c>
      <c r="F5" s="7">
        <f t="shared" si="1"/>
        <v>0.10466906105695228</v>
      </c>
      <c r="G5" s="2">
        <f t="shared" si="2"/>
        <v>81.600000000000009</v>
      </c>
      <c r="H5" s="2">
        <f>COUNTIFS(Sheet2!C3:C9,B5,Sheet2!E3:E9,"არააქტიური") + COUNTIFS(Sheet2!G3:G9,B5,Sheet2!I3:I9,"არააქტიური")</f>
        <v>2</v>
      </c>
      <c r="I5" s="2">
        <f t="shared" si="3"/>
        <v>136</v>
      </c>
      <c r="J5" s="2">
        <f t="shared" si="4"/>
        <v>0.18478260869565216</v>
      </c>
      <c r="K5" s="2">
        <f t="shared" si="5"/>
        <v>272</v>
      </c>
    </row>
    <row r="6" spans="1:14" x14ac:dyDescent="0.25">
      <c r="A6" s="2">
        <v>4</v>
      </c>
      <c r="B6" s="2" t="s">
        <v>2</v>
      </c>
      <c r="C6" s="2">
        <f>COUNTIF(Sheet2!G3:G9, Sheet1!B6) + COUNTIF(Sheet2!K3:K9,Sheet1!B6) + COUNTIF(Sheet2!K3:K9,Sheet1!B6) + COUNTIF(Sheet2!O3:O9,Sheet1!B6)</f>
        <v>8</v>
      </c>
      <c r="D6" s="2">
        <v>100</v>
      </c>
      <c r="E6" s="2">
        <f t="shared" si="0"/>
        <v>800</v>
      </c>
      <c r="F6" s="7">
        <f t="shared" si="1"/>
        <v>0.20523345305284763</v>
      </c>
      <c r="G6" s="2">
        <f t="shared" si="2"/>
        <v>160</v>
      </c>
      <c r="H6" s="2">
        <f>COUNTIFS(Sheet2!C3:C9,B6,Sheet2!E3:E9,"არააქტიური") + COUNTIFS(Sheet2!G3:G9,B6,Sheet2!I3:I9,"არააქტიური")</f>
        <v>1</v>
      </c>
      <c r="I6" s="2">
        <f t="shared" si="3"/>
        <v>100</v>
      </c>
      <c r="J6" s="2">
        <f t="shared" si="4"/>
        <v>0.1358695652173913</v>
      </c>
      <c r="K6" s="2">
        <f t="shared" si="5"/>
        <v>700</v>
      </c>
    </row>
    <row r="7" spans="1:14" x14ac:dyDescent="0.25">
      <c r="A7" s="2">
        <v>5</v>
      </c>
      <c r="B7" s="2" t="s">
        <v>5</v>
      </c>
      <c r="C7" s="2">
        <f>COUNTIF(Sheet2!G3:G9, Sheet1!B7) + COUNTIF(Sheet2!K3:K9,Sheet1!B7) + COUNTIF(Sheet2!K3:K9,Sheet1!B7) + COUNTIF(Sheet2!O3:O9,Sheet1!B7)</f>
        <v>8</v>
      </c>
      <c r="D7" s="2">
        <v>250</v>
      </c>
      <c r="E7" s="2">
        <f t="shared" si="0"/>
        <v>2000</v>
      </c>
      <c r="F7" s="7">
        <f t="shared" si="1"/>
        <v>0.51308363263211898</v>
      </c>
      <c r="G7" s="2">
        <f t="shared" si="2"/>
        <v>400</v>
      </c>
      <c r="H7" s="2">
        <f>COUNTIFS(Sheet2!C3:C9,B7,Sheet2!E3:E9,"არააქტიური") + COUNTIFS(Sheet2!G3:G9,B7,Sheet2!I3:I9,"არააქტიური")</f>
        <v>2</v>
      </c>
      <c r="I7" s="2">
        <f t="shared" si="3"/>
        <v>500</v>
      </c>
      <c r="J7" s="2">
        <f t="shared" si="4"/>
        <v>0.67934782608695654</v>
      </c>
      <c r="K7" s="2">
        <f t="shared" si="5"/>
        <v>1500</v>
      </c>
    </row>
    <row r="8" spans="1:14" x14ac:dyDescent="0.25">
      <c r="A8" s="2"/>
      <c r="B8" s="2" t="s">
        <v>9</v>
      </c>
      <c r="C8" s="2"/>
      <c r="D8" s="2"/>
      <c r="E8" s="8">
        <f>SUM(E3:E7)</f>
        <v>3898</v>
      </c>
      <c r="F8" s="2"/>
      <c r="G8" s="2"/>
      <c r="H8" s="2"/>
      <c r="I8" s="8">
        <f>SUM(I3:I7)</f>
        <v>736</v>
      </c>
      <c r="J8" s="2"/>
      <c r="K8" s="2">
        <f>SUM(K3:K7)</f>
        <v>3162</v>
      </c>
    </row>
    <row r="12" spans="1:14" x14ac:dyDescent="0.25">
      <c r="G12" t="s">
        <v>56</v>
      </c>
    </row>
    <row r="13" spans="1:14" x14ac:dyDescent="0.25">
      <c r="G13" t="s">
        <v>57</v>
      </c>
      <c r="H13">
        <v>1000</v>
      </c>
    </row>
    <row r="14" spans="1:14" x14ac:dyDescent="0.25">
      <c r="G14" t="s">
        <v>58</v>
      </c>
      <c r="H14">
        <v>150</v>
      </c>
    </row>
    <row r="15" spans="1:14" x14ac:dyDescent="0.25">
      <c r="G15" t="s">
        <v>59</v>
      </c>
      <c r="H15">
        <v>85</v>
      </c>
    </row>
    <row r="16" spans="1:14" x14ac:dyDescent="0.25">
      <c r="G16" t="s">
        <v>60</v>
      </c>
      <c r="H16">
        <v>130</v>
      </c>
    </row>
    <row r="17" spans="7:8" x14ac:dyDescent="0.25">
      <c r="G17" t="s">
        <v>61</v>
      </c>
      <c r="H17">
        <v>15</v>
      </c>
    </row>
  </sheetData>
  <mergeCells count="5">
    <mergeCell ref="L3:M3"/>
    <mergeCell ref="B1:F1"/>
    <mergeCell ref="G1:J1"/>
    <mergeCell ref="L1:M1"/>
    <mergeCell ref="L2:M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FFAD-697A-437A-B997-3549BF0C490D}">
  <dimension ref="A1:Q9"/>
  <sheetViews>
    <sheetView tabSelected="1" workbookViewId="0">
      <selection activeCell="G9" sqref="G9"/>
    </sheetView>
  </sheetViews>
  <sheetFormatPr defaultRowHeight="15" outlineLevelCol="1" x14ac:dyDescent="0.25"/>
  <cols>
    <col min="1" max="1" width="2" bestFit="1" customWidth="1"/>
    <col min="2" max="2" width="9.140625" hidden="1" customWidth="1" outlineLevel="1"/>
    <col min="3" max="3" width="28" hidden="1" customWidth="1" outlineLevel="1"/>
    <col min="4" max="4" width="9.140625" hidden="1" customWidth="1" outlineLevel="1"/>
    <col min="5" max="5" width="13.28515625" bestFit="1" customWidth="1" collapsed="1"/>
    <col min="6" max="6" width="9.140625" hidden="1" customWidth="1" outlineLevel="1"/>
    <col min="7" max="7" width="28" hidden="1" customWidth="1" outlineLevel="1"/>
    <col min="8" max="8" width="9.140625" hidden="1" customWidth="1" outlineLevel="1"/>
    <col min="9" max="9" width="13.28515625" bestFit="1" customWidth="1" collapsed="1"/>
    <col min="10" max="10" width="9.140625" hidden="1" customWidth="1" outlineLevel="1"/>
    <col min="11" max="11" width="28" hidden="1" customWidth="1" outlineLevel="1"/>
    <col min="12" max="12" width="13.140625" hidden="1" customWidth="1" outlineLevel="1"/>
    <col min="13" max="13" width="9.140625" collapsed="1"/>
    <col min="14" max="14" width="9.140625" hidden="1" customWidth="1" outlineLevel="1"/>
    <col min="15" max="15" width="22.7109375" hidden="1" customWidth="1" outlineLevel="1"/>
    <col min="16" max="16" width="13.140625" hidden="1" customWidth="1" outlineLevel="1"/>
    <col min="17" max="17" width="13.28515625" bestFit="1" customWidth="1" collapsed="1"/>
  </cols>
  <sheetData>
    <row r="1" spans="1:17" x14ac:dyDescent="0.25">
      <c r="A1" s="2"/>
      <c r="B1" s="3" t="s">
        <v>29</v>
      </c>
      <c r="C1" s="3"/>
      <c r="D1" s="3"/>
      <c r="E1" s="5" t="s">
        <v>28</v>
      </c>
      <c r="F1" s="3" t="s">
        <v>29</v>
      </c>
      <c r="G1" s="3"/>
      <c r="H1" s="3"/>
      <c r="I1" s="5" t="s">
        <v>30</v>
      </c>
      <c r="J1" s="3" t="s">
        <v>29</v>
      </c>
      <c r="K1" s="3"/>
      <c r="L1" s="3"/>
      <c r="M1" s="5" t="s">
        <v>31</v>
      </c>
      <c r="N1" s="3" t="s">
        <v>29</v>
      </c>
      <c r="O1" s="3"/>
      <c r="P1" s="3"/>
      <c r="Q1" s="5" t="s">
        <v>32</v>
      </c>
    </row>
    <row r="2" spans="1:17" x14ac:dyDescent="0.25">
      <c r="A2" s="2"/>
      <c r="B2" s="2" t="s">
        <v>15</v>
      </c>
      <c r="C2" s="2" t="s">
        <v>16</v>
      </c>
      <c r="D2" s="2" t="s">
        <v>25</v>
      </c>
      <c r="E2" s="6" t="s">
        <v>17</v>
      </c>
      <c r="F2" s="2" t="s">
        <v>15</v>
      </c>
      <c r="G2" s="2" t="s">
        <v>16</v>
      </c>
      <c r="H2" s="2" t="s">
        <v>25</v>
      </c>
      <c r="I2" s="6" t="s">
        <v>17</v>
      </c>
      <c r="J2" s="2" t="s">
        <v>15</v>
      </c>
      <c r="K2" s="2" t="s">
        <v>16</v>
      </c>
      <c r="L2" s="2" t="s">
        <v>25</v>
      </c>
      <c r="M2" s="6" t="s">
        <v>17</v>
      </c>
      <c r="N2" s="2" t="s">
        <v>15</v>
      </c>
      <c r="O2" s="2" t="s">
        <v>16</v>
      </c>
      <c r="P2" s="2" t="s">
        <v>25</v>
      </c>
      <c r="Q2" s="6" t="s">
        <v>17</v>
      </c>
    </row>
    <row r="3" spans="1:17" x14ac:dyDescent="0.25">
      <c r="A3" s="2">
        <v>1</v>
      </c>
      <c r="B3" s="2" t="s">
        <v>18</v>
      </c>
      <c r="C3" s="2" t="str">
        <f>Sheet1!B3</f>
        <v>სატრენაჟორო აბონიმენტი</v>
      </c>
      <c r="D3" s="2" t="s">
        <v>26</v>
      </c>
      <c r="E3" s="6" t="str">
        <f>IF(D3 = "კი","აქტიური","არააქტიური")</f>
        <v>აქტიური</v>
      </c>
      <c r="F3" s="2" t="s">
        <v>33</v>
      </c>
      <c r="G3" s="2" t="str">
        <f>Sheet1!B5</f>
        <v>საბავშვო აბონიმენტი</v>
      </c>
      <c r="H3" s="2" t="s">
        <v>27</v>
      </c>
      <c r="I3" s="6" t="str">
        <f>IF(H3 = "კი","აქტიური","არააქტიური")</f>
        <v>არააქტიური</v>
      </c>
      <c r="J3" s="2" t="s">
        <v>40</v>
      </c>
      <c r="K3" s="2" t="str">
        <f>Sheet1!B5</f>
        <v>საბავშვო აბონიმენტი</v>
      </c>
      <c r="L3" s="2" t="s">
        <v>27</v>
      </c>
      <c r="M3" s="6" t="str">
        <f>IF(L3 = "კი","აქტიური","არააქტიური")</f>
        <v>არააქტიური</v>
      </c>
      <c r="N3" s="2" t="s">
        <v>47</v>
      </c>
      <c r="O3" s="2" t="str">
        <f>Sheet1!B6</f>
        <v>იოგა</v>
      </c>
      <c r="P3" s="2" t="s">
        <v>26</v>
      </c>
      <c r="Q3" s="6" t="str">
        <f>IF(P3 = "კი","აქტიური","არააქტიური")</f>
        <v>აქტიური</v>
      </c>
    </row>
    <row r="4" spans="1:17" x14ac:dyDescent="0.25">
      <c r="A4" s="2">
        <v>2</v>
      </c>
      <c r="B4" s="2" t="s">
        <v>19</v>
      </c>
      <c r="C4" s="2" t="str">
        <f>Sheet1!B4</f>
        <v>საცურაო აბონიმენტი</v>
      </c>
      <c r="D4" s="2" t="s">
        <v>26</v>
      </c>
      <c r="E4" s="6" t="str">
        <f t="shared" ref="E4:E9" si="0">IF(D4 = "კი","აქტიური","არააქტიური")</f>
        <v>აქტიური</v>
      </c>
      <c r="F4" s="2" t="s">
        <v>34</v>
      </c>
      <c r="G4" s="2" t="str">
        <f>Sheet1!B5</f>
        <v>საბავშვო აბონიმენტი</v>
      </c>
      <c r="H4" s="2" t="s">
        <v>27</v>
      </c>
      <c r="I4" s="6" t="str">
        <f t="shared" ref="I4:I9" si="1">IF(H4 = "კი","აქტიური","არააქტიური")</f>
        <v>არააქტიური</v>
      </c>
      <c r="J4" s="2" t="s">
        <v>41</v>
      </c>
      <c r="K4" s="2" t="str">
        <f>Sheet1!B6</f>
        <v>იოგა</v>
      </c>
      <c r="L4" s="2" t="s">
        <v>26</v>
      </c>
      <c r="M4" s="6" t="str">
        <f t="shared" ref="M4:M9" si="2">IF(L4 = "კი","აქტიური","არააქტიური")</f>
        <v>აქტიური</v>
      </c>
      <c r="N4" s="2" t="s">
        <v>48</v>
      </c>
      <c r="O4" s="2" t="str">
        <f>Sheet1!B7</f>
        <v>სპა</v>
      </c>
      <c r="P4" s="2" t="s">
        <v>27</v>
      </c>
      <c r="Q4" s="6" t="str">
        <f t="shared" ref="Q4:Q9" si="3">IF(P4 = "კი","აქტიური","არააქტიური")</f>
        <v>არააქტიური</v>
      </c>
    </row>
    <row r="5" spans="1:17" x14ac:dyDescent="0.25">
      <c r="A5" s="2">
        <v>3</v>
      </c>
      <c r="B5" s="2" t="s">
        <v>20</v>
      </c>
      <c r="C5" s="2" t="str">
        <f>Sheet1!B7</f>
        <v>სპა</v>
      </c>
      <c r="D5" s="2" t="s">
        <v>26</v>
      </c>
      <c r="E5" s="6" t="str">
        <f t="shared" si="0"/>
        <v>აქტიური</v>
      </c>
      <c r="F5" s="2" t="s">
        <v>35</v>
      </c>
      <c r="G5" s="2" t="str">
        <f>Sheet1!B5</f>
        <v>საბავშვო აბონიმენტი</v>
      </c>
      <c r="H5" s="2" t="s">
        <v>26</v>
      </c>
      <c r="I5" s="6" t="str">
        <f t="shared" si="1"/>
        <v>აქტიური</v>
      </c>
      <c r="J5" s="2" t="s">
        <v>42</v>
      </c>
      <c r="K5" s="2" t="str">
        <f>Sheet1!B6</f>
        <v>იოგა</v>
      </c>
      <c r="L5" s="2" t="s">
        <v>26</v>
      </c>
      <c r="M5" s="6" t="str">
        <f t="shared" si="2"/>
        <v>აქტიური</v>
      </c>
      <c r="N5" s="2" t="s">
        <v>49</v>
      </c>
      <c r="O5" s="2" t="str">
        <f>Sheet1!B7</f>
        <v>სპა</v>
      </c>
      <c r="P5" s="2" t="s">
        <v>27</v>
      </c>
      <c r="Q5" s="6" t="str">
        <f t="shared" si="3"/>
        <v>არააქტიური</v>
      </c>
    </row>
    <row r="6" spans="1:17" x14ac:dyDescent="0.25">
      <c r="A6" s="2">
        <v>4</v>
      </c>
      <c r="B6" s="2" t="s">
        <v>21</v>
      </c>
      <c r="C6" s="2" t="str">
        <f>Sheet1!B7</f>
        <v>სპა</v>
      </c>
      <c r="D6" s="2" t="s">
        <v>27</v>
      </c>
      <c r="E6" s="6" t="str">
        <f t="shared" si="0"/>
        <v>არააქტიური</v>
      </c>
      <c r="F6" s="2" t="s">
        <v>36</v>
      </c>
      <c r="G6" s="2" t="str">
        <f>Sheet1!B7</f>
        <v>სპა</v>
      </c>
      <c r="H6" s="2" t="s">
        <v>26</v>
      </c>
      <c r="I6" s="6" t="str">
        <f t="shared" si="1"/>
        <v>აქტიური</v>
      </c>
      <c r="J6" s="2" t="s">
        <v>43</v>
      </c>
      <c r="K6" s="2" t="str">
        <f>Sheet1!B7</f>
        <v>სპა</v>
      </c>
      <c r="L6" s="2" t="s">
        <v>27</v>
      </c>
      <c r="M6" s="6" t="str">
        <f t="shared" si="2"/>
        <v>არააქტიური</v>
      </c>
      <c r="N6" s="2" t="s">
        <v>50</v>
      </c>
      <c r="O6" s="2" t="str">
        <f>Sheet1!B4</f>
        <v>საცურაო აბონიმენტი</v>
      </c>
      <c r="P6" s="2" t="s">
        <v>26</v>
      </c>
      <c r="Q6" s="6" t="str">
        <f t="shared" si="3"/>
        <v>აქტიური</v>
      </c>
    </row>
    <row r="7" spans="1:17" x14ac:dyDescent="0.25">
      <c r="A7" s="2">
        <v>5</v>
      </c>
      <c r="B7" s="2" t="s">
        <v>22</v>
      </c>
      <c r="C7" s="2" t="str">
        <f>Sheet1!B6</f>
        <v>იოგა</v>
      </c>
      <c r="D7" s="2" t="s">
        <v>27</v>
      </c>
      <c r="E7" s="6" t="str">
        <f t="shared" si="0"/>
        <v>არააქტიური</v>
      </c>
      <c r="F7" s="2" t="s">
        <v>37</v>
      </c>
      <c r="G7" s="2" t="str">
        <f>Sheet1!B7</f>
        <v>სპა</v>
      </c>
      <c r="H7" s="2" t="s">
        <v>27</v>
      </c>
      <c r="I7" s="6" t="str">
        <f t="shared" si="1"/>
        <v>არააქტიური</v>
      </c>
      <c r="J7" s="2" t="s">
        <v>44</v>
      </c>
      <c r="K7" s="2" t="str">
        <f>Sheet1!B7</f>
        <v>სპა</v>
      </c>
      <c r="L7" s="2" t="s">
        <v>26</v>
      </c>
      <c r="M7" s="6" t="str">
        <f t="shared" si="2"/>
        <v>აქტიური</v>
      </c>
      <c r="N7" s="2" t="s">
        <v>51</v>
      </c>
      <c r="O7" s="2" t="str">
        <f>Sheet1!B5</f>
        <v>საბავშვო აბონიმენტი</v>
      </c>
      <c r="P7" s="2" t="s">
        <v>27</v>
      </c>
      <c r="Q7" s="6" t="str">
        <f t="shared" si="3"/>
        <v>არააქტიური</v>
      </c>
    </row>
    <row r="8" spans="1:17" x14ac:dyDescent="0.25">
      <c r="A8" s="2">
        <v>6</v>
      </c>
      <c r="B8" s="2" t="s">
        <v>23</v>
      </c>
      <c r="C8" s="2" t="str">
        <f>Sheet1!B5</f>
        <v>საბავშვო აბონიმენტი</v>
      </c>
      <c r="D8" s="2" t="s">
        <v>26</v>
      </c>
      <c r="E8" s="6" t="str">
        <f t="shared" si="0"/>
        <v>აქტიური</v>
      </c>
      <c r="F8" s="2" t="s">
        <v>38</v>
      </c>
      <c r="G8" s="2" t="str">
        <f>Sheet1!B6</f>
        <v>იოგა</v>
      </c>
      <c r="H8" s="2" t="s">
        <v>26</v>
      </c>
      <c r="I8" s="6" t="str">
        <f t="shared" si="1"/>
        <v>აქტიური</v>
      </c>
      <c r="J8" s="2" t="s">
        <v>45</v>
      </c>
      <c r="K8" s="2" t="str">
        <f>Sheet1!B3</f>
        <v>სატრენაჟორო აბონიმენტი</v>
      </c>
      <c r="L8" s="2" t="s">
        <v>26</v>
      </c>
      <c r="M8" s="6" t="str">
        <f t="shared" si="2"/>
        <v>აქტიური</v>
      </c>
      <c r="N8" s="2" t="s">
        <v>52</v>
      </c>
      <c r="O8" s="2" t="str">
        <f>Sheet1!B6</f>
        <v>იოგა</v>
      </c>
      <c r="P8" s="2" t="s">
        <v>26</v>
      </c>
      <c r="Q8" s="6" t="str">
        <f t="shared" si="3"/>
        <v>აქტიური</v>
      </c>
    </row>
    <row r="9" spans="1:17" x14ac:dyDescent="0.25">
      <c r="A9" s="2">
        <v>7</v>
      </c>
      <c r="B9" s="2" t="s">
        <v>24</v>
      </c>
      <c r="C9" s="2" t="str">
        <f>Sheet1!B5</f>
        <v>საბავშვო აბონიმენტი</v>
      </c>
      <c r="D9" s="2" t="s">
        <v>26</v>
      </c>
      <c r="E9" s="6" t="str">
        <f t="shared" si="0"/>
        <v>აქტიური</v>
      </c>
      <c r="F9" s="2" t="s">
        <v>39</v>
      </c>
      <c r="G9" s="2" t="str">
        <f>Sheet1!B3</f>
        <v>სატრენაჟორო აბონიმენტი</v>
      </c>
      <c r="H9" s="2" t="s">
        <v>26</v>
      </c>
      <c r="I9" s="6" t="str">
        <f t="shared" si="1"/>
        <v>აქტიური</v>
      </c>
      <c r="J9" s="2" t="s">
        <v>46</v>
      </c>
      <c r="K9" s="2" t="str">
        <f>Sheet1!B4</f>
        <v>საცურაო აბონიმენტი</v>
      </c>
      <c r="L9" s="2" t="s">
        <v>27</v>
      </c>
      <c r="M9" s="6" t="str">
        <f t="shared" si="2"/>
        <v>არააქტიური</v>
      </c>
      <c r="N9" s="2" t="s">
        <v>53</v>
      </c>
      <c r="O9" s="2" t="str">
        <f>Sheet1!B6</f>
        <v>იოგა</v>
      </c>
      <c r="P9" s="2" t="s">
        <v>27</v>
      </c>
      <c r="Q9" s="6" t="str">
        <f t="shared" si="3"/>
        <v>არააქტიური</v>
      </c>
    </row>
  </sheetData>
  <mergeCells count="4">
    <mergeCell ref="B1:D1"/>
    <mergeCell ref="F1:H1"/>
    <mergeCell ref="J1:L1"/>
    <mergeCell ref="N1:P1"/>
  </mergeCells>
  <phoneticPr fontId="2" type="noConversion"/>
  <conditionalFormatting sqref="E2:E9">
    <cfRule type="cellIs" dxfId="19" priority="16" operator="equal">
      <formula>"აქტიური"</formula>
    </cfRule>
  </conditionalFormatting>
  <conditionalFormatting sqref="E3:E9">
    <cfRule type="cellIs" dxfId="16" priority="15" operator="equal">
      <formula>"აქტიური"</formula>
    </cfRule>
    <cfRule type="cellIs" dxfId="17" priority="14" operator="equal">
      <formula>"არააქტიური"</formula>
    </cfRule>
    <cfRule type="cellIs" dxfId="18" priority="13" operator="equal">
      <formula>"აქტიური"</formula>
    </cfRule>
  </conditionalFormatting>
  <conditionalFormatting sqref="I3:I9">
    <cfRule type="cellIs" dxfId="15" priority="12" operator="equal">
      <formula>"აქტიური"</formula>
    </cfRule>
  </conditionalFormatting>
  <conditionalFormatting sqref="I3:I9">
    <cfRule type="cellIs" dxfId="12" priority="9" operator="equal">
      <formula>"აქტიური"</formula>
    </cfRule>
    <cfRule type="cellIs" dxfId="13" priority="10" operator="equal">
      <formula>"არააქტიური"</formula>
    </cfRule>
    <cfRule type="cellIs" dxfId="14" priority="11" operator="equal">
      <formula>"აქტიური"</formula>
    </cfRule>
  </conditionalFormatting>
  <conditionalFormatting sqref="M3:M9">
    <cfRule type="cellIs" dxfId="7" priority="8" operator="equal">
      <formula>"აქტიური"</formula>
    </cfRule>
  </conditionalFormatting>
  <conditionalFormatting sqref="M3:M9">
    <cfRule type="cellIs" dxfId="6" priority="5" operator="equal">
      <formula>"აქტიური"</formula>
    </cfRule>
    <cfRule type="cellIs" dxfId="5" priority="6" operator="equal">
      <formula>"არააქტიური"</formula>
    </cfRule>
    <cfRule type="cellIs" dxfId="4" priority="7" operator="equal">
      <formula>"აქტიური"</formula>
    </cfRule>
  </conditionalFormatting>
  <conditionalFormatting sqref="Q2:Q9">
    <cfRule type="cellIs" dxfId="3" priority="4" operator="equal">
      <formula>"აქტიური"</formula>
    </cfRule>
  </conditionalFormatting>
  <conditionalFormatting sqref="Q2:Q9">
    <cfRule type="cellIs" dxfId="2" priority="1" operator="equal">
      <formula>"აქტიური"</formula>
    </cfRule>
    <cfRule type="cellIs" dxfId="1" priority="2" operator="equal">
      <formula>"არააქტიური"</formula>
    </cfRule>
    <cfRule type="cellIs" dxfId="0" priority="3" operator="equal">
      <formula>"აქტიური"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 Kikacheishvili</dc:creator>
  <cp:lastModifiedBy>Tornike Kikacheishvili</cp:lastModifiedBy>
  <dcterms:created xsi:type="dcterms:W3CDTF">2021-05-06T13:09:01Z</dcterms:created>
  <dcterms:modified xsi:type="dcterms:W3CDTF">2021-05-06T14:01:00Z</dcterms:modified>
</cp:coreProperties>
</file>