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ຖິຕິເດືອນ01-2024\"/>
    </mc:Choice>
  </mc:AlternateContent>
  <xr:revisionPtr revIDLastSave="0" documentId="13_ncr:1_{078843FA-99FE-4F09-AF48-811256FA4FD8}" xr6:coauthVersionLast="47" xr6:coauthVersionMax="47" xr10:uidLastSave="{00000000-0000-0000-0000-000000000000}"/>
  <bookViews>
    <workbookView xWindow="-120" yWindow="-120" windowWidth="29040" windowHeight="15840" activeTab="5" xr2:uid="{A5ECBDC3-7C66-490F-9259-533E25750088}"/>
  </bookViews>
  <sheets>
    <sheet name="1" sheetId="1" r:id="rId1"/>
    <sheet name="2" sheetId="3" r:id="rId2"/>
    <sheet name="2024" sheetId="2" r:id="rId3"/>
    <sheet name="2.2" sheetId="4" r:id="rId4"/>
    <sheet name="2.3" sheetId="5" r:id="rId5"/>
    <sheet name="2-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94" i="6" l="1"/>
  <c r="AP94" i="6"/>
  <c r="BD93" i="6"/>
  <c r="AQ93" i="6"/>
  <c r="BD92" i="6"/>
  <c r="AQ92" i="6"/>
  <c r="BD91" i="6"/>
  <c r="AQ91" i="6"/>
  <c r="N91" i="6"/>
  <c r="BD90" i="6"/>
  <c r="AQ90" i="6"/>
  <c r="O90" i="6"/>
  <c r="BD89" i="6"/>
  <c r="AQ89" i="6"/>
  <c r="O89" i="6"/>
  <c r="BD88" i="6"/>
  <c r="AQ88" i="6"/>
  <c r="O88" i="6"/>
  <c r="BD87" i="6"/>
  <c r="AQ87" i="6"/>
  <c r="O87" i="6"/>
  <c r="BD86" i="6"/>
  <c r="AQ86" i="6"/>
  <c r="O86" i="6"/>
  <c r="BD85" i="6"/>
  <c r="AQ85" i="6"/>
  <c r="O85" i="6"/>
  <c r="BD84" i="6"/>
  <c r="AQ84" i="6"/>
  <c r="O84" i="6"/>
  <c r="BD83" i="6"/>
  <c r="AQ83" i="6"/>
  <c r="O83" i="6"/>
  <c r="BD82" i="6"/>
  <c r="AQ82" i="6"/>
  <c r="O82" i="6"/>
  <c r="E82" i="6"/>
  <c r="D82" i="6"/>
  <c r="BD81" i="6"/>
  <c r="AQ81" i="6"/>
  <c r="I81" i="6"/>
  <c r="F81" i="6"/>
  <c r="BD80" i="6"/>
  <c r="I80" i="6"/>
  <c r="F80" i="6"/>
  <c r="BD79" i="6"/>
  <c r="R79" i="6"/>
  <c r="Q79" i="6"/>
  <c r="N79" i="6"/>
  <c r="I79" i="6"/>
  <c r="F79" i="6"/>
  <c r="BD78" i="6"/>
  <c r="I78" i="6"/>
  <c r="F78" i="6"/>
  <c r="BD77" i="6"/>
  <c r="AL77" i="6"/>
  <c r="I77" i="6"/>
  <c r="F77" i="6"/>
  <c r="N74" i="6"/>
  <c r="O74" i="6" s="1"/>
  <c r="M74" i="6"/>
  <c r="O73" i="6"/>
  <c r="AH72" i="6"/>
  <c r="S72" i="6"/>
  <c r="O72" i="6"/>
  <c r="O71" i="6"/>
  <c r="O70" i="6"/>
  <c r="O69" i="6"/>
  <c r="N64" i="6"/>
  <c r="M64" i="6"/>
  <c r="O64" i="6" s="1"/>
  <c r="AJ63" i="6"/>
  <c r="AH63" i="6"/>
  <c r="AC63" i="6"/>
  <c r="U63" i="6"/>
  <c r="S63" i="6"/>
  <c r="O63" i="6"/>
  <c r="N63" i="6"/>
  <c r="M63" i="6"/>
  <c r="AJ62" i="6"/>
  <c r="AH62" i="6"/>
  <c r="AC62" i="6"/>
  <c r="Y62" i="6"/>
  <c r="U62" i="6"/>
  <c r="S62" i="6"/>
  <c r="N62" i="6"/>
  <c r="N65" i="6" s="1"/>
  <c r="M62" i="6"/>
  <c r="O62" i="6" s="1"/>
  <c r="D62" i="6"/>
  <c r="AJ61" i="6"/>
  <c r="AH61" i="6"/>
  <c r="AL63" i="6" s="1"/>
  <c r="AC61" i="6"/>
  <c r="Y61" i="6"/>
  <c r="U61" i="6"/>
  <c r="S61" i="6"/>
  <c r="N61" i="6"/>
  <c r="O61" i="6" s="1"/>
  <c r="M61" i="6"/>
  <c r="G61" i="6"/>
  <c r="F61" i="6"/>
  <c r="E61" i="6"/>
  <c r="D61" i="6"/>
  <c r="H61" i="6" s="1"/>
  <c r="AL60" i="6"/>
  <c r="AJ60" i="6"/>
  <c r="AH60" i="6"/>
  <c r="AC60" i="6"/>
  <c r="AC64" i="6" s="1"/>
  <c r="Y60" i="6"/>
  <c r="Y63" i="6" s="1"/>
  <c r="U60" i="6"/>
  <c r="S60" i="6"/>
  <c r="S64" i="6" s="1"/>
  <c r="N60" i="6"/>
  <c r="M60" i="6"/>
  <c r="M65" i="6" s="1"/>
  <c r="G60" i="6"/>
  <c r="H60" i="6" s="1"/>
  <c r="F60" i="6"/>
  <c r="F62" i="6" s="1"/>
  <c r="E60" i="6"/>
  <c r="E62" i="6" s="1"/>
  <c r="D60" i="6"/>
  <c r="AL59" i="6"/>
  <c r="AJ59" i="6"/>
  <c r="U59" i="6"/>
  <c r="AC57" i="6"/>
  <c r="O57" i="6"/>
  <c r="N57" i="6"/>
  <c r="M57" i="6"/>
  <c r="AJ56" i="6"/>
  <c r="AH56" i="6"/>
  <c r="AC56" i="6"/>
  <c r="U56" i="6"/>
  <c r="S56" i="6"/>
  <c r="O56" i="6"/>
  <c r="N56" i="6"/>
  <c r="M56" i="6"/>
  <c r="AJ55" i="6"/>
  <c r="AH55" i="6"/>
  <c r="AC55" i="6"/>
  <c r="Y55" i="6"/>
  <c r="U55" i="6"/>
  <c r="S55" i="6"/>
  <c r="N55" i="6"/>
  <c r="M55" i="6"/>
  <c r="O55" i="6" s="1"/>
  <c r="F55" i="6"/>
  <c r="AJ54" i="6"/>
  <c r="AH54" i="6"/>
  <c r="AH70" i="6" s="1"/>
  <c r="AC54" i="6"/>
  <c r="Y54" i="6"/>
  <c r="U54" i="6"/>
  <c r="S54" i="6"/>
  <c r="N54" i="6"/>
  <c r="M54" i="6"/>
  <c r="O54" i="6" s="1"/>
  <c r="G54" i="6"/>
  <c r="F54" i="6"/>
  <c r="E54" i="6"/>
  <c r="D54" i="6"/>
  <c r="H54" i="6" s="1"/>
  <c r="AL53" i="6"/>
  <c r="AJ53" i="6"/>
  <c r="AH53" i="6"/>
  <c r="AL56" i="6" s="1"/>
  <c r="AC53" i="6"/>
  <c r="Y53" i="6"/>
  <c r="Y56" i="6" s="1"/>
  <c r="U53" i="6"/>
  <c r="S53" i="6"/>
  <c r="S57" i="6" s="1"/>
  <c r="O53" i="6"/>
  <c r="N53" i="6"/>
  <c r="N58" i="6" s="1"/>
  <c r="M53" i="6"/>
  <c r="M58" i="6" s="1"/>
  <c r="G53" i="6"/>
  <c r="G55" i="6" s="1"/>
  <c r="F53" i="6"/>
  <c r="E53" i="6"/>
  <c r="E55" i="6" s="1"/>
  <c r="D53" i="6"/>
  <c r="D55" i="6" s="1"/>
  <c r="AL52" i="6"/>
  <c r="AJ52" i="6"/>
  <c r="U52" i="6"/>
  <c r="O50" i="6"/>
  <c r="N50" i="6"/>
  <c r="M50" i="6"/>
  <c r="AJ49" i="6"/>
  <c r="AH49" i="6"/>
  <c r="AC49" i="6"/>
  <c r="U49" i="6"/>
  <c r="S49" i="6"/>
  <c r="N49" i="6"/>
  <c r="M49" i="6"/>
  <c r="O49" i="6" s="1"/>
  <c r="AJ48" i="6"/>
  <c r="AH48" i="6"/>
  <c r="AC48" i="6"/>
  <c r="Y48" i="6"/>
  <c r="U48" i="6"/>
  <c r="S48" i="6"/>
  <c r="N48" i="6"/>
  <c r="O48" i="6" s="1"/>
  <c r="M48" i="6"/>
  <c r="F48" i="6"/>
  <c r="D48" i="6"/>
  <c r="H48" i="6" s="1"/>
  <c r="AJ47" i="6"/>
  <c r="AH47" i="6"/>
  <c r="AC47" i="6"/>
  <c r="Y47" i="6"/>
  <c r="Y49" i="6" s="1"/>
  <c r="U47" i="6"/>
  <c r="S47" i="6"/>
  <c r="O47" i="6"/>
  <c r="N47" i="6"/>
  <c r="M47" i="6"/>
  <c r="H47" i="6"/>
  <c r="G47" i="6"/>
  <c r="F47" i="6"/>
  <c r="E47" i="6"/>
  <c r="D47" i="6"/>
  <c r="AL46" i="6"/>
  <c r="AJ46" i="6"/>
  <c r="AH46" i="6"/>
  <c r="AL49" i="6" s="1"/>
  <c r="AC46" i="6"/>
  <c r="AC50" i="6" s="1"/>
  <c r="Y46" i="6"/>
  <c r="U46" i="6"/>
  <c r="S46" i="6"/>
  <c r="S50" i="6" s="1"/>
  <c r="O46" i="6"/>
  <c r="N46" i="6"/>
  <c r="M46" i="6"/>
  <c r="M51" i="6" s="1"/>
  <c r="G46" i="6"/>
  <c r="G48" i="6" s="1"/>
  <c r="F46" i="6"/>
  <c r="E46" i="6"/>
  <c r="E48" i="6" s="1"/>
  <c r="D46" i="6"/>
  <c r="H46" i="6" s="1"/>
  <c r="AL45" i="6"/>
  <c r="AJ45" i="6"/>
  <c r="U45" i="6"/>
  <c r="N43" i="6"/>
  <c r="M43" i="6"/>
  <c r="O43" i="6" s="1"/>
  <c r="AJ42" i="6"/>
  <c r="AH42" i="6"/>
  <c r="AC42" i="6"/>
  <c r="AC72" i="6" s="1"/>
  <c r="U42" i="6"/>
  <c r="U72" i="6" s="1"/>
  <c r="S42" i="6"/>
  <c r="O42" i="6"/>
  <c r="N42" i="6"/>
  <c r="M42" i="6"/>
  <c r="AJ41" i="6"/>
  <c r="AH41" i="6"/>
  <c r="AH71" i="6" s="1"/>
  <c r="AC41" i="6"/>
  <c r="AC71" i="6" s="1"/>
  <c r="Y41" i="6"/>
  <c r="U41" i="6"/>
  <c r="U71" i="6" s="1"/>
  <c r="S41" i="6"/>
  <c r="S71" i="6" s="1"/>
  <c r="N41" i="6"/>
  <c r="N44" i="6" s="1"/>
  <c r="M41" i="6"/>
  <c r="O41" i="6" s="1"/>
  <c r="D41" i="6"/>
  <c r="AJ40" i="6"/>
  <c r="AH40" i="6"/>
  <c r="AL42" i="6" s="1"/>
  <c r="AC40" i="6"/>
  <c r="AC70" i="6" s="1"/>
  <c r="Y40" i="6"/>
  <c r="U40" i="6"/>
  <c r="U70" i="6" s="1"/>
  <c r="S40" i="6"/>
  <c r="S70" i="6" s="1"/>
  <c r="N40" i="6"/>
  <c r="O40" i="6" s="1"/>
  <c r="M40" i="6"/>
  <c r="G40" i="6"/>
  <c r="G70" i="6" s="1"/>
  <c r="F40" i="6"/>
  <c r="F70" i="6" s="1"/>
  <c r="E40" i="6"/>
  <c r="E70" i="6" s="1"/>
  <c r="D40" i="6"/>
  <c r="D70" i="6" s="1"/>
  <c r="H70" i="6" s="1"/>
  <c r="AL39" i="6"/>
  <c r="AJ39" i="6"/>
  <c r="AH39" i="6"/>
  <c r="AH69" i="6" s="1"/>
  <c r="AL72" i="6" s="1"/>
  <c r="AC39" i="6"/>
  <c r="AC43" i="6" s="1"/>
  <c r="Y39" i="6"/>
  <c r="Y69" i="6" s="1"/>
  <c r="U39" i="6"/>
  <c r="U69" i="6" s="1"/>
  <c r="S39" i="6"/>
  <c r="S69" i="6" s="1"/>
  <c r="N39" i="6"/>
  <c r="M39" i="6"/>
  <c r="M44" i="6" s="1"/>
  <c r="G39" i="6"/>
  <c r="H39" i="6" s="1"/>
  <c r="F39" i="6"/>
  <c r="F69" i="6" s="1"/>
  <c r="E39" i="6"/>
  <c r="E41" i="6" s="1"/>
  <c r="D39" i="6"/>
  <c r="D69" i="6" s="1"/>
  <c r="AL38" i="6"/>
  <c r="AJ38" i="6"/>
  <c r="U38" i="6"/>
  <c r="U68" i="6" s="1"/>
  <c r="BQ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J76" i="6" s="1"/>
  <c r="H36" i="6"/>
  <c r="G36" i="6"/>
  <c r="K76" i="6" s="1"/>
  <c r="F36" i="6"/>
  <c r="E36" i="6"/>
  <c r="D36" i="6"/>
  <c r="C36" i="6"/>
  <c r="BT35" i="6"/>
  <c r="BS35" i="6"/>
  <c r="BR35" i="6"/>
  <c r="BQ35" i="6"/>
  <c r="BP35" i="6"/>
  <c r="B35" i="6"/>
  <c r="BT34" i="6"/>
  <c r="BS34" i="6"/>
  <c r="BR34" i="6"/>
  <c r="BQ34" i="6"/>
  <c r="BP34" i="6"/>
  <c r="B34" i="6"/>
  <c r="BT33" i="6"/>
  <c r="BS33" i="6"/>
  <c r="BR33" i="6"/>
  <c r="BQ33" i="6"/>
  <c r="BP33" i="6"/>
  <c r="B33" i="6"/>
  <c r="BT32" i="6"/>
  <c r="BS32" i="6"/>
  <c r="BR32" i="6"/>
  <c r="BQ32" i="6"/>
  <c r="BP32" i="6"/>
  <c r="B32" i="6"/>
  <c r="BT31" i="6"/>
  <c r="BS31" i="6"/>
  <c r="BR31" i="6"/>
  <c r="BQ31" i="6"/>
  <c r="BP31" i="6"/>
  <c r="B31" i="6"/>
  <c r="BT30" i="6"/>
  <c r="BS30" i="6"/>
  <c r="BR30" i="6"/>
  <c r="BQ30" i="6"/>
  <c r="BP30" i="6"/>
  <c r="B30" i="6"/>
  <c r="BT29" i="6"/>
  <c r="BS29" i="6"/>
  <c r="BR29" i="6"/>
  <c r="BQ29" i="6"/>
  <c r="BP29" i="6"/>
  <c r="B29" i="6"/>
  <c r="BT28" i="6"/>
  <c r="BS28" i="6"/>
  <c r="BR28" i="6"/>
  <c r="BQ28" i="6"/>
  <c r="BP28" i="6"/>
  <c r="B28" i="6"/>
  <c r="BT27" i="6"/>
  <c r="BS27" i="6"/>
  <c r="BR27" i="6"/>
  <c r="BQ27" i="6"/>
  <c r="BP27" i="6"/>
  <c r="B27" i="6"/>
  <c r="BT26" i="6"/>
  <c r="BS26" i="6"/>
  <c r="BR26" i="6"/>
  <c r="BQ26" i="6"/>
  <c r="BP26" i="6"/>
  <c r="B26" i="6"/>
  <c r="BT25" i="6"/>
  <c r="BS25" i="6"/>
  <c r="BR25" i="6"/>
  <c r="BQ25" i="6"/>
  <c r="BP25" i="6"/>
  <c r="B25" i="6"/>
  <c r="BT24" i="6"/>
  <c r="BS24" i="6"/>
  <c r="BR24" i="6"/>
  <c r="BQ24" i="6"/>
  <c r="BP24" i="6"/>
  <c r="B24" i="6"/>
  <c r="BT23" i="6"/>
  <c r="BS23" i="6"/>
  <c r="BR23" i="6"/>
  <c r="BQ23" i="6"/>
  <c r="BP23" i="6"/>
  <c r="B23" i="6"/>
  <c r="BT22" i="6"/>
  <c r="BS22" i="6"/>
  <c r="BR22" i="6"/>
  <c r="BQ22" i="6"/>
  <c r="BP22" i="6"/>
  <c r="B22" i="6"/>
  <c r="BT21" i="6"/>
  <c r="BS21" i="6"/>
  <c r="BR21" i="6"/>
  <c r="BQ21" i="6"/>
  <c r="BP21" i="6"/>
  <c r="B21" i="6"/>
  <c r="BT20" i="6"/>
  <c r="BS20" i="6"/>
  <c r="BR20" i="6"/>
  <c r="BQ20" i="6"/>
  <c r="BP20" i="6"/>
  <c r="B20" i="6"/>
  <c r="BT19" i="6"/>
  <c r="BS19" i="6"/>
  <c r="BR19" i="6"/>
  <c r="BQ19" i="6"/>
  <c r="BP19" i="6"/>
  <c r="B19" i="6"/>
  <c r="BT18" i="6"/>
  <c r="BS18" i="6"/>
  <c r="BR18" i="6"/>
  <c r="BQ18" i="6"/>
  <c r="BP18" i="6"/>
  <c r="B18" i="6"/>
  <c r="BT17" i="6"/>
  <c r="BS17" i="6"/>
  <c r="BR17" i="6"/>
  <c r="BQ17" i="6"/>
  <c r="BP17" i="6"/>
  <c r="B17" i="6"/>
  <c r="BT16" i="6"/>
  <c r="BS16" i="6"/>
  <c r="BR16" i="6"/>
  <c r="BQ16" i="6"/>
  <c r="BP16" i="6"/>
  <c r="B16" i="6"/>
  <c r="BT15" i="6"/>
  <c r="BS15" i="6"/>
  <c r="BR15" i="6"/>
  <c r="BQ15" i="6"/>
  <c r="BP15" i="6"/>
  <c r="B15" i="6"/>
  <c r="BT14" i="6"/>
  <c r="BS14" i="6"/>
  <c r="BR14" i="6"/>
  <c r="BQ14" i="6"/>
  <c r="BP14" i="6"/>
  <c r="B14" i="6"/>
  <c r="BT13" i="6"/>
  <c r="BS13" i="6"/>
  <c r="BR13" i="6"/>
  <c r="BQ13" i="6"/>
  <c r="BP13" i="6"/>
  <c r="B13" i="6"/>
  <c r="BT12" i="6"/>
  <c r="BS12" i="6"/>
  <c r="BR12" i="6"/>
  <c r="BQ12" i="6"/>
  <c r="BP12" i="6"/>
  <c r="B12" i="6"/>
  <c r="BT11" i="6"/>
  <c r="BS11" i="6"/>
  <c r="BR11" i="6"/>
  <c r="BQ11" i="6"/>
  <c r="BP11" i="6"/>
  <c r="B11" i="6"/>
  <c r="BT10" i="6"/>
  <c r="BS10" i="6"/>
  <c r="BR10" i="6"/>
  <c r="BQ10" i="6"/>
  <c r="BP10" i="6"/>
  <c r="B10" i="6"/>
  <c r="BT9" i="6"/>
  <c r="BS9" i="6"/>
  <c r="BR9" i="6"/>
  <c r="BQ9" i="6"/>
  <c r="BP9" i="6"/>
  <c r="B9" i="6"/>
  <c r="BT8" i="6"/>
  <c r="BS8" i="6"/>
  <c r="BR8" i="6"/>
  <c r="BQ8" i="6"/>
  <c r="BP8" i="6"/>
  <c r="B8" i="6"/>
  <c r="BT7" i="6"/>
  <c r="BS7" i="6"/>
  <c r="BR7" i="6"/>
  <c r="BQ7" i="6"/>
  <c r="BP7" i="6"/>
  <c r="B7" i="6"/>
  <c r="BT6" i="6"/>
  <c r="BS6" i="6"/>
  <c r="BR6" i="6"/>
  <c r="BQ6" i="6"/>
  <c r="BP6" i="6"/>
  <c r="B6" i="6"/>
  <c r="BT5" i="6"/>
  <c r="BS5" i="6"/>
  <c r="BS36" i="6" s="1"/>
  <c r="BT36" i="6" s="1"/>
  <c r="BR5" i="6"/>
  <c r="BR36" i="6" s="1"/>
  <c r="BQ5" i="6"/>
  <c r="BP5" i="6"/>
  <c r="BP36" i="6" s="1"/>
  <c r="B5" i="6"/>
  <c r="B36" i="6" s="1"/>
  <c r="AP51" i="4"/>
  <c r="AQ82" i="1"/>
  <c r="AQ83" i="1"/>
  <c r="AQ84" i="1"/>
  <c r="AQ85" i="1"/>
  <c r="AQ86" i="1"/>
  <c r="AQ87" i="1"/>
  <c r="AQ88" i="1"/>
  <c r="AQ89" i="1"/>
  <c r="AQ90" i="1"/>
  <c r="AQ91" i="1"/>
  <c r="AQ92" i="1"/>
  <c r="AQ93" i="1"/>
  <c r="AQ81" i="1"/>
  <c r="AP94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77" i="1"/>
  <c r="BC94" i="1"/>
  <c r="O83" i="1"/>
  <c r="O84" i="1"/>
  <c r="O85" i="1"/>
  <c r="O86" i="1"/>
  <c r="O87" i="1"/>
  <c r="O88" i="1"/>
  <c r="O89" i="1"/>
  <c r="O90" i="1"/>
  <c r="O82" i="1"/>
  <c r="N91" i="1"/>
  <c r="Q79" i="1"/>
  <c r="N79" i="1"/>
  <c r="R79" i="1" s="1"/>
  <c r="F82" i="6" l="1"/>
  <c r="H80" i="6" s="1"/>
  <c r="F71" i="6"/>
  <c r="Y72" i="6"/>
  <c r="H55" i="6"/>
  <c r="O65" i="6"/>
  <c r="O44" i="6"/>
  <c r="D71" i="6"/>
  <c r="H71" i="6" s="1"/>
  <c r="H69" i="6"/>
  <c r="S73" i="6"/>
  <c r="O58" i="6"/>
  <c r="H79" i="6"/>
  <c r="AC69" i="6"/>
  <c r="AC73" i="6" s="1"/>
  <c r="Y42" i="6"/>
  <c r="H53" i="6"/>
  <c r="G69" i="6"/>
  <c r="G71" i="6" s="1"/>
  <c r="O39" i="6"/>
  <c r="H40" i="6"/>
  <c r="F41" i="6"/>
  <c r="H41" i="6" s="1"/>
  <c r="O60" i="6"/>
  <c r="G41" i="6"/>
  <c r="S43" i="6"/>
  <c r="G62" i="6"/>
  <c r="H62" i="6" s="1"/>
  <c r="N51" i="6"/>
  <c r="O51" i="6" s="1"/>
  <c r="E69" i="6"/>
  <c r="E71" i="6" s="1"/>
  <c r="Y70" i="6"/>
  <c r="I81" i="1"/>
  <c r="I80" i="1"/>
  <c r="I79" i="1"/>
  <c r="I78" i="1"/>
  <c r="I77" i="1"/>
  <c r="D82" i="1"/>
  <c r="F82" i="1" s="1"/>
  <c r="E82" i="1"/>
  <c r="F77" i="1"/>
  <c r="F78" i="1"/>
  <c r="F79" i="1"/>
  <c r="F80" i="1"/>
  <c r="F81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R5" i="1"/>
  <c r="BT5" i="1"/>
  <c r="BS5" i="1"/>
  <c r="BQ5" i="1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P33" i="5"/>
  <c r="B33" i="5"/>
  <c r="BP32" i="5"/>
  <c r="B32" i="5"/>
  <c r="BP31" i="5"/>
  <c r="B31" i="5"/>
  <c r="BP30" i="5"/>
  <c r="B30" i="5"/>
  <c r="BP29" i="5"/>
  <c r="B29" i="5"/>
  <c r="BP28" i="5"/>
  <c r="B28" i="5"/>
  <c r="BP27" i="5"/>
  <c r="B27" i="5"/>
  <c r="BP26" i="5"/>
  <c r="B26" i="5"/>
  <c r="BP25" i="5"/>
  <c r="B25" i="5"/>
  <c r="BP24" i="5"/>
  <c r="B24" i="5"/>
  <c r="BP23" i="5"/>
  <c r="B23" i="5"/>
  <c r="BP22" i="5"/>
  <c r="B22" i="5"/>
  <c r="BP21" i="5"/>
  <c r="B21" i="5"/>
  <c r="BP20" i="5"/>
  <c r="B20" i="5"/>
  <c r="BP19" i="5"/>
  <c r="B19" i="5"/>
  <c r="BP18" i="5"/>
  <c r="B18" i="5"/>
  <c r="BP17" i="5"/>
  <c r="B17" i="5"/>
  <c r="BP16" i="5"/>
  <c r="B16" i="5"/>
  <c r="BP15" i="5"/>
  <c r="B15" i="5"/>
  <c r="B34" i="5" s="1"/>
  <c r="BP14" i="5"/>
  <c r="BP13" i="5"/>
  <c r="BP12" i="5"/>
  <c r="BP11" i="5"/>
  <c r="BP10" i="5"/>
  <c r="BP9" i="5"/>
  <c r="BP8" i="5"/>
  <c r="BP7" i="5"/>
  <c r="BP6" i="5"/>
  <c r="BP5" i="5"/>
  <c r="BP34" i="5" s="1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P33" i="4"/>
  <c r="B33" i="4"/>
  <c r="BP32" i="4"/>
  <c r="B32" i="4"/>
  <c r="BP31" i="4"/>
  <c r="B31" i="4"/>
  <c r="BP30" i="4"/>
  <c r="B30" i="4"/>
  <c r="BP29" i="4"/>
  <c r="B29" i="4"/>
  <c r="BP28" i="4"/>
  <c r="B28" i="4"/>
  <c r="BP27" i="4"/>
  <c r="B27" i="4"/>
  <c r="BP26" i="4"/>
  <c r="B26" i="4"/>
  <c r="BP25" i="4"/>
  <c r="B25" i="4"/>
  <c r="BP24" i="4"/>
  <c r="B24" i="4"/>
  <c r="BP23" i="4"/>
  <c r="B23" i="4"/>
  <c r="BP22" i="4"/>
  <c r="B22" i="4"/>
  <c r="BP21" i="4"/>
  <c r="B21" i="4"/>
  <c r="BP20" i="4"/>
  <c r="B20" i="4"/>
  <c r="BP19" i="4"/>
  <c r="B19" i="4"/>
  <c r="BP18" i="4"/>
  <c r="B18" i="4"/>
  <c r="BP17" i="4"/>
  <c r="B17" i="4"/>
  <c r="BP16" i="4"/>
  <c r="B16" i="4"/>
  <c r="BP15" i="4"/>
  <c r="B15" i="4"/>
  <c r="BP14" i="4"/>
  <c r="BP13" i="4"/>
  <c r="BP12" i="4"/>
  <c r="BP11" i="4"/>
  <c r="BP10" i="4"/>
  <c r="BP9" i="4"/>
  <c r="BP8" i="4"/>
  <c r="BP7" i="4"/>
  <c r="BP6" i="4"/>
  <c r="BP5" i="4"/>
  <c r="H77" i="6" l="1"/>
  <c r="H78" i="6"/>
  <c r="H81" i="6"/>
  <c r="H80" i="1"/>
  <c r="H79" i="1"/>
  <c r="H78" i="1"/>
  <c r="H77" i="1"/>
  <c r="H81" i="1"/>
  <c r="B34" i="4"/>
  <c r="BP34" i="4"/>
  <c r="BR14" i="3" l="1"/>
  <c r="BQ9" i="3"/>
  <c r="BQ8" i="3"/>
  <c r="BR8" i="3"/>
  <c r="BT5" i="3"/>
  <c r="BS5" i="3"/>
  <c r="BR5" i="3"/>
  <c r="BQ5" i="3"/>
  <c r="B6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AS75" i="3"/>
  <c r="N62" i="3"/>
  <c r="M62" i="3"/>
  <c r="AJ61" i="3"/>
  <c r="AH61" i="3"/>
  <c r="AC61" i="3"/>
  <c r="U61" i="3"/>
  <c r="S61" i="3"/>
  <c r="N61" i="3"/>
  <c r="M61" i="3"/>
  <c r="AJ60" i="3"/>
  <c r="AH60" i="3"/>
  <c r="AC60" i="3"/>
  <c r="Y60" i="3"/>
  <c r="U60" i="3"/>
  <c r="S60" i="3"/>
  <c r="N60" i="3"/>
  <c r="M60" i="3"/>
  <c r="AJ59" i="3"/>
  <c r="AH59" i="3"/>
  <c r="AC59" i="3"/>
  <c r="Y59" i="3"/>
  <c r="U59" i="3"/>
  <c r="S59" i="3"/>
  <c r="N59" i="3"/>
  <c r="M59" i="3"/>
  <c r="G59" i="3"/>
  <c r="F59" i="3"/>
  <c r="E59" i="3"/>
  <c r="H59" i="3" s="1"/>
  <c r="D59" i="3"/>
  <c r="AL58" i="3"/>
  <c r="AJ58" i="3"/>
  <c r="AH58" i="3"/>
  <c r="AC58" i="3"/>
  <c r="Y58" i="3"/>
  <c r="U58" i="3"/>
  <c r="S58" i="3"/>
  <c r="N58" i="3"/>
  <c r="M58" i="3"/>
  <c r="G58" i="3"/>
  <c r="F58" i="3"/>
  <c r="E58" i="3"/>
  <c r="D58" i="3"/>
  <c r="D60" i="3" s="1"/>
  <c r="AL57" i="3"/>
  <c r="AJ57" i="3"/>
  <c r="U57" i="3"/>
  <c r="N55" i="3"/>
  <c r="M55" i="3"/>
  <c r="AJ54" i="3"/>
  <c r="AH54" i="3"/>
  <c r="AC54" i="3"/>
  <c r="U54" i="3"/>
  <c r="S54" i="3"/>
  <c r="N54" i="3"/>
  <c r="M54" i="3"/>
  <c r="AJ53" i="3"/>
  <c r="AH53" i="3"/>
  <c r="AC53" i="3"/>
  <c r="Y53" i="3"/>
  <c r="U53" i="3"/>
  <c r="S53" i="3"/>
  <c r="N53" i="3"/>
  <c r="M53" i="3"/>
  <c r="AJ52" i="3"/>
  <c r="AH52" i="3"/>
  <c r="AC52" i="3"/>
  <c r="Y52" i="3"/>
  <c r="U52" i="3"/>
  <c r="S52" i="3"/>
  <c r="N52" i="3"/>
  <c r="M52" i="3"/>
  <c r="G52" i="3"/>
  <c r="F52" i="3"/>
  <c r="E52" i="3"/>
  <c r="D52" i="3"/>
  <c r="AL51" i="3"/>
  <c r="AJ51" i="3"/>
  <c r="AH51" i="3"/>
  <c r="AC51" i="3"/>
  <c r="Y51" i="3"/>
  <c r="U51" i="3"/>
  <c r="S51" i="3"/>
  <c r="N51" i="3"/>
  <c r="M51" i="3"/>
  <c r="G51" i="3"/>
  <c r="G53" i="3" s="1"/>
  <c r="F51" i="3"/>
  <c r="E51" i="3"/>
  <c r="D51" i="3"/>
  <c r="AL50" i="3"/>
  <c r="AJ50" i="3"/>
  <c r="U50" i="3"/>
  <c r="N48" i="3"/>
  <c r="M48" i="3"/>
  <c r="AJ47" i="3"/>
  <c r="AH47" i="3"/>
  <c r="AC47" i="3"/>
  <c r="U47" i="3"/>
  <c r="S47" i="3"/>
  <c r="N47" i="3"/>
  <c r="M47" i="3"/>
  <c r="AJ46" i="3"/>
  <c r="AH46" i="3"/>
  <c r="AC46" i="3"/>
  <c r="Y46" i="3"/>
  <c r="U46" i="3"/>
  <c r="S46" i="3"/>
  <c r="N46" i="3"/>
  <c r="M46" i="3"/>
  <c r="AJ45" i="3"/>
  <c r="AH45" i="3"/>
  <c r="AC45" i="3"/>
  <c r="Y45" i="3"/>
  <c r="U45" i="3"/>
  <c r="S45" i="3"/>
  <c r="N45" i="3"/>
  <c r="M45" i="3"/>
  <c r="G45" i="3"/>
  <c r="F45" i="3"/>
  <c r="E45" i="3"/>
  <c r="D45" i="3"/>
  <c r="AL44" i="3"/>
  <c r="AJ44" i="3"/>
  <c r="AH44" i="3"/>
  <c r="AC44" i="3"/>
  <c r="Y44" i="3"/>
  <c r="U44" i="3"/>
  <c r="S44" i="3"/>
  <c r="N44" i="3"/>
  <c r="M44" i="3"/>
  <c r="G44" i="3"/>
  <c r="F44" i="3"/>
  <c r="F46" i="3" s="1"/>
  <c r="E44" i="3"/>
  <c r="E46" i="3" s="1"/>
  <c r="D44" i="3"/>
  <c r="D46" i="3" s="1"/>
  <c r="AL43" i="3"/>
  <c r="AJ43" i="3"/>
  <c r="U43" i="3"/>
  <c r="N41" i="3"/>
  <c r="M41" i="3"/>
  <c r="AJ40" i="3"/>
  <c r="AH40" i="3"/>
  <c r="AC40" i="3"/>
  <c r="U40" i="3"/>
  <c r="S40" i="3"/>
  <c r="N40" i="3"/>
  <c r="M40" i="3"/>
  <c r="O40" i="3" s="1"/>
  <c r="AJ39" i="3"/>
  <c r="AH39" i="3"/>
  <c r="AC39" i="3"/>
  <c r="Y39" i="3"/>
  <c r="U39" i="3"/>
  <c r="S39" i="3"/>
  <c r="N39" i="3"/>
  <c r="M39" i="3"/>
  <c r="AJ38" i="3"/>
  <c r="AH38" i="3"/>
  <c r="AC38" i="3"/>
  <c r="Y38" i="3"/>
  <c r="U38" i="3"/>
  <c r="S38" i="3"/>
  <c r="N38" i="3"/>
  <c r="M38" i="3"/>
  <c r="G38" i="3"/>
  <c r="F38" i="3"/>
  <c r="E38" i="3"/>
  <c r="D38" i="3"/>
  <c r="AL37" i="3"/>
  <c r="AJ37" i="3"/>
  <c r="AH37" i="3"/>
  <c r="AC37" i="3"/>
  <c r="Y37" i="3"/>
  <c r="U37" i="3"/>
  <c r="S37" i="3"/>
  <c r="N37" i="3"/>
  <c r="M37" i="3"/>
  <c r="G37" i="3"/>
  <c r="F37" i="3"/>
  <c r="E37" i="3"/>
  <c r="D37" i="3"/>
  <c r="AL36" i="3"/>
  <c r="AJ36" i="3"/>
  <c r="U36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S33" i="3"/>
  <c r="BR33" i="3"/>
  <c r="BS32" i="3"/>
  <c r="BR32" i="3"/>
  <c r="BS31" i="3"/>
  <c r="BR31" i="3"/>
  <c r="BS30" i="3"/>
  <c r="BR30" i="3"/>
  <c r="BS29" i="3"/>
  <c r="BR29" i="3"/>
  <c r="BS28" i="3"/>
  <c r="BR28" i="3"/>
  <c r="BS27" i="3"/>
  <c r="BR27" i="3"/>
  <c r="BS26" i="3"/>
  <c r="BR26" i="3"/>
  <c r="BS25" i="3"/>
  <c r="BR25" i="3"/>
  <c r="BS24" i="3"/>
  <c r="BR24" i="3"/>
  <c r="BS23" i="3"/>
  <c r="BR23" i="3"/>
  <c r="BS22" i="3"/>
  <c r="BR22" i="3"/>
  <c r="BS21" i="3"/>
  <c r="BR21" i="3"/>
  <c r="BS20" i="3"/>
  <c r="BR20" i="3"/>
  <c r="BS19" i="3"/>
  <c r="BR19" i="3"/>
  <c r="BS18" i="3"/>
  <c r="BR18" i="3"/>
  <c r="BS17" i="3"/>
  <c r="BR17" i="3"/>
  <c r="BS16" i="3"/>
  <c r="BR16" i="3"/>
  <c r="BT15" i="3"/>
  <c r="BS15" i="3"/>
  <c r="BR15" i="3"/>
  <c r="BQ15" i="3"/>
  <c r="BT14" i="3"/>
  <c r="BS14" i="3"/>
  <c r="BQ14" i="3"/>
  <c r="BT13" i="3"/>
  <c r="BS13" i="3"/>
  <c r="BR13" i="3"/>
  <c r="BQ13" i="3"/>
  <c r="BT12" i="3"/>
  <c r="BS12" i="3"/>
  <c r="BR12" i="3"/>
  <c r="BQ12" i="3"/>
  <c r="BT11" i="3"/>
  <c r="BS11" i="3"/>
  <c r="BR11" i="3"/>
  <c r="BQ11" i="3"/>
  <c r="BT10" i="3"/>
  <c r="BS10" i="3"/>
  <c r="BR10" i="3"/>
  <c r="BQ10" i="3"/>
  <c r="BT9" i="3"/>
  <c r="BS9" i="3"/>
  <c r="BR9" i="3"/>
  <c r="BT8" i="3"/>
  <c r="BS8" i="3"/>
  <c r="BT7" i="3"/>
  <c r="BS7" i="3"/>
  <c r="BR7" i="3"/>
  <c r="BQ7" i="3"/>
  <c r="BT6" i="3"/>
  <c r="BS6" i="3"/>
  <c r="BR6" i="3"/>
  <c r="BQ6" i="3"/>
  <c r="B17" i="2"/>
  <c r="C17" i="2"/>
  <c r="D17" i="2"/>
  <c r="E17" i="2"/>
  <c r="F17" i="2"/>
  <c r="G17" i="2"/>
  <c r="H17" i="2"/>
  <c r="BP17" i="2" s="1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1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S5" i="2"/>
  <c r="BR5" i="2"/>
  <c r="BT5" i="2"/>
  <c r="BP35" i="1"/>
  <c r="BP34" i="1"/>
  <c r="K76" i="1" l="1"/>
  <c r="J76" i="1"/>
  <c r="BR36" i="1"/>
  <c r="AH68" i="3"/>
  <c r="S70" i="3"/>
  <c r="D68" i="3"/>
  <c r="B34" i="3"/>
  <c r="O48" i="3"/>
  <c r="O62" i="3"/>
  <c r="AH67" i="3"/>
  <c r="U69" i="3"/>
  <c r="N70" i="3"/>
  <c r="O46" i="3"/>
  <c r="O55" i="3"/>
  <c r="H58" i="3"/>
  <c r="O60" i="3"/>
  <c r="BS34" i="3"/>
  <c r="BT34" i="3" s="1"/>
  <c r="D67" i="3"/>
  <c r="D69" i="3" s="1"/>
  <c r="S41" i="3"/>
  <c r="D53" i="3"/>
  <c r="G60" i="3"/>
  <c r="O61" i="3"/>
  <c r="AL61" i="3"/>
  <c r="F39" i="3"/>
  <c r="F53" i="3"/>
  <c r="Y54" i="3"/>
  <c r="N63" i="3"/>
  <c r="N68" i="3"/>
  <c r="BR34" i="3"/>
  <c r="O44" i="3"/>
  <c r="O47" i="3"/>
  <c r="O53" i="3"/>
  <c r="O58" i="3"/>
  <c r="O59" i="3"/>
  <c r="O54" i="3"/>
  <c r="N67" i="3"/>
  <c r="M68" i="3"/>
  <c r="N71" i="3"/>
  <c r="N69" i="3"/>
  <c r="O52" i="3"/>
  <c r="AC70" i="3"/>
  <c r="U67" i="3"/>
  <c r="S69" i="3"/>
  <c r="Y47" i="3"/>
  <c r="Y61" i="3"/>
  <c r="E53" i="3"/>
  <c r="E67" i="3"/>
  <c r="AC67" i="3"/>
  <c r="AC62" i="3"/>
  <c r="U66" i="3"/>
  <c r="G67" i="3"/>
  <c r="Y67" i="3"/>
  <c r="Y70" i="3" s="1"/>
  <c r="H38" i="3"/>
  <c r="S68" i="3"/>
  <c r="M69" i="3"/>
  <c r="AH69" i="3"/>
  <c r="AL47" i="3"/>
  <c r="G46" i="3"/>
  <c r="H46" i="3" s="1"/>
  <c r="AC48" i="3"/>
  <c r="O51" i="3"/>
  <c r="M70" i="3"/>
  <c r="AC69" i="3"/>
  <c r="AL40" i="3"/>
  <c r="H37" i="3"/>
  <c r="F68" i="3"/>
  <c r="U68" i="3"/>
  <c r="AH70" i="3"/>
  <c r="N49" i="3"/>
  <c r="M49" i="3"/>
  <c r="N56" i="3"/>
  <c r="E60" i="3"/>
  <c r="BP34" i="3"/>
  <c r="G39" i="3"/>
  <c r="Y68" i="3"/>
  <c r="S48" i="3"/>
  <c r="H53" i="3"/>
  <c r="S67" i="3"/>
  <c r="F60" i="3"/>
  <c r="S62" i="3"/>
  <c r="O38" i="3"/>
  <c r="AL54" i="3"/>
  <c r="BQ34" i="3"/>
  <c r="AC41" i="3"/>
  <c r="H45" i="3"/>
  <c r="H52" i="3"/>
  <c r="U70" i="3"/>
  <c r="M42" i="3"/>
  <c r="S55" i="3"/>
  <c r="M63" i="3"/>
  <c r="F67" i="3"/>
  <c r="F69" i="3" s="1"/>
  <c r="E68" i="3"/>
  <c r="D39" i="3"/>
  <c r="N42" i="3"/>
  <c r="AC55" i="3"/>
  <c r="E39" i="3"/>
  <c r="O39" i="3"/>
  <c r="Y40" i="3"/>
  <c r="H51" i="3"/>
  <c r="M56" i="3"/>
  <c r="G68" i="3"/>
  <c r="O37" i="3"/>
  <c r="O41" i="3"/>
  <c r="M67" i="3"/>
  <c r="M71" i="3"/>
  <c r="O71" i="3" s="1"/>
  <c r="H44" i="3"/>
  <c r="O45" i="3"/>
  <c r="AC68" i="3"/>
  <c r="BQ36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BP6" i="1"/>
  <c r="BP5" i="1"/>
  <c r="B6" i="1"/>
  <c r="B5" i="1"/>
  <c r="BP36" i="1" l="1"/>
  <c r="B36" i="1"/>
  <c r="BS36" i="1"/>
  <c r="BT36" i="1" s="1"/>
  <c r="AL70" i="3"/>
  <c r="O49" i="3"/>
  <c r="AC71" i="3"/>
  <c r="N72" i="3"/>
  <c r="O70" i="3"/>
  <c r="O63" i="3"/>
  <c r="O68" i="3"/>
  <c r="O69" i="3"/>
  <c r="S71" i="3"/>
  <c r="H68" i="3"/>
  <c r="G69" i="3"/>
  <c r="H60" i="3"/>
  <c r="O56" i="3"/>
  <c r="E69" i="3"/>
  <c r="H69" i="3" s="1"/>
  <c r="O42" i="3"/>
  <c r="H39" i="3"/>
  <c r="H67" i="3"/>
  <c r="O67" i="3"/>
  <c r="M72" i="3"/>
  <c r="O72" i="3" s="1"/>
  <c r="AS58" i="2"/>
  <c r="N45" i="2"/>
  <c r="M45" i="2"/>
  <c r="O45" i="2" s="1"/>
  <c r="AJ44" i="2"/>
  <c r="AH44" i="2"/>
  <c r="AC44" i="2"/>
  <c r="U44" i="2"/>
  <c r="S44" i="2"/>
  <c r="N44" i="2"/>
  <c r="M44" i="2"/>
  <c r="AJ43" i="2"/>
  <c r="AH43" i="2"/>
  <c r="AC43" i="2"/>
  <c r="Y43" i="2"/>
  <c r="U43" i="2"/>
  <c r="S43" i="2"/>
  <c r="N43" i="2"/>
  <c r="M43" i="2"/>
  <c r="O43" i="2" s="1"/>
  <c r="AJ42" i="2"/>
  <c r="AH42" i="2"/>
  <c r="AC42" i="2"/>
  <c r="Y42" i="2"/>
  <c r="U42" i="2"/>
  <c r="S42" i="2"/>
  <c r="N42" i="2"/>
  <c r="M42" i="2"/>
  <c r="O42" i="2" s="1"/>
  <c r="G42" i="2"/>
  <c r="F42" i="2"/>
  <c r="E42" i="2"/>
  <c r="D42" i="2"/>
  <c r="H42" i="2" s="1"/>
  <c r="AL41" i="2"/>
  <c r="AJ41" i="2"/>
  <c r="AH41" i="2"/>
  <c r="AL44" i="2" s="1"/>
  <c r="AC41" i="2"/>
  <c r="AC45" i="2" s="1"/>
  <c r="Y41" i="2"/>
  <c r="Y44" i="2" s="1"/>
  <c r="U41" i="2"/>
  <c r="S41" i="2"/>
  <c r="N41" i="2"/>
  <c r="N46" i="2" s="1"/>
  <c r="M41" i="2"/>
  <c r="O41" i="2" s="1"/>
  <c r="G41" i="2"/>
  <c r="F41" i="2"/>
  <c r="F43" i="2" s="1"/>
  <c r="E41" i="2"/>
  <c r="E43" i="2" s="1"/>
  <c r="D41" i="2"/>
  <c r="D43" i="2" s="1"/>
  <c r="H43" i="2" s="1"/>
  <c r="AL40" i="2"/>
  <c r="AJ40" i="2"/>
  <c r="U40" i="2"/>
  <c r="N38" i="2"/>
  <c r="M38" i="2"/>
  <c r="AJ37" i="2"/>
  <c r="AH37" i="2"/>
  <c r="AC37" i="2"/>
  <c r="U37" i="2"/>
  <c r="S37" i="2"/>
  <c r="N37" i="2"/>
  <c r="M37" i="2"/>
  <c r="O37" i="2" s="1"/>
  <c r="AJ36" i="2"/>
  <c r="AH36" i="2"/>
  <c r="AC36" i="2"/>
  <c r="Y36" i="2"/>
  <c r="U36" i="2"/>
  <c r="S36" i="2"/>
  <c r="N36" i="2"/>
  <c r="M36" i="2"/>
  <c r="O36" i="2" s="1"/>
  <c r="AJ35" i="2"/>
  <c r="AH35" i="2"/>
  <c r="AC35" i="2"/>
  <c r="Y35" i="2"/>
  <c r="U35" i="2"/>
  <c r="S35" i="2"/>
  <c r="N35" i="2"/>
  <c r="M35" i="2"/>
  <c r="G35" i="2"/>
  <c r="F35" i="2"/>
  <c r="E35" i="2"/>
  <c r="D35" i="2"/>
  <c r="H35" i="2" s="1"/>
  <c r="AL34" i="2"/>
  <c r="AJ34" i="2"/>
  <c r="AH34" i="2"/>
  <c r="AL37" i="2" s="1"/>
  <c r="AC34" i="2"/>
  <c r="Y34" i="2"/>
  <c r="Y37" i="2" s="1"/>
  <c r="U34" i="2"/>
  <c r="S34" i="2"/>
  <c r="N34" i="2"/>
  <c r="M34" i="2"/>
  <c r="G34" i="2"/>
  <c r="G36" i="2" s="1"/>
  <c r="F34" i="2"/>
  <c r="F36" i="2" s="1"/>
  <c r="E34" i="2"/>
  <c r="D34" i="2"/>
  <c r="D36" i="2" s="1"/>
  <c r="H36" i="2" s="1"/>
  <c r="AL33" i="2"/>
  <c r="AJ33" i="2"/>
  <c r="U33" i="2"/>
  <c r="O31" i="2"/>
  <c r="AJ30" i="2"/>
  <c r="AH30" i="2"/>
  <c r="AC30" i="2"/>
  <c r="U30" i="2"/>
  <c r="S30" i="2"/>
  <c r="O30" i="2"/>
  <c r="AJ29" i="2"/>
  <c r="AH29" i="2"/>
  <c r="AC29" i="2"/>
  <c r="Y29" i="2"/>
  <c r="U29" i="2"/>
  <c r="S29" i="2"/>
  <c r="N32" i="2"/>
  <c r="AJ28" i="2"/>
  <c r="AH28" i="2"/>
  <c r="AC28" i="2"/>
  <c r="Y28" i="2"/>
  <c r="U28" i="2"/>
  <c r="S28" i="2"/>
  <c r="M32" i="2"/>
  <c r="AL27" i="2"/>
  <c r="AJ27" i="2"/>
  <c r="AH27" i="2"/>
  <c r="AC27" i="2"/>
  <c r="Y27" i="2"/>
  <c r="U27" i="2"/>
  <c r="S27" i="2"/>
  <c r="O27" i="2"/>
  <c r="G29" i="2"/>
  <c r="F29" i="2"/>
  <c r="D29" i="2"/>
  <c r="AL26" i="2"/>
  <c r="AJ26" i="2"/>
  <c r="AL30" i="2" s="1"/>
  <c r="U26" i="2"/>
  <c r="N24" i="2"/>
  <c r="N54" i="2" s="1"/>
  <c r="M24" i="2"/>
  <c r="AJ23" i="2"/>
  <c r="AH23" i="2"/>
  <c r="AC23" i="2"/>
  <c r="U23" i="2"/>
  <c r="U53" i="2" s="1"/>
  <c r="S23" i="2"/>
  <c r="N23" i="2"/>
  <c r="M23" i="2"/>
  <c r="AJ22" i="2"/>
  <c r="AH22" i="2"/>
  <c r="AC22" i="2"/>
  <c r="Y22" i="2"/>
  <c r="U22" i="2"/>
  <c r="U52" i="2" s="1"/>
  <c r="S22" i="2"/>
  <c r="N22" i="2"/>
  <c r="M22" i="2"/>
  <c r="AJ21" i="2"/>
  <c r="AH21" i="2"/>
  <c r="AH51" i="2" s="1"/>
  <c r="AC21" i="2"/>
  <c r="Y21" i="2"/>
  <c r="Y51" i="2" s="1"/>
  <c r="U21" i="2"/>
  <c r="S21" i="2"/>
  <c r="S51" i="2" s="1"/>
  <c r="N21" i="2"/>
  <c r="M21" i="2"/>
  <c r="M51" i="2" s="1"/>
  <c r="G21" i="2"/>
  <c r="F21" i="2"/>
  <c r="F51" i="2" s="1"/>
  <c r="E21" i="2"/>
  <c r="E51" i="2" s="1"/>
  <c r="D21" i="2"/>
  <c r="D51" i="2" s="1"/>
  <c r="AL20" i="2"/>
  <c r="AJ20" i="2"/>
  <c r="AH20" i="2"/>
  <c r="AC20" i="2"/>
  <c r="Y20" i="2"/>
  <c r="U20" i="2"/>
  <c r="S20" i="2"/>
  <c r="N20" i="2"/>
  <c r="N50" i="2" s="1"/>
  <c r="M20" i="2"/>
  <c r="G20" i="2"/>
  <c r="G50" i="2" s="1"/>
  <c r="F20" i="2"/>
  <c r="E20" i="2"/>
  <c r="D20" i="2"/>
  <c r="AL19" i="2"/>
  <c r="AJ19" i="2"/>
  <c r="U19" i="2"/>
  <c r="BU16" i="2"/>
  <c r="BT16" i="2"/>
  <c r="BS16" i="2"/>
  <c r="BR16" i="2"/>
  <c r="BQ16" i="2"/>
  <c r="BP16" i="2"/>
  <c r="BU15" i="2"/>
  <c r="BT15" i="2"/>
  <c r="BS15" i="2"/>
  <c r="BR15" i="2"/>
  <c r="BQ15" i="2"/>
  <c r="BP15" i="2"/>
  <c r="BU14" i="2"/>
  <c r="BT14" i="2"/>
  <c r="BS14" i="2"/>
  <c r="BR14" i="2"/>
  <c r="BQ14" i="2"/>
  <c r="BP14" i="2"/>
  <c r="BU13" i="2"/>
  <c r="BT13" i="2"/>
  <c r="BS13" i="2"/>
  <c r="BR13" i="2"/>
  <c r="BQ13" i="2"/>
  <c r="BP13" i="2"/>
  <c r="BU12" i="2"/>
  <c r="BT12" i="2"/>
  <c r="BS12" i="2"/>
  <c r="BR12" i="2"/>
  <c r="BQ12" i="2"/>
  <c r="BP12" i="2"/>
  <c r="BU11" i="2"/>
  <c r="BT11" i="2"/>
  <c r="BS11" i="2"/>
  <c r="BR11" i="2"/>
  <c r="BQ11" i="2"/>
  <c r="BP11" i="2"/>
  <c r="BU10" i="2"/>
  <c r="BT10" i="2"/>
  <c r="BS10" i="2"/>
  <c r="BR10" i="2"/>
  <c r="BQ10" i="2"/>
  <c r="BP10" i="2"/>
  <c r="BU9" i="2"/>
  <c r="BT9" i="2"/>
  <c r="BS9" i="2"/>
  <c r="BR9" i="2"/>
  <c r="BQ9" i="2"/>
  <c r="BP9" i="2"/>
  <c r="BU8" i="2"/>
  <c r="BT8" i="2"/>
  <c r="BS8" i="2"/>
  <c r="BR8" i="2"/>
  <c r="BQ8" i="2"/>
  <c r="BP8" i="2"/>
  <c r="BU7" i="2"/>
  <c r="BT7" i="2"/>
  <c r="BS7" i="2"/>
  <c r="BR7" i="2"/>
  <c r="BQ7" i="2"/>
  <c r="BP7" i="2"/>
  <c r="BU6" i="2"/>
  <c r="BT6" i="2"/>
  <c r="BS6" i="2"/>
  <c r="BR6" i="2"/>
  <c r="BQ6" i="2"/>
  <c r="BP6" i="2"/>
  <c r="BU5" i="2"/>
  <c r="BQ5" i="2"/>
  <c r="O44" i="2" l="1"/>
  <c r="O32" i="2"/>
  <c r="O35" i="2"/>
  <c r="Y23" i="2"/>
  <c r="O23" i="2"/>
  <c r="O22" i="2"/>
  <c r="BS17" i="2"/>
  <c r="U49" i="2"/>
  <c r="E22" i="2"/>
  <c r="AC24" i="2"/>
  <c r="O38" i="2"/>
  <c r="G43" i="2"/>
  <c r="BR17" i="2"/>
  <c r="U50" i="2"/>
  <c r="AH52" i="2"/>
  <c r="U51" i="2"/>
  <c r="BQ17" i="2"/>
  <c r="D50" i="2"/>
  <c r="D52" i="2" s="1"/>
  <c r="S24" i="2"/>
  <c r="N51" i="2"/>
  <c r="S53" i="2"/>
  <c r="M54" i="2"/>
  <c r="O54" i="2" s="1"/>
  <c r="E50" i="2"/>
  <c r="E52" i="2" s="1"/>
  <c r="S31" i="2"/>
  <c r="S52" i="2"/>
  <c r="O34" i="2"/>
  <c r="BU17" i="2"/>
  <c r="O28" i="2"/>
  <c r="S38" i="2"/>
  <c r="S45" i="2"/>
  <c r="F22" i="2"/>
  <c r="Y50" i="2"/>
  <c r="Y53" i="2" s="1"/>
  <c r="H28" i="2"/>
  <c r="AC38" i="2"/>
  <c r="BT17" i="2"/>
  <c r="AC53" i="2"/>
  <c r="AC31" i="2"/>
  <c r="AC52" i="2"/>
  <c r="E36" i="2"/>
  <c r="M50" i="2"/>
  <c r="O50" i="2" s="1"/>
  <c r="AH50" i="2"/>
  <c r="G22" i="2"/>
  <c r="AC51" i="2"/>
  <c r="M53" i="2"/>
  <c r="AH53" i="2"/>
  <c r="M52" i="2"/>
  <c r="O52" i="2" s="1"/>
  <c r="H51" i="2"/>
  <c r="G52" i="2"/>
  <c r="N55" i="2"/>
  <c r="O51" i="2"/>
  <c r="H20" i="2"/>
  <c r="O21" i="2"/>
  <c r="AL23" i="2"/>
  <c r="M25" i="2"/>
  <c r="E29" i="2"/>
  <c r="H29" i="2" s="1"/>
  <c r="O29" i="2"/>
  <c r="Y30" i="2"/>
  <c r="H41" i="2"/>
  <c r="M46" i="2"/>
  <c r="O46" i="2" s="1"/>
  <c r="F50" i="2"/>
  <c r="F52" i="2" s="1"/>
  <c r="S50" i="2"/>
  <c r="N52" i="2"/>
  <c r="D22" i="2"/>
  <c r="N25" i="2"/>
  <c r="N53" i="2"/>
  <c r="H34" i="2"/>
  <c r="M39" i="2"/>
  <c r="O39" i="2" s="1"/>
  <c r="G51" i="2"/>
  <c r="O20" i="2"/>
  <c r="H21" i="2"/>
  <c r="O24" i="2"/>
  <c r="N39" i="2"/>
  <c r="AC50" i="2"/>
  <c r="AC54" i="2" s="1"/>
  <c r="H27" i="2"/>
  <c r="O25" i="2" l="1"/>
  <c r="S54" i="2"/>
  <c r="O53" i="2"/>
  <c r="AL53" i="2"/>
  <c r="M55" i="2"/>
  <c r="O55" i="2" s="1"/>
  <c r="H22" i="2"/>
  <c r="H52" i="2"/>
  <c r="H50" i="2"/>
  <c r="AL77" i="1"/>
  <c r="N64" i="1"/>
  <c r="M64" i="1"/>
  <c r="AJ63" i="1"/>
  <c r="AH63" i="1"/>
  <c r="AC63" i="1"/>
  <c r="U63" i="1"/>
  <c r="S63" i="1"/>
  <c r="N63" i="1"/>
  <c r="M63" i="1"/>
  <c r="AJ62" i="1"/>
  <c r="AH62" i="1"/>
  <c r="AC62" i="1"/>
  <c r="Y62" i="1"/>
  <c r="U62" i="1"/>
  <c r="S62" i="1"/>
  <c r="N62" i="1"/>
  <c r="M62" i="1"/>
  <c r="AJ61" i="1"/>
  <c r="AH61" i="1"/>
  <c r="AC61" i="1"/>
  <c r="Y61" i="1"/>
  <c r="U61" i="1"/>
  <c r="S61" i="1"/>
  <c r="N61" i="1"/>
  <c r="M61" i="1"/>
  <c r="G61" i="1"/>
  <c r="F61" i="1"/>
  <c r="E61" i="1"/>
  <c r="D61" i="1"/>
  <c r="AL60" i="1"/>
  <c r="AJ60" i="1"/>
  <c r="AH60" i="1"/>
  <c r="AC60" i="1"/>
  <c r="Y60" i="1"/>
  <c r="U60" i="1"/>
  <c r="S60" i="1"/>
  <c r="N60" i="1"/>
  <c r="M60" i="1"/>
  <c r="G60" i="1"/>
  <c r="F60" i="1"/>
  <c r="E60" i="1"/>
  <c r="D60" i="1"/>
  <c r="AL59" i="1"/>
  <c r="AJ59" i="1"/>
  <c r="U59" i="1"/>
  <c r="N57" i="1"/>
  <c r="M57" i="1"/>
  <c r="AJ56" i="1"/>
  <c r="AH56" i="1"/>
  <c r="AC56" i="1"/>
  <c r="U56" i="1"/>
  <c r="S56" i="1"/>
  <c r="N56" i="1"/>
  <c r="M56" i="1"/>
  <c r="AJ55" i="1"/>
  <c r="AH55" i="1"/>
  <c r="AC55" i="1"/>
  <c r="Y55" i="1"/>
  <c r="U55" i="1"/>
  <c r="S55" i="1"/>
  <c r="N55" i="1"/>
  <c r="M55" i="1"/>
  <c r="AJ54" i="1"/>
  <c r="AH54" i="1"/>
  <c r="AC54" i="1"/>
  <c r="Y54" i="1"/>
  <c r="U54" i="1"/>
  <c r="S54" i="1"/>
  <c r="N54" i="1"/>
  <c r="M54" i="1"/>
  <c r="G54" i="1"/>
  <c r="F54" i="1"/>
  <c r="E54" i="1"/>
  <c r="D54" i="1"/>
  <c r="AL53" i="1"/>
  <c r="AJ53" i="1"/>
  <c r="AH53" i="1"/>
  <c r="AC53" i="1"/>
  <c r="Y53" i="1"/>
  <c r="U53" i="1"/>
  <c r="S53" i="1"/>
  <c r="N53" i="1"/>
  <c r="M53" i="1"/>
  <c r="G53" i="1"/>
  <c r="F53" i="1"/>
  <c r="E53" i="1"/>
  <c r="D53" i="1"/>
  <c r="AL52" i="1"/>
  <c r="AJ52" i="1"/>
  <c r="U52" i="1"/>
  <c r="N50" i="1"/>
  <c r="M50" i="1"/>
  <c r="AJ49" i="1"/>
  <c r="AH49" i="1"/>
  <c r="AC49" i="1"/>
  <c r="U49" i="1"/>
  <c r="S49" i="1"/>
  <c r="N49" i="1"/>
  <c r="M49" i="1"/>
  <c r="AJ48" i="1"/>
  <c r="AH48" i="1"/>
  <c r="AC48" i="1"/>
  <c r="Y48" i="1"/>
  <c r="U48" i="1"/>
  <c r="S48" i="1"/>
  <c r="N48" i="1"/>
  <c r="M48" i="1"/>
  <c r="AJ47" i="1"/>
  <c r="AH47" i="1"/>
  <c r="AC47" i="1"/>
  <c r="Y47" i="1"/>
  <c r="U47" i="1"/>
  <c r="S47" i="1"/>
  <c r="N47" i="1"/>
  <c r="M47" i="1"/>
  <c r="G47" i="1"/>
  <c r="F47" i="1"/>
  <c r="E47" i="1"/>
  <c r="D47" i="1"/>
  <c r="AL46" i="1"/>
  <c r="AJ46" i="1"/>
  <c r="AH46" i="1"/>
  <c r="AC46" i="1"/>
  <c r="Y46" i="1"/>
  <c r="U46" i="1"/>
  <c r="S46" i="1"/>
  <c r="N46" i="1"/>
  <c r="M46" i="1"/>
  <c r="G46" i="1"/>
  <c r="F46" i="1"/>
  <c r="E46" i="1"/>
  <c r="D46" i="1"/>
  <c r="AL45" i="1"/>
  <c r="AJ45" i="1"/>
  <c r="U45" i="1"/>
  <c r="N43" i="1"/>
  <c r="M43" i="1"/>
  <c r="AJ42" i="1"/>
  <c r="AH42" i="1"/>
  <c r="AC42" i="1"/>
  <c r="U42" i="1"/>
  <c r="S42" i="1"/>
  <c r="N42" i="1"/>
  <c r="M42" i="1"/>
  <c r="AJ41" i="1"/>
  <c r="AH41" i="1"/>
  <c r="AC41" i="1"/>
  <c r="Y41" i="1"/>
  <c r="U41" i="1"/>
  <c r="S41" i="1"/>
  <c r="N41" i="1"/>
  <c r="M41" i="1"/>
  <c r="AJ40" i="1"/>
  <c r="AH40" i="1"/>
  <c r="AC40" i="1"/>
  <c r="Y40" i="1"/>
  <c r="U40" i="1"/>
  <c r="S40" i="1"/>
  <c r="N40" i="1"/>
  <c r="M40" i="1"/>
  <c r="G40" i="1"/>
  <c r="F40" i="1"/>
  <c r="E40" i="1"/>
  <c r="D40" i="1"/>
  <c r="AL39" i="1"/>
  <c r="AJ39" i="1"/>
  <c r="AH39" i="1"/>
  <c r="AC39" i="1"/>
  <c r="Y39" i="1"/>
  <c r="U39" i="1"/>
  <c r="S39" i="1"/>
  <c r="N39" i="1"/>
  <c r="M39" i="1"/>
  <c r="G39" i="1"/>
  <c r="F39" i="1"/>
  <c r="E39" i="1"/>
  <c r="D39" i="1"/>
  <c r="AL38" i="1"/>
  <c r="AJ38" i="1"/>
  <c r="U38" i="1"/>
  <c r="O62" i="1" l="1"/>
  <c r="O55" i="1"/>
  <c r="O64" i="1"/>
  <c r="O60" i="1"/>
  <c r="Y63" i="1"/>
  <c r="O63" i="1"/>
  <c r="F62" i="1"/>
  <c r="E62" i="1"/>
  <c r="H61" i="1"/>
  <c r="D62" i="1"/>
  <c r="O54" i="1"/>
  <c r="O56" i="1"/>
  <c r="O53" i="1"/>
  <c r="G55" i="1"/>
  <c r="D55" i="1"/>
  <c r="F55" i="1"/>
  <c r="AH70" i="1"/>
  <c r="O50" i="1"/>
  <c r="E48" i="1"/>
  <c r="D48" i="1"/>
  <c r="AH72" i="1"/>
  <c r="O49" i="1"/>
  <c r="M51" i="1"/>
  <c r="S71" i="1"/>
  <c r="G48" i="1"/>
  <c r="H47" i="1"/>
  <c r="F41" i="1"/>
  <c r="O41" i="1"/>
  <c r="Y42" i="1"/>
  <c r="U72" i="1"/>
  <c r="S64" i="1"/>
  <c r="D69" i="1"/>
  <c r="S43" i="1"/>
  <c r="U71" i="1"/>
  <c r="O42" i="1"/>
  <c r="S50" i="1"/>
  <c r="S57" i="1"/>
  <c r="E69" i="1"/>
  <c r="U69" i="1"/>
  <c r="D70" i="1"/>
  <c r="S70" i="1"/>
  <c r="E41" i="1"/>
  <c r="S72" i="1"/>
  <c r="O57" i="1"/>
  <c r="E70" i="1"/>
  <c r="U70" i="1"/>
  <c r="H46" i="1"/>
  <c r="Y69" i="1"/>
  <c r="AC71" i="1"/>
  <c r="Y56" i="1"/>
  <c r="H54" i="1"/>
  <c r="U68" i="1"/>
  <c r="G69" i="1"/>
  <c r="AC69" i="1"/>
  <c r="F70" i="1"/>
  <c r="Y70" i="1"/>
  <c r="AC50" i="1"/>
  <c r="AH71" i="1"/>
  <c r="AL56" i="1"/>
  <c r="H53" i="1"/>
  <c r="AC57" i="1"/>
  <c r="AL63" i="1"/>
  <c r="G62" i="1"/>
  <c r="AC64" i="1"/>
  <c r="AH69" i="1"/>
  <c r="G41" i="1"/>
  <c r="AC43" i="1"/>
  <c r="AC72" i="1"/>
  <c r="O46" i="1"/>
  <c r="N51" i="1"/>
  <c r="AL49" i="1"/>
  <c r="N65" i="1"/>
  <c r="O61" i="1"/>
  <c r="O47" i="1"/>
  <c r="H39" i="1"/>
  <c r="O40" i="1"/>
  <c r="AL42" i="1"/>
  <c r="M44" i="1"/>
  <c r="O48" i="1"/>
  <c r="Y49" i="1"/>
  <c r="H60" i="1"/>
  <c r="M65" i="1"/>
  <c r="F69" i="1"/>
  <c r="S69" i="1"/>
  <c r="D41" i="1"/>
  <c r="N44" i="1"/>
  <c r="F48" i="1"/>
  <c r="M58" i="1"/>
  <c r="G70" i="1"/>
  <c r="O39" i="1"/>
  <c r="H40" i="1"/>
  <c r="O43" i="1"/>
  <c r="N58" i="1"/>
  <c r="E55" i="1"/>
  <c r="AC70" i="1"/>
  <c r="F71" i="1" l="1"/>
  <c r="G71" i="1"/>
  <c r="H70" i="1"/>
  <c r="E71" i="1"/>
  <c r="H69" i="1"/>
  <c r="D71" i="1"/>
  <c r="O44" i="1"/>
  <c r="N74" i="1"/>
  <c r="S73" i="1"/>
  <c r="M74" i="1"/>
  <c r="O65" i="1"/>
  <c r="H62" i="1"/>
  <c r="O70" i="1"/>
  <c r="O69" i="1"/>
  <c r="H55" i="1"/>
  <c r="O72" i="1"/>
  <c r="H48" i="1"/>
  <c r="O51" i="1"/>
  <c r="O73" i="1"/>
  <c r="AL72" i="1"/>
  <c r="H41" i="1"/>
  <c r="AC73" i="1"/>
  <c r="Y72" i="1"/>
  <c r="O71" i="1"/>
  <c r="O58" i="1"/>
  <c r="H71" i="1" l="1"/>
  <c r="O74" i="1"/>
</calcChain>
</file>

<file path=xl/sharedStrings.xml><?xml version="1.0" encoding="utf-8"?>
<sst xmlns="http://schemas.openxmlformats.org/spreadsheetml/2006/main" count="1947" uniqueCount="125">
  <si>
    <t>ວ/ດ/ປ</t>
  </si>
  <si>
    <t>ລວມ</t>
  </si>
  <si>
    <t>ຍິງ</t>
  </si>
  <si>
    <t>ຊາຍ</t>
  </si>
  <si>
    <t>ນະຄອນຫຼວງ</t>
  </si>
  <si>
    <t>ຕ່າງແຂວງ</t>
  </si>
  <si>
    <t>ຊ່ວງເວລາ</t>
  </si>
  <si>
    <t>9 ຕົວເມືອງ</t>
  </si>
  <si>
    <t>ເກີນພະຍາບານ</t>
  </si>
  <si>
    <t>0-10</t>
  </si>
  <si>
    <t>21-30</t>
  </si>
  <si>
    <t>31-50</t>
  </si>
  <si>
    <t>50 ຂຶ້ນ</t>
  </si>
  <si>
    <t>Insurance</t>
  </si>
  <si>
    <t>ເກົ່າ</t>
  </si>
  <si>
    <t>ໃໝ່</t>
  </si>
  <si>
    <t>ປະກັນເກົ່າ</t>
  </si>
  <si>
    <t>ປະກັນໃໝ່</t>
  </si>
  <si>
    <t>ເຊົ້າ</t>
  </si>
  <si>
    <t>ແລງ</t>
  </si>
  <si>
    <t>ເດິກ</t>
  </si>
  <si>
    <t>ໄຊທານີ</t>
  </si>
  <si>
    <t>ໄຊເສດຖາ</t>
  </si>
  <si>
    <t>ສີສັດຕະນາກ</t>
  </si>
  <si>
    <t>ສີໂຄດຕະບອງ</t>
  </si>
  <si>
    <t>ຈັນທະບູລີ</t>
  </si>
  <si>
    <t>ໃໝ່ປາກງື່ມ</t>
  </si>
  <si>
    <t>ນາຊາຍທອງ</t>
  </si>
  <si>
    <t>ສັງທອງ</t>
  </si>
  <si>
    <t>ຫາດຊາຍຟອງ</t>
  </si>
  <si>
    <t>ມາຕໍ່ຢາ</t>
  </si>
  <si>
    <t>ມາຂໍຊື້ຢາ</t>
  </si>
  <si>
    <t>ພະນັກງານຫຼັກໄຊ</t>
  </si>
  <si>
    <t>ອື່ນໆ</t>
  </si>
  <si>
    <t>ຍ</t>
  </si>
  <si>
    <t>ຊ</t>
  </si>
  <si>
    <t>AGL</t>
  </si>
  <si>
    <t>APA</t>
  </si>
  <si>
    <t>Sokxay</t>
  </si>
  <si>
    <t>VT</t>
  </si>
  <si>
    <t>LAO-TCL</t>
  </si>
  <si>
    <t>TPY</t>
  </si>
  <si>
    <t>Prudential</t>
  </si>
  <si>
    <t>LX</t>
  </si>
  <si>
    <t>ST</t>
  </si>
  <si>
    <t>KTI</t>
  </si>
  <si>
    <t>FTTK</t>
  </si>
  <si>
    <t>ຈົງຈີ</t>
  </si>
  <si>
    <t>ຜົ້ງສາລີ</t>
  </si>
  <si>
    <t>ໄຊຍະບູລີ</t>
  </si>
  <si>
    <t>ຫົວພັນ</t>
  </si>
  <si>
    <t>ຊຽງຂວາງ</t>
  </si>
  <si>
    <t>ຫຼວງນໍ້າທາ</t>
  </si>
  <si>
    <t>ຫຼວງພະບາງ</t>
  </si>
  <si>
    <t>ອຸດົມໄຊ</t>
  </si>
  <si>
    <t>ໄຊສົມບູນ</t>
  </si>
  <si>
    <t>ບໍ່ແກ້ວ</t>
  </si>
  <si>
    <t>ວຽງຈັນ</t>
  </si>
  <si>
    <t>ບໍລິຄໍາໄຊ</t>
  </si>
  <si>
    <t>ສະຫວັນນະເຂດ</t>
  </si>
  <si>
    <t>ຄໍາມ່ວນ</t>
  </si>
  <si>
    <t>ເຊກອງ</t>
  </si>
  <si>
    <t>ຈໍາປາສັກ</t>
  </si>
  <si>
    <t>ອັດຕະປື</t>
  </si>
  <si>
    <t>ສາລະວັນ</t>
  </si>
  <si>
    <t>Total</t>
  </si>
  <si>
    <t>01-07/11/2023</t>
  </si>
  <si>
    <t>ເຂດ</t>
  </si>
  <si>
    <t>ຊ່ວງອາຍຸ</t>
  </si>
  <si>
    <t>ຈຳນວນ</t>
  </si>
  <si>
    <t>ສາເຫດທີ່ຈໍານວນເກີນ</t>
  </si>
  <si>
    <t>0-10ປີ</t>
  </si>
  <si>
    <t>07:00-16:01</t>
  </si>
  <si>
    <t>10-20ປີ</t>
  </si>
  <si>
    <t>16:00-21:01</t>
  </si>
  <si>
    <t>ຂໍຊື້ຢາ</t>
  </si>
  <si>
    <t>20-30ປີ</t>
  </si>
  <si>
    <t>21:00-07:01</t>
  </si>
  <si>
    <t>ພະນັກງານ</t>
  </si>
  <si>
    <t>30-50ປີ</t>
  </si>
  <si>
    <t>50ປີຂື້ນໄປ</t>
  </si>
  <si>
    <t>08-14/11/2023</t>
  </si>
  <si>
    <t>15-21/11/2023</t>
  </si>
  <si>
    <t>22-30/11/2023</t>
  </si>
  <si>
    <t>Monthly</t>
  </si>
  <si>
    <t>province</t>
  </si>
  <si>
    <t>ຊຽງຊວາງ</t>
  </si>
  <si>
    <t xml:space="preserve"> </t>
  </si>
  <si>
    <t>ສະຫຼຸບປະຈຳອາທິດ  01-31/01/2023</t>
  </si>
  <si>
    <t>ສະຫຼຸບປະຈຳອາທິດ  01-31/01/2024</t>
  </si>
  <si>
    <t>TKI</t>
  </si>
  <si>
    <t>ສະຫຼຸບ 02/2024</t>
  </si>
  <si>
    <r>
      <t>10-20</t>
    </r>
    <r>
      <rPr>
        <sz val="14"/>
        <color rgb="FF000000"/>
        <rFont val="Phetsarath OT"/>
      </rPr>
      <t>ປີ</t>
    </r>
  </si>
  <si>
    <r>
      <t>20-30</t>
    </r>
    <r>
      <rPr>
        <sz val="14"/>
        <color rgb="FF000000"/>
        <rFont val="Phetsarath OT"/>
      </rPr>
      <t>ປີ</t>
    </r>
  </si>
  <si>
    <r>
      <t>30-50</t>
    </r>
    <r>
      <rPr>
        <sz val="14"/>
        <color rgb="FF000000"/>
        <rFont val="Phetsarath OT"/>
      </rPr>
      <t>ປີ</t>
    </r>
  </si>
  <si>
    <r>
      <t>50</t>
    </r>
    <r>
      <rPr>
        <sz val="14"/>
        <color rgb="FF000000"/>
        <rFont val="Phetsarath OT"/>
      </rPr>
      <t>ປີຂຶ້ນໄປ</t>
    </r>
  </si>
  <si>
    <t>ປຽບທຽບຊ່ວງອາຍຸ</t>
  </si>
  <si>
    <t>ລວມທັງໝົດ</t>
  </si>
  <si>
    <t>ລ/ດ</t>
  </si>
  <si>
    <t>ຊື່ເມືອງ</t>
  </si>
  <si>
    <t>ປາກງຶ່ມ</t>
  </si>
  <si>
    <t>ຊື່ແຂວງ</t>
  </si>
  <si>
    <t>ຫຼວງນ້ຳທາ</t>
  </si>
  <si>
    <t>ບໍລິຄຳໄຊ</t>
  </si>
  <si>
    <t>ຈຳປາສັກ</t>
  </si>
  <si>
    <t>ບໍແກ້ວ</t>
  </si>
  <si>
    <t>ຄຳມວນ</t>
  </si>
  <si>
    <t>ເຊົ້າ
7:30-16:00</t>
  </si>
  <si>
    <t>ແລງ
16:00-21:00</t>
  </si>
  <si>
    <t>ເດິກ
21:00-7:30</t>
  </si>
  <si>
    <t>ລູກຄ້າທົວໄປ</t>
  </si>
  <si>
    <t>ລູກຄ້າປະກັນໄພ</t>
  </si>
  <si>
    <t>ຊື່ປະກັນ</t>
  </si>
  <si>
    <t>ອາລິອັນສ</t>
  </si>
  <si>
    <t>ໂຊກໄຊ</t>
  </si>
  <si>
    <t>ພົງສະຫວັນ</t>
  </si>
  <si>
    <t>ພຣູເດັນໂຊ</t>
  </si>
  <si>
    <t>ລາວເທບຈະເລີນ</t>
  </si>
  <si>
    <t>ທິບພະຍະ</t>
  </si>
  <si>
    <t>ຟໍເຕ-ໂຕໂກ</t>
  </si>
  <si>
    <t>ລາວວິວັດ</t>
  </si>
  <si>
    <t>ທີເຄໄອ</t>
  </si>
  <si>
    <t>ລ້ານຊ້າງ</t>
  </si>
  <si>
    <r>
      <t>ST</t>
    </r>
    <r>
      <rPr>
        <sz val="14"/>
        <color theme="1"/>
        <rFont val="Phetsarath OT"/>
      </rPr>
      <t xml:space="preserve"> ເມືອງໄທ</t>
    </r>
  </si>
  <si>
    <t>ຂໍ້ມູນລູກຄ້າປະກັນໄພ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</si>
</sst>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0454]d/m/yyyy;@"/>
    <numFmt numFmtId="165" formatCode="mmm\-yyyy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Phetsarath OT"/>
    </font>
    <font>
      <sz val="11"/>
      <color theme="1"/>
      <name val="Phetsarath OT"/>
    </font>
    <font>
      <sz val="12"/>
      <color theme="1"/>
      <name val="Phetsarath OT"/>
    </font>
    <font>
      <sz val="11"/>
      <color rgb="FF000000"/>
      <name val="Phetsarath OT"/>
    </font>
    <font>
      <sz val="11"/>
      <name val="Phetsarath OT"/>
    </font>
    <font>
      <sz val="11"/>
      <name val="Saysettha OT"/>
      <family val="2"/>
    </font>
    <font>
      <sz val="12"/>
      <name val="Calibri"/>
      <family val="2"/>
      <scheme val="minor"/>
    </font>
    <font>
      <sz val="12"/>
      <name val="Phetsarath OT"/>
    </font>
    <font>
      <sz val="11"/>
      <name val="Calibri"/>
      <family val="2"/>
      <scheme val="minor"/>
    </font>
    <font>
      <sz val="14"/>
      <color theme="1"/>
      <name val="Phetsarath OT"/>
    </font>
    <font>
      <sz val="11"/>
      <color rgb="FFFF0000"/>
      <name val="Phetsarath OT"/>
    </font>
    <font>
      <sz val="11"/>
      <color theme="1"/>
      <name val="Times New Roman"/>
      <family val="1"/>
    </font>
    <font>
      <sz val="14"/>
      <color rgb="FF000000"/>
      <name val="Phetsarath OT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8BD8FF"/>
        <bgColor indexed="64"/>
      </patternFill>
    </fill>
    <fill>
      <patternFill patternType="solid">
        <fgColor rgb="FFF47A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230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DD6E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3" fillId="9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8" borderId="4" xfId="0" applyFont="1" applyFill="1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readingOrder="1"/>
    </xf>
    <xf numFmtId="0" fontId="6" fillId="11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readingOrder="1"/>
    </xf>
    <xf numFmtId="0" fontId="0" fillId="0" borderId="4" xfId="0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0" fillId="12" borderId="4" xfId="0" applyFill="1" applyBorder="1"/>
    <xf numFmtId="0" fontId="0" fillId="12" borderId="0" xfId="0" applyFill="1"/>
    <xf numFmtId="0" fontId="7" fillId="6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/>
    </xf>
    <xf numFmtId="0" fontId="0" fillId="13" borderId="0" xfId="0" applyFill="1"/>
    <xf numFmtId="0" fontId="10" fillId="0" borderId="5" xfId="0" applyFont="1" applyBorder="1" applyAlignment="1">
      <alignment horizontal="center"/>
    </xf>
    <xf numFmtId="0" fontId="3" fillId="17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18" borderId="4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49" fontId="3" fillId="15" borderId="4" xfId="0" applyNumberFormat="1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3" fillId="21" borderId="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2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readingOrder="1"/>
    </xf>
    <xf numFmtId="0" fontId="3" fillId="11" borderId="4" xfId="0" applyFont="1" applyFill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4" xfId="0" applyFont="1" applyFill="1" applyBorder="1" applyAlignment="1">
      <alignment horizontal="left" vertical="center" readingOrder="1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3" fillId="10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10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23" borderId="4" xfId="0" applyFont="1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8" fillId="23" borderId="4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3" fillId="23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3" fillId="23" borderId="4" xfId="0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3" fillId="4" borderId="4" xfId="2" applyFont="1" applyFill="1" applyBorder="1" applyAlignment="1">
      <alignment horizontal="center" vertical="center"/>
    </xf>
    <xf numFmtId="9" fontId="6" fillId="4" borderId="4" xfId="2" applyFont="1" applyFill="1" applyBorder="1" applyAlignment="1">
      <alignment horizontal="center" vertical="center"/>
    </xf>
    <xf numFmtId="9" fontId="6" fillId="12" borderId="4" xfId="2" applyFont="1" applyFill="1" applyBorder="1" applyAlignment="1">
      <alignment horizontal="center" vertical="center"/>
    </xf>
    <xf numFmtId="9" fontId="7" fillId="13" borderId="4" xfId="2" applyFont="1" applyFill="1" applyBorder="1" applyAlignment="1">
      <alignment horizontal="center" vertical="center"/>
    </xf>
    <xf numFmtId="9" fontId="3" fillId="19" borderId="4" xfId="2" applyFont="1" applyFill="1" applyBorder="1" applyAlignment="1">
      <alignment horizontal="center" vertical="center"/>
    </xf>
    <xf numFmtId="9" fontId="3" fillId="0" borderId="0" xfId="2" applyFont="1" applyAlignment="1">
      <alignment horizontal="center" vertical="center"/>
    </xf>
    <xf numFmtId="9" fontId="3" fillId="11" borderId="0" xfId="2" applyFont="1" applyFill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3" fillId="0" borderId="0" xfId="2" applyFont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 applyBorder="1" applyAlignment="1">
      <alignment horizontal="center"/>
    </xf>
    <xf numFmtId="9" fontId="4" fillId="0" borderId="0" xfId="2" applyFont="1" applyBorder="1" applyAlignment="1">
      <alignment horizontal="center" vertical="center"/>
    </xf>
    <xf numFmtId="0" fontId="3" fillId="17" borderId="4" xfId="2" applyNumberFormat="1" applyFont="1" applyFill="1" applyBorder="1" applyAlignment="1">
      <alignment horizontal="center"/>
    </xf>
    <xf numFmtId="0" fontId="3" fillId="18" borderId="4" xfId="0" applyNumberFormat="1" applyFont="1" applyFill="1" applyBorder="1" applyAlignment="1">
      <alignment horizontal="center" vertical="center"/>
    </xf>
    <xf numFmtId="0" fontId="3" fillId="19" borderId="4" xfId="2" applyNumberFormat="1" applyFont="1" applyFill="1" applyBorder="1" applyAlignment="1">
      <alignment horizontal="center" vertical="center"/>
    </xf>
    <xf numFmtId="0" fontId="3" fillId="19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14" fillId="24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4" fillId="24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6" fontId="0" fillId="0" borderId="0" xfId="2" applyNumberFormat="1" applyFont="1"/>
    <xf numFmtId="0" fontId="3" fillId="0" borderId="4" xfId="0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4" fillId="24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4" fillId="24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6" fontId="3" fillId="8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3" fillId="23" borderId="2" xfId="0" applyFont="1" applyFill="1" applyBorder="1" applyAlignment="1">
      <alignment horizontal="center"/>
    </xf>
    <xf numFmtId="0" fontId="3" fillId="2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'1'!$C$75</c:f>
          <c:strCache>
            <c:ptCount val="1"/>
            <c:pt idx="0">
              <c:v>ປຽບທຽບຊ່ວງອາຍຸ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'1'!$D$76</c:f>
              <c:strCache>
                <c:ptCount val="1"/>
                <c:pt idx="0">
                  <c:v>ຍິງ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6C816F6-1BC6-49F8-95F1-717323685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8C1-4031-970F-2E1DC40888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165DD5-EEB3-412C-BA75-745F80DBE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8C1-4031-970F-2E1DC40888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400673-8897-4ED0-906E-994CABAD0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C1-4031-970F-2E1DC40888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108989-5FFD-48B0-AC7D-13664B066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C1-4031-970F-2E1DC40888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BA55CD-B1A1-4B43-B9B1-96EEC18C0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C1-4031-970F-2E1DC40888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'1'!$C$77:$C$82</c15:sqref>
                  </c15:fullRef>
                </c:ext>
              </c:extLst>
              <c:f>'1'!$C$77:$C$81</c:f>
              <c:strCache>
                <c:ptCount val="5"/>
                <c:pt idx="0">
                  <c:v>0-10ປີ</c:v>
                </c:pt>
                <c:pt idx="1">
                  <c:v>10-20ປີ</c:v>
                </c:pt>
                <c:pt idx="2">
                  <c:v>20-30ປີ</c:v>
                </c:pt>
                <c:pt idx="3">
                  <c:v>30-50ປີ</c:v>
                </c:pt>
                <c:pt idx="4">
                  <c:v>50ປີຂຶ້ນໄປ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'1'!$D$77:$D$82</c15:sqref>
                  </c15:fullRef>
                </c:ext>
              </c:extLst>
              <c:f>'1'!$D$77:$D$81</c:f>
              <c:numCache>
                <c:formatCode>General</c:formatCode>
                <c:ptCount val="5"/>
                <c:pt idx="0">
                  <c:v>153</c:v>
                </c:pt>
                <c:pt idx="1">
                  <c:v>44</c:v>
                </c:pt>
                <c:pt idx="2">
                  <c:v>143</c:v>
                </c:pt>
                <c:pt idx="3">
                  <c:v>238</c:v>
                </c:pt>
                <c:pt idx="4">
                  <c:v>173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'1'!$H$77:$H$81</c15:f>
                <c15:dlblRangeCache>
                  <c:ptCount val="5"/>
                  <c:pt idx="0">
                    <c:v>11%</c:v>
                  </c:pt>
                  <c:pt idx="1">
                    <c:v>3%</c:v>
                  </c:pt>
                  <c:pt idx="2">
                    <c:v>11%</c:v>
                  </c:pt>
                  <c:pt idx="3">
                    <c:v>18%</c:v>
                  </c:pt>
                  <c:pt idx="4">
                    <c:v>13%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8C1-4031-970F-2E1DC4088847}"/>
            </c:ext>
          </c:extLst>
        </c:ser>
        <c:ser>
          <c:idx val="1"/>
          <c:order val="1"/>
          <c:tx>
            <c:strRef>
              <c:f>'1'!$E$76</c:f>
              <c:strCache>
                <c:ptCount val="1"/>
                <c:pt idx="0">
                  <c:v>ຊາຍ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879D955-BF20-4024-BAA3-E8D6BC74A1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8C1-4031-970F-2E1DC40888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E194BE-4F6B-4BC3-BDB7-9262652CD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C1-4031-970F-2E1DC40888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4AE1FD-4EAC-4F1A-8FD2-C35F97FC3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8C1-4031-970F-2E1DC40888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BE3D2B-53E5-4196-9556-A76D4072C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8C1-4031-970F-2E1DC40888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CC2B33-E3F6-4BB8-88E5-90C42B426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C1-4031-970F-2E1DC40888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'1'!$C$77:$C$82</c15:sqref>
                  </c15:fullRef>
                </c:ext>
              </c:extLst>
              <c:f>'1'!$C$77:$C$81</c:f>
              <c:strCache>
                <c:ptCount val="5"/>
                <c:pt idx="0">
                  <c:v>0-10ປີ</c:v>
                </c:pt>
                <c:pt idx="1">
                  <c:v>10-20ປີ</c:v>
                </c:pt>
                <c:pt idx="2">
                  <c:v>20-30ປີ</c:v>
                </c:pt>
                <c:pt idx="3">
                  <c:v>30-50ປີ</c:v>
                </c:pt>
                <c:pt idx="4">
                  <c:v>50ປີຂຶ້ນໄປ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'1'!$E$77:$E$82</c15:sqref>
                  </c15:fullRef>
                </c:ext>
              </c:extLst>
              <c:f>'1'!$E$77:$E$81</c:f>
              <c:numCache>
                <c:formatCode>General</c:formatCode>
                <c:ptCount val="5"/>
                <c:pt idx="0">
                  <c:v>183</c:v>
                </c:pt>
                <c:pt idx="1">
                  <c:v>31</c:v>
                </c:pt>
                <c:pt idx="2">
                  <c:v>78</c:v>
                </c:pt>
                <c:pt idx="3">
                  <c:v>156</c:v>
                </c:pt>
                <c:pt idx="4">
                  <c:v>160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'1'!$I$77:$I$81</c15:f>
                <c15:dlblRangeCache>
                  <c:ptCount val="5"/>
                  <c:pt idx="0">
                    <c:v>13%</c:v>
                  </c:pt>
                  <c:pt idx="1">
                    <c:v>2%</c:v>
                  </c:pt>
                  <c:pt idx="2">
                    <c:v>6%</c:v>
                  </c:pt>
                  <c:pt idx="3">
                    <c:v>11%</c:v>
                  </c:pt>
                  <c:pt idx="4">
                    <c:v>12%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8C1-4031-970F-2E1DC408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401007"/>
        <c:axId val="20694072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'1'!$F$76</c15:sqref>
                        </c15:formulaRef>
                      </c:ext>
                    </c:extLst>
                    <c:strCache>
                      <c:ptCount val="1"/>
                      <c:pt idx="0">
                        <c:v>ລວມ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'1'!$C$77:$C$82</c15:sqref>
                        </c15:fullRef>
                        <c15:formulaRef>
                          <c15:sqref>'1'!$C$77:$C$81</c15:sqref>
                        </c15:formulaRef>
                      </c:ext>
                    </c:extLst>
                    <c:strCache>
                      <c:ptCount val="5"/>
                      <c:pt idx="0">
                        <c:v>0-10ປີ</c:v>
                      </c:pt>
                      <c:pt idx="1">
                        <c:v>10-20ປີ</c:v>
                      </c:pt>
                      <c:pt idx="2">
                        <c:v>20-30ປີ</c:v>
                      </c:pt>
                      <c:pt idx="3">
                        <c:v>30-50ປີ</c:v>
                      </c:pt>
                      <c:pt idx="4">
                        <c:v>50ປີຂຶ້ນໄປ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'1'!$F$77:$F$82</c15:sqref>
                        </c15:fullRef>
                        <c15:formulaRef>
                          <c15:sqref>'1'!$F$77:$F$81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336</c:v>
                      </c:pt>
                      <c:pt idx="1">
                        <c:v>75</c:v>
                      </c:pt>
                      <c:pt idx="2">
                        <c:v>221</c:v>
                      </c:pt>
                      <c:pt idx="3">
                        <c:v>394</c:v>
                      </c:pt>
                      <c:pt idx="4">
                        <c:v>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8C1-4031-970F-2E1DC4088847}"/>
                  </c:ext>
                </c:extLst>
              </c15:ser>
            </c15:filteredBarSeries>
          </c:ext>
        </c:extLst>
      </c:barChart>
      <c:catAx>
        <c:axId val="20694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07247"/>
        <c:crosses val="autoZero"/>
        <c:auto val="1"/>
        <c:lblAlgn val="ctr"/>
        <c:lblOffset val="100"/>
        <c:noMultiLvlLbl val="0"/>
      </c:catAx>
      <c:valAx>
        <c:axId val="2069407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94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o-LA" sz="1200"/>
              <a:t>ປຽບທຽບຂໍ້ມູນນະຄອນຫຼວງ</a:t>
            </a:r>
            <a:r>
              <a:rPr lang="lo-LA" sz="1200" baseline="0"/>
              <a:t> ແລະ ຕ່າງແຂວງ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C8-42FF-A79F-76FBEBBCB2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C8-42FF-A79F-76FBEBBCB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'2-2'!$L$77:$Q$78</c15:sqref>
                  </c15:fullRef>
                </c:ext>
              </c:extLst>
              <c:f>('2-2'!$N$77:$N$78,'2-2'!$Q$77:$Q$78)</c:f>
              <c:multiLvlStrCache>
                <c:ptCount val="2"/>
                <c:lvl>
                  <c:pt idx="0">
                    <c:v>ລວມ</c:v>
                  </c:pt>
                  <c:pt idx="1">
                    <c:v>ລວມ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'2-2'!$L$79:$Q$79</c15:sqref>
                  </c15:fullRef>
                </c:ext>
              </c:extLst>
              <c:f>('2-2'!$N$79,'2-2'!$Q$79)</c:f>
              <c:numCache>
                <c:formatCode>General</c:formatCode>
                <c:ptCount val="2"/>
                <c:pt idx="0">
                  <c:v>1183</c:v>
                </c:pt>
                <c:pt idx="1">
                  <c:v>176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ECC8-42FF-A79F-76FBEBBC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o-LA" sz="1200"/>
              <a:t>ປຽບທຽບລູກຄ້າທົວໄປ ແລະ ລູກຄ້າປະກັນໄພ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D6-4F14-A2A5-600737209B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D6-4F14-A2A5-600737209B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'2-2'!$J$75:$K$75</c:f>
              <c:strCache>
                <c:ptCount val="2"/>
                <c:pt idx="0">
                  <c:v>ລູກຄ້າທົວໄປ</c:v>
                </c:pt>
                <c:pt idx="1">
                  <c:v>ລູກຄ້າປະກັນໄພ</c:v>
                </c:pt>
              </c:strCache>
            </c:strRef>
          </c:cat>
          <c:val>
            <c:numRef>
              <c:f>'2-2'!$J$76:$K$76</c:f>
              <c:numCache>
                <c:formatCode>General</c:formatCode>
                <c:ptCount val="2"/>
                <c:pt idx="0">
                  <c:v>1152</c:v>
                </c:pt>
                <c:pt idx="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6-4F14-A2A5-600737209B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o-LA"/>
              <a:t>ປຽບທຽບແຕ່ລະປະກັນໄພ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'2-2'!$AP$80</c:f>
              <c:strCache>
                <c:ptCount val="1"/>
                <c:pt idx="0">
                  <c:v>ຈຳນວນ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046BC50-38E7-49CE-9535-5EB697010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6C-41FB-8C25-3113F264CD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E6C0A5-4E90-4DB1-BE8C-B32C0BED2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6C-41FB-8C25-3113F264CD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4EE431-2B38-461B-BE5E-C8B8BFF8A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6C-41FB-8C25-3113F264CD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AB3B1B-F153-4C66-AE63-DA4F51AD6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6C-41FB-8C25-3113F264CD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961C5C-371A-4DC7-ADFA-13EFFED05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6C-41FB-8C25-3113F264CDF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DC58CF-791D-43DC-B106-F9BD281D7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6C-41FB-8C25-3113F264CDF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5391A2-91D1-4DBD-BF78-57A78FEA0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6C-41FB-8C25-3113F264CDF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A4CAE97-1AD9-46C7-942C-FCFC03283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6C-41FB-8C25-3113F264CDF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8B724FB-00B7-411E-8917-935A31389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6C-41FB-8C25-3113F264CDF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828078-7AF4-45B1-A666-A4C8A2707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6C-41FB-8C25-3113F264CDF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92D63A-CB5A-4C0A-BF4B-66BADB23E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6C-41FB-8C25-3113F264CDF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17A7E6-DE1A-4E98-9466-B98593065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6C-41FB-8C25-3113F264CDF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19E8D0-0A51-43FC-AD15-2085AD067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6C-41FB-8C25-3113F264C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'2-2'!$AO$81:$AO$93</c:f>
              <c:strCache>
                <c:ptCount val="13"/>
                <c:pt idx="0">
                  <c:v>ອາລິອັນສ</c:v>
                </c:pt>
                <c:pt idx="1">
                  <c:v>ໂຊກໄຊ</c:v>
                </c:pt>
                <c:pt idx="2">
                  <c:v>ພົງສະຫວັນ</c:v>
                </c:pt>
                <c:pt idx="3">
                  <c:v>ພຣູເດັນໂຊ</c:v>
                </c:pt>
                <c:pt idx="4">
                  <c:v>ວຽງຈັນ</c:v>
                </c:pt>
                <c:pt idx="5">
                  <c:v>ລາວເທບຈະເລີນ</c:v>
                </c:pt>
                <c:pt idx="6">
                  <c:v>ທິບພະຍະ</c:v>
                </c:pt>
                <c:pt idx="7">
                  <c:v>ຟໍເຕ-ໂຕໂກ</c:v>
                </c:pt>
                <c:pt idx="8">
                  <c:v>ລາວວິວັດ</c:v>
                </c:pt>
                <c:pt idx="9">
                  <c:v>ທີເຄໄອ</c:v>
                </c:pt>
                <c:pt idx="10">
                  <c:v>ST ເມືອງໄທ</c:v>
                </c:pt>
                <c:pt idx="11">
                  <c:v>ຈົງຈີ</c:v>
                </c:pt>
                <c:pt idx="12">
                  <c:v>ລ້ານຊ້າງ</c:v>
                </c:pt>
              </c:strCache>
            </c:strRef>
          </c:cat>
          <c:val>
            <c:numRef>
              <c:f>'2-2'!$AP$81:$AP$93</c:f>
              <c:numCache>
                <c:formatCode>General</c:formatCode>
                <c:ptCount val="13"/>
                <c:pt idx="0">
                  <c:v>42</c:v>
                </c:pt>
                <c:pt idx="1">
                  <c:v>71</c:v>
                </c:pt>
                <c:pt idx="2">
                  <c:v>40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22</c:v>
                </c:pt>
                <c:pt idx="8">
                  <c:v>0</c:v>
                </c:pt>
                <c:pt idx="9">
                  <c:v>1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'2-2'!$AQ$81:$AQ$93</c15:f>
                <c15:dlblRangeCache>
                  <c:ptCount val="13"/>
                  <c:pt idx="0">
                    <c:v>20.3%</c:v>
                  </c:pt>
                  <c:pt idx="1">
                    <c:v>34.3%</c:v>
                  </c:pt>
                  <c:pt idx="2">
                    <c:v>19.3%</c:v>
                  </c:pt>
                  <c:pt idx="3">
                    <c:v>1.4%</c:v>
                  </c:pt>
                  <c:pt idx="4">
                    <c:v>3.9%</c:v>
                  </c:pt>
                  <c:pt idx="5">
                    <c:v>2.9%</c:v>
                  </c:pt>
                  <c:pt idx="6">
                    <c:v>1.0%</c:v>
                  </c:pt>
                  <c:pt idx="7">
                    <c:v>10.6%</c:v>
                  </c:pt>
                  <c:pt idx="8">
                    <c:v>0.0%</c:v>
                  </c:pt>
                  <c:pt idx="9">
                    <c:v>0.5%</c:v>
                  </c:pt>
                  <c:pt idx="10">
                    <c:v>4.3%</c:v>
                  </c:pt>
                  <c:pt idx="11">
                    <c:v>1.0%</c:v>
                  </c:pt>
                  <c:pt idx="12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DF6C-41FB-8C25-3113F264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861316975"/>
        <c:axId val="1861315535"/>
      </c:barChart>
      <c:catAx>
        <c:axId val="18613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15535"/>
        <c:crosses val="autoZero"/>
        <c:auto val="1"/>
        <c:lblAlgn val="ctr"/>
        <c:lblOffset val="100"/>
        <c:noMultiLvlLbl val="0"/>
      </c:catAx>
      <c:valAx>
        <c:axId val="1861315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131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o-LA"/>
              <a:t>ປຽບທຽບເຂດຕົວເມືອງນະຄອນຫຼວງ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'1'!$N$81</c:f>
              <c:strCache>
                <c:ptCount val="1"/>
                <c:pt idx="0">
                  <c:v>ຈຳນວນ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578F13B-D768-4893-A106-F59962E30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A14-4900-BF8E-9B8EACAFFC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152270-8DAC-4861-8169-DE432DC28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A14-4900-BF8E-9B8EACAFFC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C36A46-40F6-4CF4-820A-CCA6EB24E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A14-4900-BF8E-9B8EACAFFC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83464D-B54D-44F9-872B-0073B0DE1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14-4900-BF8E-9B8EACAFFC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560AEF-8A1B-48B8-AC94-4E0F03C82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A14-4900-BF8E-9B8EACAFFC0A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D8B92F-08F3-41FC-9BFB-642F73F84AC3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A14-4900-BF8E-9B8EACAFFC0A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F39D69-4155-46BB-BDDD-3F6235794475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A14-4900-BF8E-9B8EACAFFC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5E7E92-DF0E-41D6-A1DC-AB0B9C56F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14-4900-BF8E-9B8EACAFFC0A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73EF1C-0A4E-438C-A210-3301CBD4746E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A14-4900-BF8E-9B8EACAFF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'1'!$M$82:$M$90</c:f>
              <c:strCache>
                <c:ptCount val="9"/>
                <c:pt idx="0">
                  <c:v>ໄຊທານີ</c:v>
                </c:pt>
                <c:pt idx="1">
                  <c:v>ໄຊເສດຖາ</c:v>
                </c:pt>
                <c:pt idx="2">
                  <c:v>ສີສັດຕະນາກ</c:v>
                </c:pt>
                <c:pt idx="3">
                  <c:v>ສີໂຄດຕະບອງ</c:v>
                </c:pt>
                <c:pt idx="4">
                  <c:v>ຈັນທະບູລີ</c:v>
                </c:pt>
                <c:pt idx="5">
                  <c:v>ຫາດຊາຍຟອງ</c:v>
                </c:pt>
                <c:pt idx="6">
                  <c:v>ສັງທອງ</c:v>
                </c:pt>
                <c:pt idx="7">
                  <c:v>ນາຊາຍທອງ</c:v>
                </c:pt>
                <c:pt idx="8">
                  <c:v>ປາກງຶ່ມ</c:v>
                </c:pt>
              </c:strCache>
            </c:strRef>
          </c:cat>
          <c:val>
            <c:numRef>
              <c:f>'1'!$N$82:$N$90</c:f>
              <c:numCache>
                <c:formatCode>General</c:formatCode>
                <c:ptCount val="9"/>
                <c:pt idx="0">
                  <c:v>638</c:v>
                </c:pt>
                <c:pt idx="1">
                  <c:v>238</c:v>
                </c:pt>
                <c:pt idx="2">
                  <c:v>43</c:v>
                </c:pt>
                <c:pt idx="3">
                  <c:v>80</c:v>
                </c:pt>
                <c:pt idx="4">
                  <c:v>94</c:v>
                </c:pt>
                <c:pt idx="5">
                  <c:v>21</c:v>
                </c:pt>
                <c:pt idx="6">
                  <c:v>0</c:v>
                </c:pt>
                <c:pt idx="7">
                  <c:v>54</c:v>
                </c:pt>
                <c:pt idx="8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'1'!$O$82:$O$90</c15:f>
                <c15:dlblRangeCache>
                  <c:ptCount val="9"/>
                  <c:pt idx="0">
                    <c:v>54%</c:v>
                  </c:pt>
                  <c:pt idx="1">
                    <c:v>20%</c:v>
                  </c:pt>
                  <c:pt idx="2">
                    <c:v>4%</c:v>
                  </c:pt>
                  <c:pt idx="3">
                    <c:v>7%</c:v>
                  </c:pt>
                  <c:pt idx="4">
                    <c:v>8%</c:v>
                  </c:pt>
                  <c:pt idx="5">
                    <c:v>2%</c:v>
                  </c:pt>
                  <c:pt idx="6">
                    <c:v>0%</c:v>
                  </c:pt>
                  <c:pt idx="7">
                    <c:v>5%</c:v>
                  </c:pt>
                  <c:pt idx="8">
                    <c:v>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A14-4900-BF8E-9B8EACAF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11"/>
        <c:axId val="1850856495"/>
        <c:axId val="1850855535"/>
      </c:barChart>
      <c:catAx>
        <c:axId val="185085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55535"/>
        <c:crosses val="autoZero"/>
        <c:auto val="1"/>
        <c:lblAlgn val="ctr"/>
        <c:lblOffset val="100"/>
        <c:noMultiLvlLbl val="0"/>
      </c:catAx>
      <c:valAx>
        <c:axId val="1850855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085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'1'!$BC$76</c:f>
              <c:strCache>
                <c:ptCount val="1"/>
                <c:pt idx="0">
                  <c:v>ຈຳນວນ</c:v>
                </c:pt>
              </c:strCache>
            </c:strRef>
          </c:tx>
          <c:spPr>
            <a:gradFill flip="none" rotWithShape="1">
              <a:gsLst>
                <a:gs pos="26000">
                  <a:srgbClr val="00B0F0">
                    <a:tint val="66000"/>
                    <a:satMod val="160000"/>
                  </a:srgbClr>
                </a:gs>
                <a:gs pos="0">
                  <a:srgbClr val="00B0F0"/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3B72108-2456-4A0A-A72F-9BE64B4144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AA-45F1-862D-CD7F7CBBC8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562E7D-07D3-4BB5-A7D7-2210E624B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AA-45F1-862D-CD7F7CBBC8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EC4523-C6C1-4B48-9E75-9C927FB68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AA-45F1-862D-CD7F7CBBC8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FDAFCE-C690-49D2-B96A-345E2CCFE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AA-45F1-862D-CD7F7CBBC8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AAB213-5286-4A43-9527-2804CCE9F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AA-45F1-862D-CD7F7CBBC8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7C55B6-D01D-42AD-A0F8-6CF944799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AA-45F1-862D-CD7F7CBBC8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8C855A-DBD0-4DDD-ADDF-5E2A72A3C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AA-45F1-862D-CD7F7CBBC8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197E36-9071-409F-AF7A-72A765D48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AA-45F1-862D-CD7F7CBBC80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15F770-926F-47BE-B9B3-015FD6DF1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AA-45F1-862D-CD7F7CBBC8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741ED64-6D59-4D17-AD55-BD8E68534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AA-45F1-862D-CD7F7CBBC80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A93F10E-F820-42C9-AA5E-99EDE7512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1AA-45F1-862D-CD7F7CBBC80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1A3079E-66E8-4A6C-9326-C10F8FDCE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1AA-45F1-862D-CD7F7CBBC80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3B3C9B5-D000-4E64-AC9E-B8A02498C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1AA-45F1-862D-CD7F7CBBC80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532D445-EF10-44BA-9F6F-C5F4F48AB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1AA-45F1-862D-CD7F7CBBC80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6C32F59-45F8-4650-A9A9-13A97F8CF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1AA-45F1-862D-CD7F7CBBC80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6AE2C53-27DC-4D0C-AC55-A8717B31F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1AA-45F1-862D-CD7F7CBBC80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0719E15-0BFA-4FCA-B9C1-2664A177D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1AA-45F1-862D-CD7F7CBBC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'1'!$BB$77:$BB$93</c:f>
              <c:strCache>
                <c:ptCount val="17"/>
                <c:pt idx="0">
                  <c:v>ຜົ້ງສາລີ</c:v>
                </c:pt>
                <c:pt idx="1">
                  <c:v>ໄຊຍະບູລີ</c:v>
                </c:pt>
                <c:pt idx="2">
                  <c:v>ຫົວພັນ</c:v>
                </c:pt>
                <c:pt idx="3">
                  <c:v>ຊຽງຂວາງ</c:v>
                </c:pt>
                <c:pt idx="4">
                  <c:v>ຫຼວງນ້ຳທາ</c:v>
                </c:pt>
                <c:pt idx="5">
                  <c:v>ຫຼວງພະບາງ</c:v>
                </c:pt>
                <c:pt idx="6">
                  <c:v>ອຸດົມໄຊ</c:v>
                </c:pt>
                <c:pt idx="7">
                  <c:v>ໄຊສົມບູນ</c:v>
                </c:pt>
                <c:pt idx="8">
                  <c:v>ບໍແກ້ວ</c:v>
                </c:pt>
                <c:pt idx="9">
                  <c:v>ວຽງຈັນ</c:v>
                </c:pt>
                <c:pt idx="10">
                  <c:v>ບໍລິຄຳໄຊ</c:v>
                </c:pt>
                <c:pt idx="11">
                  <c:v>ສະຫວັນນະເຂດ</c:v>
                </c:pt>
                <c:pt idx="12">
                  <c:v>ຄຳມວນ</c:v>
                </c:pt>
                <c:pt idx="13">
                  <c:v>ເຊກອງ</c:v>
                </c:pt>
                <c:pt idx="14">
                  <c:v>ຈຳປາສັກ</c:v>
                </c:pt>
                <c:pt idx="15">
                  <c:v>ອັດຕະປື</c:v>
                </c:pt>
                <c:pt idx="16">
                  <c:v>ສາລະວັນ</c:v>
                </c:pt>
              </c:strCache>
            </c:strRef>
          </c:cat>
          <c:val>
            <c:numRef>
              <c:f>'1'!$BC$77:$BC$93</c:f>
              <c:numCache>
                <c:formatCode>General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22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67</c:v>
                </c:pt>
                <c:pt idx="10">
                  <c:v>22</c:v>
                </c:pt>
                <c:pt idx="11">
                  <c:v>2</c:v>
                </c:pt>
                <c:pt idx="12">
                  <c:v>9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'1'!$BD$77:$BD$93</c15:f>
                <c15:dlblRangeCache>
                  <c:ptCount val="17"/>
                  <c:pt idx="0">
                    <c:v>1%</c:v>
                  </c:pt>
                  <c:pt idx="1">
                    <c:v>14%</c:v>
                  </c:pt>
                  <c:pt idx="2">
                    <c:v>1%</c:v>
                  </c:pt>
                  <c:pt idx="3">
                    <c:v>3%</c:v>
                  </c:pt>
                  <c:pt idx="4">
                    <c:v>3%</c:v>
                  </c:pt>
                  <c:pt idx="5">
                    <c:v>13%</c:v>
                  </c:pt>
                  <c:pt idx="6">
                    <c:v>2%</c:v>
                  </c:pt>
                  <c:pt idx="7">
                    <c:v>2%</c:v>
                  </c:pt>
                  <c:pt idx="8">
                    <c:v>1%</c:v>
                  </c:pt>
                  <c:pt idx="9">
                    <c:v>38%</c:v>
                  </c:pt>
                  <c:pt idx="10">
                    <c:v>13%</c:v>
                  </c:pt>
                  <c:pt idx="11">
                    <c:v>1%</c:v>
                  </c:pt>
                  <c:pt idx="12">
                    <c:v>5%</c:v>
                  </c:pt>
                  <c:pt idx="13">
                    <c:v>1%</c:v>
                  </c:pt>
                  <c:pt idx="14">
                    <c:v>2%</c:v>
                  </c:pt>
                  <c:pt idx="15">
                    <c:v>2%</c:v>
                  </c:pt>
                  <c:pt idx="16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AA-45F1-862D-CD7F7CBB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80348831"/>
        <c:axId val="80349311"/>
      </c:barChart>
      <c:catAx>
        <c:axId val="803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9311"/>
        <c:crosses val="autoZero"/>
        <c:auto val="1"/>
        <c:lblAlgn val="ctr"/>
        <c:lblOffset val="100"/>
        <c:noMultiLvlLbl val="0"/>
      </c:catAx>
      <c:valAx>
        <c:axId val="80349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34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o-LA" sz="1200"/>
              <a:t>ປຽບທຽບຂໍ້ມູນນະຄອນຫຼວງ</a:t>
            </a:r>
            <a:r>
              <a:rPr lang="lo-LA" sz="1200" baseline="0"/>
              <a:t> ແລະ ຕ່າງແຂວງ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37-49B0-8BC0-4164F1CA3F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37-49B0-8BC0-4164F1CA3F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'1'!$L$77:$Q$78</c15:sqref>
                  </c15:fullRef>
                </c:ext>
              </c:extLst>
              <c:f>('1'!$N$77:$N$78,'1'!$Q$77:$Q$78)</c:f>
              <c:multiLvlStrCache>
                <c:ptCount val="2"/>
                <c:lvl>
                  <c:pt idx="0">
                    <c:v>ລວມ</c:v>
                  </c:pt>
                  <c:pt idx="1">
                    <c:v>ລວມ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'1'!$L$79:$Q$79</c15:sqref>
                  </c15:fullRef>
                </c:ext>
              </c:extLst>
              <c:f>('1'!$N$79,'1'!$Q$79)</c:f>
              <c:numCache>
                <c:formatCode>General</c:formatCode>
                <c:ptCount val="2"/>
                <c:pt idx="0">
                  <c:v>1183</c:v>
                </c:pt>
                <c:pt idx="1">
                  <c:v>176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520-417B-BB32-35790B2D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o-LA" sz="1200"/>
              <a:t>ປຽບທຽບລູກຄ້າທົວໄປ ແລະ ລູກຄ້າປະກັນໄພ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9D-4BA8-8D82-10C8934D3F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49D-4BA8-8D82-10C8934D3F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'1'!$J$75:$K$75</c:f>
              <c:strCache>
                <c:ptCount val="2"/>
                <c:pt idx="0">
                  <c:v>ລູກຄ້າທົວໄປ</c:v>
                </c:pt>
                <c:pt idx="1">
                  <c:v>ລູກຄ້າປະກັນໄພ</c:v>
                </c:pt>
              </c:strCache>
            </c:strRef>
          </c:cat>
          <c:val>
            <c:numRef>
              <c:f>'1'!$J$76:$K$76</c:f>
              <c:numCache>
                <c:formatCode>General</c:formatCode>
                <c:ptCount val="2"/>
                <c:pt idx="0">
                  <c:v>1152</c:v>
                </c:pt>
                <c:pt idx="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E-4CD5-8C36-7DC7C43D0E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o-LA"/>
              <a:t>ປຽບທຽບແຕ່ລະປະກັນໄພ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'1'!$AP$80</c:f>
              <c:strCache>
                <c:ptCount val="1"/>
                <c:pt idx="0">
                  <c:v>ຈຳນວນ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580D3B0-6F60-4533-AD90-7F691DA83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BD-4FFD-8F5E-9C0458DC69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692990-3CAF-47D7-A595-C3B24BC05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BD-4FFD-8F5E-9C0458DC69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675DE3-06AB-4063-9B07-EB674B445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BD-4FFD-8F5E-9C0458DC69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A35126-56D2-441C-AFB2-FB5F7082F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BD-4FFD-8F5E-9C0458DC69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C32137-E43C-4137-9452-C6FE9AC5E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BD-4FFD-8F5E-9C0458DC69C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BA06C2-94CF-4AA4-AD78-CFA521C25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BD-4FFD-8F5E-9C0458DC69C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4E32B3-A07D-4B5A-A693-D96B8204A2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BD-4FFD-8F5E-9C0458DC69C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8253CB-DC4B-4F5C-AA69-0278135E5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BD-4FFD-8F5E-9C0458DC69C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E855F21-AD61-4111-9E9E-51B2F86E1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BD-4FFD-8F5E-9C0458DC69C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5C4A23-2B89-43AF-9366-316C31D41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BD-4FFD-8F5E-9C0458DC69C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E0BDBE3-B47C-4E49-A06B-11D97CF34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BD-4FFD-8F5E-9C0458DC69C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BFE6973-A26C-4940-A8CB-C3438226F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BD-4FFD-8F5E-9C0458DC69C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9C31A80-D431-4997-998C-A4735F312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BD-4FFD-8F5E-9C0458DC6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'1'!$AO$81:$AO$93</c:f>
              <c:strCache>
                <c:ptCount val="13"/>
                <c:pt idx="0">
                  <c:v>ອາລິອັນສ</c:v>
                </c:pt>
                <c:pt idx="1">
                  <c:v>ໂຊກໄຊ</c:v>
                </c:pt>
                <c:pt idx="2">
                  <c:v>ພົງສະຫວັນ</c:v>
                </c:pt>
                <c:pt idx="3">
                  <c:v>ພຣູເດັນໂຊ</c:v>
                </c:pt>
                <c:pt idx="4">
                  <c:v>ວຽງຈັນ</c:v>
                </c:pt>
                <c:pt idx="5">
                  <c:v>ລາວເທບຈະເລີນ</c:v>
                </c:pt>
                <c:pt idx="6">
                  <c:v>ທິບພະຍະ</c:v>
                </c:pt>
                <c:pt idx="7">
                  <c:v>ຟໍເຕ-ໂຕໂກ</c:v>
                </c:pt>
                <c:pt idx="8">
                  <c:v>ລາວວິວັດ</c:v>
                </c:pt>
                <c:pt idx="9">
                  <c:v>ທີເຄໄອ</c:v>
                </c:pt>
                <c:pt idx="10">
                  <c:v>ST ເມືອງໄທ</c:v>
                </c:pt>
                <c:pt idx="11">
                  <c:v>ຈົງຈີ</c:v>
                </c:pt>
                <c:pt idx="12">
                  <c:v>ລ້ານຊ້າງ</c:v>
                </c:pt>
              </c:strCache>
            </c:strRef>
          </c:cat>
          <c:val>
            <c:numRef>
              <c:f>'1'!$AP$81:$AP$93</c:f>
              <c:numCache>
                <c:formatCode>General</c:formatCode>
                <c:ptCount val="13"/>
                <c:pt idx="0">
                  <c:v>42</c:v>
                </c:pt>
                <c:pt idx="1">
                  <c:v>71</c:v>
                </c:pt>
                <c:pt idx="2">
                  <c:v>40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22</c:v>
                </c:pt>
                <c:pt idx="8">
                  <c:v>0</c:v>
                </c:pt>
                <c:pt idx="9">
                  <c:v>1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'1'!$AQ$81:$AQ$93</c15:f>
                <c15:dlblRangeCache>
                  <c:ptCount val="13"/>
                  <c:pt idx="0">
                    <c:v>20.3%</c:v>
                  </c:pt>
                  <c:pt idx="1">
                    <c:v>34.3%</c:v>
                  </c:pt>
                  <c:pt idx="2">
                    <c:v>19.3%</c:v>
                  </c:pt>
                  <c:pt idx="3">
                    <c:v>1.4%</c:v>
                  </c:pt>
                  <c:pt idx="4">
                    <c:v>3.9%</c:v>
                  </c:pt>
                  <c:pt idx="5">
                    <c:v>2.9%</c:v>
                  </c:pt>
                  <c:pt idx="6">
                    <c:v>1.0%</c:v>
                  </c:pt>
                  <c:pt idx="7">
                    <c:v>10.6%</c:v>
                  </c:pt>
                  <c:pt idx="8">
                    <c:v>0.0%</c:v>
                  </c:pt>
                  <c:pt idx="9">
                    <c:v>0.5%</c:v>
                  </c:pt>
                  <c:pt idx="10">
                    <c:v>4.3%</c:v>
                  </c:pt>
                  <c:pt idx="11">
                    <c:v>1.0%</c:v>
                  </c:pt>
                  <c:pt idx="12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BD-4FFD-8F5E-9C0458DC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861316975"/>
        <c:axId val="1861315535"/>
      </c:barChart>
      <c:catAx>
        <c:axId val="18613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15535"/>
        <c:crosses val="autoZero"/>
        <c:auto val="1"/>
        <c:lblAlgn val="ctr"/>
        <c:lblOffset val="100"/>
        <c:noMultiLvlLbl val="0"/>
      </c:catAx>
      <c:valAx>
        <c:axId val="1861315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131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'2-2'!$C$75</c:f>
          <c:strCache>
            <c:ptCount val="1"/>
            <c:pt idx="0">
              <c:v>ປຽບທຽບຊ່ວງອາຍຸ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'2-2'!$D$76</c:f>
              <c:strCache>
                <c:ptCount val="1"/>
                <c:pt idx="0">
                  <c:v>ຍິງ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8439C6D-3872-47C7-A226-CEF8660D5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008-4841-B28C-A84F522599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B20421-AA0D-49CE-8751-2C0C726AA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008-4841-B28C-A84F522599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FB1102-8083-492C-877E-89989D894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008-4841-B28C-A84F522599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CB6CC2-9B16-410B-A65B-3F1953CD0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008-4841-B28C-A84F522599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98A6A66-BBFB-4BEC-9E8C-E1C2BC084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008-4841-B28C-A84F522599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'2-2'!$C$77:$C$82</c15:sqref>
                  </c15:fullRef>
                </c:ext>
              </c:extLst>
              <c:f>'2-2'!$C$77:$C$81</c:f>
              <c:strCache>
                <c:ptCount val="5"/>
                <c:pt idx="0">
                  <c:v>0-10ປີ</c:v>
                </c:pt>
                <c:pt idx="1">
                  <c:v>10-20ປີ</c:v>
                </c:pt>
                <c:pt idx="2">
                  <c:v>20-30ປີ</c:v>
                </c:pt>
                <c:pt idx="3">
                  <c:v>30-50ປີ</c:v>
                </c:pt>
                <c:pt idx="4">
                  <c:v>50ປີຂຶ້ນໄປ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'2-2'!$D$77:$D$82</c15:sqref>
                  </c15:fullRef>
                </c:ext>
              </c:extLst>
              <c:f>'2-2'!$D$77:$D$81</c:f>
              <c:numCache>
                <c:formatCode>General</c:formatCode>
                <c:ptCount val="5"/>
                <c:pt idx="0">
                  <c:v>154</c:v>
                </c:pt>
                <c:pt idx="1">
                  <c:v>44</c:v>
                </c:pt>
                <c:pt idx="2">
                  <c:v>143</c:v>
                </c:pt>
                <c:pt idx="3">
                  <c:v>238</c:v>
                </c:pt>
                <c:pt idx="4">
                  <c:v>173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'2-2'!$H$77:$H$81</c15:f>
                <c15:dlblRangeCache>
                  <c:ptCount val="5"/>
                  <c:pt idx="0">
                    <c:v>11%</c:v>
                  </c:pt>
                  <c:pt idx="1">
                    <c:v>3%</c:v>
                  </c:pt>
                  <c:pt idx="2">
                    <c:v>10%</c:v>
                  </c:pt>
                  <c:pt idx="3">
                    <c:v>17%</c:v>
                  </c:pt>
                  <c:pt idx="4">
                    <c:v>13%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008-4841-B28C-A84F52259950}"/>
            </c:ext>
          </c:extLst>
        </c:ser>
        <c:ser>
          <c:idx val="1"/>
          <c:order val="1"/>
          <c:tx>
            <c:strRef>
              <c:f>'2-2'!$E$76</c:f>
              <c:strCache>
                <c:ptCount val="1"/>
                <c:pt idx="0">
                  <c:v>ຊາຍ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B9C0E77-5687-4ED0-8823-CD4A6C07D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008-4841-B28C-A84F522599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466A3A-7018-48DC-A33A-6A23A155E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008-4841-B28C-A84F522599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BF26E3-AB39-4D5B-A1F1-53BFD8BEA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008-4841-B28C-A84F522599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04E250-75E1-4454-89F5-7C57F5388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008-4841-B28C-A84F522599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B7CD34-587F-4339-9AB7-DBFCD00B4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008-4841-B28C-A84F522599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'2-2'!$C$77:$C$82</c15:sqref>
                  </c15:fullRef>
                </c:ext>
              </c:extLst>
              <c:f>'2-2'!$C$77:$C$81</c:f>
              <c:strCache>
                <c:ptCount val="5"/>
                <c:pt idx="0">
                  <c:v>0-10ປີ</c:v>
                </c:pt>
                <c:pt idx="1">
                  <c:v>10-20ປີ</c:v>
                </c:pt>
                <c:pt idx="2">
                  <c:v>20-30ປີ</c:v>
                </c:pt>
                <c:pt idx="3">
                  <c:v>30-50ປີ</c:v>
                </c:pt>
                <c:pt idx="4">
                  <c:v>50ປີຂຶ້ນໄປ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'2-2'!$E$77:$E$82</c15:sqref>
                  </c15:fullRef>
                </c:ext>
              </c:extLst>
              <c:f>'2-2'!$E$77:$E$81</c:f>
              <c:numCache>
                <c:formatCode>General</c:formatCode>
                <c:ptCount val="5"/>
                <c:pt idx="0">
                  <c:v>188</c:v>
                </c:pt>
                <c:pt idx="1">
                  <c:v>31</c:v>
                </c:pt>
                <c:pt idx="2">
                  <c:v>78</c:v>
                </c:pt>
                <c:pt idx="3">
                  <c:v>156</c:v>
                </c:pt>
                <c:pt idx="4">
                  <c:v>160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'2-2'!$I$77:$I$81</c15:f>
                <c15:dlblRangeCache>
                  <c:ptCount val="5"/>
                  <c:pt idx="0">
                    <c:v>14%</c:v>
                  </c:pt>
                  <c:pt idx="1">
                    <c:v>2%</c:v>
                  </c:pt>
                  <c:pt idx="2">
                    <c:v>6%</c:v>
                  </c:pt>
                  <c:pt idx="3">
                    <c:v>11%</c:v>
                  </c:pt>
                  <c:pt idx="4">
                    <c:v>12%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008-4841-B28C-A84F52259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401007"/>
        <c:axId val="20694072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'2-2'!$F$76</c15:sqref>
                        </c15:formulaRef>
                      </c:ext>
                    </c:extLst>
                    <c:strCache>
                      <c:ptCount val="1"/>
                      <c:pt idx="0">
                        <c:v>ລວມ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'2-2'!$C$77:$C$82</c15:sqref>
                        </c15:fullRef>
                        <c15:formulaRef>
                          <c15:sqref>'2-2'!$C$77:$C$81</c15:sqref>
                        </c15:formulaRef>
                      </c:ext>
                    </c:extLst>
                    <c:strCache>
                      <c:ptCount val="5"/>
                      <c:pt idx="0">
                        <c:v>0-10ປີ</c:v>
                      </c:pt>
                      <c:pt idx="1">
                        <c:v>10-20ປີ</c:v>
                      </c:pt>
                      <c:pt idx="2">
                        <c:v>20-30ປີ</c:v>
                      </c:pt>
                      <c:pt idx="3">
                        <c:v>30-50ປີ</c:v>
                      </c:pt>
                      <c:pt idx="4">
                        <c:v>50ປີຂຶ້ນໄປ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'2-2'!$F$77:$F$82</c15:sqref>
                        </c15:fullRef>
                        <c15:formulaRef>
                          <c15:sqref>'2-2'!$F$77:$F$81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342</c:v>
                      </c:pt>
                      <c:pt idx="1">
                        <c:v>75</c:v>
                      </c:pt>
                      <c:pt idx="2">
                        <c:v>221</c:v>
                      </c:pt>
                      <c:pt idx="3">
                        <c:v>394</c:v>
                      </c:pt>
                      <c:pt idx="4">
                        <c:v>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008-4841-B28C-A84F52259950}"/>
                  </c:ext>
                </c:extLst>
              </c15:ser>
            </c15:filteredBarSeries>
          </c:ext>
        </c:extLst>
      </c:barChart>
      <c:catAx>
        <c:axId val="20694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07247"/>
        <c:crosses val="autoZero"/>
        <c:auto val="1"/>
        <c:lblAlgn val="ctr"/>
        <c:lblOffset val="100"/>
        <c:noMultiLvlLbl val="0"/>
      </c:catAx>
      <c:valAx>
        <c:axId val="2069407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94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o-LA"/>
              <a:t>ປຽບທຽບເຂດຕົວເມືອງນະຄອນຫຼວງ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'2-2'!$N$81</c:f>
              <c:strCache>
                <c:ptCount val="1"/>
                <c:pt idx="0">
                  <c:v>ຈຳນວນ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361A01-DFB4-465D-8036-094A80BB1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8AA-4FB1-A3C3-4F1E351788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4024BB-A9B9-4433-9132-E7FA8FD8E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8AA-4FB1-A3C3-4F1E351788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C7CDAE-C142-41CE-A156-E5D97DEF8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8AA-4FB1-A3C3-4F1E351788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53D9D8-987C-4AA0-A9A1-5192EA9BF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8AA-4FB1-A3C3-4F1E351788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058685-158B-440E-8C29-3862757A4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8AA-4FB1-A3C3-4F1E351788F5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C2F7DD-21E6-44B7-8E1A-45F32BCAD6A3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8AA-4FB1-A3C3-4F1E351788F5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EED6BF-EFF6-4B13-A353-26A963FC18E4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8AA-4FB1-A3C3-4F1E351788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D863B6-EEF9-47C4-87B6-FDFCB27CB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8AA-4FB1-A3C3-4F1E351788F5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98B9CC-C49B-4016-8480-4BE4D24776EE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8AA-4FB1-A3C3-4F1E3517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'2-2'!$M$82:$M$90</c:f>
              <c:strCache>
                <c:ptCount val="9"/>
                <c:pt idx="0">
                  <c:v>ໄຊທານີ</c:v>
                </c:pt>
                <c:pt idx="1">
                  <c:v>ໄຊເສດຖາ</c:v>
                </c:pt>
                <c:pt idx="2">
                  <c:v>ສີສັດຕະນາກ</c:v>
                </c:pt>
                <c:pt idx="3">
                  <c:v>ສີໂຄດຕະບອງ</c:v>
                </c:pt>
                <c:pt idx="4">
                  <c:v>ຈັນທະບູລີ</c:v>
                </c:pt>
                <c:pt idx="5">
                  <c:v>ຫາດຊາຍຟອງ</c:v>
                </c:pt>
                <c:pt idx="6">
                  <c:v>ສັງທອງ</c:v>
                </c:pt>
                <c:pt idx="7">
                  <c:v>ນາຊາຍທອງ</c:v>
                </c:pt>
                <c:pt idx="8">
                  <c:v>ປາກງຶ່ມ</c:v>
                </c:pt>
              </c:strCache>
            </c:strRef>
          </c:cat>
          <c:val>
            <c:numRef>
              <c:f>'2-2'!$N$82:$N$90</c:f>
              <c:numCache>
                <c:formatCode>General</c:formatCode>
                <c:ptCount val="9"/>
                <c:pt idx="0">
                  <c:v>638</c:v>
                </c:pt>
                <c:pt idx="1">
                  <c:v>238</c:v>
                </c:pt>
                <c:pt idx="2">
                  <c:v>43</c:v>
                </c:pt>
                <c:pt idx="3">
                  <c:v>80</c:v>
                </c:pt>
                <c:pt idx="4">
                  <c:v>94</c:v>
                </c:pt>
                <c:pt idx="5">
                  <c:v>21</c:v>
                </c:pt>
                <c:pt idx="6">
                  <c:v>0</c:v>
                </c:pt>
                <c:pt idx="7">
                  <c:v>54</c:v>
                </c:pt>
                <c:pt idx="8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'2-2'!$O$82:$O$90</c15:f>
                <c15:dlblRangeCache>
                  <c:ptCount val="9"/>
                  <c:pt idx="0">
                    <c:v>54%</c:v>
                  </c:pt>
                  <c:pt idx="1">
                    <c:v>20%</c:v>
                  </c:pt>
                  <c:pt idx="2">
                    <c:v>4%</c:v>
                  </c:pt>
                  <c:pt idx="3">
                    <c:v>7%</c:v>
                  </c:pt>
                  <c:pt idx="4">
                    <c:v>8%</c:v>
                  </c:pt>
                  <c:pt idx="5">
                    <c:v>2%</c:v>
                  </c:pt>
                  <c:pt idx="6">
                    <c:v>0%</c:v>
                  </c:pt>
                  <c:pt idx="7">
                    <c:v>5%</c:v>
                  </c:pt>
                  <c:pt idx="8">
                    <c:v>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8AA-4FB1-A3C3-4F1E3517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11"/>
        <c:axId val="1850856495"/>
        <c:axId val="1850855535"/>
      </c:barChart>
      <c:catAx>
        <c:axId val="185085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55535"/>
        <c:crosses val="autoZero"/>
        <c:auto val="1"/>
        <c:lblAlgn val="ctr"/>
        <c:lblOffset val="100"/>
        <c:noMultiLvlLbl val="0"/>
      </c:catAx>
      <c:valAx>
        <c:axId val="1850855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085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'2-2'!$BC$76</c:f>
              <c:strCache>
                <c:ptCount val="1"/>
                <c:pt idx="0">
                  <c:v>ຈຳນວນ</c:v>
                </c:pt>
              </c:strCache>
            </c:strRef>
          </c:tx>
          <c:spPr>
            <a:gradFill flip="none" rotWithShape="1">
              <a:gsLst>
                <a:gs pos="26000">
                  <a:srgbClr val="00B0F0">
                    <a:tint val="66000"/>
                    <a:satMod val="160000"/>
                  </a:srgbClr>
                </a:gs>
                <a:gs pos="0">
                  <a:srgbClr val="00B0F0"/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5CB8AD5-1D9E-4A22-987F-689B78E6E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6C6-4646-BAF6-CE05D235A1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50512B-39F2-440E-BDB9-BCDAAE24B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C6-4646-BAF6-CE05D235A17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967937-EE7F-4C8C-97F5-2655B3D18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C6-4646-BAF6-CE05D235A17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A63716-09CB-4EA1-A88E-8123D2178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C6-4646-BAF6-CE05D235A1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F086FA-69E1-40A3-93C3-52144DCE0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C6-4646-BAF6-CE05D235A1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FFB7B2-D8BE-4261-A3AD-E74230DB0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C6-4646-BAF6-CE05D235A17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8B98D77-93D7-4D6F-BBBF-57415DE1E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6C6-4646-BAF6-CE05D235A1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EBD0AD-E91C-4E90-A8EF-1AD6EFC7E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6C6-4646-BAF6-CE05D235A1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5D2EB3-6762-466D-B743-DD50C1A7A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C6-4646-BAF6-CE05D235A1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7A377C-00FE-4ABA-B0F8-DF7B58B94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6C6-4646-BAF6-CE05D235A1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A8B775-431B-47B5-9650-AC76B5161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C6-4646-BAF6-CE05D235A17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137B97-F3FE-4016-8870-D53F4800F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C6-4646-BAF6-CE05D235A17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545D8F9-1798-4452-BB8F-6624FB59A6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6C6-4646-BAF6-CE05D235A17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DC7867-95AF-4D83-8FE6-905156603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6C6-4646-BAF6-CE05D235A17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D8DFFF4-8889-4EC3-BC55-A53308447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6C6-4646-BAF6-CE05D235A17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CAD194E-8A67-4AF7-9797-446B74A02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6C6-4646-BAF6-CE05D235A17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C652DBE-3C71-4D44-B618-205E518AE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6C6-4646-BAF6-CE05D235A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'2-2'!$BB$77:$BB$93</c:f>
              <c:strCache>
                <c:ptCount val="17"/>
                <c:pt idx="0">
                  <c:v>ຜົ້ງສາລີ</c:v>
                </c:pt>
                <c:pt idx="1">
                  <c:v>ໄຊຍະບູລີ</c:v>
                </c:pt>
                <c:pt idx="2">
                  <c:v>ຫົວພັນ</c:v>
                </c:pt>
                <c:pt idx="3">
                  <c:v>ຊຽງຂວາງ</c:v>
                </c:pt>
                <c:pt idx="4">
                  <c:v>ຫຼວງນ້ຳທາ</c:v>
                </c:pt>
                <c:pt idx="5">
                  <c:v>ຫຼວງພະບາງ</c:v>
                </c:pt>
                <c:pt idx="6">
                  <c:v>ອຸດົມໄຊ</c:v>
                </c:pt>
                <c:pt idx="7">
                  <c:v>ໄຊສົມບູນ</c:v>
                </c:pt>
                <c:pt idx="8">
                  <c:v>ບໍແກ້ວ</c:v>
                </c:pt>
                <c:pt idx="9">
                  <c:v>ວຽງຈັນ</c:v>
                </c:pt>
                <c:pt idx="10">
                  <c:v>ບໍລິຄຳໄຊ</c:v>
                </c:pt>
                <c:pt idx="11">
                  <c:v>ສະຫວັນນະເຂດ</c:v>
                </c:pt>
                <c:pt idx="12">
                  <c:v>ຄຳມວນ</c:v>
                </c:pt>
                <c:pt idx="13">
                  <c:v>ເຊກອງ</c:v>
                </c:pt>
                <c:pt idx="14">
                  <c:v>ຈຳປາສັກ</c:v>
                </c:pt>
                <c:pt idx="15">
                  <c:v>ອັດຕະປື</c:v>
                </c:pt>
                <c:pt idx="16">
                  <c:v>ສາລະວັນ</c:v>
                </c:pt>
              </c:strCache>
            </c:strRef>
          </c:cat>
          <c:val>
            <c:numRef>
              <c:f>'2-2'!$BC$77:$BC$93</c:f>
              <c:numCache>
                <c:formatCode>General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22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67</c:v>
                </c:pt>
                <c:pt idx="10">
                  <c:v>22</c:v>
                </c:pt>
                <c:pt idx="11">
                  <c:v>2</c:v>
                </c:pt>
                <c:pt idx="12">
                  <c:v>9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'2-2'!$BD$77:$BD$93</c15:f>
                <c15:dlblRangeCache>
                  <c:ptCount val="17"/>
                  <c:pt idx="0">
                    <c:v>1%</c:v>
                  </c:pt>
                  <c:pt idx="1">
                    <c:v>14%</c:v>
                  </c:pt>
                  <c:pt idx="2">
                    <c:v>1%</c:v>
                  </c:pt>
                  <c:pt idx="3">
                    <c:v>3%</c:v>
                  </c:pt>
                  <c:pt idx="4">
                    <c:v>3%</c:v>
                  </c:pt>
                  <c:pt idx="5">
                    <c:v>13%</c:v>
                  </c:pt>
                  <c:pt idx="6">
                    <c:v>2%</c:v>
                  </c:pt>
                  <c:pt idx="7">
                    <c:v>2%</c:v>
                  </c:pt>
                  <c:pt idx="8">
                    <c:v>1%</c:v>
                  </c:pt>
                  <c:pt idx="9">
                    <c:v>38%</c:v>
                  </c:pt>
                  <c:pt idx="10">
                    <c:v>13%</c:v>
                  </c:pt>
                  <c:pt idx="11">
                    <c:v>1%</c:v>
                  </c:pt>
                  <c:pt idx="12">
                    <c:v>5%</c:v>
                  </c:pt>
                  <c:pt idx="13">
                    <c:v>1%</c:v>
                  </c:pt>
                  <c:pt idx="14">
                    <c:v>2%</c:v>
                  </c:pt>
                  <c:pt idx="15">
                    <c:v>2%</c:v>
                  </c:pt>
                  <c:pt idx="16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6C6-4646-BAF6-CE05D235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80348831"/>
        <c:axId val="80349311"/>
      </c:barChart>
      <c:catAx>
        <c:axId val="803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9311"/>
        <c:crosses val="autoZero"/>
        <c:auto val="1"/>
        <c:lblAlgn val="ctr"/>
        <c:lblOffset val="100"/>
        <c:noMultiLvlLbl val="0"/>
      </c:catAx>
      <c:valAx>
        <c:axId val="80349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34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413241</xdr:colOff>
      <xdr:row>85</xdr:row>
      <xdr:rowOff>121341</xdr:rowOff>
    </xdr:from>
    <xdr:to>
      <xdr:col>7</xdr:col>
      <xdr:colOff>436314</xdr:colOff>
      <xdr:row>100</xdr:row>
      <xdr:rowOff>186891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08180-48B8-2E73-100A-C9EB9741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12423</xdr:colOff>
      <xdr:row>91</xdr:row>
      <xdr:rowOff>164824</xdr:rowOff>
    </xdr:from>
    <xdr:to>
      <xdr:col>17</xdr:col>
      <xdr:colOff>169792</xdr:colOff>
      <xdr:row>106</xdr:row>
      <xdr:rowOff>50524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69D83-F861-756C-F786-E80914FD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608771</xdr:colOff>
      <xdr:row>84</xdr:row>
      <xdr:rowOff>106844</xdr:rowOff>
    </xdr:from>
    <xdr:to>
      <xdr:col>63</xdr:col>
      <xdr:colOff>277467</xdr:colOff>
      <xdr:row>95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64917-68E5-DDDA-B2B7-A865D26B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352010</xdr:colOff>
      <xdr:row>85</xdr:row>
      <xdr:rowOff>197954</xdr:rowOff>
    </xdr:from>
    <xdr:to>
      <xdr:col>23</xdr:col>
      <xdr:colOff>360293</xdr:colOff>
      <xdr:row>97</xdr:row>
      <xdr:rowOff>66261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E3D95F-4C95-FBBA-870C-108640DF2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430695</xdr:colOff>
      <xdr:row>78</xdr:row>
      <xdr:rowOff>603802</xdr:rowOff>
    </xdr:from>
    <xdr:to>
      <xdr:col>20</xdr:col>
      <xdr:colOff>563217</xdr:colOff>
      <xdr:row>88</xdr:row>
      <xdr:rowOff>50524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1727B-8465-246C-FDDD-2266AE7A0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608771</xdr:colOff>
      <xdr:row>82</xdr:row>
      <xdr:rowOff>57148</xdr:rowOff>
    </xdr:from>
    <xdr:to>
      <xdr:col>37</xdr:col>
      <xdr:colOff>78684</xdr:colOff>
      <xdr:row>90</xdr:row>
      <xdr:rowOff>414957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3BBD6A-543B-F40A-1FDB-98347DC24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413241</xdr:colOff>
      <xdr:row>85</xdr:row>
      <xdr:rowOff>121341</xdr:rowOff>
    </xdr:from>
    <xdr:to>
      <xdr:col>7</xdr:col>
      <xdr:colOff>436314</xdr:colOff>
      <xdr:row>100</xdr:row>
      <xdr:rowOff>186891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EFB5E-6064-42C5-8885-0E5C34FE9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12423</xdr:colOff>
      <xdr:row>91</xdr:row>
      <xdr:rowOff>164824</xdr:rowOff>
    </xdr:from>
    <xdr:to>
      <xdr:col>17</xdr:col>
      <xdr:colOff>169792</xdr:colOff>
      <xdr:row>106</xdr:row>
      <xdr:rowOff>50524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53FD2-320F-494A-AF90-764B4218C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608771</xdr:colOff>
      <xdr:row>84</xdr:row>
      <xdr:rowOff>106844</xdr:rowOff>
    </xdr:from>
    <xdr:to>
      <xdr:col>63</xdr:col>
      <xdr:colOff>277467</xdr:colOff>
      <xdr:row>95</xdr:row>
      <xdr:rowOff>9110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BE7F5-CCE7-404C-9C16-53492E95D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352010</xdr:colOff>
      <xdr:row>85</xdr:row>
      <xdr:rowOff>197954</xdr:rowOff>
    </xdr:from>
    <xdr:to>
      <xdr:col>23</xdr:col>
      <xdr:colOff>360293</xdr:colOff>
      <xdr:row>97</xdr:row>
      <xdr:rowOff>66261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1E758F-255D-41B2-AF0B-D4282B6C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430695</xdr:colOff>
      <xdr:row>78</xdr:row>
      <xdr:rowOff>603802</xdr:rowOff>
    </xdr:from>
    <xdr:to>
      <xdr:col>20</xdr:col>
      <xdr:colOff>563217</xdr:colOff>
      <xdr:row>88</xdr:row>
      <xdr:rowOff>50524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D5F669-D11E-49E8-B01E-F9EAF5303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608771</xdr:colOff>
      <xdr:row>82</xdr:row>
      <xdr:rowOff>57148</xdr:rowOff>
    </xdr:from>
    <xdr:to>
      <xdr:col>37</xdr:col>
      <xdr:colOff>78684</xdr:colOff>
      <xdr:row>90</xdr:row>
      <xdr:rowOff>414957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93363C-34ED-4283-9435-0081EAC2B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E696-DFBA-454A-9220-3D6D2DD44FF9}">
  <dimension ref="A2:BT94"/>
  <sheetViews>
    <sheetView zoomScale="115" zoomScaleNormal="115" workbookViewId="0">
      <selection activeCell="H83" sqref="H83"/>
    </sheetView>
  </sheetViews>
  <sheetFormatPr defaultRowHeight="15" x14ac:dyDescent="0.25"/>
  <cols>
    <col min="1" max="1" width="13.28515625" customWidth="1"/>
    <col min="2" max="2" width="10.42578125" bestFit="1" customWidth="1"/>
    <col min="3" max="3" width="12.140625" bestFit="1" customWidth="1"/>
    <col min="4" max="5" width="6.42578125" bestFit="1" customWidth="1"/>
    <col min="6" max="6" width="10.140625" bestFit="1" customWidth="1"/>
    <col min="7" max="7" width="9.140625" customWidth="1"/>
    <col min="8" max="8" width="10.28515625" style="125" customWidth="1"/>
    <col min="9" max="10" width="9.140625" customWidth="1"/>
    <col min="11" max="11" width="13.140625" bestFit="1" customWidth="1"/>
    <col min="12" max="12" width="9.85546875" bestFit="1" customWidth="1"/>
    <col min="13" max="13" width="20.28515625" customWidth="1"/>
    <col min="14" max="14" width="8.5703125" bestFit="1" customWidth="1"/>
    <col min="15" max="18" width="9.140625" customWidth="1"/>
    <col min="19" max="19" width="12" customWidth="1"/>
    <col min="20" max="21" width="9.140625" customWidth="1"/>
    <col min="22" max="22" width="10.42578125" customWidth="1"/>
    <col min="23" max="33" width="9.140625" customWidth="1"/>
    <col min="34" max="34" width="9.5703125" customWidth="1"/>
    <col min="35" max="35" width="11.85546875" customWidth="1"/>
    <col min="36" max="40" width="9.140625" customWidth="1"/>
    <col min="41" max="41" width="15.5703125" customWidth="1"/>
    <col min="42" max="44" width="9.140625" customWidth="1"/>
    <col min="45" max="48" width="9.7109375" customWidth="1"/>
    <col min="49" max="53" width="9.140625" customWidth="1"/>
    <col min="54" max="54" width="18" customWidth="1"/>
    <col min="55" max="68" width="9.140625" customWidth="1"/>
  </cols>
  <sheetData>
    <row r="2" spans="1:72" ht="21" x14ac:dyDescent="0.25">
      <c r="A2" s="166" t="s">
        <v>89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spans="1:72" ht="18" x14ac:dyDescent="0.4">
      <c r="A3" s="169" t="s">
        <v>0</v>
      </c>
      <c r="B3" s="169" t="s">
        <v>1</v>
      </c>
      <c r="C3" s="170" t="s">
        <v>2</v>
      </c>
      <c r="D3" s="171" t="s">
        <v>3</v>
      </c>
      <c r="E3" s="172" t="s">
        <v>4</v>
      </c>
      <c r="F3" s="172"/>
      <c r="G3" s="172"/>
      <c r="H3" s="172"/>
      <c r="I3" s="173" t="s">
        <v>5</v>
      </c>
      <c r="J3" s="173"/>
      <c r="K3" s="173"/>
      <c r="L3" s="173"/>
      <c r="M3" s="151" t="s">
        <v>6</v>
      </c>
      <c r="N3" s="151"/>
      <c r="O3" s="151"/>
      <c r="P3" s="174" t="s">
        <v>7</v>
      </c>
      <c r="Q3" s="174"/>
      <c r="R3" s="174"/>
      <c r="S3" s="174"/>
      <c r="T3" s="174"/>
      <c r="U3" s="174"/>
      <c r="V3" s="174"/>
      <c r="W3" s="174"/>
      <c r="X3" s="174"/>
      <c r="Y3" s="160" t="s">
        <v>8</v>
      </c>
      <c r="Z3" s="161"/>
      <c r="AA3" s="161"/>
      <c r="AB3" s="162"/>
      <c r="AC3" s="163" t="s">
        <v>9</v>
      </c>
      <c r="AD3" s="164"/>
      <c r="AE3" s="165">
        <v>45219</v>
      </c>
      <c r="AF3" s="164"/>
      <c r="AG3" s="163" t="s">
        <v>10</v>
      </c>
      <c r="AH3" s="164"/>
      <c r="AI3" s="163" t="s">
        <v>11</v>
      </c>
      <c r="AJ3" s="164"/>
      <c r="AK3" s="163" t="s">
        <v>12</v>
      </c>
      <c r="AL3" s="164"/>
      <c r="AM3" s="157" t="s">
        <v>13</v>
      </c>
      <c r="AN3" s="158"/>
      <c r="AO3" s="158"/>
      <c r="AP3" s="158"/>
      <c r="AQ3" s="158"/>
      <c r="AR3" s="158"/>
      <c r="AS3" s="158"/>
      <c r="AT3" s="158"/>
      <c r="AU3" s="158"/>
      <c r="AV3" s="158"/>
      <c r="AW3" s="159"/>
      <c r="AX3" s="1"/>
    </row>
    <row r="4" spans="1:72" ht="33.75" customHeight="1" x14ac:dyDescent="0.4">
      <c r="A4" s="169"/>
      <c r="B4" s="169"/>
      <c r="C4" s="170"/>
      <c r="D4" s="171"/>
      <c r="E4" s="2" t="s">
        <v>14</v>
      </c>
      <c r="F4" s="2" t="s">
        <v>15</v>
      </c>
      <c r="G4" s="2" t="s">
        <v>16</v>
      </c>
      <c r="H4" s="116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  <c r="U4" s="5" t="s">
        <v>26</v>
      </c>
      <c r="V4" s="5" t="s">
        <v>27</v>
      </c>
      <c r="W4" s="5" t="s">
        <v>28</v>
      </c>
      <c r="X4" s="5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8" t="s">
        <v>36</v>
      </c>
      <c r="AN4" s="8" t="s">
        <v>37</v>
      </c>
      <c r="AO4" s="8" t="s">
        <v>38</v>
      </c>
      <c r="AP4" s="8" t="s">
        <v>39</v>
      </c>
      <c r="AQ4" s="8" t="s">
        <v>40</v>
      </c>
      <c r="AR4" s="8" t="s">
        <v>41</v>
      </c>
      <c r="AS4" s="8" t="s">
        <v>42</v>
      </c>
      <c r="AT4" s="8" t="s">
        <v>43</v>
      </c>
      <c r="AU4" s="8" t="s">
        <v>44</v>
      </c>
      <c r="AV4" s="8" t="s">
        <v>90</v>
      </c>
      <c r="AW4" s="9" t="s">
        <v>46</v>
      </c>
      <c r="AX4" s="8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</row>
    <row r="5" spans="1:72" ht="20.25" hidden="1" x14ac:dyDescent="0.35">
      <c r="A5" s="91">
        <v>45292</v>
      </c>
      <c r="B5" s="12">
        <f>SUM(C5:D5)</f>
        <v>32</v>
      </c>
      <c r="C5" s="12">
        <v>17</v>
      </c>
      <c r="D5" s="12">
        <v>15</v>
      </c>
      <c r="E5" s="13">
        <v>18</v>
      </c>
      <c r="F5" s="13">
        <v>8</v>
      </c>
      <c r="G5" s="13">
        <v>2</v>
      </c>
      <c r="H5" s="117">
        <v>2</v>
      </c>
      <c r="I5" s="14">
        <v>2</v>
      </c>
      <c r="J5" s="14">
        <v>0</v>
      </c>
      <c r="K5" s="14">
        <v>0</v>
      </c>
      <c r="L5" s="14">
        <v>0</v>
      </c>
      <c r="M5" s="15">
        <v>14</v>
      </c>
      <c r="N5" s="15">
        <v>15</v>
      </c>
      <c r="O5" s="15">
        <v>3</v>
      </c>
      <c r="P5" s="16">
        <v>22</v>
      </c>
      <c r="Q5" s="16">
        <v>1</v>
      </c>
      <c r="R5" s="16">
        <v>2</v>
      </c>
      <c r="S5" s="16">
        <v>1</v>
      </c>
      <c r="T5" s="16">
        <v>1</v>
      </c>
      <c r="U5" s="16">
        <v>0</v>
      </c>
      <c r="V5" s="17">
        <v>1</v>
      </c>
      <c r="W5" s="17">
        <v>0</v>
      </c>
      <c r="X5" s="17">
        <v>2</v>
      </c>
      <c r="Y5" s="18">
        <v>0</v>
      </c>
      <c r="Z5" s="18">
        <v>4</v>
      </c>
      <c r="AA5" s="18">
        <v>0</v>
      </c>
      <c r="AB5" s="18">
        <v>1</v>
      </c>
      <c r="AC5" s="19">
        <v>2</v>
      </c>
      <c r="AD5" s="19">
        <v>8</v>
      </c>
      <c r="AE5" s="19">
        <v>0</v>
      </c>
      <c r="AF5" s="19">
        <v>1</v>
      </c>
      <c r="AG5" s="19">
        <v>7</v>
      </c>
      <c r="AH5" s="19">
        <v>3</v>
      </c>
      <c r="AI5" s="19">
        <v>5</v>
      </c>
      <c r="AJ5" s="19">
        <v>2</v>
      </c>
      <c r="AK5" s="19">
        <v>3</v>
      </c>
      <c r="AL5" s="19">
        <v>1</v>
      </c>
      <c r="AM5" s="20">
        <v>1</v>
      </c>
      <c r="AN5" s="20">
        <v>1</v>
      </c>
      <c r="AO5" s="20">
        <v>1</v>
      </c>
      <c r="AP5" s="20">
        <v>0</v>
      </c>
      <c r="AQ5" s="20">
        <v>1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1">
        <v>0</v>
      </c>
      <c r="AX5" s="21">
        <v>0</v>
      </c>
      <c r="AY5" s="22">
        <v>0</v>
      </c>
      <c r="AZ5" s="23">
        <v>0</v>
      </c>
      <c r="BA5" s="23">
        <v>0</v>
      </c>
      <c r="BB5" s="23">
        <v>0</v>
      </c>
      <c r="BC5" s="23">
        <v>0</v>
      </c>
      <c r="BD5" s="23">
        <v>1</v>
      </c>
      <c r="BE5" s="23">
        <v>0</v>
      </c>
      <c r="BF5" s="23">
        <v>0</v>
      </c>
      <c r="BG5" s="23">
        <v>0</v>
      </c>
      <c r="BH5" s="23">
        <v>1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0</v>
      </c>
      <c r="BO5" s="23">
        <v>0</v>
      </c>
      <c r="BP5" s="24">
        <f>SUM(AY5:BO5)</f>
        <v>2</v>
      </c>
      <c r="BQ5">
        <f>SUM(E5:H5,I5:L5)</f>
        <v>32</v>
      </c>
      <c r="BR5">
        <f>SUM(AC5:AL5)</f>
        <v>32</v>
      </c>
      <c r="BS5">
        <f>SUM(AM5:AX5)</f>
        <v>4</v>
      </c>
      <c r="BT5">
        <f>SUM(G5:H5,K5:L5)</f>
        <v>4</v>
      </c>
    </row>
    <row r="6" spans="1:72" ht="20.25" hidden="1" x14ac:dyDescent="0.35">
      <c r="A6" s="91">
        <v>45293</v>
      </c>
      <c r="B6" s="12">
        <f t="shared" ref="B6:B35" si="0">SUM(C6:D6)</f>
        <v>53</v>
      </c>
      <c r="C6" s="12">
        <v>35</v>
      </c>
      <c r="D6" s="12">
        <v>18</v>
      </c>
      <c r="E6" s="13">
        <v>22</v>
      </c>
      <c r="F6" s="13">
        <v>17</v>
      </c>
      <c r="G6" s="13">
        <v>3</v>
      </c>
      <c r="H6" s="117">
        <v>3</v>
      </c>
      <c r="I6" s="14">
        <v>5</v>
      </c>
      <c r="J6" s="14">
        <v>3</v>
      </c>
      <c r="K6" s="14">
        <v>0</v>
      </c>
      <c r="L6" s="14">
        <v>0</v>
      </c>
      <c r="M6" s="15">
        <v>27</v>
      </c>
      <c r="N6" s="15">
        <v>19</v>
      </c>
      <c r="O6" s="15">
        <v>7</v>
      </c>
      <c r="P6" s="16">
        <v>28</v>
      </c>
      <c r="Q6" s="16">
        <v>7</v>
      </c>
      <c r="R6" s="16">
        <v>3</v>
      </c>
      <c r="S6" s="16">
        <v>1</v>
      </c>
      <c r="T6" s="16">
        <v>1</v>
      </c>
      <c r="U6" s="16">
        <v>0</v>
      </c>
      <c r="V6" s="17">
        <v>4</v>
      </c>
      <c r="W6" s="17">
        <v>0</v>
      </c>
      <c r="X6" s="17">
        <v>1</v>
      </c>
      <c r="Y6" s="18">
        <v>0</v>
      </c>
      <c r="Z6" s="18">
        <v>2</v>
      </c>
      <c r="AA6" s="18">
        <v>0</v>
      </c>
      <c r="AB6" s="18">
        <v>1</v>
      </c>
      <c r="AC6" s="19">
        <v>3</v>
      </c>
      <c r="AD6" s="19">
        <v>4</v>
      </c>
      <c r="AE6" s="19">
        <v>6</v>
      </c>
      <c r="AF6" s="19">
        <v>1</v>
      </c>
      <c r="AG6" s="19">
        <v>11</v>
      </c>
      <c r="AH6" s="19">
        <v>5</v>
      </c>
      <c r="AI6" s="19">
        <v>9</v>
      </c>
      <c r="AJ6" s="19">
        <v>6</v>
      </c>
      <c r="AK6" s="19">
        <v>6</v>
      </c>
      <c r="AL6" s="19">
        <v>2</v>
      </c>
      <c r="AM6" s="20">
        <v>2</v>
      </c>
      <c r="AN6" s="20">
        <v>0</v>
      </c>
      <c r="AO6" s="20">
        <v>3</v>
      </c>
      <c r="AP6" s="20">
        <v>0</v>
      </c>
      <c r="AQ6" s="20">
        <v>1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1">
        <v>0</v>
      </c>
      <c r="AX6" s="21">
        <v>0</v>
      </c>
      <c r="AY6" s="22">
        <v>0</v>
      </c>
      <c r="AZ6" s="23">
        <v>1</v>
      </c>
      <c r="BA6" s="23">
        <v>0</v>
      </c>
      <c r="BB6" s="23">
        <v>1</v>
      </c>
      <c r="BC6" s="23">
        <v>0</v>
      </c>
      <c r="BD6" s="23">
        <v>0</v>
      </c>
      <c r="BE6" s="23">
        <v>0</v>
      </c>
      <c r="BF6" s="23">
        <v>1</v>
      </c>
      <c r="BG6" s="23">
        <v>0</v>
      </c>
      <c r="BH6" s="23">
        <v>4</v>
      </c>
      <c r="BI6" s="23">
        <v>1</v>
      </c>
      <c r="BJ6" s="23">
        <v>0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4">
        <f t="shared" ref="BP6:BP33" si="1">SUM(AY6:BO6)</f>
        <v>8</v>
      </c>
      <c r="BQ6">
        <f t="shared" ref="BQ6:BQ35" si="2">SUM(E6:H6,I6:L6)</f>
        <v>53</v>
      </c>
      <c r="BR6">
        <f t="shared" ref="BR6:BR35" si="3">SUM(AC6:AL6)</f>
        <v>53</v>
      </c>
      <c r="BS6">
        <f t="shared" ref="BS6:BS35" si="4">SUM(AM6:AX6)</f>
        <v>6</v>
      </c>
      <c r="BT6">
        <f t="shared" ref="BT6:BT35" si="5">SUM(G6:H6,K6:L6)</f>
        <v>6</v>
      </c>
    </row>
    <row r="7" spans="1:72" ht="17.25" hidden="1" x14ac:dyDescent="0.35">
      <c r="A7" s="91">
        <v>45294</v>
      </c>
      <c r="B7" s="12">
        <f t="shared" si="0"/>
        <v>36</v>
      </c>
      <c r="C7" s="12">
        <v>22</v>
      </c>
      <c r="D7" s="12">
        <v>14</v>
      </c>
      <c r="E7" s="13">
        <v>17</v>
      </c>
      <c r="F7" s="13">
        <v>10</v>
      </c>
      <c r="G7" s="13">
        <v>5</v>
      </c>
      <c r="H7" s="117">
        <v>1</v>
      </c>
      <c r="I7" s="14">
        <v>2</v>
      </c>
      <c r="J7" s="14">
        <v>0</v>
      </c>
      <c r="K7" s="14">
        <v>1</v>
      </c>
      <c r="L7" s="14">
        <v>0</v>
      </c>
      <c r="M7" s="15">
        <v>23</v>
      </c>
      <c r="N7" s="15">
        <v>11</v>
      </c>
      <c r="O7" s="15">
        <v>2</v>
      </c>
      <c r="P7" s="25">
        <v>17</v>
      </c>
      <c r="Q7" s="25">
        <v>5</v>
      </c>
      <c r="R7" s="25">
        <v>1</v>
      </c>
      <c r="S7" s="25">
        <v>2</v>
      </c>
      <c r="T7" s="25">
        <v>1</v>
      </c>
      <c r="U7" s="25">
        <v>1</v>
      </c>
      <c r="V7" s="26">
        <v>3</v>
      </c>
      <c r="W7" s="26">
        <v>0</v>
      </c>
      <c r="X7" s="26">
        <v>3</v>
      </c>
      <c r="Y7" s="18">
        <v>0</v>
      </c>
      <c r="Z7" s="18">
        <v>0</v>
      </c>
      <c r="AA7" s="18">
        <v>0</v>
      </c>
      <c r="AB7" s="18">
        <v>2</v>
      </c>
      <c r="AC7" s="19">
        <v>6</v>
      </c>
      <c r="AD7" s="19">
        <v>4</v>
      </c>
      <c r="AE7" s="19">
        <v>0</v>
      </c>
      <c r="AF7" s="19">
        <v>0</v>
      </c>
      <c r="AG7" s="19">
        <v>5</v>
      </c>
      <c r="AH7" s="19">
        <v>4</v>
      </c>
      <c r="AI7" s="19">
        <v>3</v>
      </c>
      <c r="AJ7" s="19">
        <v>0</v>
      </c>
      <c r="AK7" s="19">
        <v>8</v>
      </c>
      <c r="AL7" s="19">
        <v>6</v>
      </c>
      <c r="AM7" s="20">
        <v>3</v>
      </c>
      <c r="AN7" s="20">
        <v>2</v>
      </c>
      <c r="AO7" s="20">
        <v>1</v>
      </c>
      <c r="AP7" s="20">
        <v>0</v>
      </c>
      <c r="AQ7" s="20">
        <v>1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1">
        <v>0</v>
      </c>
      <c r="AX7" s="21">
        <v>0</v>
      </c>
      <c r="AY7" s="22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3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4">
        <f t="shared" si="1"/>
        <v>3</v>
      </c>
      <c r="BQ7">
        <f t="shared" si="2"/>
        <v>36</v>
      </c>
      <c r="BR7">
        <f t="shared" si="3"/>
        <v>36</v>
      </c>
      <c r="BS7">
        <f t="shared" si="4"/>
        <v>7</v>
      </c>
      <c r="BT7">
        <f t="shared" si="5"/>
        <v>7</v>
      </c>
    </row>
    <row r="8" spans="1:72" ht="18" hidden="1" x14ac:dyDescent="0.35">
      <c r="A8" s="91">
        <v>45295</v>
      </c>
      <c r="B8" s="12">
        <f>SUM(C8:D8)</f>
        <v>61</v>
      </c>
      <c r="C8" s="12">
        <v>40</v>
      </c>
      <c r="D8" s="12">
        <v>21</v>
      </c>
      <c r="E8" s="13">
        <v>27</v>
      </c>
      <c r="F8" s="13">
        <v>16</v>
      </c>
      <c r="G8" s="13">
        <v>7</v>
      </c>
      <c r="H8" s="117">
        <v>2</v>
      </c>
      <c r="I8" s="14">
        <v>4</v>
      </c>
      <c r="J8" s="14">
        <v>5</v>
      </c>
      <c r="K8" s="14">
        <v>0</v>
      </c>
      <c r="L8" s="14">
        <v>0</v>
      </c>
      <c r="M8" s="15">
        <v>37</v>
      </c>
      <c r="N8" s="15">
        <v>22</v>
      </c>
      <c r="O8" s="15">
        <v>2</v>
      </c>
      <c r="P8" s="27">
        <v>20</v>
      </c>
      <c r="Q8" s="27">
        <v>20</v>
      </c>
      <c r="R8" s="27">
        <v>2</v>
      </c>
      <c r="S8" s="27">
        <v>4</v>
      </c>
      <c r="T8" s="27">
        <v>2</v>
      </c>
      <c r="U8" s="27">
        <v>0</v>
      </c>
      <c r="V8" s="27">
        <v>3</v>
      </c>
      <c r="W8" s="27">
        <v>0</v>
      </c>
      <c r="X8" s="27">
        <v>1</v>
      </c>
      <c r="Y8" s="18">
        <v>0</v>
      </c>
      <c r="Z8" s="18">
        <v>2</v>
      </c>
      <c r="AA8" s="18">
        <v>0</v>
      </c>
      <c r="AB8" s="18">
        <v>3</v>
      </c>
      <c r="AC8" s="19">
        <v>10</v>
      </c>
      <c r="AD8" s="19">
        <v>5</v>
      </c>
      <c r="AE8" s="19">
        <v>5</v>
      </c>
      <c r="AF8" s="19">
        <v>1</v>
      </c>
      <c r="AG8" s="19">
        <v>5</v>
      </c>
      <c r="AH8" s="19">
        <v>4</v>
      </c>
      <c r="AI8" s="19">
        <v>10</v>
      </c>
      <c r="AJ8" s="19">
        <v>4</v>
      </c>
      <c r="AK8" s="19">
        <v>10</v>
      </c>
      <c r="AL8" s="19">
        <v>7</v>
      </c>
      <c r="AM8" s="20">
        <v>2</v>
      </c>
      <c r="AN8" s="20">
        <v>4</v>
      </c>
      <c r="AO8" s="20">
        <v>3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1">
        <v>0</v>
      </c>
      <c r="AX8" s="21">
        <v>0</v>
      </c>
      <c r="AY8" s="28">
        <v>0</v>
      </c>
      <c r="AZ8" s="20">
        <v>1</v>
      </c>
      <c r="BA8" s="28">
        <v>0</v>
      </c>
      <c r="BB8" s="28">
        <v>0</v>
      </c>
      <c r="BC8" s="28">
        <v>1</v>
      </c>
      <c r="BD8" s="28">
        <v>0</v>
      </c>
      <c r="BE8" s="28">
        <v>0</v>
      </c>
      <c r="BF8" s="28">
        <v>0</v>
      </c>
      <c r="BG8" s="28">
        <v>1</v>
      </c>
      <c r="BH8" s="28">
        <v>6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4">
        <f t="shared" si="1"/>
        <v>9</v>
      </c>
      <c r="BQ8">
        <f t="shared" si="2"/>
        <v>61</v>
      </c>
      <c r="BR8">
        <f t="shared" si="3"/>
        <v>61</v>
      </c>
      <c r="BS8">
        <f t="shared" si="4"/>
        <v>9</v>
      </c>
      <c r="BT8">
        <f t="shared" si="5"/>
        <v>9</v>
      </c>
    </row>
    <row r="9" spans="1:72" ht="17.25" hidden="1" x14ac:dyDescent="0.35">
      <c r="A9" s="91">
        <v>45296</v>
      </c>
      <c r="B9" s="12">
        <f t="shared" si="0"/>
        <v>55</v>
      </c>
      <c r="C9" s="12">
        <v>32</v>
      </c>
      <c r="D9" s="12">
        <v>23</v>
      </c>
      <c r="E9" s="13">
        <v>29</v>
      </c>
      <c r="F9" s="13">
        <v>13</v>
      </c>
      <c r="G9" s="13">
        <v>4</v>
      </c>
      <c r="H9" s="117">
        <v>0</v>
      </c>
      <c r="I9" s="14">
        <v>7</v>
      </c>
      <c r="J9" s="14">
        <v>2</v>
      </c>
      <c r="K9" s="14">
        <v>0</v>
      </c>
      <c r="L9" s="14">
        <v>0</v>
      </c>
      <c r="M9" s="15">
        <v>35</v>
      </c>
      <c r="N9" s="15">
        <v>18</v>
      </c>
      <c r="O9" s="15">
        <v>2</v>
      </c>
      <c r="P9" s="25">
        <v>22</v>
      </c>
      <c r="Q9" s="25">
        <v>10</v>
      </c>
      <c r="R9" s="25">
        <v>0</v>
      </c>
      <c r="S9" s="25">
        <v>9</v>
      </c>
      <c r="T9" s="25">
        <v>2</v>
      </c>
      <c r="U9" s="25">
        <v>0</v>
      </c>
      <c r="V9" s="25">
        <v>1</v>
      </c>
      <c r="W9" s="25">
        <v>0</v>
      </c>
      <c r="X9" s="29">
        <v>2</v>
      </c>
      <c r="Y9" s="18">
        <v>0</v>
      </c>
      <c r="Z9" s="18">
        <v>0</v>
      </c>
      <c r="AA9" s="18">
        <v>0</v>
      </c>
      <c r="AB9" s="18">
        <v>4</v>
      </c>
      <c r="AC9" s="19">
        <v>7</v>
      </c>
      <c r="AD9" s="19">
        <v>12</v>
      </c>
      <c r="AE9" s="19">
        <v>2</v>
      </c>
      <c r="AF9" s="19">
        <v>0</v>
      </c>
      <c r="AG9" s="19">
        <v>5</v>
      </c>
      <c r="AH9" s="19">
        <v>1</v>
      </c>
      <c r="AI9" s="19">
        <v>10</v>
      </c>
      <c r="AJ9" s="19">
        <v>5</v>
      </c>
      <c r="AK9" s="19">
        <v>8</v>
      </c>
      <c r="AL9" s="19">
        <v>5</v>
      </c>
      <c r="AM9" s="20">
        <v>1</v>
      </c>
      <c r="AN9" s="20">
        <v>1</v>
      </c>
      <c r="AO9" s="20">
        <v>2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1">
        <v>0</v>
      </c>
      <c r="AX9" s="21">
        <v>0</v>
      </c>
      <c r="AY9" s="28">
        <v>0</v>
      </c>
      <c r="AZ9" s="20">
        <v>3</v>
      </c>
      <c r="BA9" s="28">
        <v>0</v>
      </c>
      <c r="BB9" s="28">
        <v>0</v>
      </c>
      <c r="BC9" s="28">
        <v>0</v>
      </c>
      <c r="BD9" s="28">
        <v>0</v>
      </c>
      <c r="BE9" s="28">
        <v>0</v>
      </c>
      <c r="BF9" s="28">
        <v>0</v>
      </c>
      <c r="BG9" s="28">
        <v>0</v>
      </c>
      <c r="BH9" s="28">
        <v>3</v>
      </c>
      <c r="BI9" s="28">
        <v>2</v>
      </c>
      <c r="BJ9" s="28">
        <v>1</v>
      </c>
      <c r="BK9" s="28">
        <v>0</v>
      </c>
      <c r="BL9" s="28">
        <v>0</v>
      </c>
      <c r="BM9" s="28">
        <v>0</v>
      </c>
      <c r="BN9" s="28">
        <v>0</v>
      </c>
      <c r="BO9" s="28">
        <v>0</v>
      </c>
      <c r="BP9" s="24">
        <f t="shared" si="1"/>
        <v>9</v>
      </c>
      <c r="BQ9">
        <f t="shared" si="2"/>
        <v>55</v>
      </c>
      <c r="BR9">
        <f t="shared" si="3"/>
        <v>55</v>
      </c>
      <c r="BS9">
        <f t="shared" si="4"/>
        <v>4</v>
      </c>
      <c r="BT9">
        <f t="shared" si="5"/>
        <v>4</v>
      </c>
    </row>
    <row r="10" spans="1:72" ht="17.25" hidden="1" x14ac:dyDescent="0.35">
      <c r="A10" s="91">
        <v>45297</v>
      </c>
      <c r="B10" s="12">
        <f t="shared" si="0"/>
        <v>51</v>
      </c>
      <c r="C10" s="12">
        <v>26</v>
      </c>
      <c r="D10" s="12">
        <v>25</v>
      </c>
      <c r="E10" s="13">
        <v>23</v>
      </c>
      <c r="F10" s="13">
        <v>15</v>
      </c>
      <c r="G10" s="13">
        <v>6</v>
      </c>
      <c r="H10" s="117">
        <v>1</v>
      </c>
      <c r="I10" s="14">
        <v>5</v>
      </c>
      <c r="J10" s="14">
        <v>1</v>
      </c>
      <c r="K10" s="14">
        <v>0</v>
      </c>
      <c r="L10" s="14">
        <v>0</v>
      </c>
      <c r="M10" s="15">
        <v>40</v>
      </c>
      <c r="N10" s="15">
        <v>10</v>
      </c>
      <c r="O10" s="15">
        <v>1</v>
      </c>
      <c r="P10" s="25">
        <v>21</v>
      </c>
      <c r="Q10" s="25">
        <v>11</v>
      </c>
      <c r="R10" s="25">
        <v>2</v>
      </c>
      <c r="S10" s="25">
        <v>8</v>
      </c>
      <c r="T10" s="25">
        <v>0</v>
      </c>
      <c r="U10" s="25">
        <v>1</v>
      </c>
      <c r="V10" s="25">
        <v>2</v>
      </c>
      <c r="W10" s="25">
        <v>0</v>
      </c>
      <c r="X10" s="25">
        <v>0</v>
      </c>
      <c r="Y10" s="18">
        <v>0</v>
      </c>
      <c r="Z10" s="18">
        <v>0</v>
      </c>
      <c r="AA10" s="18">
        <v>0</v>
      </c>
      <c r="AB10" s="18">
        <v>2</v>
      </c>
      <c r="AC10" s="19">
        <v>8</v>
      </c>
      <c r="AD10" s="19">
        <v>7</v>
      </c>
      <c r="AE10" s="19">
        <v>1</v>
      </c>
      <c r="AF10" s="19">
        <v>2</v>
      </c>
      <c r="AG10" s="19">
        <v>9</v>
      </c>
      <c r="AH10" s="19">
        <v>2</v>
      </c>
      <c r="AI10" s="19">
        <v>3</v>
      </c>
      <c r="AJ10" s="19">
        <v>5</v>
      </c>
      <c r="AK10" s="19">
        <v>5</v>
      </c>
      <c r="AL10" s="19">
        <v>9</v>
      </c>
      <c r="AM10" s="20">
        <v>2</v>
      </c>
      <c r="AN10" s="20">
        <v>2</v>
      </c>
      <c r="AO10" s="20">
        <v>2</v>
      </c>
      <c r="AP10" s="20">
        <v>0</v>
      </c>
      <c r="AQ10" s="20">
        <v>1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1">
        <v>0</v>
      </c>
      <c r="AX10" s="21">
        <v>0</v>
      </c>
      <c r="AY10" s="28">
        <v>0</v>
      </c>
      <c r="AZ10" s="20">
        <v>1</v>
      </c>
      <c r="BA10" s="28">
        <v>0</v>
      </c>
      <c r="BB10" s="28">
        <v>0</v>
      </c>
      <c r="BC10" s="28">
        <v>0</v>
      </c>
      <c r="BD10" s="28">
        <v>0</v>
      </c>
      <c r="BE10" s="28">
        <v>0</v>
      </c>
      <c r="BF10" s="28">
        <v>0</v>
      </c>
      <c r="BG10" s="28">
        <v>0</v>
      </c>
      <c r="BH10" s="28">
        <v>3</v>
      </c>
      <c r="BI10" s="28">
        <v>1</v>
      </c>
      <c r="BJ10" s="28">
        <v>0</v>
      </c>
      <c r="BK10" s="28">
        <v>1</v>
      </c>
      <c r="BL10" s="28">
        <v>0</v>
      </c>
      <c r="BM10" s="28">
        <v>0</v>
      </c>
      <c r="BN10" s="28">
        <v>0</v>
      </c>
      <c r="BO10" s="28">
        <v>0</v>
      </c>
      <c r="BP10" s="24">
        <f t="shared" si="1"/>
        <v>6</v>
      </c>
      <c r="BQ10">
        <f t="shared" si="2"/>
        <v>51</v>
      </c>
      <c r="BR10">
        <f t="shared" si="3"/>
        <v>51</v>
      </c>
      <c r="BS10">
        <f t="shared" si="4"/>
        <v>7</v>
      </c>
      <c r="BT10">
        <f t="shared" si="5"/>
        <v>7</v>
      </c>
    </row>
    <row r="11" spans="1:72" s="35" customFormat="1" ht="19.5" hidden="1" customHeight="1" x14ac:dyDescent="0.35">
      <c r="A11" s="91">
        <v>45298</v>
      </c>
      <c r="B11" s="12">
        <f t="shared" si="0"/>
        <v>39</v>
      </c>
      <c r="C11" s="30">
        <v>21</v>
      </c>
      <c r="D11" s="30">
        <v>18</v>
      </c>
      <c r="E11" s="30">
        <v>19</v>
      </c>
      <c r="F11" s="30">
        <v>14</v>
      </c>
      <c r="G11" s="30">
        <v>2</v>
      </c>
      <c r="H11" s="118">
        <v>1</v>
      </c>
      <c r="I11" s="30">
        <v>1</v>
      </c>
      <c r="J11" s="30">
        <v>0</v>
      </c>
      <c r="K11" s="30">
        <v>2</v>
      </c>
      <c r="L11" s="30">
        <v>0</v>
      </c>
      <c r="M11" s="30">
        <v>22</v>
      </c>
      <c r="N11" s="30">
        <v>11</v>
      </c>
      <c r="O11" s="30">
        <v>6</v>
      </c>
      <c r="P11" s="31">
        <v>20</v>
      </c>
      <c r="Q11" s="31">
        <v>5</v>
      </c>
      <c r="R11" s="31">
        <v>0</v>
      </c>
      <c r="S11" s="31">
        <v>4</v>
      </c>
      <c r="T11" s="31">
        <v>2</v>
      </c>
      <c r="U11" s="31">
        <v>0</v>
      </c>
      <c r="V11" s="31">
        <v>5</v>
      </c>
      <c r="W11" s="31">
        <v>0</v>
      </c>
      <c r="X11" s="31">
        <v>0</v>
      </c>
      <c r="Y11" s="30">
        <v>0</v>
      </c>
      <c r="Z11" s="30">
        <v>1</v>
      </c>
      <c r="AA11" s="30">
        <v>0</v>
      </c>
      <c r="AB11" s="30">
        <v>3</v>
      </c>
      <c r="AC11" s="30">
        <v>6</v>
      </c>
      <c r="AD11" s="30">
        <v>9</v>
      </c>
      <c r="AE11" s="30">
        <v>1</v>
      </c>
      <c r="AF11" s="30">
        <v>2</v>
      </c>
      <c r="AG11" s="30">
        <v>4</v>
      </c>
      <c r="AH11" s="30">
        <v>4</v>
      </c>
      <c r="AI11" s="30">
        <v>5</v>
      </c>
      <c r="AJ11" s="30">
        <v>1</v>
      </c>
      <c r="AK11" s="30">
        <v>5</v>
      </c>
      <c r="AL11" s="30">
        <v>2</v>
      </c>
      <c r="AM11" s="30">
        <v>2</v>
      </c>
      <c r="AN11" s="30">
        <v>1</v>
      </c>
      <c r="AO11" s="30">
        <v>2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2">
        <v>0</v>
      </c>
      <c r="AX11" s="32">
        <v>0</v>
      </c>
      <c r="AY11" s="33">
        <v>0</v>
      </c>
      <c r="AZ11" s="30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3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/>
      <c r="BP11" s="24">
        <f t="shared" si="1"/>
        <v>3</v>
      </c>
      <c r="BQ11">
        <f t="shared" si="2"/>
        <v>39</v>
      </c>
      <c r="BR11">
        <f t="shared" si="3"/>
        <v>39</v>
      </c>
      <c r="BS11">
        <f t="shared" si="4"/>
        <v>5</v>
      </c>
      <c r="BT11">
        <f t="shared" si="5"/>
        <v>5</v>
      </c>
    </row>
    <row r="12" spans="1:72" ht="20.25" hidden="1" x14ac:dyDescent="0.35">
      <c r="A12" s="91">
        <v>45299</v>
      </c>
      <c r="B12" s="12">
        <f t="shared" si="0"/>
        <v>48</v>
      </c>
      <c r="C12" s="12">
        <v>29</v>
      </c>
      <c r="D12" s="12">
        <v>19</v>
      </c>
      <c r="E12" s="13">
        <v>23</v>
      </c>
      <c r="F12" s="13">
        <v>11</v>
      </c>
      <c r="G12" s="13">
        <v>5</v>
      </c>
      <c r="H12" s="117">
        <v>2</v>
      </c>
      <c r="I12" s="14">
        <v>3</v>
      </c>
      <c r="J12" s="14">
        <v>1</v>
      </c>
      <c r="K12" s="14">
        <v>3</v>
      </c>
      <c r="L12" s="14">
        <v>0</v>
      </c>
      <c r="M12" s="36">
        <v>24</v>
      </c>
      <c r="N12" s="36">
        <v>20</v>
      </c>
      <c r="O12" s="36">
        <v>4</v>
      </c>
      <c r="P12" s="29">
        <v>19</v>
      </c>
      <c r="Q12" s="29">
        <v>14</v>
      </c>
      <c r="R12" s="29">
        <v>0</v>
      </c>
      <c r="S12" s="29">
        <v>1</v>
      </c>
      <c r="T12" s="29">
        <v>6</v>
      </c>
      <c r="U12" s="25">
        <v>0</v>
      </c>
      <c r="V12" s="29">
        <v>0</v>
      </c>
      <c r="W12" s="25">
        <v>0</v>
      </c>
      <c r="X12" s="29">
        <v>1</v>
      </c>
      <c r="Y12" s="18">
        <v>0</v>
      </c>
      <c r="Z12" s="18">
        <v>2</v>
      </c>
      <c r="AA12" s="18">
        <v>0</v>
      </c>
      <c r="AB12" s="18">
        <v>1</v>
      </c>
      <c r="AC12" s="38">
        <v>5</v>
      </c>
      <c r="AD12" s="19">
        <v>4</v>
      </c>
      <c r="AE12" s="19">
        <v>0</v>
      </c>
      <c r="AF12" s="19">
        <v>1</v>
      </c>
      <c r="AG12" s="19">
        <v>3</v>
      </c>
      <c r="AH12" s="19">
        <v>4</v>
      </c>
      <c r="AI12" s="19">
        <v>13</v>
      </c>
      <c r="AJ12" s="19">
        <v>3</v>
      </c>
      <c r="AK12" s="19">
        <v>8</v>
      </c>
      <c r="AL12" s="19">
        <v>7</v>
      </c>
      <c r="AM12" s="12">
        <v>2</v>
      </c>
      <c r="AN12" s="20">
        <v>4</v>
      </c>
      <c r="AO12" s="20">
        <v>3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1</v>
      </c>
      <c r="AV12" s="20">
        <v>0</v>
      </c>
      <c r="AW12" s="21">
        <v>0</v>
      </c>
      <c r="AX12" s="21">
        <v>0</v>
      </c>
      <c r="AY12" s="28">
        <v>0</v>
      </c>
      <c r="AZ12" s="28">
        <v>1</v>
      </c>
      <c r="BA12" s="28">
        <v>0</v>
      </c>
      <c r="BB12" s="28">
        <v>0</v>
      </c>
      <c r="BC12" s="28">
        <v>1</v>
      </c>
      <c r="BD12" s="28">
        <v>1</v>
      </c>
      <c r="BE12" s="28">
        <v>0</v>
      </c>
      <c r="BF12" s="28">
        <v>0</v>
      </c>
      <c r="BG12" s="28">
        <v>0</v>
      </c>
      <c r="BH12" s="28">
        <v>4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4">
        <f t="shared" si="1"/>
        <v>7</v>
      </c>
      <c r="BQ12">
        <f t="shared" si="2"/>
        <v>48</v>
      </c>
      <c r="BR12">
        <f t="shared" si="3"/>
        <v>48</v>
      </c>
      <c r="BS12">
        <f t="shared" si="4"/>
        <v>10</v>
      </c>
      <c r="BT12">
        <f t="shared" si="5"/>
        <v>10</v>
      </c>
    </row>
    <row r="13" spans="1:72" ht="20.25" hidden="1" x14ac:dyDescent="0.35">
      <c r="A13" s="91">
        <v>45300</v>
      </c>
      <c r="B13" s="12">
        <f t="shared" si="0"/>
        <v>40</v>
      </c>
      <c r="C13" s="12">
        <v>25</v>
      </c>
      <c r="D13" s="12">
        <v>15</v>
      </c>
      <c r="E13" s="13">
        <v>20</v>
      </c>
      <c r="F13" s="13">
        <v>11</v>
      </c>
      <c r="G13" s="13">
        <v>3</v>
      </c>
      <c r="H13" s="117">
        <v>1</v>
      </c>
      <c r="I13" s="14">
        <v>2</v>
      </c>
      <c r="J13" s="14">
        <v>3</v>
      </c>
      <c r="K13" s="14">
        <v>0</v>
      </c>
      <c r="L13" s="14">
        <v>0</v>
      </c>
      <c r="M13" s="36">
        <v>23</v>
      </c>
      <c r="N13" s="36">
        <v>13</v>
      </c>
      <c r="O13" s="36">
        <v>4</v>
      </c>
      <c r="P13" s="25">
        <v>19</v>
      </c>
      <c r="Q13" s="25">
        <v>9</v>
      </c>
      <c r="R13" s="25">
        <v>0</v>
      </c>
      <c r="S13" s="25">
        <v>2</v>
      </c>
      <c r="T13" s="25">
        <v>4</v>
      </c>
      <c r="U13" s="25">
        <v>0</v>
      </c>
      <c r="V13" s="25">
        <v>1</v>
      </c>
      <c r="W13" s="25">
        <v>0</v>
      </c>
      <c r="X13" s="25">
        <v>0</v>
      </c>
      <c r="Y13" s="18">
        <v>1</v>
      </c>
      <c r="Z13" s="18">
        <v>0</v>
      </c>
      <c r="AA13" s="18">
        <v>0</v>
      </c>
      <c r="AB13" s="18">
        <v>0</v>
      </c>
      <c r="AC13" s="19">
        <v>1</v>
      </c>
      <c r="AD13" s="19">
        <v>3</v>
      </c>
      <c r="AE13" s="19">
        <v>1</v>
      </c>
      <c r="AF13" s="19">
        <v>1</v>
      </c>
      <c r="AG13" s="19">
        <v>5</v>
      </c>
      <c r="AH13" s="19">
        <v>1</v>
      </c>
      <c r="AI13" s="19">
        <v>10</v>
      </c>
      <c r="AJ13" s="19">
        <v>3</v>
      </c>
      <c r="AK13" s="19">
        <v>8</v>
      </c>
      <c r="AL13" s="19">
        <v>7</v>
      </c>
      <c r="AM13" s="20">
        <v>1</v>
      </c>
      <c r="AN13" s="20">
        <v>2</v>
      </c>
      <c r="AO13" s="20">
        <v>1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1">
        <v>0</v>
      </c>
      <c r="AX13" s="21">
        <v>0</v>
      </c>
      <c r="AY13" s="28">
        <v>0</v>
      </c>
      <c r="AZ13" s="20">
        <v>1</v>
      </c>
      <c r="BA13" s="28">
        <v>1</v>
      </c>
      <c r="BB13" s="28">
        <v>0</v>
      </c>
      <c r="BC13" s="28">
        <v>1</v>
      </c>
      <c r="BD13" s="28">
        <v>1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1</v>
      </c>
      <c r="BN13" s="28">
        <v>0</v>
      </c>
      <c r="BO13" s="28">
        <v>0</v>
      </c>
      <c r="BP13" s="24">
        <f t="shared" si="1"/>
        <v>5</v>
      </c>
      <c r="BQ13">
        <f t="shared" si="2"/>
        <v>40</v>
      </c>
      <c r="BR13">
        <f t="shared" si="3"/>
        <v>40</v>
      </c>
      <c r="BS13">
        <f t="shared" si="4"/>
        <v>4</v>
      </c>
      <c r="BT13">
        <f t="shared" si="5"/>
        <v>4</v>
      </c>
    </row>
    <row r="14" spans="1:72" ht="20.25" hidden="1" x14ac:dyDescent="0.35">
      <c r="A14" s="91">
        <v>45301</v>
      </c>
      <c r="B14" s="12">
        <f t="shared" si="0"/>
        <v>31</v>
      </c>
      <c r="C14" s="12">
        <v>18</v>
      </c>
      <c r="D14" s="12">
        <v>13</v>
      </c>
      <c r="E14" s="13">
        <v>20</v>
      </c>
      <c r="F14" s="13">
        <v>6</v>
      </c>
      <c r="G14" s="13">
        <v>3</v>
      </c>
      <c r="H14" s="117">
        <v>0</v>
      </c>
      <c r="I14" s="14">
        <v>0</v>
      </c>
      <c r="J14" s="14">
        <v>2</v>
      </c>
      <c r="K14" s="14">
        <v>0</v>
      </c>
      <c r="L14" s="14">
        <v>0</v>
      </c>
      <c r="M14" s="36">
        <v>21</v>
      </c>
      <c r="N14" s="36">
        <v>9</v>
      </c>
      <c r="O14" s="36">
        <v>1</v>
      </c>
      <c r="P14" s="25">
        <v>18</v>
      </c>
      <c r="Q14" s="25">
        <v>5</v>
      </c>
      <c r="R14" s="25">
        <v>0</v>
      </c>
      <c r="S14" s="25">
        <v>4</v>
      </c>
      <c r="T14" s="25">
        <v>1</v>
      </c>
      <c r="U14" s="25">
        <v>0</v>
      </c>
      <c r="V14" s="25">
        <v>1</v>
      </c>
      <c r="W14" s="25">
        <v>0</v>
      </c>
      <c r="X14" s="25">
        <v>0</v>
      </c>
      <c r="Y14" s="18">
        <v>0</v>
      </c>
      <c r="Z14" s="18">
        <v>3</v>
      </c>
      <c r="AA14" s="18">
        <v>0</v>
      </c>
      <c r="AB14" s="18">
        <v>1</v>
      </c>
      <c r="AC14" s="19">
        <v>3</v>
      </c>
      <c r="AD14" s="19">
        <v>4</v>
      </c>
      <c r="AE14" s="19">
        <v>1</v>
      </c>
      <c r="AF14" s="19">
        <v>1</v>
      </c>
      <c r="AG14" s="19">
        <v>2</v>
      </c>
      <c r="AH14" s="19">
        <v>2</v>
      </c>
      <c r="AI14" s="19">
        <v>6</v>
      </c>
      <c r="AJ14" s="19">
        <v>4</v>
      </c>
      <c r="AK14" s="19">
        <v>6</v>
      </c>
      <c r="AL14" s="19">
        <v>2</v>
      </c>
      <c r="AM14" s="20">
        <v>1</v>
      </c>
      <c r="AN14" s="20">
        <v>2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8">
        <v>0</v>
      </c>
      <c r="AY14" s="28">
        <v>0</v>
      </c>
      <c r="AZ14" s="28">
        <v>1</v>
      </c>
      <c r="BA14" s="28">
        <v>0</v>
      </c>
      <c r="BB14" s="28">
        <v>0</v>
      </c>
      <c r="BC14" s="28">
        <v>0</v>
      </c>
      <c r="BD14" s="28">
        <v>1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4">
        <f t="shared" si="1"/>
        <v>2</v>
      </c>
      <c r="BQ14">
        <f t="shared" si="2"/>
        <v>31</v>
      </c>
      <c r="BR14">
        <f t="shared" si="3"/>
        <v>31</v>
      </c>
      <c r="BS14">
        <f t="shared" si="4"/>
        <v>3</v>
      </c>
      <c r="BT14">
        <f t="shared" si="5"/>
        <v>3</v>
      </c>
    </row>
    <row r="15" spans="1:72" ht="16.5" hidden="1" x14ac:dyDescent="0.35">
      <c r="A15" s="91">
        <v>45302</v>
      </c>
      <c r="B15" s="12">
        <f t="shared" si="0"/>
        <v>41</v>
      </c>
      <c r="C15" s="12">
        <v>15</v>
      </c>
      <c r="D15" s="12">
        <v>26</v>
      </c>
      <c r="E15" s="13">
        <v>15</v>
      </c>
      <c r="F15" s="13">
        <v>16</v>
      </c>
      <c r="G15" s="13">
        <v>2</v>
      </c>
      <c r="H15" s="117">
        <v>1</v>
      </c>
      <c r="I15" s="14">
        <v>5</v>
      </c>
      <c r="J15" s="14">
        <v>2</v>
      </c>
      <c r="K15" s="14">
        <v>0</v>
      </c>
      <c r="L15" s="14">
        <v>0</v>
      </c>
      <c r="M15" s="15">
        <v>29</v>
      </c>
      <c r="N15" s="15">
        <v>9</v>
      </c>
      <c r="O15" s="15">
        <v>3</v>
      </c>
      <c r="P15" s="25">
        <v>20</v>
      </c>
      <c r="Q15" s="25">
        <v>6</v>
      </c>
      <c r="R15" s="25">
        <v>1</v>
      </c>
      <c r="S15" s="25">
        <v>1</v>
      </c>
      <c r="T15" s="25">
        <v>3</v>
      </c>
      <c r="U15" s="25">
        <v>1</v>
      </c>
      <c r="V15" s="25">
        <v>1</v>
      </c>
      <c r="W15" s="25">
        <v>0</v>
      </c>
      <c r="X15" s="25">
        <v>1</v>
      </c>
      <c r="Y15" s="18">
        <v>1</v>
      </c>
      <c r="Z15" s="18">
        <v>0</v>
      </c>
      <c r="AA15" s="18">
        <v>0</v>
      </c>
      <c r="AB15" s="18">
        <v>0</v>
      </c>
      <c r="AC15" s="19">
        <v>3</v>
      </c>
      <c r="AD15" s="19">
        <v>9</v>
      </c>
      <c r="AE15" s="19">
        <v>0</v>
      </c>
      <c r="AF15" s="19">
        <v>1</v>
      </c>
      <c r="AG15" s="19">
        <v>2</v>
      </c>
      <c r="AH15" s="19">
        <v>5</v>
      </c>
      <c r="AI15" s="19">
        <v>6</v>
      </c>
      <c r="AJ15" s="19">
        <v>3</v>
      </c>
      <c r="AK15" s="19">
        <v>4</v>
      </c>
      <c r="AL15" s="19">
        <v>8</v>
      </c>
      <c r="AM15" s="20">
        <v>1</v>
      </c>
      <c r="AN15" s="20">
        <v>0</v>
      </c>
      <c r="AO15" s="20">
        <v>0</v>
      </c>
      <c r="AP15" s="20">
        <v>1</v>
      </c>
      <c r="AQ15" s="20">
        <v>0</v>
      </c>
      <c r="AR15" s="20">
        <v>0</v>
      </c>
      <c r="AS15" s="20">
        <v>1</v>
      </c>
      <c r="AT15" s="20">
        <v>0</v>
      </c>
      <c r="AU15" s="20">
        <v>0</v>
      </c>
      <c r="AV15" s="20">
        <v>0</v>
      </c>
      <c r="AW15" s="28">
        <v>0</v>
      </c>
      <c r="AX15" s="28">
        <v>0</v>
      </c>
      <c r="AY15" s="28">
        <v>0</v>
      </c>
      <c r="AZ15" s="28">
        <v>1</v>
      </c>
      <c r="BA15" s="28">
        <v>1</v>
      </c>
      <c r="BB15" s="28">
        <v>0</v>
      </c>
      <c r="BC15" s="28">
        <v>1</v>
      </c>
      <c r="BD15" s="28">
        <v>1</v>
      </c>
      <c r="BE15" s="28">
        <v>0</v>
      </c>
      <c r="BF15" s="28">
        <v>0</v>
      </c>
      <c r="BG15" s="28">
        <v>0</v>
      </c>
      <c r="BH15" s="28">
        <v>2</v>
      </c>
      <c r="BI15" s="28">
        <v>1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4">
        <f t="shared" si="1"/>
        <v>7</v>
      </c>
      <c r="BQ15">
        <f t="shared" si="2"/>
        <v>41</v>
      </c>
      <c r="BR15">
        <f t="shared" si="3"/>
        <v>41</v>
      </c>
      <c r="BS15">
        <f t="shared" si="4"/>
        <v>3</v>
      </c>
      <c r="BT15">
        <f t="shared" si="5"/>
        <v>3</v>
      </c>
    </row>
    <row r="16" spans="1:72" ht="20.25" hidden="1" x14ac:dyDescent="0.35">
      <c r="A16" s="91">
        <v>45303</v>
      </c>
      <c r="B16" s="12">
        <f>SUM(C16:D16)</f>
        <v>44</v>
      </c>
      <c r="C16" s="12">
        <v>21</v>
      </c>
      <c r="D16" s="12">
        <v>23</v>
      </c>
      <c r="E16" s="13">
        <v>23</v>
      </c>
      <c r="F16" s="13">
        <v>14</v>
      </c>
      <c r="G16" s="13">
        <v>1</v>
      </c>
      <c r="H16" s="117">
        <v>1</v>
      </c>
      <c r="I16" s="39">
        <v>3</v>
      </c>
      <c r="J16" s="14">
        <v>1</v>
      </c>
      <c r="K16" s="14">
        <v>0</v>
      </c>
      <c r="L16" s="14">
        <v>1</v>
      </c>
      <c r="M16" s="15">
        <v>34</v>
      </c>
      <c r="N16" s="15">
        <v>7</v>
      </c>
      <c r="O16" s="15">
        <v>3</v>
      </c>
      <c r="P16" s="16">
        <v>22</v>
      </c>
      <c r="Q16" s="16">
        <v>9</v>
      </c>
      <c r="R16" s="16">
        <v>3</v>
      </c>
      <c r="S16" s="16">
        <v>2</v>
      </c>
      <c r="T16" s="16">
        <v>2</v>
      </c>
      <c r="U16" s="16">
        <v>1</v>
      </c>
      <c r="V16" s="16">
        <v>0</v>
      </c>
      <c r="W16" s="16">
        <v>0</v>
      </c>
      <c r="X16" s="16">
        <v>0</v>
      </c>
      <c r="Y16" s="18">
        <v>0</v>
      </c>
      <c r="Z16" s="18">
        <v>4</v>
      </c>
      <c r="AA16" s="18">
        <v>0</v>
      </c>
      <c r="AB16" s="18">
        <v>1</v>
      </c>
      <c r="AC16" s="19">
        <v>5</v>
      </c>
      <c r="AD16" s="19">
        <v>4</v>
      </c>
      <c r="AE16" s="19">
        <v>2</v>
      </c>
      <c r="AF16" s="19">
        <v>1</v>
      </c>
      <c r="AG16" s="19">
        <v>5</v>
      </c>
      <c r="AH16" s="19">
        <v>1</v>
      </c>
      <c r="AI16" s="19">
        <v>4</v>
      </c>
      <c r="AJ16" s="19">
        <v>8</v>
      </c>
      <c r="AK16" s="19">
        <v>5</v>
      </c>
      <c r="AL16" s="19">
        <v>9</v>
      </c>
      <c r="AM16" s="20">
        <v>1</v>
      </c>
      <c r="AN16" s="20">
        <v>2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1</v>
      </c>
      <c r="BE16" s="28">
        <v>0</v>
      </c>
      <c r="BF16" s="28">
        <v>0</v>
      </c>
      <c r="BG16" s="28">
        <v>0</v>
      </c>
      <c r="BH16" s="28">
        <v>3</v>
      </c>
      <c r="BI16" s="28">
        <v>0</v>
      </c>
      <c r="BJ16" s="28">
        <v>1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4">
        <f t="shared" si="1"/>
        <v>5</v>
      </c>
      <c r="BQ16">
        <f t="shared" si="2"/>
        <v>44</v>
      </c>
      <c r="BR16">
        <f t="shared" si="3"/>
        <v>44</v>
      </c>
      <c r="BS16">
        <f t="shared" si="4"/>
        <v>3</v>
      </c>
      <c r="BT16">
        <f t="shared" si="5"/>
        <v>3</v>
      </c>
    </row>
    <row r="17" spans="1:72" ht="18" hidden="1" customHeight="1" x14ac:dyDescent="0.35">
      <c r="A17" s="91">
        <v>45304</v>
      </c>
      <c r="B17" s="12">
        <f t="shared" si="0"/>
        <v>43</v>
      </c>
      <c r="C17" s="12">
        <v>18</v>
      </c>
      <c r="D17" s="12">
        <v>25</v>
      </c>
      <c r="E17" s="13">
        <v>16</v>
      </c>
      <c r="F17" s="13">
        <v>15</v>
      </c>
      <c r="G17" s="13">
        <v>0</v>
      </c>
      <c r="H17" s="117">
        <v>5</v>
      </c>
      <c r="I17" s="14">
        <v>3</v>
      </c>
      <c r="J17" s="14">
        <v>4</v>
      </c>
      <c r="K17" s="14">
        <v>0</v>
      </c>
      <c r="L17" s="14">
        <v>0</v>
      </c>
      <c r="M17" s="15">
        <v>33</v>
      </c>
      <c r="N17" s="15">
        <v>7</v>
      </c>
      <c r="O17" s="15">
        <v>3</v>
      </c>
      <c r="P17" s="25">
        <v>17</v>
      </c>
      <c r="Q17" s="25">
        <v>11</v>
      </c>
      <c r="R17" s="25">
        <v>2</v>
      </c>
      <c r="S17" s="25">
        <v>4</v>
      </c>
      <c r="T17" s="25">
        <v>1</v>
      </c>
      <c r="U17" s="25">
        <v>1</v>
      </c>
      <c r="V17" s="25">
        <v>0</v>
      </c>
      <c r="W17" s="25">
        <v>0</v>
      </c>
      <c r="X17" s="25">
        <v>0</v>
      </c>
      <c r="Y17" s="18">
        <v>0</v>
      </c>
      <c r="Z17" s="18">
        <v>0</v>
      </c>
      <c r="AA17" s="18">
        <v>0</v>
      </c>
      <c r="AB17" s="18">
        <v>2</v>
      </c>
      <c r="AC17" s="19">
        <v>8</v>
      </c>
      <c r="AD17" s="19">
        <v>4</v>
      </c>
      <c r="AE17" s="19">
        <v>1</v>
      </c>
      <c r="AF17" s="19">
        <v>0</v>
      </c>
      <c r="AG17" s="19">
        <v>1</v>
      </c>
      <c r="AH17" s="19">
        <v>3</v>
      </c>
      <c r="AI17" s="19">
        <v>5</v>
      </c>
      <c r="AJ17" s="19">
        <v>12</v>
      </c>
      <c r="AK17" s="19">
        <v>3</v>
      </c>
      <c r="AL17" s="19">
        <v>6</v>
      </c>
      <c r="AM17" s="20">
        <v>0</v>
      </c>
      <c r="AN17" s="20">
        <v>2</v>
      </c>
      <c r="AO17" s="20">
        <v>0</v>
      </c>
      <c r="AP17" s="20">
        <v>3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8">
        <v>0</v>
      </c>
      <c r="AZ17" s="28">
        <v>2</v>
      </c>
      <c r="BA17" s="28">
        <v>0</v>
      </c>
      <c r="BB17" s="28">
        <v>1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2</v>
      </c>
      <c r="BI17" s="28">
        <v>1</v>
      </c>
      <c r="BJ17" s="28">
        <v>0</v>
      </c>
      <c r="BK17" s="28">
        <v>0</v>
      </c>
      <c r="BL17" s="28">
        <v>0</v>
      </c>
      <c r="BM17" s="28">
        <v>0</v>
      </c>
      <c r="BN17" s="28">
        <v>1</v>
      </c>
      <c r="BO17" s="28">
        <v>0</v>
      </c>
      <c r="BP17" s="24">
        <f t="shared" si="1"/>
        <v>7</v>
      </c>
      <c r="BQ17">
        <f t="shared" si="2"/>
        <v>43</v>
      </c>
      <c r="BR17">
        <f t="shared" si="3"/>
        <v>43</v>
      </c>
      <c r="BS17">
        <f t="shared" si="4"/>
        <v>5</v>
      </c>
      <c r="BT17">
        <f t="shared" si="5"/>
        <v>5</v>
      </c>
    </row>
    <row r="18" spans="1:72" s="35" customFormat="1" ht="16.5" hidden="1" x14ac:dyDescent="0.35">
      <c r="A18" s="91">
        <v>45305</v>
      </c>
      <c r="B18" s="12">
        <f t="shared" si="0"/>
        <v>48</v>
      </c>
      <c r="C18" s="30">
        <v>27</v>
      </c>
      <c r="D18" s="30">
        <v>21</v>
      </c>
      <c r="E18" s="30">
        <v>19</v>
      </c>
      <c r="F18" s="30">
        <v>15</v>
      </c>
      <c r="G18" s="30">
        <v>4</v>
      </c>
      <c r="H18" s="118">
        <v>2</v>
      </c>
      <c r="I18" s="30">
        <v>4</v>
      </c>
      <c r="J18" s="30">
        <v>4</v>
      </c>
      <c r="K18" s="30">
        <v>0</v>
      </c>
      <c r="L18" s="30">
        <v>0</v>
      </c>
      <c r="M18" s="30">
        <v>31</v>
      </c>
      <c r="N18" s="30">
        <v>13</v>
      </c>
      <c r="O18" s="30">
        <v>4</v>
      </c>
      <c r="P18" s="31">
        <v>24</v>
      </c>
      <c r="Q18" s="31">
        <v>8</v>
      </c>
      <c r="R18" s="31">
        <v>2</v>
      </c>
      <c r="S18" s="31">
        <v>2</v>
      </c>
      <c r="T18" s="31">
        <v>3</v>
      </c>
      <c r="U18" s="31">
        <v>0</v>
      </c>
      <c r="V18" s="31">
        <v>1</v>
      </c>
      <c r="W18" s="31">
        <v>0</v>
      </c>
      <c r="X18" s="31">
        <v>0</v>
      </c>
      <c r="Y18" s="30">
        <v>0</v>
      </c>
      <c r="Z18" s="30">
        <v>3</v>
      </c>
      <c r="AA18" s="30">
        <v>0</v>
      </c>
      <c r="AB18" s="30">
        <v>2</v>
      </c>
      <c r="AC18" s="30">
        <v>2</v>
      </c>
      <c r="AD18" s="30">
        <v>6</v>
      </c>
      <c r="AE18" s="30">
        <v>2</v>
      </c>
      <c r="AF18" s="30">
        <v>2</v>
      </c>
      <c r="AG18" s="30">
        <v>6</v>
      </c>
      <c r="AH18" s="30">
        <v>3</v>
      </c>
      <c r="AI18" s="30">
        <v>12</v>
      </c>
      <c r="AJ18" s="30">
        <v>4</v>
      </c>
      <c r="AK18" s="30">
        <v>5</v>
      </c>
      <c r="AL18" s="30">
        <v>6</v>
      </c>
      <c r="AM18" s="30">
        <v>3</v>
      </c>
      <c r="AN18" s="30">
        <v>2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3">
        <v>1</v>
      </c>
      <c r="AX18" s="33">
        <v>0</v>
      </c>
      <c r="AY18" s="33">
        <v>0</v>
      </c>
      <c r="AZ18" s="33">
        <v>2</v>
      </c>
      <c r="BA18" s="33">
        <v>0</v>
      </c>
      <c r="BB18" s="33">
        <v>0</v>
      </c>
      <c r="BC18" s="33">
        <v>0</v>
      </c>
      <c r="BD18" s="33">
        <v>2</v>
      </c>
      <c r="BE18" s="33">
        <v>0</v>
      </c>
      <c r="BF18" s="33">
        <v>0</v>
      </c>
      <c r="BG18" s="33">
        <v>0</v>
      </c>
      <c r="BH18" s="33">
        <v>2</v>
      </c>
      <c r="BI18" s="33">
        <v>1</v>
      </c>
      <c r="BJ18" s="33">
        <v>0</v>
      </c>
      <c r="BK18" s="33">
        <v>1</v>
      </c>
      <c r="BL18" s="33">
        <v>0</v>
      </c>
      <c r="BM18" s="33">
        <v>0</v>
      </c>
      <c r="BN18" s="33">
        <v>0</v>
      </c>
      <c r="BO18" s="33">
        <v>0</v>
      </c>
      <c r="BP18" s="24">
        <f t="shared" si="1"/>
        <v>8</v>
      </c>
      <c r="BQ18">
        <f t="shared" si="2"/>
        <v>48</v>
      </c>
      <c r="BR18">
        <f t="shared" si="3"/>
        <v>48</v>
      </c>
      <c r="BS18">
        <f t="shared" si="4"/>
        <v>6</v>
      </c>
      <c r="BT18">
        <f t="shared" si="5"/>
        <v>6</v>
      </c>
    </row>
    <row r="19" spans="1:72" s="43" customFormat="1" ht="20.25" hidden="1" x14ac:dyDescent="0.35">
      <c r="A19" s="91">
        <v>45306</v>
      </c>
      <c r="B19" s="12">
        <f t="shared" si="0"/>
        <v>46</v>
      </c>
      <c r="C19" s="37">
        <v>32</v>
      </c>
      <c r="D19" s="37">
        <v>14</v>
      </c>
      <c r="E19" s="40">
        <v>21</v>
      </c>
      <c r="F19" s="40">
        <v>15</v>
      </c>
      <c r="G19" s="40">
        <v>5</v>
      </c>
      <c r="H19" s="119">
        <v>1</v>
      </c>
      <c r="I19" s="37">
        <v>2</v>
      </c>
      <c r="J19" s="37">
        <v>1</v>
      </c>
      <c r="K19" s="37">
        <v>1</v>
      </c>
      <c r="L19" s="37">
        <v>0</v>
      </c>
      <c r="M19" s="37">
        <v>27</v>
      </c>
      <c r="N19" s="37">
        <v>18</v>
      </c>
      <c r="O19" s="37">
        <v>1</v>
      </c>
      <c r="P19" s="41">
        <v>19</v>
      </c>
      <c r="Q19" s="41">
        <v>12</v>
      </c>
      <c r="R19" s="41">
        <v>1</v>
      </c>
      <c r="S19" s="41">
        <v>2</v>
      </c>
      <c r="T19" s="41">
        <v>6</v>
      </c>
      <c r="U19" s="41">
        <v>2</v>
      </c>
      <c r="V19" s="41">
        <v>0</v>
      </c>
      <c r="W19" s="41">
        <v>0</v>
      </c>
      <c r="X19" s="41">
        <v>0</v>
      </c>
      <c r="Y19" s="37">
        <v>0</v>
      </c>
      <c r="Z19" s="37">
        <v>0</v>
      </c>
      <c r="AA19" s="37">
        <v>0</v>
      </c>
      <c r="AB19" s="37">
        <v>2</v>
      </c>
      <c r="AC19" s="37">
        <v>8</v>
      </c>
      <c r="AD19" s="37">
        <v>4</v>
      </c>
      <c r="AE19" s="37">
        <v>3</v>
      </c>
      <c r="AF19" s="37">
        <v>0</v>
      </c>
      <c r="AG19" s="37">
        <v>5</v>
      </c>
      <c r="AH19" s="37">
        <v>2</v>
      </c>
      <c r="AI19" s="37">
        <v>10</v>
      </c>
      <c r="AJ19" s="37">
        <v>1</v>
      </c>
      <c r="AK19" s="37">
        <v>6</v>
      </c>
      <c r="AL19" s="37">
        <v>7</v>
      </c>
      <c r="AM19" s="37">
        <v>0</v>
      </c>
      <c r="AN19" s="37">
        <v>2</v>
      </c>
      <c r="AO19" s="37">
        <v>4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42">
        <v>1</v>
      </c>
      <c r="AX19" s="42">
        <v>0</v>
      </c>
      <c r="AY19" s="42">
        <v>0</v>
      </c>
      <c r="AZ19" s="42">
        <v>0</v>
      </c>
      <c r="BA19" s="42">
        <v>0</v>
      </c>
      <c r="BB19" s="42">
        <v>1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2</v>
      </c>
      <c r="BI19" s="42">
        <v>1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24">
        <f t="shared" si="1"/>
        <v>4</v>
      </c>
      <c r="BQ19">
        <f t="shared" si="2"/>
        <v>46</v>
      </c>
      <c r="BR19">
        <f t="shared" si="3"/>
        <v>46</v>
      </c>
      <c r="BS19">
        <f t="shared" si="4"/>
        <v>7</v>
      </c>
      <c r="BT19">
        <f t="shared" si="5"/>
        <v>7</v>
      </c>
    </row>
    <row r="20" spans="1:72" ht="16.5" hidden="1" x14ac:dyDescent="0.35">
      <c r="A20" s="91">
        <v>45307</v>
      </c>
      <c r="B20" s="12">
        <f t="shared" si="0"/>
        <v>38</v>
      </c>
      <c r="C20" s="12">
        <v>23</v>
      </c>
      <c r="D20" s="12">
        <v>15</v>
      </c>
      <c r="E20" s="13">
        <v>15</v>
      </c>
      <c r="F20" s="13">
        <v>14</v>
      </c>
      <c r="G20" s="13">
        <v>2</v>
      </c>
      <c r="H20" s="117">
        <v>1</v>
      </c>
      <c r="I20" s="14">
        <v>2</v>
      </c>
      <c r="J20" s="14">
        <v>3</v>
      </c>
      <c r="K20" s="14">
        <v>1</v>
      </c>
      <c r="L20" s="14">
        <v>0</v>
      </c>
      <c r="M20" s="15">
        <v>25</v>
      </c>
      <c r="N20" s="15">
        <v>11</v>
      </c>
      <c r="O20" s="15">
        <v>2</v>
      </c>
      <c r="P20" s="25">
        <v>21</v>
      </c>
      <c r="Q20" s="25">
        <v>4</v>
      </c>
      <c r="R20" s="25">
        <v>0</v>
      </c>
      <c r="S20" s="25">
        <v>1</v>
      </c>
      <c r="T20" s="25">
        <v>4</v>
      </c>
      <c r="U20" s="25">
        <v>0</v>
      </c>
      <c r="V20" s="25">
        <v>2</v>
      </c>
      <c r="W20" s="25">
        <v>0</v>
      </c>
      <c r="X20" s="25">
        <v>0</v>
      </c>
      <c r="Y20" s="18">
        <v>0</v>
      </c>
      <c r="Z20" s="18">
        <v>2</v>
      </c>
      <c r="AA20" s="18">
        <v>0</v>
      </c>
      <c r="AB20" s="18">
        <v>1</v>
      </c>
      <c r="AC20" s="19">
        <v>2</v>
      </c>
      <c r="AD20" s="19">
        <v>3</v>
      </c>
      <c r="AE20" s="19">
        <v>2</v>
      </c>
      <c r="AF20" s="19">
        <v>3</v>
      </c>
      <c r="AG20" s="19">
        <v>4</v>
      </c>
      <c r="AH20" s="19">
        <v>2</v>
      </c>
      <c r="AI20" s="19">
        <v>8</v>
      </c>
      <c r="AJ20" s="19">
        <v>2</v>
      </c>
      <c r="AK20" s="19">
        <v>7</v>
      </c>
      <c r="AL20" s="19">
        <v>5</v>
      </c>
      <c r="AM20" s="20">
        <v>0</v>
      </c>
      <c r="AN20" s="20">
        <v>1</v>
      </c>
      <c r="AO20" s="20">
        <v>2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8">
        <v>1</v>
      </c>
      <c r="AX20" s="28">
        <v>0</v>
      </c>
      <c r="AY20" s="20">
        <v>0</v>
      </c>
      <c r="AZ20" s="20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4</v>
      </c>
      <c r="BI20" s="28">
        <v>2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4">
        <f t="shared" si="1"/>
        <v>6</v>
      </c>
      <c r="BQ20">
        <f t="shared" si="2"/>
        <v>38</v>
      </c>
      <c r="BR20">
        <f t="shared" si="3"/>
        <v>38</v>
      </c>
      <c r="BS20">
        <f t="shared" si="4"/>
        <v>4</v>
      </c>
      <c r="BT20">
        <f t="shared" si="5"/>
        <v>4</v>
      </c>
    </row>
    <row r="21" spans="1:72" ht="16.5" hidden="1" x14ac:dyDescent="0.35">
      <c r="A21" s="91">
        <v>45308</v>
      </c>
      <c r="B21" s="12">
        <f t="shared" si="0"/>
        <v>41</v>
      </c>
      <c r="C21" s="12">
        <v>23</v>
      </c>
      <c r="D21" s="12">
        <v>18</v>
      </c>
      <c r="E21" s="13">
        <v>23</v>
      </c>
      <c r="F21" s="13">
        <v>8</v>
      </c>
      <c r="G21" s="13">
        <v>3</v>
      </c>
      <c r="H21" s="117">
        <v>2</v>
      </c>
      <c r="I21" s="14">
        <v>3</v>
      </c>
      <c r="J21" s="14">
        <v>1</v>
      </c>
      <c r="K21" s="14">
        <v>1</v>
      </c>
      <c r="L21" s="14">
        <v>0</v>
      </c>
      <c r="M21" s="15">
        <v>29</v>
      </c>
      <c r="N21" s="15">
        <v>12</v>
      </c>
      <c r="O21" s="15">
        <v>0</v>
      </c>
      <c r="P21" s="25">
        <v>19</v>
      </c>
      <c r="Q21" s="25">
        <v>10</v>
      </c>
      <c r="R21" s="25">
        <v>2</v>
      </c>
      <c r="S21" s="25">
        <v>2</v>
      </c>
      <c r="T21" s="25">
        <v>2</v>
      </c>
      <c r="U21" s="25">
        <v>0</v>
      </c>
      <c r="V21" s="25">
        <v>1</v>
      </c>
      <c r="W21" s="25">
        <v>0</v>
      </c>
      <c r="X21" s="25">
        <v>0</v>
      </c>
      <c r="Y21" s="18">
        <v>0</v>
      </c>
      <c r="Z21" s="18">
        <v>4</v>
      </c>
      <c r="AA21" s="18">
        <v>0</v>
      </c>
      <c r="AB21" s="18">
        <v>0</v>
      </c>
      <c r="AC21" s="19">
        <v>7</v>
      </c>
      <c r="AD21" s="19">
        <v>2</v>
      </c>
      <c r="AE21" s="19">
        <v>2</v>
      </c>
      <c r="AF21" s="19">
        <v>0</v>
      </c>
      <c r="AG21" s="19">
        <v>5</v>
      </c>
      <c r="AH21" s="19">
        <v>1</v>
      </c>
      <c r="AI21" s="19">
        <v>5</v>
      </c>
      <c r="AJ21" s="19">
        <v>7</v>
      </c>
      <c r="AK21" s="19">
        <v>4</v>
      </c>
      <c r="AL21" s="19">
        <v>8</v>
      </c>
      <c r="AM21" s="20">
        <v>0</v>
      </c>
      <c r="AN21" s="20">
        <v>0</v>
      </c>
      <c r="AO21" s="20">
        <v>3</v>
      </c>
      <c r="AP21" s="20">
        <v>2</v>
      </c>
      <c r="AQ21" s="20">
        <v>0</v>
      </c>
      <c r="AR21" s="20">
        <v>0</v>
      </c>
      <c r="AS21" s="20">
        <v>1</v>
      </c>
      <c r="AT21" s="20">
        <v>0</v>
      </c>
      <c r="AU21" s="20">
        <v>0</v>
      </c>
      <c r="AV21" s="20">
        <v>0</v>
      </c>
      <c r="AW21" s="28">
        <v>0</v>
      </c>
      <c r="AX21" s="28">
        <v>0</v>
      </c>
      <c r="AY21" s="28">
        <v>0</v>
      </c>
      <c r="AZ21" s="28">
        <v>1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1</v>
      </c>
      <c r="BG21" s="28">
        <v>0</v>
      </c>
      <c r="BH21" s="28">
        <v>1</v>
      </c>
      <c r="BI21" s="28">
        <v>2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4">
        <f t="shared" si="1"/>
        <v>5</v>
      </c>
      <c r="BQ21">
        <f t="shared" si="2"/>
        <v>41</v>
      </c>
      <c r="BR21">
        <f t="shared" si="3"/>
        <v>41</v>
      </c>
      <c r="BS21">
        <f t="shared" si="4"/>
        <v>6</v>
      </c>
      <c r="BT21">
        <f t="shared" si="5"/>
        <v>6</v>
      </c>
    </row>
    <row r="22" spans="1:72" ht="20.100000000000001" hidden="1" customHeight="1" x14ac:dyDescent="0.35">
      <c r="A22" s="91">
        <v>45309</v>
      </c>
      <c r="B22" s="12">
        <f t="shared" si="0"/>
        <v>37</v>
      </c>
      <c r="C22" s="12">
        <v>20</v>
      </c>
      <c r="D22" s="12">
        <v>17</v>
      </c>
      <c r="E22" s="13">
        <v>15</v>
      </c>
      <c r="F22" s="13">
        <v>9</v>
      </c>
      <c r="G22" s="13">
        <v>5</v>
      </c>
      <c r="H22" s="117">
        <v>2</v>
      </c>
      <c r="I22" s="14">
        <v>3</v>
      </c>
      <c r="J22" s="14">
        <v>0</v>
      </c>
      <c r="K22" s="14">
        <v>3</v>
      </c>
      <c r="L22" s="14">
        <v>0</v>
      </c>
      <c r="M22" s="15">
        <v>23</v>
      </c>
      <c r="N22" s="15">
        <v>11</v>
      </c>
      <c r="O22" s="15">
        <v>3</v>
      </c>
      <c r="P22" s="29">
        <v>19</v>
      </c>
      <c r="Q22" s="29">
        <v>5</v>
      </c>
      <c r="R22" s="29">
        <v>1</v>
      </c>
      <c r="S22" s="29">
        <v>0</v>
      </c>
      <c r="T22" s="29">
        <v>2</v>
      </c>
      <c r="U22" s="29">
        <v>0</v>
      </c>
      <c r="V22" s="29">
        <v>3</v>
      </c>
      <c r="W22" s="29">
        <v>0</v>
      </c>
      <c r="X22" s="29">
        <v>1</v>
      </c>
      <c r="Y22" s="18">
        <v>0</v>
      </c>
      <c r="Z22" s="18">
        <v>2</v>
      </c>
      <c r="AA22" s="18">
        <v>0</v>
      </c>
      <c r="AB22" s="18">
        <v>0</v>
      </c>
      <c r="AC22" s="19">
        <v>6</v>
      </c>
      <c r="AD22" s="19">
        <v>4</v>
      </c>
      <c r="AE22" s="19">
        <v>0</v>
      </c>
      <c r="AF22" s="19">
        <v>2</v>
      </c>
      <c r="AG22" s="19">
        <v>6</v>
      </c>
      <c r="AH22" s="19">
        <v>4</v>
      </c>
      <c r="AI22" s="19">
        <v>4</v>
      </c>
      <c r="AJ22" s="19">
        <v>3</v>
      </c>
      <c r="AK22" s="19">
        <v>4</v>
      </c>
      <c r="AL22" s="19">
        <v>4</v>
      </c>
      <c r="AM22" s="20">
        <v>2</v>
      </c>
      <c r="AN22" s="20">
        <v>2</v>
      </c>
      <c r="AO22" s="20">
        <v>4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1</v>
      </c>
      <c r="AW22" s="28">
        <v>0</v>
      </c>
      <c r="AX22" s="28">
        <v>1</v>
      </c>
      <c r="AY22" s="28">
        <v>0</v>
      </c>
      <c r="AZ22" s="28">
        <v>0</v>
      </c>
      <c r="BA22" s="28">
        <v>0</v>
      </c>
      <c r="BB22" s="28">
        <v>1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4</v>
      </c>
      <c r="BI22" s="28">
        <v>0</v>
      </c>
      <c r="BJ22" s="28">
        <v>0</v>
      </c>
      <c r="BK22" s="28">
        <v>1</v>
      </c>
      <c r="BL22" s="28">
        <v>0</v>
      </c>
      <c r="BM22" s="28">
        <v>0</v>
      </c>
      <c r="BN22" s="28">
        <v>0</v>
      </c>
      <c r="BO22" s="28">
        <v>0</v>
      </c>
      <c r="BP22" s="24">
        <f t="shared" si="1"/>
        <v>6</v>
      </c>
      <c r="BQ22">
        <f t="shared" si="2"/>
        <v>37</v>
      </c>
      <c r="BR22">
        <f t="shared" si="3"/>
        <v>37</v>
      </c>
      <c r="BS22">
        <f t="shared" si="4"/>
        <v>10</v>
      </c>
      <c r="BT22">
        <f t="shared" si="5"/>
        <v>10</v>
      </c>
    </row>
    <row r="23" spans="1:72" ht="20.100000000000001" hidden="1" customHeight="1" x14ac:dyDescent="0.35">
      <c r="A23" s="91">
        <v>45310</v>
      </c>
      <c r="B23" s="12">
        <f t="shared" si="0"/>
        <v>24</v>
      </c>
      <c r="C23" s="12">
        <v>17</v>
      </c>
      <c r="D23" s="12">
        <v>7</v>
      </c>
      <c r="E23" s="13">
        <v>10</v>
      </c>
      <c r="F23" s="13">
        <v>6</v>
      </c>
      <c r="G23" s="13">
        <v>5</v>
      </c>
      <c r="H23" s="116">
        <v>0</v>
      </c>
      <c r="I23" s="14">
        <v>0</v>
      </c>
      <c r="J23" s="14">
        <v>3</v>
      </c>
      <c r="K23" s="14">
        <v>0</v>
      </c>
      <c r="L23" s="14">
        <v>0</v>
      </c>
      <c r="M23" s="15">
        <v>15</v>
      </c>
      <c r="N23" s="15">
        <v>4</v>
      </c>
      <c r="O23" s="15">
        <v>5</v>
      </c>
      <c r="P23" s="29">
        <v>11</v>
      </c>
      <c r="Q23" s="29">
        <v>6</v>
      </c>
      <c r="R23" s="29">
        <v>1</v>
      </c>
      <c r="S23" s="29">
        <v>1</v>
      </c>
      <c r="T23" s="29">
        <v>2</v>
      </c>
      <c r="U23" s="29">
        <v>0</v>
      </c>
      <c r="V23" s="29">
        <v>0</v>
      </c>
      <c r="W23" s="29">
        <v>0</v>
      </c>
      <c r="X23" s="29">
        <v>0</v>
      </c>
      <c r="Y23" s="18">
        <v>0</v>
      </c>
      <c r="Z23" s="18">
        <v>2</v>
      </c>
      <c r="AA23" s="18">
        <v>0</v>
      </c>
      <c r="AB23" s="18">
        <v>0</v>
      </c>
      <c r="AC23" s="19">
        <v>1</v>
      </c>
      <c r="AD23" s="19">
        <v>1</v>
      </c>
      <c r="AE23" s="19">
        <v>1</v>
      </c>
      <c r="AF23" s="19">
        <v>1</v>
      </c>
      <c r="AG23" s="19">
        <v>6</v>
      </c>
      <c r="AH23" s="19">
        <v>0</v>
      </c>
      <c r="AI23" s="19">
        <v>5</v>
      </c>
      <c r="AJ23" s="19">
        <v>1</v>
      </c>
      <c r="AK23" s="19">
        <v>4</v>
      </c>
      <c r="AL23" s="19">
        <v>4</v>
      </c>
      <c r="AM23" s="20">
        <v>0</v>
      </c>
      <c r="AN23" s="20">
        <v>1</v>
      </c>
      <c r="AO23" s="20">
        <v>2</v>
      </c>
      <c r="AP23" s="20">
        <v>1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1</v>
      </c>
      <c r="AX23" s="20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1</v>
      </c>
      <c r="BE23" s="28">
        <v>0</v>
      </c>
      <c r="BF23" s="28">
        <v>0</v>
      </c>
      <c r="BG23" s="28">
        <v>0</v>
      </c>
      <c r="BH23" s="28">
        <v>1</v>
      </c>
      <c r="BI23" s="28">
        <v>1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4">
        <f t="shared" si="1"/>
        <v>3</v>
      </c>
      <c r="BQ23">
        <f t="shared" si="2"/>
        <v>24</v>
      </c>
      <c r="BR23">
        <f t="shared" si="3"/>
        <v>24</v>
      </c>
      <c r="BS23">
        <f t="shared" si="4"/>
        <v>5</v>
      </c>
      <c r="BT23">
        <f t="shared" si="5"/>
        <v>5</v>
      </c>
    </row>
    <row r="24" spans="1:72" ht="20.100000000000001" hidden="1" customHeight="1" x14ac:dyDescent="0.35">
      <c r="A24" s="91">
        <v>45311</v>
      </c>
      <c r="B24" s="12">
        <f t="shared" si="0"/>
        <v>42</v>
      </c>
      <c r="C24" s="12">
        <v>30</v>
      </c>
      <c r="D24" s="12">
        <v>12</v>
      </c>
      <c r="E24" s="13">
        <v>16</v>
      </c>
      <c r="F24" s="13">
        <v>10</v>
      </c>
      <c r="G24" s="13">
        <v>9</v>
      </c>
      <c r="H24" s="117">
        <v>1</v>
      </c>
      <c r="I24" s="14">
        <v>2</v>
      </c>
      <c r="J24" s="14">
        <v>2</v>
      </c>
      <c r="K24" s="14">
        <v>2</v>
      </c>
      <c r="L24" s="14">
        <v>0</v>
      </c>
      <c r="M24" s="15">
        <v>31</v>
      </c>
      <c r="N24" s="15">
        <v>7</v>
      </c>
      <c r="O24" s="15">
        <v>4</v>
      </c>
      <c r="P24" s="29">
        <v>23</v>
      </c>
      <c r="Q24" s="29">
        <v>5</v>
      </c>
      <c r="R24" s="29">
        <v>2</v>
      </c>
      <c r="S24" s="29">
        <v>2</v>
      </c>
      <c r="T24" s="29">
        <v>2</v>
      </c>
      <c r="U24" s="29">
        <v>0</v>
      </c>
      <c r="V24" s="29">
        <v>0</v>
      </c>
      <c r="W24" s="29">
        <v>0</v>
      </c>
      <c r="X24" s="29">
        <v>2</v>
      </c>
      <c r="Y24" s="18">
        <v>0</v>
      </c>
      <c r="Z24" s="18">
        <v>3</v>
      </c>
      <c r="AA24" s="18">
        <v>0</v>
      </c>
      <c r="AB24" s="18">
        <v>0</v>
      </c>
      <c r="AC24" s="19">
        <v>4</v>
      </c>
      <c r="AD24" s="19">
        <v>3</v>
      </c>
      <c r="AE24" s="19">
        <v>1</v>
      </c>
      <c r="AF24" s="19">
        <v>0</v>
      </c>
      <c r="AG24" s="19">
        <v>4</v>
      </c>
      <c r="AH24" s="19">
        <v>0</v>
      </c>
      <c r="AI24" s="19">
        <v>16</v>
      </c>
      <c r="AJ24" s="19">
        <v>4</v>
      </c>
      <c r="AK24" s="19">
        <v>5</v>
      </c>
      <c r="AL24" s="19">
        <v>5</v>
      </c>
      <c r="AM24" s="20">
        <v>3</v>
      </c>
      <c r="AN24" s="20">
        <v>1</v>
      </c>
      <c r="AO24" s="20">
        <v>5</v>
      </c>
      <c r="AP24" s="20">
        <v>0</v>
      </c>
      <c r="AQ24" s="20">
        <v>0</v>
      </c>
      <c r="AR24" s="20">
        <v>1</v>
      </c>
      <c r="AS24" s="20">
        <v>0</v>
      </c>
      <c r="AT24" s="20">
        <v>0</v>
      </c>
      <c r="AU24" s="20">
        <v>0</v>
      </c>
      <c r="AV24" s="20">
        <v>0</v>
      </c>
      <c r="AW24" s="28">
        <v>2</v>
      </c>
      <c r="AX24" s="28">
        <v>0</v>
      </c>
      <c r="AY24" s="28">
        <v>0</v>
      </c>
      <c r="AZ24" s="28">
        <v>2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2</v>
      </c>
      <c r="BI24" s="28">
        <v>0</v>
      </c>
      <c r="BJ24" s="28">
        <v>0</v>
      </c>
      <c r="BK24" s="28">
        <v>1</v>
      </c>
      <c r="BL24" s="28">
        <v>0</v>
      </c>
      <c r="BM24" s="28">
        <v>1</v>
      </c>
      <c r="BN24" s="28">
        <v>0</v>
      </c>
      <c r="BO24" s="28">
        <v>0</v>
      </c>
      <c r="BP24" s="24">
        <f t="shared" si="1"/>
        <v>6</v>
      </c>
      <c r="BQ24">
        <f t="shared" si="2"/>
        <v>42</v>
      </c>
      <c r="BR24">
        <f t="shared" si="3"/>
        <v>42</v>
      </c>
      <c r="BS24">
        <f t="shared" si="4"/>
        <v>12</v>
      </c>
      <c r="BT24">
        <f t="shared" si="5"/>
        <v>12</v>
      </c>
    </row>
    <row r="25" spans="1:72" s="35" customFormat="1" ht="20.100000000000001" hidden="1" customHeight="1" x14ac:dyDescent="0.35">
      <c r="A25" s="91">
        <v>45312</v>
      </c>
      <c r="B25" s="12">
        <f t="shared" si="0"/>
        <v>43</v>
      </c>
      <c r="C25" s="30">
        <v>16</v>
      </c>
      <c r="D25" s="30">
        <v>27</v>
      </c>
      <c r="E25" s="30">
        <v>13</v>
      </c>
      <c r="F25" s="30">
        <v>17</v>
      </c>
      <c r="G25" s="30">
        <v>5</v>
      </c>
      <c r="H25" s="118">
        <v>0</v>
      </c>
      <c r="I25" s="30">
        <v>7</v>
      </c>
      <c r="J25" s="30">
        <v>0</v>
      </c>
      <c r="K25" s="30">
        <v>1</v>
      </c>
      <c r="L25" s="30">
        <v>0</v>
      </c>
      <c r="M25" s="30">
        <v>29</v>
      </c>
      <c r="N25" s="30">
        <v>10</v>
      </c>
      <c r="O25" s="30">
        <v>4</v>
      </c>
      <c r="P25" s="30">
        <v>17</v>
      </c>
      <c r="Q25" s="30">
        <v>9</v>
      </c>
      <c r="R25" s="30">
        <v>1</v>
      </c>
      <c r="S25" s="30">
        <v>0</v>
      </c>
      <c r="T25" s="30">
        <v>3</v>
      </c>
      <c r="U25" s="30">
        <v>0</v>
      </c>
      <c r="V25" s="30">
        <v>3</v>
      </c>
      <c r="W25" s="30">
        <v>0</v>
      </c>
      <c r="X25" s="30">
        <v>2</v>
      </c>
      <c r="Y25" s="30">
        <v>0</v>
      </c>
      <c r="Z25" s="30">
        <v>1</v>
      </c>
      <c r="AA25" s="30">
        <v>0</v>
      </c>
      <c r="AB25" s="30">
        <v>2</v>
      </c>
      <c r="AC25" s="30">
        <v>4</v>
      </c>
      <c r="AD25" s="30">
        <v>11</v>
      </c>
      <c r="AE25" s="30">
        <v>0</v>
      </c>
      <c r="AF25" s="30">
        <v>0</v>
      </c>
      <c r="AG25" s="30">
        <v>2</v>
      </c>
      <c r="AH25" s="30">
        <v>5</v>
      </c>
      <c r="AI25" s="30">
        <v>6</v>
      </c>
      <c r="AJ25" s="30">
        <v>7</v>
      </c>
      <c r="AK25" s="30">
        <v>4</v>
      </c>
      <c r="AL25" s="30">
        <v>4</v>
      </c>
      <c r="AM25" s="30">
        <v>1</v>
      </c>
      <c r="AN25" s="30">
        <v>2</v>
      </c>
      <c r="AO25" s="30">
        <v>1</v>
      </c>
      <c r="AP25" s="30">
        <v>0</v>
      </c>
      <c r="AQ25" s="30">
        <v>1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3">
        <v>1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3</v>
      </c>
      <c r="BE25" s="33">
        <v>0</v>
      </c>
      <c r="BF25" s="33">
        <v>0</v>
      </c>
      <c r="BG25" s="33">
        <v>0</v>
      </c>
      <c r="BH25" s="33">
        <v>2</v>
      </c>
      <c r="BI25" s="33">
        <v>2</v>
      </c>
      <c r="BJ25" s="33">
        <v>0</v>
      </c>
      <c r="BK25" s="33">
        <v>1</v>
      </c>
      <c r="BL25" s="33">
        <v>0</v>
      </c>
      <c r="BM25" s="33">
        <v>0</v>
      </c>
      <c r="BN25" s="33">
        <v>0</v>
      </c>
      <c r="BO25" s="33">
        <v>0</v>
      </c>
      <c r="BP25" s="24">
        <f t="shared" si="1"/>
        <v>8</v>
      </c>
      <c r="BQ25">
        <f t="shared" si="2"/>
        <v>43</v>
      </c>
      <c r="BR25">
        <f t="shared" si="3"/>
        <v>43</v>
      </c>
      <c r="BS25">
        <f t="shared" si="4"/>
        <v>6</v>
      </c>
      <c r="BT25">
        <f t="shared" si="5"/>
        <v>6</v>
      </c>
    </row>
    <row r="26" spans="1:72" ht="20.100000000000001" hidden="1" customHeight="1" x14ac:dyDescent="0.35">
      <c r="A26" s="91">
        <v>45313</v>
      </c>
      <c r="B26" s="12">
        <f t="shared" si="0"/>
        <v>53</v>
      </c>
      <c r="C26" s="12">
        <v>26</v>
      </c>
      <c r="D26" s="12">
        <v>27</v>
      </c>
      <c r="E26" s="13">
        <v>20</v>
      </c>
      <c r="F26" s="13">
        <v>19</v>
      </c>
      <c r="G26" s="13">
        <v>6</v>
      </c>
      <c r="H26" s="117">
        <v>3</v>
      </c>
      <c r="I26" s="14">
        <v>2</v>
      </c>
      <c r="J26" s="14">
        <v>2</v>
      </c>
      <c r="K26" s="14">
        <v>1</v>
      </c>
      <c r="L26" s="14">
        <v>0</v>
      </c>
      <c r="M26" s="15">
        <v>39</v>
      </c>
      <c r="N26" s="15">
        <v>12</v>
      </c>
      <c r="O26" s="15">
        <v>2</v>
      </c>
      <c r="P26" s="25">
        <v>19</v>
      </c>
      <c r="Q26" s="25">
        <v>12</v>
      </c>
      <c r="R26" s="25">
        <v>1</v>
      </c>
      <c r="S26" s="25">
        <v>6</v>
      </c>
      <c r="T26" s="25">
        <v>7</v>
      </c>
      <c r="U26" s="25">
        <v>1</v>
      </c>
      <c r="V26" s="25">
        <v>2</v>
      </c>
      <c r="W26" s="25">
        <v>0</v>
      </c>
      <c r="X26" s="25">
        <v>0</v>
      </c>
      <c r="Y26" s="18">
        <v>1</v>
      </c>
      <c r="Z26" s="18">
        <v>1</v>
      </c>
      <c r="AA26" s="18">
        <v>0</v>
      </c>
      <c r="AB26" s="18">
        <v>1</v>
      </c>
      <c r="AC26" s="19">
        <v>4</v>
      </c>
      <c r="AD26" s="19">
        <v>7</v>
      </c>
      <c r="AE26" s="19">
        <v>1</v>
      </c>
      <c r="AF26" s="19">
        <v>1</v>
      </c>
      <c r="AG26" s="19">
        <v>4</v>
      </c>
      <c r="AH26" s="19">
        <v>3</v>
      </c>
      <c r="AI26" s="19">
        <v>9</v>
      </c>
      <c r="AJ26" s="19">
        <v>10</v>
      </c>
      <c r="AK26" s="19">
        <v>8</v>
      </c>
      <c r="AL26" s="19">
        <v>6</v>
      </c>
      <c r="AM26" s="20">
        <v>3</v>
      </c>
      <c r="AN26" s="20">
        <v>1</v>
      </c>
      <c r="AO26" s="20">
        <v>4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1</v>
      </c>
      <c r="AV26" s="20">
        <v>0</v>
      </c>
      <c r="AW26" s="28">
        <v>1</v>
      </c>
      <c r="AX26" s="28">
        <v>0</v>
      </c>
      <c r="AY26" s="28">
        <v>0</v>
      </c>
      <c r="AZ26" s="28">
        <v>1</v>
      </c>
      <c r="BA26" s="28">
        <v>0</v>
      </c>
      <c r="BB26" s="28">
        <v>0</v>
      </c>
      <c r="BC26" s="28">
        <v>0</v>
      </c>
      <c r="BD26" s="28">
        <v>0</v>
      </c>
      <c r="BE26" s="28">
        <v>1</v>
      </c>
      <c r="BF26" s="28">
        <v>0</v>
      </c>
      <c r="BG26" s="28">
        <v>0</v>
      </c>
      <c r="BH26" s="28">
        <v>1</v>
      </c>
      <c r="BI26" s="28">
        <v>1</v>
      </c>
      <c r="BJ26" s="28">
        <v>0</v>
      </c>
      <c r="BK26" s="28">
        <v>1</v>
      </c>
      <c r="BL26" s="28">
        <v>0</v>
      </c>
      <c r="BM26" s="28">
        <v>0</v>
      </c>
      <c r="BN26" s="28">
        <v>0</v>
      </c>
      <c r="BO26" s="28">
        <v>0</v>
      </c>
      <c r="BP26" s="24">
        <f t="shared" si="1"/>
        <v>5</v>
      </c>
      <c r="BQ26">
        <f t="shared" si="2"/>
        <v>53</v>
      </c>
      <c r="BR26">
        <f t="shared" si="3"/>
        <v>53</v>
      </c>
      <c r="BS26">
        <f t="shared" si="4"/>
        <v>10</v>
      </c>
      <c r="BT26">
        <f t="shared" si="5"/>
        <v>10</v>
      </c>
    </row>
    <row r="27" spans="1:72" ht="20.100000000000001" hidden="1" customHeight="1" x14ac:dyDescent="0.35">
      <c r="A27" s="91">
        <v>45314</v>
      </c>
      <c r="B27" s="12">
        <f t="shared" si="0"/>
        <v>51</v>
      </c>
      <c r="C27" s="12">
        <v>24</v>
      </c>
      <c r="D27" s="12">
        <v>27</v>
      </c>
      <c r="E27" s="13">
        <v>27</v>
      </c>
      <c r="F27" s="13">
        <v>10</v>
      </c>
      <c r="G27" s="13">
        <v>7</v>
      </c>
      <c r="H27" s="117">
        <v>3</v>
      </c>
      <c r="I27" s="14">
        <v>2</v>
      </c>
      <c r="J27" s="14">
        <v>2</v>
      </c>
      <c r="K27" s="14">
        <v>0</v>
      </c>
      <c r="L27" s="14">
        <v>0</v>
      </c>
      <c r="M27" s="15">
        <v>26</v>
      </c>
      <c r="N27" s="15">
        <v>21</v>
      </c>
      <c r="O27" s="15">
        <v>4</v>
      </c>
      <c r="P27" s="25">
        <v>30</v>
      </c>
      <c r="Q27" s="25">
        <v>4</v>
      </c>
      <c r="R27" s="25">
        <v>1</v>
      </c>
      <c r="S27" s="25">
        <v>3</v>
      </c>
      <c r="T27" s="25">
        <v>3</v>
      </c>
      <c r="U27" s="25">
        <v>2</v>
      </c>
      <c r="V27" s="25">
        <v>3</v>
      </c>
      <c r="W27" s="25">
        <v>0</v>
      </c>
      <c r="X27" s="25">
        <v>1</v>
      </c>
      <c r="Y27" s="18">
        <v>1</v>
      </c>
      <c r="Z27" s="18">
        <v>1</v>
      </c>
      <c r="AA27" s="18">
        <v>0</v>
      </c>
      <c r="AB27" s="18">
        <v>0</v>
      </c>
      <c r="AC27" s="19">
        <v>6</v>
      </c>
      <c r="AD27" s="19">
        <v>8</v>
      </c>
      <c r="AE27" s="19">
        <v>3</v>
      </c>
      <c r="AF27" s="19">
        <v>1</v>
      </c>
      <c r="AG27" s="19">
        <v>3</v>
      </c>
      <c r="AH27" s="19">
        <v>2</v>
      </c>
      <c r="AI27" s="19">
        <v>3</v>
      </c>
      <c r="AJ27" s="19">
        <v>9</v>
      </c>
      <c r="AK27" s="19">
        <v>9</v>
      </c>
      <c r="AL27" s="19">
        <v>7</v>
      </c>
      <c r="AM27" s="20">
        <v>3</v>
      </c>
      <c r="AN27" s="20">
        <v>0</v>
      </c>
      <c r="AO27" s="20">
        <v>3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2</v>
      </c>
      <c r="AV27" s="20">
        <v>0</v>
      </c>
      <c r="AW27" s="28">
        <v>2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1</v>
      </c>
      <c r="BD27" s="28">
        <v>0</v>
      </c>
      <c r="BE27" s="28">
        <v>0</v>
      </c>
      <c r="BF27" s="28">
        <v>0</v>
      </c>
      <c r="BG27" s="28">
        <v>0</v>
      </c>
      <c r="BH27" s="28">
        <v>1</v>
      </c>
      <c r="BI27" s="28">
        <v>1</v>
      </c>
      <c r="BJ27" s="28">
        <v>0</v>
      </c>
      <c r="BK27" s="28">
        <v>1</v>
      </c>
      <c r="BL27" s="28">
        <v>0</v>
      </c>
      <c r="BM27" s="28">
        <v>0</v>
      </c>
      <c r="BN27" s="28">
        <v>0</v>
      </c>
      <c r="BO27" s="28">
        <v>0</v>
      </c>
      <c r="BP27" s="24">
        <f t="shared" si="1"/>
        <v>4</v>
      </c>
      <c r="BQ27">
        <f t="shared" si="2"/>
        <v>51</v>
      </c>
      <c r="BR27">
        <f t="shared" si="3"/>
        <v>51</v>
      </c>
      <c r="BS27">
        <f t="shared" si="4"/>
        <v>10</v>
      </c>
      <c r="BT27">
        <f t="shared" si="5"/>
        <v>10</v>
      </c>
    </row>
    <row r="28" spans="1:72" ht="20.100000000000001" hidden="1" customHeight="1" x14ac:dyDescent="0.35">
      <c r="A28" s="91">
        <v>45315</v>
      </c>
      <c r="B28" s="12">
        <f t="shared" si="0"/>
        <v>52</v>
      </c>
      <c r="C28" s="12">
        <v>25</v>
      </c>
      <c r="D28" s="12">
        <v>27</v>
      </c>
      <c r="E28" s="13">
        <v>18</v>
      </c>
      <c r="F28" s="13">
        <v>22</v>
      </c>
      <c r="G28" s="13">
        <v>5</v>
      </c>
      <c r="H28" s="117">
        <v>0</v>
      </c>
      <c r="I28" s="14">
        <v>4</v>
      </c>
      <c r="J28" s="14">
        <v>3</v>
      </c>
      <c r="K28" s="14">
        <v>0</v>
      </c>
      <c r="L28" s="14">
        <v>0</v>
      </c>
      <c r="M28" s="15">
        <v>43</v>
      </c>
      <c r="N28" s="15">
        <v>7</v>
      </c>
      <c r="O28" s="15">
        <v>2</v>
      </c>
      <c r="P28" s="25">
        <v>24</v>
      </c>
      <c r="Q28" s="25">
        <v>7</v>
      </c>
      <c r="R28" s="25">
        <v>2</v>
      </c>
      <c r="S28" s="25">
        <v>6</v>
      </c>
      <c r="T28" s="25">
        <v>3</v>
      </c>
      <c r="U28" s="25">
        <v>1</v>
      </c>
      <c r="V28" s="25">
        <v>2</v>
      </c>
      <c r="W28" s="25">
        <v>0</v>
      </c>
      <c r="X28" s="25">
        <v>0</v>
      </c>
      <c r="Y28" s="18">
        <v>2</v>
      </c>
      <c r="Z28" s="18">
        <v>2</v>
      </c>
      <c r="AA28" s="18">
        <v>0</v>
      </c>
      <c r="AB28" s="18">
        <v>2</v>
      </c>
      <c r="AC28" s="19">
        <v>8</v>
      </c>
      <c r="AD28" s="19">
        <v>9</v>
      </c>
      <c r="AE28" s="19">
        <v>1</v>
      </c>
      <c r="AF28" s="19">
        <v>0</v>
      </c>
      <c r="AG28" s="19">
        <v>1</v>
      </c>
      <c r="AH28" s="19">
        <v>4</v>
      </c>
      <c r="AI28" s="19">
        <v>7</v>
      </c>
      <c r="AJ28" s="19">
        <v>8</v>
      </c>
      <c r="AK28" s="19">
        <v>8</v>
      </c>
      <c r="AL28" s="19">
        <v>6</v>
      </c>
      <c r="AM28" s="20">
        <v>2</v>
      </c>
      <c r="AN28" s="20">
        <v>0</v>
      </c>
      <c r="AO28" s="20">
        <v>3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8">
        <v>0</v>
      </c>
      <c r="AX28" s="28">
        <v>0</v>
      </c>
      <c r="AY28" s="28">
        <v>1</v>
      </c>
      <c r="AZ28" s="28">
        <v>0</v>
      </c>
      <c r="BA28" s="28">
        <v>0</v>
      </c>
      <c r="BB28" s="28">
        <v>0</v>
      </c>
      <c r="BC28" s="28">
        <v>1</v>
      </c>
      <c r="BD28" s="28">
        <v>0</v>
      </c>
      <c r="BE28" s="28">
        <v>1</v>
      </c>
      <c r="BF28" s="28">
        <v>0</v>
      </c>
      <c r="BG28" s="28">
        <v>0</v>
      </c>
      <c r="BH28" s="28">
        <v>1</v>
      </c>
      <c r="BI28" s="28">
        <v>1</v>
      </c>
      <c r="BJ28" s="28">
        <v>0</v>
      </c>
      <c r="BK28" s="28">
        <v>1</v>
      </c>
      <c r="BL28" s="28">
        <v>0</v>
      </c>
      <c r="BM28" s="28">
        <v>0</v>
      </c>
      <c r="BN28" s="28">
        <v>1</v>
      </c>
      <c r="BO28" s="28">
        <v>0</v>
      </c>
      <c r="BP28" s="24">
        <f t="shared" si="1"/>
        <v>7</v>
      </c>
      <c r="BQ28">
        <f t="shared" si="2"/>
        <v>52</v>
      </c>
      <c r="BR28">
        <f t="shared" si="3"/>
        <v>52</v>
      </c>
      <c r="BS28">
        <f t="shared" si="4"/>
        <v>5</v>
      </c>
      <c r="BT28">
        <f t="shared" si="5"/>
        <v>5</v>
      </c>
    </row>
    <row r="29" spans="1:72" ht="20.100000000000001" hidden="1" customHeight="1" x14ac:dyDescent="0.35">
      <c r="A29" s="91">
        <v>45316</v>
      </c>
      <c r="B29" s="12">
        <f t="shared" si="0"/>
        <v>49</v>
      </c>
      <c r="C29" s="12">
        <v>26</v>
      </c>
      <c r="D29" s="12">
        <v>23</v>
      </c>
      <c r="E29" s="13">
        <v>21</v>
      </c>
      <c r="F29" s="13">
        <v>12</v>
      </c>
      <c r="G29" s="13">
        <v>6</v>
      </c>
      <c r="H29" s="117">
        <v>5</v>
      </c>
      <c r="I29" s="14">
        <v>2</v>
      </c>
      <c r="J29" s="14">
        <v>2</v>
      </c>
      <c r="K29" s="14">
        <v>0</v>
      </c>
      <c r="L29" s="14">
        <v>1</v>
      </c>
      <c r="M29" s="15">
        <v>37</v>
      </c>
      <c r="N29" s="15">
        <v>11</v>
      </c>
      <c r="O29" s="15">
        <v>1</v>
      </c>
      <c r="P29" s="25">
        <v>26</v>
      </c>
      <c r="Q29" s="25">
        <v>5</v>
      </c>
      <c r="R29" s="25">
        <v>3</v>
      </c>
      <c r="S29" s="25">
        <v>2</v>
      </c>
      <c r="T29" s="25">
        <v>5</v>
      </c>
      <c r="U29" s="25">
        <v>0</v>
      </c>
      <c r="V29" s="25">
        <v>3</v>
      </c>
      <c r="W29" s="25">
        <v>0</v>
      </c>
      <c r="X29" s="25">
        <v>0</v>
      </c>
      <c r="Y29" s="18">
        <v>1</v>
      </c>
      <c r="Z29" s="18">
        <v>4</v>
      </c>
      <c r="AA29" s="18">
        <v>0</v>
      </c>
      <c r="AB29" s="18">
        <v>1</v>
      </c>
      <c r="AC29" s="19">
        <v>6</v>
      </c>
      <c r="AD29" s="19">
        <v>5</v>
      </c>
      <c r="AE29" s="19">
        <v>2</v>
      </c>
      <c r="AF29" s="19">
        <v>1</v>
      </c>
      <c r="AG29" s="19">
        <v>3</v>
      </c>
      <c r="AH29" s="19">
        <v>4</v>
      </c>
      <c r="AI29" s="19">
        <v>10</v>
      </c>
      <c r="AJ29" s="19">
        <v>9</v>
      </c>
      <c r="AK29" s="19">
        <v>5</v>
      </c>
      <c r="AL29" s="19">
        <v>4</v>
      </c>
      <c r="AM29" s="20">
        <v>2</v>
      </c>
      <c r="AN29" s="20">
        <v>1</v>
      </c>
      <c r="AO29" s="20">
        <v>4</v>
      </c>
      <c r="AP29" s="20">
        <v>0</v>
      </c>
      <c r="AQ29" s="20">
        <v>0</v>
      </c>
      <c r="AR29" s="20">
        <v>0</v>
      </c>
      <c r="AS29" s="20">
        <v>1</v>
      </c>
      <c r="AT29" s="20">
        <v>0</v>
      </c>
      <c r="AU29" s="20">
        <v>1</v>
      </c>
      <c r="AV29" s="20">
        <v>0</v>
      </c>
      <c r="AW29" s="28">
        <v>3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3</v>
      </c>
      <c r="BI29" s="28">
        <v>0</v>
      </c>
      <c r="BJ29" s="28">
        <v>0</v>
      </c>
      <c r="BK29" s="28">
        <v>0</v>
      </c>
      <c r="BL29" s="28">
        <v>0</v>
      </c>
      <c r="BM29" s="28">
        <v>1</v>
      </c>
      <c r="BN29" s="28">
        <v>1</v>
      </c>
      <c r="BO29" s="28">
        <v>0</v>
      </c>
      <c r="BP29" s="24">
        <f t="shared" si="1"/>
        <v>5</v>
      </c>
      <c r="BQ29">
        <f t="shared" si="2"/>
        <v>49</v>
      </c>
      <c r="BR29">
        <f t="shared" si="3"/>
        <v>49</v>
      </c>
      <c r="BS29">
        <f t="shared" si="4"/>
        <v>12</v>
      </c>
      <c r="BT29">
        <f t="shared" si="5"/>
        <v>12</v>
      </c>
    </row>
    <row r="30" spans="1:72" ht="20.100000000000001" hidden="1" customHeight="1" x14ac:dyDescent="0.35">
      <c r="A30" s="91">
        <v>45317</v>
      </c>
      <c r="B30" s="12">
        <f t="shared" si="0"/>
        <v>50</v>
      </c>
      <c r="C30" s="12">
        <v>22</v>
      </c>
      <c r="D30" s="12">
        <v>28</v>
      </c>
      <c r="E30" s="13">
        <v>25</v>
      </c>
      <c r="F30" s="13">
        <v>12</v>
      </c>
      <c r="G30" s="13">
        <v>7</v>
      </c>
      <c r="H30" s="117">
        <v>1</v>
      </c>
      <c r="I30" s="14">
        <v>2</v>
      </c>
      <c r="J30" s="14">
        <v>2</v>
      </c>
      <c r="K30" s="14">
        <v>1</v>
      </c>
      <c r="L30" s="14">
        <v>0</v>
      </c>
      <c r="M30" s="15">
        <v>34</v>
      </c>
      <c r="N30" s="15">
        <v>14</v>
      </c>
      <c r="O30" s="15">
        <v>2</v>
      </c>
      <c r="P30" s="25">
        <v>23</v>
      </c>
      <c r="Q30" s="25">
        <v>3</v>
      </c>
      <c r="R30" s="25">
        <v>4</v>
      </c>
      <c r="S30" s="25">
        <v>4</v>
      </c>
      <c r="T30" s="25">
        <v>6</v>
      </c>
      <c r="U30" s="25">
        <v>1</v>
      </c>
      <c r="V30" s="25">
        <v>4</v>
      </c>
      <c r="W30" s="25">
        <v>0</v>
      </c>
      <c r="X30" s="25">
        <v>0</v>
      </c>
      <c r="Y30" s="18">
        <v>0</v>
      </c>
      <c r="Z30" s="18">
        <v>1</v>
      </c>
      <c r="AA30" s="18">
        <v>0</v>
      </c>
      <c r="AB30" s="18">
        <v>3</v>
      </c>
      <c r="AC30" s="19">
        <v>4</v>
      </c>
      <c r="AD30" s="19">
        <v>14</v>
      </c>
      <c r="AE30" s="19">
        <v>2</v>
      </c>
      <c r="AF30" s="19">
        <v>1</v>
      </c>
      <c r="AG30" s="19">
        <v>2</v>
      </c>
      <c r="AH30" s="19">
        <v>0</v>
      </c>
      <c r="AI30" s="19">
        <v>10</v>
      </c>
      <c r="AJ30" s="19">
        <v>6</v>
      </c>
      <c r="AK30" s="19">
        <v>4</v>
      </c>
      <c r="AL30" s="19">
        <v>7</v>
      </c>
      <c r="AM30" s="20">
        <v>1</v>
      </c>
      <c r="AN30" s="20">
        <v>1</v>
      </c>
      <c r="AO30" s="20">
        <v>3</v>
      </c>
      <c r="AP30" s="20">
        <v>1</v>
      </c>
      <c r="AQ30" s="20">
        <v>0</v>
      </c>
      <c r="AR30" s="20">
        <v>0</v>
      </c>
      <c r="AS30" s="20">
        <v>0</v>
      </c>
      <c r="AT30" s="20">
        <v>0</v>
      </c>
      <c r="AU30" s="20">
        <v>1</v>
      </c>
      <c r="AV30" s="20">
        <v>0</v>
      </c>
      <c r="AW30" s="20">
        <v>2</v>
      </c>
      <c r="AX30" s="20">
        <v>0</v>
      </c>
      <c r="AY30" s="28">
        <v>0</v>
      </c>
      <c r="AZ30" s="28">
        <v>1</v>
      </c>
      <c r="BA30" s="28">
        <v>0</v>
      </c>
      <c r="BB30" s="28">
        <v>1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1</v>
      </c>
      <c r="BI30" s="28">
        <v>1</v>
      </c>
      <c r="BJ30" s="28">
        <v>0</v>
      </c>
      <c r="BK30" s="28">
        <v>1</v>
      </c>
      <c r="BL30" s="28">
        <v>0</v>
      </c>
      <c r="BM30" s="28">
        <v>0</v>
      </c>
      <c r="BN30" s="28">
        <v>0</v>
      </c>
      <c r="BO30" s="28">
        <v>0</v>
      </c>
      <c r="BP30" s="24">
        <f t="shared" si="1"/>
        <v>5</v>
      </c>
      <c r="BQ30">
        <f t="shared" si="2"/>
        <v>50</v>
      </c>
      <c r="BR30">
        <f t="shared" si="3"/>
        <v>50</v>
      </c>
      <c r="BS30">
        <f t="shared" si="4"/>
        <v>9</v>
      </c>
      <c r="BT30">
        <f t="shared" si="5"/>
        <v>9</v>
      </c>
    </row>
    <row r="31" spans="1:72" ht="20.100000000000001" hidden="1" customHeight="1" x14ac:dyDescent="0.35">
      <c r="A31" s="91">
        <v>45318</v>
      </c>
      <c r="B31" s="12">
        <f t="shared" si="0"/>
        <v>46</v>
      </c>
      <c r="C31" s="12">
        <v>24</v>
      </c>
      <c r="D31" s="12">
        <v>22</v>
      </c>
      <c r="E31" s="13">
        <v>18</v>
      </c>
      <c r="F31" s="13">
        <v>13</v>
      </c>
      <c r="G31" s="13">
        <v>4</v>
      </c>
      <c r="H31" s="117">
        <v>1</v>
      </c>
      <c r="I31" s="14">
        <v>5</v>
      </c>
      <c r="J31" s="14">
        <v>4</v>
      </c>
      <c r="K31" s="14">
        <v>0</v>
      </c>
      <c r="L31" s="14">
        <v>1</v>
      </c>
      <c r="M31" s="15">
        <v>38</v>
      </c>
      <c r="N31" s="15">
        <v>5</v>
      </c>
      <c r="O31" s="15">
        <v>3</v>
      </c>
      <c r="P31" s="25">
        <v>18</v>
      </c>
      <c r="Q31" s="25">
        <v>9</v>
      </c>
      <c r="R31" s="25">
        <v>3</v>
      </c>
      <c r="S31" s="25">
        <v>0</v>
      </c>
      <c r="T31" s="25">
        <v>3</v>
      </c>
      <c r="U31" s="25">
        <v>1</v>
      </c>
      <c r="V31" s="25">
        <v>1</v>
      </c>
      <c r="W31" s="25">
        <v>0</v>
      </c>
      <c r="X31" s="25">
        <v>1</v>
      </c>
      <c r="Y31" s="18">
        <v>0</v>
      </c>
      <c r="Z31" s="18">
        <v>2</v>
      </c>
      <c r="AA31" s="18">
        <v>0</v>
      </c>
      <c r="AB31" s="18">
        <v>3</v>
      </c>
      <c r="AC31" s="19">
        <v>5</v>
      </c>
      <c r="AD31" s="19">
        <v>4</v>
      </c>
      <c r="AE31" s="19">
        <v>1</v>
      </c>
      <c r="AF31" s="19">
        <v>3</v>
      </c>
      <c r="AG31" s="19">
        <v>5</v>
      </c>
      <c r="AH31" s="19">
        <v>1</v>
      </c>
      <c r="AI31" s="19">
        <v>9</v>
      </c>
      <c r="AJ31" s="19">
        <v>10</v>
      </c>
      <c r="AK31" s="19">
        <v>4</v>
      </c>
      <c r="AL31" s="19">
        <v>4</v>
      </c>
      <c r="AM31" s="20">
        <v>0</v>
      </c>
      <c r="AN31" s="20">
        <v>1</v>
      </c>
      <c r="AO31" s="20">
        <v>1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1</v>
      </c>
      <c r="AV31" s="20">
        <v>0</v>
      </c>
      <c r="AW31" s="28">
        <v>3</v>
      </c>
      <c r="AX31" s="28">
        <v>0</v>
      </c>
      <c r="AY31" s="28">
        <v>0</v>
      </c>
      <c r="AZ31" s="28">
        <v>4</v>
      </c>
      <c r="BA31" s="28">
        <v>0</v>
      </c>
      <c r="BB31" s="44">
        <v>0</v>
      </c>
      <c r="BC31" s="28">
        <v>0</v>
      </c>
      <c r="BD31" s="28">
        <v>2</v>
      </c>
      <c r="BE31" s="28">
        <v>2</v>
      </c>
      <c r="BF31" s="28">
        <v>0</v>
      </c>
      <c r="BG31" s="28">
        <v>0</v>
      </c>
      <c r="BH31" s="28">
        <v>1</v>
      </c>
      <c r="BI31" s="28">
        <v>1</v>
      </c>
      <c r="BJ31" s="28">
        <v>0</v>
      </c>
      <c r="BK31" s="28">
        <v>0</v>
      </c>
      <c r="BL31" s="28">
        <v>0</v>
      </c>
      <c r="BM31" s="28">
        <v>0</v>
      </c>
      <c r="BN31" s="28">
        <v>0</v>
      </c>
      <c r="BO31" s="28">
        <v>0</v>
      </c>
      <c r="BP31" s="24">
        <f t="shared" si="1"/>
        <v>10</v>
      </c>
      <c r="BQ31">
        <f t="shared" si="2"/>
        <v>46</v>
      </c>
      <c r="BR31">
        <f t="shared" si="3"/>
        <v>46</v>
      </c>
      <c r="BS31">
        <f t="shared" si="4"/>
        <v>6</v>
      </c>
      <c r="BT31">
        <f t="shared" si="5"/>
        <v>6</v>
      </c>
    </row>
    <row r="32" spans="1:72" ht="18.75" hidden="1" customHeight="1" x14ac:dyDescent="0.35">
      <c r="A32" s="91">
        <v>45319</v>
      </c>
      <c r="B32" s="12">
        <f t="shared" si="0"/>
        <v>22</v>
      </c>
      <c r="C32" s="12">
        <v>15</v>
      </c>
      <c r="D32" s="12">
        <v>7</v>
      </c>
      <c r="E32" s="13">
        <v>10</v>
      </c>
      <c r="F32" s="13">
        <v>2</v>
      </c>
      <c r="G32" s="13">
        <v>3</v>
      </c>
      <c r="H32" s="117">
        <v>1</v>
      </c>
      <c r="I32" s="14">
        <v>1</v>
      </c>
      <c r="J32" s="14">
        <v>4</v>
      </c>
      <c r="K32" s="14">
        <v>0</v>
      </c>
      <c r="L32" s="14">
        <v>1</v>
      </c>
      <c r="M32" s="15">
        <v>14</v>
      </c>
      <c r="N32" s="15">
        <v>5</v>
      </c>
      <c r="O32" s="15">
        <v>3</v>
      </c>
      <c r="P32" s="25">
        <v>8</v>
      </c>
      <c r="Q32" s="25">
        <v>2</v>
      </c>
      <c r="R32" s="25">
        <v>0</v>
      </c>
      <c r="S32" s="25">
        <v>0</v>
      </c>
      <c r="T32" s="25">
        <v>2</v>
      </c>
      <c r="U32" s="25">
        <v>0</v>
      </c>
      <c r="V32" s="25">
        <v>3</v>
      </c>
      <c r="W32" s="25">
        <v>0</v>
      </c>
      <c r="X32" s="25">
        <v>1</v>
      </c>
      <c r="Y32" s="18">
        <v>0</v>
      </c>
      <c r="Z32" s="18">
        <v>0</v>
      </c>
      <c r="AA32" s="18">
        <v>0</v>
      </c>
      <c r="AB32" s="18">
        <v>0</v>
      </c>
      <c r="AC32" s="19">
        <v>4</v>
      </c>
      <c r="AD32" s="19">
        <v>3</v>
      </c>
      <c r="AE32" s="19">
        <v>1</v>
      </c>
      <c r="AF32" s="19">
        <v>1</v>
      </c>
      <c r="AG32" s="19">
        <v>1</v>
      </c>
      <c r="AH32" s="19">
        <v>0</v>
      </c>
      <c r="AI32" s="19">
        <v>6</v>
      </c>
      <c r="AJ32" s="19">
        <v>3</v>
      </c>
      <c r="AK32" s="19">
        <v>3</v>
      </c>
      <c r="AL32" s="19">
        <v>0</v>
      </c>
      <c r="AM32" s="20">
        <v>1</v>
      </c>
      <c r="AN32" s="20">
        <v>0</v>
      </c>
      <c r="AO32" s="20">
        <v>2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8">
        <v>2</v>
      </c>
      <c r="AX32" s="28">
        <v>0</v>
      </c>
      <c r="AY32" s="28">
        <v>0</v>
      </c>
      <c r="AZ32" s="28">
        <v>1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1</v>
      </c>
      <c r="BG32" s="28">
        <v>0</v>
      </c>
      <c r="BH32" s="28">
        <v>2</v>
      </c>
      <c r="BI32" s="28">
        <v>1</v>
      </c>
      <c r="BJ32" s="28">
        <v>0</v>
      </c>
      <c r="BK32" s="28">
        <v>0</v>
      </c>
      <c r="BL32" s="28">
        <v>0</v>
      </c>
      <c r="BM32" s="28">
        <v>1</v>
      </c>
      <c r="BN32" s="28">
        <v>0</v>
      </c>
      <c r="BO32" s="28">
        <v>0</v>
      </c>
      <c r="BP32" s="24">
        <f t="shared" si="1"/>
        <v>6</v>
      </c>
      <c r="BQ32">
        <f t="shared" si="2"/>
        <v>22</v>
      </c>
      <c r="BR32">
        <f t="shared" si="3"/>
        <v>22</v>
      </c>
      <c r="BS32">
        <f t="shared" si="4"/>
        <v>5</v>
      </c>
      <c r="BT32">
        <f t="shared" si="5"/>
        <v>5</v>
      </c>
    </row>
    <row r="33" spans="1:72" ht="20.100000000000001" hidden="1" customHeight="1" x14ac:dyDescent="0.35">
      <c r="A33" s="91">
        <v>45320</v>
      </c>
      <c r="B33" s="12">
        <f t="shared" si="0"/>
        <v>38</v>
      </c>
      <c r="C33" s="12">
        <v>22</v>
      </c>
      <c r="D33" s="12">
        <v>16</v>
      </c>
      <c r="E33" s="13">
        <v>19</v>
      </c>
      <c r="F33" s="13">
        <v>8</v>
      </c>
      <c r="G33" s="13">
        <v>7</v>
      </c>
      <c r="H33" s="117">
        <v>1</v>
      </c>
      <c r="I33" s="14">
        <v>2</v>
      </c>
      <c r="J33" s="14">
        <v>1</v>
      </c>
      <c r="K33" s="14">
        <v>0</v>
      </c>
      <c r="L33" s="14">
        <v>0</v>
      </c>
      <c r="M33" s="15">
        <v>21</v>
      </c>
      <c r="N33" s="15">
        <v>12</v>
      </c>
      <c r="O33" s="15">
        <v>5</v>
      </c>
      <c r="P33" s="16">
        <v>18</v>
      </c>
      <c r="Q33" s="16">
        <v>6</v>
      </c>
      <c r="R33" s="16">
        <v>2</v>
      </c>
      <c r="S33" s="16">
        <v>1</v>
      </c>
      <c r="T33" s="16">
        <v>7</v>
      </c>
      <c r="U33" s="16">
        <v>0</v>
      </c>
      <c r="V33" s="17">
        <v>0</v>
      </c>
      <c r="W33" s="17">
        <v>0</v>
      </c>
      <c r="X33" s="17">
        <v>1</v>
      </c>
      <c r="Y33" s="18">
        <v>0</v>
      </c>
      <c r="Z33" s="18">
        <v>3</v>
      </c>
      <c r="AA33" s="18">
        <v>0</v>
      </c>
      <c r="AB33" s="18">
        <v>3</v>
      </c>
      <c r="AC33" s="19">
        <v>5</v>
      </c>
      <c r="AD33" s="19">
        <v>6</v>
      </c>
      <c r="AE33" s="19">
        <v>0</v>
      </c>
      <c r="AF33" s="19">
        <v>0</v>
      </c>
      <c r="AG33" s="19">
        <v>7</v>
      </c>
      <c r="AH33" s="19">
        <v>3</v>
      </c>
      <c r="AI33" s="19">
        <v>4</v>
      </c>
      <c r="AJ33" s="19">
        <v>4</v>
      </c>
      <c r="AK33" s="19">
        <v>6</v>
      </c>
      <c r="AL33" s="19">
        <v>3</v>
      </c>
      <c r="AM33" s="12">
        <v>1</v>
      </c>
      <c r="AN33" s="20">
        <v>0</v>
      </c>
      <c r="AO33" s="20">
        <v>4</v>
      </c>
      <c r="AP33" s="20">
        <v>0</v>
      </c>
      <c r="AQ33" s="20">
        <v>0</v>
      </c>
      <c r="AR33" s="20">
        <v>1</v>
      </c>
      <c r="AS33" s="20">
        <v>0</v>
      </c>
      <c r="AT33" s="20">
        <v>0</v>
      </c>
      <c r="AU33" s="20">
        <v>0</v>
      </c>
      <c r="AV33" s="20">
        <v>0</v>
      </c>
      <c r="AW33" s="28">
        <v>1</v>
      </c>
      <c r="AX33" s="28">
        <v>1</v>
      </c>
      <c r="AY33" s="28">
        <v>0</v>
      </c>
      <c r="AZ33" s="20">
        <v>0</v>
      </c>
      <c r="BA33" s="28">
        <v>0</v>
      </c>
      <c r="BB33" s="28">
        <v>0</v>
      </c>
      <c r="BC33" s="28">
        <v>0</v>
      </c>
      <c r="BD33" s="28">
        <v>1</v>
      </c>
      <c r="BE33" s="28">
        <v>0</v>
      </c>
      <c r="BF33" s="28">
        <v>0</v>
      </c>
      <c r="BG33" s="28">
        <v>0</v>
      </c>
      <c r="BH33" s="28">
        <v>1</v>
      </c>
      <c r="BI33" s="28">
        <v>1</v>
      </c>
      <c r="BJ33" s="28">
        <v>0</v>
      </c>
      <c r="BK33" s="28">
        <v>0</v>
      </c>
      <c r="BL33" s="28">
        <v>0</v>
      </c>
      <c r="BM33" s="28">
        <v>0</v>
      </c>
      <c r="BN33" s="28">
        <v>0</v>
      </c>
      <c r="BO33" s="28">
        <v>0</v>
      </c>
      <c r="BP33" s="24">
        <f t="shared" si="1"/>
        <v>3</v>
      </c>
      <c r="BQ33">
        <f t="shared" si="2"/>
        <v>38</v>
      </c>
      <c r="BR33">
        <f t="shared" si="3"/>
        <v>38</v>
      </c>
      <c r="BS33">
        <f t="shared" si="4"/>
        <v>8</v>
      </c>
      <c r="BT33">
        <f t="shared" si="5"/>
        <v>8</v>
      </c>
    </row>
    <row r="34" spans="1:72" ht="20.100000000000001" hidden="1" customHeight="1" x14ac:dyDescent="0.35">
      <c r="A34" s="91">
        <v>45321</v>
      </c>
      <c r="B34" s="12">
        <f t="shared" si="0"/>
        <v>52</v>
      </c>
      <c r="C34" s="12">
        <v>29</v>
      </c>
      <c r="D34" s="12">
        <v>23</v>
      </c>
      <c r="E34" s="13">
        <v>26</v>
      </c>
      <c r="F34" s="13">
        <v>15</v>
      </c>
      <c r="G34" s="13">
        <v>7</v>
      </c>
      <c r="H34" s="117">
        <v>0</v>
      </c>
      <c r="I34" s="14">
        <v>2</v>
      </c>
      <c r="J34" s="14">
        <v>1</v>
      </c>
      <c r="K34" s="14">
        <v>1</v>
      </c>
      <c r="L34" s="14">
        <v>0</v>
      </c>
      <c r="M34" s="15">
        <v>12</v>
      </c>
      <c r="N34" s="15">
        <v>37</v>
      </c>
      <c r="O34" s="15">
        <v>3</v>
      </c>
      <c r="P34" s="16">
        <v>30</v>
      </c>
      <c r="Q34" s="16">
        <v>8</v>
      </c>
      <c r="R34" s="16">
        <v>0</v>
      </c>
      <c r="S34" s="16">
        <v>4</v>
      </c>
      <c r="T34" s="16">
        <v>4</v>
      </c>
      <c r="U34" s="16">
        <v>1</v>
      </c>
      <c r="V34" s="17">
        <v>0</v>
      </c>
      <c r="W34" s="17">
        <v>0</v>
      </c>
      <c r="X34" s="17">
        <v>1</v>
      </c>
      <c r="Y34" s="18">
        <v>0</v>
      </c>
      <c r="Z34" s="18">
        <v>1</v>
      </c>
      <c r="AA34" s="18">
        <v>0</v>
      </c>
      <c r="AB34" s="18">
        <v>5</v>
      </c>
      <c r="AC34" s="19">
        <v>5</v>
      </c>
      <c r="AD34" s="19">
        <v>11</v>
      </c>
      <c r="AE34" s="19">
        <v>1</v>
      </c>
      <c r="AF34" s="19">
        <v>2</v>
      </c>
      <c r="AG34" s="19">
        <v>8</v>
      </c>
      <c r="AH34" s="19">
        <v>2</v>
      </c>
      <c r="AI34" s="19">
        <v>12</v>
      </c>
      <c r="AJ34" s="19">
        <v>4</v>
      </c>
      <c r="AK34" s="19">
        <v>3</v>
      </c>
      <c r="AL34" s="19">
        <v>4</v>
      </c>
      <c r="AM34" s="12">
        <v>1</v>
      </c>
      <c r="AN34" s="20">
        <v>1</v>
      </c>
      <c r="AO34" s="20">
        <v>4</v>
      </c>
      <c r="AP34" s="20">
        <v>0</v>
      </c>
      <c r="AQ34" s="20">
        <v>1</v>
      </c>
      <c r="AR34" s="20">
        <v>0</v>
      </c>
      <c r="AS34" s="20">
        <v>0</v>
      </c>
      <c r="AT34" s="20">
        <v>0</v>
      </c>
      <c r="AU34" s="20">
        <v>1</v>
      </c>
      <c r="AV34" s="20">
        <v>0</v>
      </c>
      <c r="AW34" s="28">
        <v>0</v>
      </c>
      <c r="AX34" s="28">
        <v>0</v>
      </c>
      <c r="AY34" s="28">
        <v>0</v>
      </c>
      <c r="AZ34" s="20">
        <v>0</v>
      </c>
      <c r="BA34" s="28">
        <v>0</v>
      </c>
      <c r="BB34" s="28">
        <v>0</v>
      </c>
      <c r="BC34" s="28">
        <v>0</v>
      </c>
      <c r="BD34" s="28">
        <v>2</v>
      </c>
      <c r="BE34" s="28">
        <v>0</v>
      </c>
      <c r="BF34" s="28">
        <v>0</v>
      </c>
      <c r="BG34" s="28">
        <v>0</v>
      </c>
      <c r="BH34" s="28">
        <v>2</v>
      </c>
      <c r="BI34" s="28">
        <v>0</v>
      </c>
      <c r="BJ34" s="28">
        <v>0</v>
      </c>
      <c r="BK34" s="28">
        <v>0</v>
      </c>
      <c r="BL34" s="28">
        <v>0</v>
      </c>
      <c r="BM34" s="28">
        <v>0</v>
      </c>
      <c r="BN34" s="28">
        <v>0</v>
      </c>
      <c r="BO34" s="28">
        <v>0</v>
      </c>
      <c r="BP34" s="24">
        <f>SUM(AY34:BO34)</f>
        <v>4</v>
      </c>
      <c r="BQ34">
        <f t="shared" si="2"/>
        <v>52</v>
      </c>
      <c r="BR34">
        <f t="shared" si="3"/>
        <v>52</v>
      </c>
      <c r="BS34">
        <f t="shared" si="4"/>
        <v>8</v>
      </c>
      <c r="BT34">
        <f t="shared" si="5"/>
        <v>8</v>
      </c>
    </row>
    <row r="35" spans="1:72" ht="20.100000000000001" hidden="1" customHeight="1" x14ac:dyDescent="0.35">
      <c r="A35" s="91">
        <v>45322</v>
      </c>
      <c r="B35" s="12">
        <f t="shared" si="0"/>
        <v>53</v>
      </c>
      <c r="C35" s="12">
        <v>31</v>
      </c>
      <c r="D35" s="12">
        <v>22</v>
      </c>
      <c r="E35" s="13">
        <v>24</v>
      </c>
      <c r="F35" s="13">
        <v>15</v>
      </c>
      <c r="G35" s="13">
        <v>4</v>
      </c>
      <c r="H35" s="117">
        <v>2</v>
      </c>
      <c r="I35" s="14">
        <v>4</v>
      </c>
      <c r="J35" s="14">
        <v>2</v>
      </c>
      <c r="K35" s="14">
        <v>2</v>
      </c>
      <c r="L35" s="14">
        <v>0</v>
      </c>
      <c r="M35" s="15">
        <v>35</v>
      </c>
      <c r="N35" s="15">
        <v>14</v>
      </c>
      <c r="O35" s="15">
        <v>4</v>
      </c>
      <c r="P35" s="16">
        <v>24</v>
      </c>
      <c r="Q35" s="16">
        <v>10</v>
      </c>
      <c r="R35" s="16">
        <v>1</v>
      </c>
      <c r="S35" s="16">
        <v>1</v>
      </c>
      <c r="T35" s="16">
        <v>4</v>
      </c>
      <c r="U35" s="16">
        <v>1</v>
      </c>
      <c r="V35" s="17">
        <v>4</v>
      </c>
      <c r="W35" s="17">
        <v>0</v>
      </c>
      <c r="X35" s="17">
        <v>0</v>
      </c>
      <c r="Y35" s="18">
        <v>1</v>
      </c>
      <c r="Z35" s="18">
        <v>1</v>
      </c>
      <c r="AA35" s="18">
        <v>0</v>
      </c>
      <c r="AB35" s="18">
        <v>2</v>
      </c>
      <c r="AC35" s="19">
        <v>5</v>
      </c>
      <c r="AD35" s="19">
        <v>5</v>
      </c>
      <c r="AE35" s="19">
        <v>1</v>
      </c>
      <c r="AF35" s="19">
        <v>1</v>
      </c>
      <c r="AG35" s="19">
        <v>7</v>
      </c>
      <c r="AH35" s="19">
        <v>3</v>
      </c>
      <c r="AI35" s="19">
        <v>13</v>
      </c>
      <c r="AJ35" s="19">
        <v>8</v>
      </c>
      <c r="AK35" s="19">
        <v>5</v>
      </c>
      <c r="AL35" s="19">
        <v>5</v>
      </c>
      <c r="AM35" s="12">
        <v>0</v>
      </c>
      <c r="AN35" s="20">
        <v>1</v>
      </c>
      <c r="AO35" s="20">
        <v>4</v>
      </c>
      <c r="AP35" s="20">
        <v>0</v>
      </c>
      <c r="AQ35" s="20">
        <v>0</v>
      </c>
      <c r="AR35" s="20">
        <v>0</v>
      </c>
      <c r="AS35" s="20">
        <v>0</v>
      </c>
      <c r="AT35" s="20">
        <v>1</v>
      </c>
      <c r="AU35" s="20">
        <v>1</v>
      </c>
      <c r="AV35" s="20">
        <v>0</v>
      </c>
      <c r="AW35" s="28">
        <v>1</v>
      </c>
      <c r="AX35" s="28">
        <v>0</v>
      </c>
      <c r="AY35" s="28">
        <v>0</v>
      </c>
      <c r="AZ35" s="20">
        <v>0</v>
      </c>
      <c r="BA35" s="28">
        <v>0</v>
      </c>
      <c r="BB35" s="28">
        <v>0</v>
      </c>
      <c r="BC35" s="28">
        <v>0</v>
      </c>
      <c r="BD35" s="28">
        <v>5</v>
      </c>
      <c r="BE35" s="28">
        <v>0</v>
      </c>
      <c r="BF35" s="28">
        <v>0</v>
      </c>
      <c r="BG35" s="28">
        <v>0</v>
      </c>
      <c r="BH35" s="28">
        <v>2</v>
      </c>
      <c r="BI35" s="28">
        <v>0</v>
      </c>
      <c r="BJ35" s="28">
        <v>0</v>
      </c>
      <c r="BK35" s="28">
        <v>0</v>
      </c>
      <c r="BL35" s="28">
        <v>1</v>
      </c>
      <c r="BM35" s="28">
        <v>0</v>
      </c>
      <c r="BN35" s="28">
        <v>0</v>
      </c>
      <c r="BO35" s="28">
        <v>0</v>
      </c>
      <c r="BP35" s="24">
        <f>SUM(AY35:BO35)</f>
        <v>8</v>
      </c>
      <c r="BQ35">
        <f t="shared" si="2"/>
        <v>53</v>
      </c>
      <c r="BR35">
        <f t="shared" si="3"/>
        <v>53</v>
      </c>
      <c r="BS35">
        <f t="shared" si="4"/>
        <v>8</v>
      </c>
      <c r="BT35">
        <f t="shared" si="5"/>
        <v>8</v>
      </c>
    </row>
    <row r="36" spans="1:72" s="47" customFormat="1" ht="20.25" customHeight="1" x14ac:dyDescent="0.35">
      <c r="A36" s="45" t="s">
        <v>65</v>
      </c>
      <c r="B36" s="46">
        <f>SUM(B5:B35)</f>
        <v>1359</v>
      </c>
      <c r="C36" s="46">
        <f t="shared" ref="C36:BN36" si="6">SUM(C5:C35)</f>
        <v>751</v>
      </c>
      <c r="D36" s="46">
        <f t="shared" si="6"/>
        <v>608</v>
      </c>
      <c r="E36" s="46">
        <f t="shared" si="6"/>
        <v>612</v>
      </c>
      <c r="F36" s="46">
        <f t="shared" si="6"/>
        <v>388</v>
      </c>
      <c r="G36" s="46">
        <f t="shared" si="6"/>
        <v>137</v>
      </c>
      <c r="H36" s="128">
        <f t="shared" si="6"/>
        <v>46</v>
      </c>
      <c r="I36" s="46">
        <f t="shared" si="6"/>
        <v>91</v>
      </c>
      <c r="J36" s="46">
        <f t="shared" si="6"/>
        <v>61</v>
      </c>
      <c r="K36" s="46">
        <f t="shared" si="6"/>
        <v>20</v>
      </c>
      <c r="L36" s="46">
        <f t="shared" si="6"/>
        <v>4</v>
      </c>
      <c r="M36" s="46">
        <f t="shared" si="6"/>
        <v>871</v>
      </c>
      <c r="N36" s="46">
        <f t="shared" si="6"/>
        <v>395</v>
      </c>
      <c r="O36" s="46">
        <f t="shared" si="6"/>
        <v>93</v>
      </c>
      <c r="P36" s="46">
        <f t="shared" si="6"/>
        <v>638</v>
      </c>
      <c r="Q36" s="46">
        <f t="shared" si="6"/>
        <v>238</v>
      </c>
      <c r="R36" s="46">
        <f t="shared" si="6"/>
        <v>43</v>
      </c>
      <c r="S36" s="46">
        <f t="shared" si="6"/>
        <v>80</v>
      </c>
      <c r="T36" s="46">
        <f t="shared" si="6"/>
        <v>94</v>
      </c>
      <c r="U36" s="46">
        <f t="shared" si="6"/>
        <v>15</v>
      </c>
      <c r="V36" s="46">
        <f t="shared" si="6"/>
        <v>54</v>
      </c>
      <c r="W36" s="46">
        <f t="shared" si="6"/>
        <v>0</v>
      </c>
      <c r="X36" s="46">
        <f t="shared" si="6"/>
        <v>21</v>
      </c>
      <c r="Y36" s="46">
        <f t="shared" si="6"/>
        <v>8</v>
      </c>
      <c r="Z36" s="46">
        <f t="shared" si="6"/>
        <v>51</v>
      </c>
      <c r="AA36" s="46">
        <f t="shared" si="6"/>
        <v>0</v>
      </c>
      <c r="AB36" s="46">
        <f t="shared" si="6"/>
        <v>48</v>
      </c>
      <c r="AC36" s="46">
        <f t="shared" si="6"/>
        <v>153</v>
      </c>
      <c r="AD36" s="46">
        <f t="shared" si="6"/>
        <v>183</v>
      </c>
      <c r="AE36" s="46">
        <f t="shared" si="6"/>
        <v>44</v>
      </c>
      <c r="AF36" s="46">
        <f t="shared" si="6"/>
        <v>31</v>
      </c>
      <c r="AG36" s="46">
        <f t="shared" si="6"/>
        <v>143</v>
      </c>
      <c r="AH36" s="46">
        <f t="shared" si="6"/>
        <v>78</v>
      </c>
      <c r="AI36" s="46">
        <f t="shared" si="6"/>
        <v>238</v>
      </c>
      <c r="AJ36" s="46">
        <f t="shared" si="6"/>
        <v>156</v>
      </c>
      <c r="AK36" s="46">
        <f t="shared" si="6"/>
        <v>173</v>
      </c>
      <c r="AL36" s="46">
        <f t="shared" si="6"/>
        <v>160</v>
      </c>
      <c r="AM36" s="46">
        <f t="shared" si="6"/>
        <v>42</v>
      </c>
      <c r="AN36" s="46">
        <f t="shared" si="6"/>
        <v>40</v>
      </c>
      <c r="AO36" s="46">
        <f t="shared" si="6"/>
        <v>71</v>
      </c>
      <c r="AP36" s="46">
        <f t="shared" si="6"/>
        <v>8</v>
      </c>
      <c r="AQ36" s="46">
        <f t="shared" si="6"/>
        <v>6</v>
      </c>
      <c r="AR36" s="46">
        <f t="shared" si="6"/>
        <v>2</v>
      </c>
      <c r="AS36" s="46">
        <f t="shared" si="6"/>
        <v>3</v>
      </c>
      <c r="AT36" s="46">
        <f t="shared" si="6"/>
        <v>1</v>
      </c>
      <c r="AU36" s="46">
        <f t="shared" si="6"/>
        <v>9</v>
      </c>
      <c r="AV36" s="46">
        <f t="shared" si="6"/>
        <v>1</v>
      </c>
      <c r="AW36" s="46">
        <f t="shared" si="6"/>
        <v>22</v>
      </c>
      <c r="AX36" s="46">
        <f t="shared" si="6"/>
        <v>2</v>
      </c>
      <c r="AY36" s="46">
        <f t="shared" si="6"/>
        <v>1</v>
      </c>
      <c r="AZ36" s="46">
        <f t="shared" si="6"/>
        <v>24</v>
      </c>
      <c r="BA36" s="46">
        <f t="shared" si="6"/>
        <v>2</v>
      </c>
      <c r="BB36" s="46">
        <f t="shared" si="6"/>
        <v>5</v>
      </c>
      <c r="BC36" s="46">
        <f t="shared" si="6"/>
        <v>6</v>
      </c>
      <c r="BD36" s="46">
        <f t="shared" si="6"/>
        <v>22</v>
      </c>
      <c r="BE36" s="46">
        <f t="shared" si="6"/>
        <v>4</v>
      </c>
      <c r="BF36" s="46">
        <f t="shared" si="6"/>
        <v>3</v>
      </c>
      <c r="BG36" s="46">
        <f t="shared" si="6"/>
        <v>1</v>
      </c>
      <c r="BH36" s="46">
        <f t="shared" si="6"/>
        <v>67</v>
      </c>
      <c r="BI36" s="46">
        <f t="shared" si="6"/>
        <v>22</v>
      </c>
      <c r="BJ36" s="46">
        <f t="shared" si="6"/>
        <v>2</v>
      </c>
      <c r="BK36" s="46">
        <f t="shared" si="6"/>
        <v>9</v>
      </c>
      <c r="BL36" s="46">
        <f t="shared" si="6"/>
        <v>1</v>
      </c>
      <c r="BM36" s="46">
        <f t="shared" si="6"/>
        <v>4</v>
      </c>
      <c r="BN36" s="46">
        <f t="shared" si="6"/>
        <v>3</v>
      </c>
      <c r="BO36" s="46">
        <f t="shared" ref="BO36:BR36" si="7">SUM(BO5:BO35)</f>
        <v>0</v>
      </c>
      <c r="BP36" s="46">
        <f t="shared" si="7"/>
        <v>176</v>
      </c>
      <c r="BQ36" s="46">
        <f t="shared" si="7"/>
        <v>1359</v>
      </c>
      <c r="BR36" s="46">
        <f t="shared" si="7"/>
        <v>1359</v>
      </c>
      <c r="BS36">
        <f>SUM(BS5:BS35)</f>
        <v>207</v>
      </c>
      <c r="BT36">
        <f>SUM(BS36)</f>
        <v>207</v>
      </c>
    </row>
    <row r="37" spans="1:72" ht="18.75" hidden="1" x14ac:dyDescent="0.45">
      <c r="A37" s="48"/>
      <c r="B37" s="48"/>
      <c r="C37" s="48"/>
      <c r="D37" s="48"/>
      <c r="E37" s="48"/>
      <c r="F37" s="48"/>
      <c r="G37" s="48"/>
      <c r="H37" s="124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</row>
    <row r="38" spans="1:72" s="57" customFormat="1" ht="45" hidden="1" customHeight="1" x14ac:dyDescent="0.25">
      <c r="A38" s="155" t="s">
        <v>66</v>
      </c>
      <c r="B38" s="156"/>
      <c r="C38" s="49" t="s">
        <v>67</v>
      </c>
      <c r="D38" s="49" t="s">
        <v>14</v>
      </c>
      <c r="E38" s="49" t="s">
        <v>15</v>
      </c>
      <c r="F38" s="49" t="s">
        <v>16</v>
      </c>
      <c r="G38" s="49" t="s">
        <v>17</v>
      </c>
      <c r="H38" s="120"/>
      <c r="I38" s="51"/>
      <c r="J38" s="155" t="s">
        <v>66</v>
      </c>
      <c r="K38" s="156"/>
      <c r="L38" s="52" t="s">
        <v>68</v>
      </c>
      <c r="M38" s="2" t="s">
        <v>2</v>
      </c>
      <c r="N38" s="2" t="s">
        <v>3</v>
      </c>
      <c r="O38" s="4" t="s">
        <v>1</v>
      </c>
      <c r="P38" s="155" t="s">
        <v>66</v>
      </c>
      <c r="Q38" s="156"/>
      <c r="R38" s="53" t="s">
        <v>7</v>
      </c>
      <c r="S38" s="53"/>
      <c r="T38" s="54" t="s">
        <v>25</v>
      </c>
      <c r="U38" s="54">
        <f>+T5+T6+T7+T8+T9+T10+T11</f>
        <v>9</v>
      </c>
      <c r="V38" s="155" t="s">
        <v>66</v>
      </c>
      <c r="W38" s="156"/>
      <c r="X38" s="55" t="s">
        <v>6</v>
      </c>
      <c r="Y38" s="56" t="s">
        <v>69</v>
      </c>
      <c r="Z38" s="155" t="s">
        <v>66</v>
      </c>
      <c r="AA38" s="156"/>
      <c r="AB38" s="8" t="s">
        <v>70</v>
      </c>
      <c r="AC38" s="8"/>
      <c r="AE38" s="155" t="s">
        <v>66</v>
      </c>
      <c r="AF38" s="156"/>
      <c r="AG38" s="152" t="s">
        <v>13</v>
      </c>
      <c r="AH38" s="153"/>
      <c r="AI38" s="9" t="s">
        <v>43</v>
      </c>
      <c r="AJ38" s="9">
        <f>SUM(AT5:AT11)</f>
        <v>0</v>
      </c>
      <c r="AK38" s="9" t="s">
        <v>45</v>
      </c>
      <c r="AL38" s="9">
        <f>SUM(AV5:AV11)</f>
        <v>0</v>
      </c>
    </row>
    <row r="39" spans="1:72" s="57" customFormat="1" ht="45" hidden="1" customHeight="1" x14ac:dyDescent="0.25">
      <c r="A39" s="51"/>
      <c r="B39" s="51"/>
      <c r="C39" s="49" t="s">
        <v>4</v>
      </c>
      <c r="D39" s="49">
        <f>+E5+E6+E7+E8+E9+E10+E11</f>
        <v>155</v>
      </c>
      <c r="E39" s="49">
        <f>+F5+F6+F7+F8+F9+F10+F11</f>
        <v>93</v>
      </c>
      <c r="F39" s="49">
        <f>+G5+G6+G7+G8+G9+G10+G11</f>
        <v>29</v>
      </c>
      <c r="G39" s="49">
        <f>+H5+H6+H7+H8+H9+H10+H11</f>
        <v>10</v>
      </c>
      <c r="H39" s="120">
        <f>SUM(D39:G39)</f>
        <v>287</v>
      </c>
      <c r="I39" s="51"/>
      <c r="J39" s="51"/>
      <c r="K39" s="51"/>
      <c r="L39" s="52" t="s">
        <v>71</v>
      </c>
      <c r="M39" s="58">
        <f>+AC5+AC6+AC7+AC8+AC9+AC10+AC11</f>
        <v>42</v>
      </c>
      <c r="N39" s="58">
        <f>+AD5+AD6+AD7+AD8+AD9+AD10+AD11</f>
        <v>49</v>
      </c>
      <c r="O39" s="4">
        <f>SUM(M39:N39)</f>
        <v>91</v>
      </c>
      <c r="P39" s="59"/>
      <c r="Q39" s="59"/>
      <c r="R39" s="54" t="s">
        <v>21</v>
      </c>
      <c r="S39" s="54">
        <f>+P5+P6+P7+P8+P9+P10+P11</f>
        <v>150</v>
      </c>
      <c r="T39" s="54" t="s">
        <v>26</v>
      </c>
      <c r="U39" s="54">
        <f>+U5+U6+U7+U8+U9+U10+U11</f>
        <v>2</v>
      </c>
      <c r="X39" s="54" t="s">
        <v>72</v>
      </c>
      <c r="Y39" s="60">
        <f>+M5+M6+M7+M8+M9+M10+M11</f>
        <v>198</v>
      </c>
      <c r="AB39" s="8" t="s">
        <v>30</v>
      </c>
      <c r="AC39" s="8">
        <f>SUM(Y5:Y11)</f>
        <v>0</v>
      </c>
      <c r="AG39" s="8" t="s">
        <v>36</v>
      </c>
      <c r="AH39" s="61">
        <f>+AM5+AM6+AM7+AM8+AM9+AM10+AM11</f>
        <v>13</v>
      </c>
      <c r="AI39" s="9" t="s">
        <v>40</v>
      </c>
      <c r="AJ39" s="9">
        <f>+AQ5+AQ6+AQ7+AQ8+AQ9+AQ10+AQ11</f>
        <v>4</v>
      </c>
      <c r="AK39" s="9" t="s">
        <v>47</v>
      </c>
      <c r="AL39" s="9">
        <f>AX5+AX6+AX7+AX8+AX9+AX10+AX11</f>
        <v>0</v>
      </c>
    </row>
    <row r="40" spans="1:72" s="57" customFormat="1" ht="45" hidden="1" customHeight="1" x14ac:dyDescent="0.25">
      <c r="A40" s="51"/>
      <c r="B40" s="51"/>
      <c r="C40" s="49" t="s">
        <v>5</v>
      </c>
      <c r="D40" s="49">
        <f>+I5+I6+I7+I8+I9+I10+I11</f>
        <v>26</v>
      </c>
      <c r="E40" s="49">
        <f>+J5+J6+J7+J8+J9+J10+J11</f>
        <v>11</v>
      </c>
      <c r="F40" s="49">
        <f>+K5+K6+K7+K8+K9+K10+K11</f>
        <v>3</v>
      </c>
      <c r="G40" s="49">
        <f>+L5+L6+L7+L8+L9+L10+L11</f>
        <v>0</v>
      </c>
      <c r="H40" s="120">
        <f>SUM(D40:G40)</f>
        <v>40</v>
      </c>
      <c r="I40" s="51"/>
      <c r="J40" s="51"/>
      <c r="K40" s="51"/>
      <c r="L40" s="52" t="s">
        <v>73</v>
      </c>
      <c r="M40" s="58">
        <f>+AE5+AE6+AE7+AE8+AE9+AE10+AE11</f>
        <v>15</v>
      </c>
      <c r="N40" s="58">
        <f>+AF5+AF6+AF7+AF8+AF9+AF10+AF11</f>
        <v>7</v>
      </c>
      <c r="O40" s="4">
        <f>SUM(M40:N40)</f>
        <v>22</v>
      </c>
      <c r="P40" s="59"/>
      <c r="Q40" s="59"/>
      <c r="R40" s="54" t="s">
        <v>22</v>
      </c>
      <c r="S40" s="54">
        <f>+Q5+Q6+Q7+Q8+Q9+Q10+Q11</f>
        <v>59</v>
      </c>
      <c r="T40" s="54" t="s">
        <v>27</v>
      </c>
      <c r="U40" s="54">
        <f>+V5+V6+V7+V8+V9+V10+V11</f>
        <v>19</v>
      </c>
      <c r="X40" s="54" t="s">
        <v>74</v>
      </c>
      <c r="Y40" s="60">
        <f>+N5+N6+N7+N8+N9+N10+N11</f>
        <v>106</v>
      </c>
      <c r="AB40" s="8" t="s">
        <v>75</v>
      </c>
      <c r="AC40" s="8">
        <f>SUM(Z5:Z11)</f>
        <v>9</v>
      </c>
      <c r="AG40" s="8" t="s">
        <v>37</v>
      </c>
      <c r="AH40" s="61">
        <f>+AN5+AN6+AN7+AN8+AN9+AN10+AN11</f>
        <v>11</v>
      </c>
      <c r="AI40" s="9" t="s">
        <v>41</v>
      </c>
      <c r="AJ40" s="9">
        <f>+AR5+AR6+AR7+AR8+AR9+AR10+AR11</f>
        <v>0</v>
      </c>
    </row>
    <row r="41" spans="1:72" s="57" customFormat="1" ht="45" hidden="1" customHeight="1" x14ac:dyDescent="0.25">
      <c r="A41" s="51"/>
      <c r="B41" s="51"/>
      <c r="C41" s="50" t="s">
        <v>1</v>
      </c>
      <c r="D41" s="50">
        <f>SUM(D39:D40)</f>
        <v>181</v>
      </c>
      <c r="E41" s="50">
        <f>SUM(E39:E40)</f>
        <v>104</v>
      </c>
      <c r="F41" s="50">
        <f>SUM(F39:F40)</f>
        <v>32</v>
      </c>
      <c r="G41" s="50">
        <f>SUM(G39:G40)</f>
        <v>10</v>
      </c>
      <c r="H41" s="120">
        <f>SUM(D41:G41)</f>
        <v>327</v>
      </c>
      <c r="I41" s="51"/>
      <c r="J41" s="51"/>
      <c r="K41" s="51"/>
      <c r="L41" s="52" t="s">
        <v>76</v>
      </c>
      <c r="M41" s="58">
        <f>+AG5+AG6+AG7+AG8+AG9+AG10+AG11</f>
        <v>46</v>
      </c>
      <c r="N41" s="58">
        <f>+AH5+AH6+AH7+AH8+AH9+AH10+AH11</f>
        <v>23</v>
      </c>
      <c r="O41" s="4">
        <f>SUM(M41:N41)</f>
        <v>69</v>
      </c>
      <c r="P41" s="62"/>
      <c r="Q41" s="59"/>
      <c r="R41" s="54" t="s">
        <v>23</v>
      </c>
      <c r="S41" s="54">
        <f>+R5+R6+R7+R8+R9+R10+R11</f>
        <v>10</v>
      </c>
      <c r="T41" s="54" t="s">
        <v>28</v>
      </c>
      <c r="U41" s="54">
        <f>+W5+W6+W7+W8+W9+W10+W11</f>
        <v>0</v>
      </c>
      <c r="X41" s="54" t="s">
        <v>77</v>
      </c>
      <c r="Y41" s="60">
        <f>+O5+O6+O7+O8+O9+O10+O11</f>
        <v>23</v>
      </c>
      <c r="AB41" s="8" t="s">
        <v>78</v>
      </c>
      <c r="AC41" s="8">
        <f>SUM(AA5:AA11)</f>
        <v>0</v>
      </c>
      <c r="AG41" s="8" t="s">
        <v>38</v>
      </c>
      <c r="AH41" s="61">
        <f>+AO5+AO6+AO7+AO8+AO9+AO10+AO11</f>
        <v>14</v>
      </c>
      <c r="AI41" s="9" t="s">
        <v>42</v>
      </c>
      <c r="AJ41" s="9">
        <f>+AS5+AS6+AS7+AS8+AS9+AS10+AS11</f>
        <v>0</v>
      </c>
    </row>
    <row r="42" spans="1:72" s="57" customFormat="1" ht="45" hidden="1" customHeight="1" x14ac:dyDescent="0.25">
      <c r="A42" s="51"/>
      <c r="B42" s="51"/>
      <c r="C42" s="51"/>
      <c r="D42" s="51"/>
      <c r="E42" s="51"/>
      <c r="F42" s="51"/>
      <c r="G42" s="51"/>
      <c r="H42" s="121"/>
      <c r="I42" s="51"/>
      <c r="J42" s="51"/>
      <c r="K42" s="51"/>
      <c r="L42" s="52" t="s">
        <v>79</v>
      </c>
      <c r="M42" s="58">
        <f>+AI5+AI6+AI7+AI8+AI9+AI10+AI11</f>
        <v>45</v>
      </c>
      <c r="N42" s="58">
        <f>+AJ5+AJ6+AJ7+AJ8+AJ9+AJ10+AJ11</f>
        <v>23</v>
      </c>
      <c r="O42" s="4">
        <f t="shared" ref="O42:O43" si="8">SUM(M42:N42)</f>
        <v>68</v>
      </c>
      <c r="P42" s="62"/>
      <c r="Q42" s="63"/>
      <c r="R42" s="54" t="s">
        <v>24</v>
      </c>
      <c r="S42" s="54">
        <f>+S5+S6+S7+S8+S9+S10+S11</f>
        <v>29</v>
      </c>
      <c r="T42" s="54" t="s">
        <v>29</v>
      </c>
      <c r="U42" s="54">
        <f>+X5+X6+X7+X8+X9+X10+X11</f>
        <v>9</v>
      </c>
      <c r="X42" s="64" t="s">
        <v>1</v>
      </c>
      <c r="Y42" s="65">
        <f>SUM(Y39:Y41)</f>
        <v>327</v>
      </c>
      <c r="AB42" s="8" t="s">
        <v>33</v>
      </c>
      <c r="AC42" s="8">
        <f>SUM(AB5:AB11)</f>
        <v>16</v>
      </c>
      <c r="AG42" s="8" t="s">
        <v>39</v>
      </c>
      <c r="AH42" s="61">
        <f>+AP5+AP6+AP7+AP8+AP9+AP10+AP11</f>
        <v>0</v>
      </c>
      <c r="AI42" s="9" t="s">
        <v>46</v>
      </c>
      <c r="AJ42" s="9">
        <f>+AW5+AW6+AW7+AW8+AW9+AW10+AW11</f>
        <v>0</v>
      </c>
      <c r="AK42" s="9" t="s">
        <v>1</v>
      </c>
      <c r="AL42" s="9">
        <f>SUM(AH39:AH42,AJ38:AJ42,AL38:AL39)</f>
        <v>42</v>
      </c>
    </row>
    <row r="43" spans="1:72" s="57" customFormat="1" ht="45" hidden="1" customHeight="1" x14ac:dyDescent="0.25">
      <c r="A43" s="51"/>
      <c r="B43" s="51"/>
      <c r="C43" s="66"/>
      <c r="D43" s="66"/>
      <c r="E43" s="66"/>
      <c r="F43" s="66"/>
      <c r="G43" s="51"/>
      <c r="H43" s="122"/>
      <c r="I43" s="51"/>
      <c r="J43" s="51"/>
      <c r="K43" s="51"/>
      <c r="L43" s="52" t="s">
        <v>80</v>
      </c>
      <c r="M43" s="58">
        <f>+AK5+AK6+AK7+AK8+AK9+AK10+AK11</f>
        <v>45</v>
      </c>
      <c r="N43" s="58">
        <f>+AL5+AL6+AL7+AL8+AL9+AL10+AL11</f>
        <v>32</v>
      </c>
      <c r="O43" s="4">
        <f t="shared" si="8"/>
        <v>77</v>
      </c>
      <c r="P43" s="62"/>
      <c r="Q43" s="63"/>
      <c r="R43" s="68" t="s">
        <v>1</v>
      </c>
      <c r="S43" s="68">
        <f>+S39+S40+S41+S42+U39+U40+U41+U42+U38</f>
        <v>287</v>
      </c>
      <c r="AB43" s="2" t="s">
        <v>1</v>
      </c>
      <c r="AC43" s="2">
        <f>SUM(AC39:AC42)</f>
        <v>25</v>
      </c>
    </row>
    <row r="44" spans="1:72" s="57" customFormat="1" ht="45" hidden="1" customHeight="1" x14ac:dyDescent="0.25">
      <c r="A44" s="51"/>
      <c r="B44" s="51"/>
      <c r="H44" s="123"/>
      <c r="I44" s="66"/>
      <c r="J44" s="66"/>
      <c r="K44" s="66"/>
      <c r="L44" s="69" t="s">
        <v>1</v>
      </c>
      <c r="M44" s="70">
        <f>SUM(M39:M43)</f>
        <v>193</v>
      </c>
      <c r="N44" s="70">
        <f>SUM(N39:N43)</f>
        <v>134</v>
      </c>
      <c r="O44" s="70">
        <f>SUM(M44:N44)</f>
        <v>327</v>
      </c>
      <c r="P44" s="59"/>
      <c r="Q44" s="59"/>
    </row>
    <row r="45" spans="1:72" s="57" customFormat="1" ht="45" hidden="1" customHeight="1" x14ac:dyDescent="0.25">
      <c r="A45" s="155" t="s">
        <v>81</v>
      </c>
      <c r="B45" s="156"/>
      <c r="C45" s="49" t="s">
        <v>67</v>
      </c>
      <c r="D45" s="49" t="s">
        <v>14</v>
      </c>
      <c r="E45" s="49" t="s">
        <v>15</v>
      </c>
      <c r="F45" s="49" t="s">
        <v>16</v>
      </c>
      <c r="G45" s="49" t="s">
        <v>17</v>
      </c>
      <c r="H45" s="120"/>
      <c r="I45" s="51"/>
      <c r="J45" s="155" t="s">
        <v>81</v>
      </c>
      <c r="K45" s="156"/>
      <c r="L45" s="52" t="s">
        <v>68</v>
      </c>
      <c r="M45" s="2" t="s">
        <v>2</v>
      </c>
      <c r="N45" s="2" t="s">
        <v>3</v>
      </c>
      <c r="O45" s="4" t="s">
        <v>1</v>
      </c>
      <c r="P45" s="155" t="s">
        <v>81</v>
      </c>
      <c r="Q45" s="156"/>
      <c r="R45" s="53" t="s">
        <v>7</v>
      </c>
      <c r="S45" s="53"/>
      <c r="T45" s="54" t="s">
        <v>25</v>
      </c>
      <c r="U45" s="54">
        <f>+T12+T13+T14+T15+T16+T17+T18</f>
        <v>20</v>
      </c>
      <c r="V45" s="155" t="s">
        <v>81</v>
      </c>
      <c r="W45" s="156"/>
      <c r="X45" s="55" t="s">
        <v>6</v>
      </c>
      <c r="Y45" s="56" t="s">
        <v>69</v>
      </c>
      <c r="Z45" s="155" t="s">
        <v>81</v>
      </c>
      <c r="AA45" s="156"/>
      <c r="AB45" s="8" t="s">
        <v>70</v>
      </c>
      <c r="AC45" s="8"/>
      <c r="AE45" s="155" t="s">
        <v>81</v>
      </c>
      <c r="AF45" s="156"/>
      <c r="AG45" s="152" t="s">
        <v>13</v>
      </c>
      <c r="AH45" s="153"/>
      <c r="AI45" s="9" t="s">
        <v>43</v>
      </c>
      <c r="AJ45" s="9">
        <f>SUM(AT12:AT18)</f>
        <v>0</v>
      </c>
      <c r="AK45" s="9" t="s">
        <v>45</v>
      </c>
      <c r="AL45" s="9">
        <f>SUM(AV12:AV18)</f>
        <v>0</v>
      </c>
    </row>
    <row r="46" spans="1:72" s="57" customFormat="1" ht="45" hidden="1" customHeight="1" x14ac:dyDescent="0.25">
      <c r="A46" s="51"/>
      <c r="B46" s="51"/>
      <c r="C46" s="49" t="s">
        <v>4</v>
      </c>
      <c r="D46" s="49">
        <f>+E12+E13+E14+E15+E16+E17+E18</f>
        <v>136</v>
      </c>
      <c r="E46" s="49">
        <f>+F12+F13+F14+F15+F16+F17+F18</f>
        <v>88</v>
      </c>
      <c r="F46" s="49">
        <f>+G12+G13+G14+G15+G16+G17+G18</f>
        <v>18</v>
      </c>
      <c r="G46" s="49">
        <f>+H12+H13+H14+H15+H16+H17+H18</f>
        <v>12</v>
      </c>
      <c r="H46" s="120">
        <f>SUM(D46:G46)</f>
        <v>254</v>
      </c>
      <c r="I46" s="51"/>
      <c r="J46" s="51"/>
      <c r="K46" s="51"/>
      <c r="L46" s="52" t="s">
        <v>71</v>
      </c>
      <c r="M46" s="58">
        <f>+AC12+AC13+AC14+AC15+AC16+AC17+AC18</f>
        <v>27</v>
      </c>
      <c r="N46" s="58">
        <f>+AD12+AD13+AD14+AD15+AD16+AD17+AD18</f>
        <v>34</v>
      </c>
      <c r="O46" s="4">
        <f>SUM(M46:N46)</f>
        <v>61</v>
      </c>
      <c r="P46" s="59"/>
      <c r="Q46" s="59"/>
      <c r="R46" s="54" t="s">
        <v>21</v>
      </c>
      <c r="S46" s="54">
        <f>+P12+P13+P14+P15+P16+P17+P18</f>
        <v>139</v>
      </c>
      <c r="T46" s="54" t="s">
        <v>26</v>
      </c>
      <c r="U46" s="54">
        <f>+U12+U13+U14+U15+U16+U17+U18</f>
        <v>3</v>
      </c>
      <c r="X46" s="54" t="s">
        <v>72</v>
      </c>
      <c r="Y46" s="60">
        <f>+M12+M13+M14+M15+M16+M17+M18</f>
        <v>195</v>
      </c>
      <c r="AB46" s="8" t="s">
        <v>30</v>
      </c>
      <c r="AC46" s="8">
        <f>SUM(Y12:Y18)</f>
        <v>2</v>
      </c>
      <c r="AG46" s="8" t="s">
        <v>36</v>
      </c>
      <c r="AH46" s="61">
        <f>+AM12+AM13+AM14+AM15+AM16+AM17+AM18</f>
        <v>9</v>
      </c>
      <c r="AI46" s="9" t="s">
        <v>40</v>
      </c>
      <c r="AJ46" s="9">
        <f>+AQ12+AQ13+AQ14+AQ15+AQ16+AQ17+AQ18</f>
        <v>0</v>
      </c>
      <c r="AK46" s="9" t="s">
        <v>47</v>
      </c>
      <c r="AL46" s="9">
        <f>AX12+AX13+AX14+AX15+AX16+AX17+AX18</f>
        <v>0</v>
      </c>
    </row>
    <row r="47" spans="1:72" s="57" customFormat="1" ht="45" hidden="1" customHeight="1" x14ac:dyDescent="0.25">
      <c r="A47" s="51"/>
      <c r="B47" s="51"/>
      <c r="C47" s="49" t="s">
        <v>5</v>
      </c>
      <c r="D47" s="49">
        <f>+I12+I13+I14+I15+I16+I17+I18</f>
        <v>20</v>
      </c>
      <c r="E47" s="49">
        <f>+J12+J13+J14+J15+J16+J17+J18</f>
        <v>17</v>
      </c>
      <c r="F47" s="49">
        <f>+K12+K13+K14+K15+K16+K17+K18</f>
        <v>3</v>
      </c>
      <c r="G47" s="49">
        <f>+L12+L13+L14+L15+L16+L17+L18</f>
        <v>1</v>
      </c>
      <c r="H47" s="120">
        <f>SUM(D47:G47)</f>
        <v>41</v>
      </c>
      <c r="I47" s="51"/>
      <c r="J47" s="51"/>
      <c r="K47" s="51"/>
      <c r="L47" s="52" t="s">
        <v>73</v>
      </c>
      <c r="M47" s="58">
        <f>+AE12+AE13+AE14+AE15+AE16+AE17+AE18</f>
        <v>7</v>
      </c>
      <c r="N47" s="58">
        <f>+AF12+AF13+AF14+AF15+AF16+AF17+AF18</f>
        <v>7</v>
      </c>
      <c r="O47" s="4">
        <f>SUM(M47:N47)</f>
        <v>14</v>
      </c>
      <c r="P47" s="59"/>
      <c r="Q47" s="59"/>
      <c r="R47" s="54" t="s">
        <v>22</v>
      </c>
      <c r="S47" s="54">
        <f>+Q12+Q13+Q14+Q15+Q16+Q17+Q18</f>
        <v>62</v>
      </c>
      <c r="T47" s="54" t="s">
        <v>27</v>
      </c>
      <c r="U47" s="54">
        <f>+V12+V13+V14+V15+V16+V17+V18</f>
        <v>4</v>
      </c>
      <c r="X47" s="54" t="s">
        <v>74</v>
      </c>
      <c r="Y47" s="60">
        <f>+N12+N13+N14+N15+N16+N17+N18</f>
        <v>78</v>
      </c>
      <c r="AB47" s="8" t="s">
        <v>75</v>
      </c>
      <c r="AC47" s="8">
        <f>SUM(Z12:Z18)</f>
        <v>12</v>
      </c>
      <c r="AG47" s="8" t="s">
        <v>37</v>
      </c>
      <c r="AH47" s="61">
        <f>+AN12+AN13+AN14+AN15+AN16+AN17+AN18</f>
        <v>14</v>
      </c>
      <c r="AI47" s="9" t="s">
        <v>41</v>
      </c>
      <c r="AJ47" s="9">
        <f>+AR12+AR13+AR14+AR15+AR16+AR17+AR18</f>
        <v>0</v>
      </c>
    </row>
    <row r="48" spans="1:72" s="57" customFormat="1" ht="45" hidden="1" customHeight="1" x14ac:dyDescent="0.25">
      <c r="A48" s="51"/>
      <c r="B48" s="51"/>
      <c r="C48" s="50" t="s">
        <v>1</v>
      </c>
      <c r="D48" s="50">
        <f>SUM(D46:D47)</f>
        <v>156</v>
      </c>
      <c r="E48" s="50">
        <f>SUM(E46:E47)</f>
        <v>105</v>
      </c>
      <c r="F48" s="50">
        <f>SUM(F46:F47)</f>
        <v>21</v>
      </c>
      <c r="G48" s="50">
        <f>SUM(G46:G47)</f>
        <v>13</v>
      </c>
      <c r="H48" s="120">
        <f>SUM(D48:G48)</f>
        <v>295</v>
      </c>
      <c r="I48" s="51"/>
      <c r="J48" s="51"/>
      <c r="K48" s="51"/>
      <c r="L48" s="52" t="s">
        <v>76</v>
      </c>
      <c r="M48" s="58">
        <f>+AG12+AG13+AG14+AG15+AG16+AG17+AG18</f>
        <v>24</v>
      </c>
      <c r="N48" s="58">
        <f>+AH12+AH13+AH14+AH15+AH16+AH17+AH18</f>
        <v>19</v>
      </c>
      <c r="O48" s="4">
        <f>SUM(M48:N48)</f>
        <v>43</v>
      </c>
      <c r="P48" s="62"/>
      <c r="Q48" s="59"/>
      <c r="R48" s="54" t="s">
        <v>23</v>
      </c>
      <c r="S48" s="54">
        <f>+R12+R13+R14+R15+R16+R17+R18</f>
        <v>8</v>
      </c>
      <c r="T48" s="54" t="s">
        <v>28</v>
      </c>
      <c r="U48" s="54">
        <f>+W12+W13+W14+W15+W16+W17+W18</f>
        <v>0</v>
      </c>
      <c r="X48" s="54" t="s">
        <v>77</v>
      </c>
      <c r="Y48" s="60">
        <f>+O12+O13+O14+O15+O16+O17+O18</f>
        <v>22</v>
      </c>
      <c r="AB48" s="8" t="s">
        <v>78</v>
      </c>
      <c r="AC48" s="8">
        <f>SUM(AA12:AA18)</f>
        <v>0</v>
      </c>
      <c r="AG48" s="8" t="s">
        <v>38</v>
      </c>
      <c r="AH48" s="61">
        <f>+AO12+AO13+AO14+AO15+AO16+AO17+AO18</f>
        <v>4</v>
      </c>
      <c r="AI48" s="9" t="s">
        <v>42</v>
      </c>
      <c r="AJ48" s="9">
        <f>+AS12+AS13+AS14+AS15+AS16+AS17+AS18</f>
        <v>1</v>
      </c>
    </row>
    <row r="49" spans="1:38" s="57" customFormat="1" ht="45" hidden="1" customHeight="1" x14ac:dyDescent="0.25">
      <c r="A49" s="51"/>
      <c r="B49" s="51"/>
      <c r="C49" s="51"/>
      <c r="D49" s="51"/>
      <c r="E49" s="51"/>
      <c r="F49" s="51"/>
      <c r="G49" s="51"/>
      <c r="H49" s="121"/>
      <c r="I49" s="51"/>
      <c r="J49" s="51"/>
      <c r="K49" s="51"/>
      <c r="L49" s="52" t="s">
        <v>79</v>
      </c>
      <c r="M49" s="58">
        <f>+AI12+AI13+AI14+AI15+AI16+AI17+AI18</f>
        <v>56</v>
      </c>
      <c r="N49" s="58">
        <f>+AJ12+AJ13+AJ14+AJ15+AJ16+AJ17+AJ18</f>
        <v>37</v>
      </c>
      <c r="O49" s="4">
        <f t="shared" ref="O49:O50" si="9">SUM(M49:N49)</f>
        <v>93</v>
      </c>
      <c r="P49" s="62"/>
      <c r="Q49" s="63"/>
      <c r="R49" s="54" t="s">
        <v>24</v>
      </c>
      <c r="S49" s="54">
        <f>+S12+S13+S14+S15+S16+S17+S18</f>
        <v>16</v>
      </c>
      <c r="T49" s="54" t="s">
        <v>29</v>
      </c>
      <c r="U49" s="54">
        <f>+X12+X13+X14+X15+X16+X17+X18</f>
        <v>2</v>
      </c>
      <c r="X49" s="64" t="s">
        <v>1</v>
      </c>
      <c r="Y49" s="65">
        <f>SUM(Y46:Y48)</f>
        <v>295</v>
      </c>
      <c r="AB49" s="8" t="s">
        <v>33</v>
      </c>
      <c r="AC49" s="8">
        <f>SUM(AB12:AB18)</f>
        <v>7</v>
      </c>
      <c r="AG49" s="8" t="s">
        <v>39</v>
      </c>
      <c r="AH49" s="61">
        <f>+AP12+AP13+AP14+AP15+AP16+AP17+AP18</f>
        <v>4</v>
      </c>
      <c r="AI49" s="9" t="s">
        <v>46</v>
      </c>
      <c r="AJ49" s="9">
        <f>+AW12+AW13+AW14+AW15+AW16+AW17+AW18</f>
        <v>1</v>
      </c>
      <c r="AK49" s="9" t="s">
        <v>1</v>
      </c>
      <c r="AL49" s="9">
        <f>SUM(AH46:AH49,AJ45:AJ49,AL45:AL46)</f>
        <v>33</v>
      </c>
    </row>
    <row r="50" spans="1:38" s="57" customFormat="1" ht="45" hidden="1" customHeight="1" x14ac:dyDescent="0.25">
      <c r="A50" s="51"/>
      <c r="B50" s="51"/>
      <c r="C50" s="66"/>
      <c r="D50" s="66"/>
      <c r="E50" s="66"/>
      <c r="F50" s="66"/>
      <c r="G50" s="51"/>
      <c r="H50" s="122"/>
      <c r="I50" s="51"/>
      <c r="J50" s="51"/>
      <c r="K50" s="51"/>
      <c r="L50" s="52" t="s">
        <v>80</v>
      </c>
      <c r="M50" s="58">
        <f>+AK12+AK13+AK14+AK15+AK16+AK17+AK18</f>
        <v>39</v>
      </c>
      <c r="N50" s="58">
        <f>+AL12+AL13+AL14+AL15+AL16+AL17+AL18</f>
        <v>45</v>
      </c>
      <c r="O50" s="4">
        <f t="shared" si="9"/>
        <v>84</v>
      </c>
      <c r="P50" s="62"/>
      <c r="Q50" s="63"/>
      <c r="R50" s="68" t="s">
        <v>1</v>
      </c>
      <c r="S50" s="68">
        <f>+S46+S47+S48+S49+U46+U47+U48+U49+U45</f>
        <v>254</v>
      </c>
      <c r="AB50" s="2" t="s">
        <v>1</v>
      </c>
      <c r="AC50" s="2">
        <f>SUM(AC46:AC49)</f>
        <v>21</v>
      </c>
    </row>
    <row r="51" spans="1:38" s="57" customFormat="1" ht="45" hidden="1" customHeight="1" x14ac:dyDescent="0.25">
      <c r="A51" s="51"/>
      <c r="B51" s="51"/>
      <c r="H51" s="123"/>
      <c r="I51" s="66"/>
      <c r="J51" s="66"/>
      <c r="K51" s="66"/>
      <c r="L51" s="69" t="s">
        <v>1</v>
      </c>
      <c r="M51" s="70">
        <f>SUM(M46:M50)</f>
        <v>153</v>
      </c>
      <c r="N51" s="70">
        <f>SUM(N46:N50)</f>
        <v>142</v>
      </c>
      <c r="O51" s="70">
        <f>SUM(M51:N51)</f>
        <v>295</v>
      </c>
      <c r="P51" s="59"/>
      <c r="Q51" s="59"/>
    </row>
    <row r="52" spans="1:38" s="57" customFormat="1" ht="45" hidden="1" customHeight="1" x14ac:dyDescent="0.25">
      <c r="A52" s="155" t="s">
        <v>82</v>
      </c>
      <c r="B52" s="156"/>
      <c r="C52" s="49" t="s">
        <v>67</v>
      </c>
      <c r="D52" s="49" t="s">
        <v>14</v>
      </c>
      <c r="E52" s="49" t="s">
        <v>15</v>
      </c>
      <c r="F52" s="49" t="s">
        <v>16</v>
      </c>
      <c r="G52" s="49" t="s">
        <v>17</v>
      </c>
      <c r="H52" s="120"/>
      <c r="I52" s="51"/>
      <c r="J52" s="155" t="s">
        <v>82</v>
      </c>
      <c r="K52" s="156"/>
      <c r="L52" s="52" t="s">
        <v>68</v>
      </c>
      <c r="M52" s="2" t="s">
        <v>2</v>
      </c>
      <c r="N52" s="2" t="s">
        <v>3</v>
      </c>
      <c r="O52" s="4" t="s">
        <v>1</v>
      </c>
      <c r="P52" s="155" t="s">
        <v>82</v>
      </c>
      <c r="Q52" s="156"/>
      <c r="R52" s="53" t="s">
        <v>7</v>
      </c>
      <c r="S52" s="53"/>
      <c r="T52" s="54" t="s">
        <v>25</v>
      </c>
      <c r="U52" s="54">
        <f>+T19+T20+T21+T22+T23+T24+T25</f>
        <v>21</v>
      </c>
      <c r="V52" s="155" t="s">
        <v>82</v>
      </c>
      <c r="W52" s="156"/>
      <c r="X52" s="55" t="s">
        <v>6</v>
      </c>
      <c r="Y52" s="56" t="s">
        <v>69</v>
      </c>
      <c r="Z52" s="155" t="s">
        <v>82</v>
      </c>
      <c r="AA52" s="156"/>
      <c r="AB52" s="8" t="s">
        <v>70</v>
      </c>
      <c r="AC52" s="8"/>
      <c r="AE52" s="155" t="s">
        <v>82</v>
      </c>
      <c r="AF52" s="156"/>
      <c r="AG52" s="152" t="s">
        <v>13</v>
      </c>
      <c r="AH52" s="153"/>
      <c r="AI52" s="9" t="s">
        <v>43</v>
      </c>
      <c r="AJ52" s="9">
        <f>SUM(AT19:AT25)</f>
        <v>0</v>
      </c>
      <c r="AK52" s="9" t="s">
        <v>45</v>
      </c>
      <c r="AL52" s="9">
        <f>SUM(AV19:AV25)</f>
        <v>1</v>
      </c>
    </row>
    <row r="53" spans="1:38" s="57" customFormat="1" ht="45" hidden="1" customHeight="1" x14ac:dyDescent="0.25">
      <c r="A53" s="51"/>
      <c r="B53" s="51"/>
      <c r="C53" s="49" t="s">
        <v>4</v>
      </c>
      <c r="D53" s="49">
        <f>+E19+E20+E21+E22+E23+E24+E25</f>
        <v>113</v>
      </c>
      <c r="E53" s="49">
        <f>+F19+F20+F21+F22+F23+F24+F25</f>
        <v>79</v>
      </c>
      <c r="F53" s="49">
        <f>+G19+G20+G21+G22+G23+G24+G25</f>
        <v>34</v>
      </c>
      <c r="G53" s="49">
        <f>+H19+H20+H21+H22+H23+H24+H25</f>
        <v>7</v>
      </c>
      <c r="H53" s="120">
        <f>SUM(D53:G53)</f>
        <v>233</v>
      </c>
      <c r="I53" s="51"/>
      <c r="J53" s="51"/>
      <c r="K53" s="51"/>
      <c r="L53" s="52" t="s">
        <v>71</v>
      </c>
      <c r="M53" s="58">
        <f>+AC19+AC20+AC21+AC22+AC23+AC24+AC25</f>
        <v>32</v>
      </c>
      <c r="N53" s="58">
        <f>+AD19+AD20+AD21+AD22+AD23+AD24+AD25</f>
        <v>28</v>
      </c>
      <c r="O53" s="4">
        <f>SUM(M53:N53)</f>
        <v>60</v>
      </c>
      <c r="P53" s="59"/>
      <c r="Q53" s="59"/>
      <c r="R53" s="54" t="s">
        <v>21</v>
      </c>
      <c r="S53" s="54">
        <f>+P19+P20+P21+P22+P23+P24+P25</f>
        <v>129</v>
      </c>
      <c r="T53" s="54" t="s">
        <v>26</v>
      </c>
      <c r="U53" s="54">
        <f>+U19+U20+U21+U22+U23+U24+U25</f>
        <v>2</v>
      </c>
      <c r="X53" s="54" t="s">
        <v>72</v>
      </c>
      <c r="Y53" s="60">
        <f>+M19+M20+M21+M22+M23+M24+M25</f>
        <v>179</v>
      </c>
      <c r="AB53" s="8" t="s">
        <v>30</v>
      </c>
      <c r="AC53" s="8">
        <f>SUM(Y19:Y25)</f>
        <v>0</v>
      </c>
      <c r="AG53" s="8" t="s">
        <v>36</v>
      </c>
      <c r="AH53" s="61">
        <f>+AM19+AM20+AM21+AM22+AM23+AM24+AM25</f>
        <v>6</v>
      </c>
      <c r="AI53" s="9" t="s">
        <v>40</v>
      </c>
      <c r="AJ53" s="9">
        <f>+AQ19+AQ20+AQ21+AQ22+AQ23+AQ24+AQ25</f>
        <v>1</v>
      </c>
      <c r="AK53" s="9" t="s">
        <v>47</v>
      </c>
      <c r="AL53" s="9">
        <f>AX19+AX20+AX21+AX22+AX23+AX24+AX25</f>
        <v>1</v>
      </c>
    </row>
    <row r="54" spans="1:38" s="57" customFormat="1" ht="45" hidden="1" customHeight="1" x14ac:dyDescent="0.25">
      <c r="A54" s="51"/>
      <c r="B54" s="51"/>
      <c r="C54" s="49" t="s">
        <v>5</v>
      </c>
      <c r="D54" s="49">
        <f>+I19+I20+I21+I22+I23+I24+I25</f>
        <v>19</v>
      </c>
      <c r="E54" s="49">
        <f>+J19+J20+J21+J22+J23+J24+J25</f>
        <v>10</v>
      </c>
      <c r="F54" s="49">
        <f>+K19+K20+K21+K22+K23+K24+K25</f>
        <v>9</v>
      </c>
      <c r="G54" s="49">
        <f>+L19+L20+L21+L22+L23+L24+L25</f>
        <v>0</v>
      </c>
      <c r="H54" s="120">
        <f>SUM(D54:G54)</f>
        <v>38</v>
      </c>
      <c r="I54" s="51"/>
      <c r="J54" s="51"/>
      <c r="K54" s="51"/>
      <c r="L54" s="52" t="s">
        <v>73</v>
      </c>
      <c r="M54" s="58">
        <f>+AE19+AE20+AE21+AE22+AE23+AE24+AE25</f>
        <v>9</v>
      </c>
      <c r="N54" s="58">
        <f>+AF19+AF20+AF21+AF22+AF23+AF24+AF25</f>
        <v>6</v>
      </c>
      <c r="O54" s="4">
        <f>SUM(M54:N54)</f>
        <v>15</v>
      </c>
      <c r="P54" s="59"/>
      <c r="Q54" s="59"/>
      <c r="R54" s="54" t="s">
        <v>22</v>
      </c>
      <c r="S54" s="54">
        <f>+Q19+Q20+Q21+Q22+Q23+Q24+Q25</f>
        <v>51</v>
      </c>
      <c r="T54" s="54" t="s">
        <v>27</v>
      </c>
      <c r="U54" s="54">
        <f>+V19+V20+V21+V22+V23+V24+V25</f>
        <v>9</v>
      </c>
      <c r="X54" s="54" t="s">
        <v>74</v>
      </c>
      <c r="Y54" s="60">
        <f>+N19+N20+N21+N22+N23+N24+N25</f>
        <v>73</v>
      </c>
      <c r="AB54" s="8" t="s">
        <v>75</v>
      </c>
      <c r="AC54" s="8">
        <f>SUM(Z19:Z25)</f>
        <v>14</v>
      </c>
      <c r="AG54" s="8" t="s">
        <v>37</v>
      </c>
      <c r="AH54" s="61">
        <f>+AN19+AN20+AN21+AN22+AN23+AN24+AN25</f>
        <v>9</v>
      </c>
      <c r="AI54" s="9" t="s">
        <v>41</v>
      </c>
      <c r="AJ54" s="9">
        <f>+AR19+AR20+AR21+AR22+AR23+AR24+AR25</f>
        <v>1</v>
      </c>
    </row>
    <row r="55" spans="1:38" s="57" customFormat="1" ht="45" hidden="1" customHeight="1" x14ac:dyDescent="0.25">
      <c r="A55" s="51"/>
      <c r="B55" s="51"/>
      <c r="C55" s="50" t="s">
        <v>1</v>
      </c>
      <c r="D55" s="50">
        <f>SUM(D53:D54)</f>
        <v>132</v>
      </c>
      <c r="E55" s="50">
        <f>SUM(E53:E54)</f>
        <v>89</v>
      </c>
      <c r="F55" s="50">
        <f>SUM(F53:F54)</f>
        <v>43</v>
      </c>
      <c r="G55" s="50">
        <f>SUM(G53:G54)</f>
        <v>7</v>
      </c>
      <c r="H55" s="120">
        <f>SUM(D55:G55)</f>
        <v>271</v>
      </c>
      <c r="I55" s="51"/>
      <c r="J55" s="51"/>
      <c r="K55" s="51"/>
      <c r="L55" s="52" t="s">
        <v>76</v>
      </c>
      <c r="M55" s="58">
        <f>+AG19+AG20+AG21+AG22+AG23+AG24+AG25</f>
        <v>32</v>
      </c>
      <c r="N55" s="58">
        <f>+AH19+AH20+AH21+AH22+AH23+AH24+AH25</f>
        <v>14</v>
      </c>
      <c r="O55" s="4">
        <f>SUM(M55:N55)</f>
        <v>46</v>
      </c>
      <c r="P55" s="62"/>
      <c r="Q55" s="59"/>
      <c r="R55" s="54" t="s">
        <v>23</v>
      </c>
      <c r="S55" s="54">
        <f>+R19+R20+R21+R22+R23+R24+R25</f>
        <v>8</v>
      </c>
      <c r="T55" s="54" t="s">
        <v>28</v>
      </c>
      <c r="U55" s="54">
        <f>+W19+W20+W21+W22+W23+W24+W25</f>
        <v>0</v>
      </c>
      <c r="X55" s="54" t="s">
        <v>77</v>
      </c>
      <c r="Y55" s="60">
        <f>+O19+O20+O21+O22+O23+O24+O25</f>
        <v>19</v>
      </c>
      <c r="AB55" s="8" t="s">
        <v>78</v>
      </c>
      <c r="AC55" s="8">
        <f>SUM(AA19:AA25)</f>
        <v>0</v>
      </c>
      <c r="AG55" s="8" t="s">
        <v>38</v>
      </c>
      <c r="AH55" s="61">
        <f>+AO19+AO20+AO21+AO22+AO23+AO24+AO25</f>
        <v>21</v>
      </c>
      <c r="AI55" s="9" t="s">
        <v>42</v>
      </c>
      <c r="AJ55" s="9">
        <f>+AS19+AS20+AS21+AS22+AS23+AS24+AS25</f>
        <v>1</v>
      </c>
    </row>
    <row r="56" spans="1:38" s="57" customFormat="1" ht="45" hidden="1" customHeight="1" x14ac:dyDescent="0.25">
      <c r="A56" s="51"/>
      <c r="B56" s="51"/>
      <c r="C56" s="51"/>
      <c r="D56" s="51"/>
      <c r="E56" s="51"/>
      <c r="F56" s="51"/>
      <c r="G56" s="51"/>
      <c r="H56" s="121"/>
      <c r="I56" s="51"/>
      <c r="J56" s="51"/>
      <c r="K56" s="51"/>
      <c r="L56" s="52" t="s">
        <v>79</v>
      </c>
      <c r="M56" s="58">
        <f>+AI19+AI20+AI21+AI22+AI23+AI24+AI25</f>
        <v>54</v>
      </c>
      <c r="N56" s="58">
        <f>+AJ19+AJ20+AJ21+AJ22+AJ23+AJ24+AJ25</f>
        <v>25</v>
      </c>
      <c r="O56" s="4">
        <f t="shared" ref="O56:O58" si="10">SUM(M56:N56)</f>
        <v>79</v>
      </c>
      <c r="P56" s="62"/>
      <c r="Q56" s="63"/>
      <c r="R56" s="54" t="s">
        <v>24</v>
      </c>
      <c r="S56" s="54">
        <f>+S19+S20+S21+S22+S23+S24+S25</f>
        <v>8</v>
      </c>
      <c r="T56" s="54" t="s">
        <v>29</v>
      </c>
      <c r="U56" s="54">
        <f>+X19+X20+X21+X22+X23+X24+X25</f>
        <v>5</v>
      </c>
      <c r="X56" s="64" t="s">
        <v>1</v>
      </c>
      <c r="Y56" s="65">
        <f>SUM(Y53:Y55)</f>
        <v>271</v>
      </c>
      <c r="AB56" s="8" t="s">
        <v>33</v>
      </c>
      <c r="AC56" s="8">
        <f>SUM(AB19:AB25)</f>
        <v>5</v>
      </c>
      <c r="AG56" s="8" t="s">
        <v>39</v>
      </c>
      <c r="AH56" s="61">
        <f>+AP19+AP20+AP21+AP22+AP23+AP24+AP25</f>
        <v>3</v>
      </c>
      <c r="AI56" s="9" t="s">
        <v>46</v>
      </c>
      <c r="AJ56" s="9">
        <f>+AW19+AW20+AW21+AW22+AW23+AW24+AW25</f>
        <v>6</v>
      </c>
      <c r="AK56" s="9" t="s">
        <v>1</v>
      </c>
      <c r="AL56" s="9">
        <f>SUM(AH53:AH56,AJ52:AJ53:AJ54:AJ56,AL52:AL53)</f>
        <v>50</v>
      </c>
    </row>
    <row r="57" spans="1:38" s="57" customFormat="1" ht="45" hidden="1" customHeight="1" x14ac:dyDescent="0.25">
      <c r="A57" s="51"/>
      <c r="B57" s="51"/>
      <c r="C57" s="66"/>
      <c r="D57" s="66"/>
      <c r="E57" s="66"/>
      <c r="F57" s="66"/>
      <c r="G57" s="51"/>
      <c r="H57" s="122"/>
      <c r="I57" s="51"/>
      <c r="J57" s="51"/>
      <c r="K57" s="51"/>
      <c r="L57" s="52" t="s">
        <v>80</v>
      </c>
      <c r="M57" s="58">
        <f>+AK19+AK20+AK21+AK22+AK23+AK24+AK25</f>
        <v>34</v>
      </c>
      <c r="N57" s="58">
        <f>+AL19+AL20+AL21+AL22+AL23+AL24+AL25</f>
        <v>37</v>
      </c>
      <c r="O57" s="4">
        <f t="shared" si="10"/>
        <v>71</v>
      </c>
      <c r="P57" s="62"/>
      <c r="Q57" s="63"/>
      <c r="R57" s="68" t="s">
        <v>1</v>
      </c>
      <c r="S57" s="68">
        <f>+S53+S54+S55+S56+U53+U54+U55+U56+U52</f>
        <v>233</v>
      </c>
      <c r="AB57" s="2" t="s">
        <v>1</v>
      </c>
      <c r="AC57" s="2">
        <f>SUM(AC53:AC56)</f>
        <v>19</v>
      </c>
    </row>
    <row r="58" spans="1:38" s="57" customFormat="1" ht="45" hidden="1" customHeight="1" x14ac:dyDescent="0.25">
      <c r="A58" s="51"/>
      <c r="B58" s="51"/>
      <c r="H58" s="123"/>
      <c r="I58" s="66"/>
      <c r="J58" s="66"/>
      <c r="K58" s="66"/>
      <c r="L58" s="69" t="s">
        <v>1</v>
      </c>
      <c r="M58" s="70">
        <f>SUM(M53:M57)</f>
        <v>161</v>
      </c>
      <c r="N58" s="70">
        <f>SUM(N53:N57)</f>
        <v>110</v>
      </c>
      <c r="O58" s="70">
        <f t="shared" si="10"/>
        <v>271</v>
      </c>
      <c r="P58" s="59"/>
      <c r="Q58" s="59"/>
    </row>
    <row r="59" spans="1:38" s="57" customFormat="1" ht="45" hidden="1" customHeight="1" x14ac:dyDescent="0.25">
      <c r="A59" s="155" t="s">
        <v>83</v>
      </c>
      <c r="B59" s="156"/>
      <c r="C59" s="49" t="s">
        <v>67</v>
      </c>
      <c r="D59" s="49" t="s">
        <v>14</v>
      </c>
      <c r="E59" s="49" t="s">
        <v>15</v>
      </c>
      <c r="F59" s="49" t="s">
        <v>16</v>
      </c>
      <c r="G59" s="49" t="s">
        <v>17</v>
      </c>
      <c r="H59" s="120"/>
      <c r="I59" s="51"/>
      <c r="J59" s="155" t="s">
        <v>83</v>
      </c>
      <c r="K59" s="156"/>
      <c r="L59" s="52" t="s">
        <v>68</v>
      </c>
      <c r="M59" s="2" t="s">
        <v>2</v>
      </c>
      <c r="N59" s="2" t="s">
        <v>3</v>
      </c>
      <c r="O59" s="4" t="s">
        <v>1</v>
      </c>
      <c r="P59" s="155" t="s">
        <v>83</v>
      </c>
      <c r="Q59" s="156"/>
      <c r="R59" s="53" t="s">
        <v>7</v>
      </c>
      <c r="S59" s="53"/>
      <c r="T59" s="54" t="s">
        <v>25</v>
      </c>
      <c r="U59" s="54">
        <f>+T26+T27+T28+T29+T30+T31+T32+T33+T35</f>
        <v>40</v>
      </c>
      <c r="V59" s="155" t="s">
        <v>83</v>
      </c>
      <c r="W59" s="156"/>
      <c r="X59" s="55" t="s">
        <v>6</v>
      </c>
      <c r="Y59" s="56" t="s">
        <v>69</v>
      </c>
      <c r="Z59" s="155" t="s">
        <v>83</v>
      </c>
      <c r="AA59" s="156"/>
      <c r="AB59" s="8" t="s">
        <v>70</v>
      </c>
      <c r="AC59" s="8"/>
      <c r="AE59" s="155" t="s">
        <v>83</v>
      </c>
      <c r="AF59" s="156"/>
      <c r="AG59" s="152" t="s">
        <v>13</v>
      </c>
      <c r="AH59" s="153"/>
      <c r="AI59" s="9" t="s">
        <v>43</v>
      </c>
      <c r="AJ59" s="9">
        <f>SUM(AT26:AT35)</f>
        <v>1</v>
      </c>
      <c r="AK59" s="9" t="s">
        <v>45</v>
      </c>
      <c r="AL59" s="9">
        <f>SUM(AV26:AV35)</f>
        <v>0</v>
      </c>
    </row>
    <row r="60" spans="1:38" s="57" customFormat="1" ht="45" hidden="1" customHeight="1" x14ac:dyDescent="0.25">
      <c r="A60" s="51"/>
      <c r="B60" s="51"/>
      <c r="C60" s="49" t="s">
        <v>4</v>
      </c>
      <c r="D60" s="49">
        <f>SUM(E26:E35)</f>
        <v>208</v>
      </c>
      <c r="E60" s="49">
        <f>+F26+F27+F28+F29+F30+F31+F32+F33+F35</f>
        <v>113</v>
      </c>
      <c r="F60" s="49">
        <f>+G26+G27+G28+G29+G30+G31+G32+G33+G35</f>
        <v>49</v>
      </c>
      <c r="G60" s="49">
        <f>+H26+H27+H28+H29+H30+H31+H32+H33+H35</f>
        <v>17</v>
      </c>
      <c r="H60" s="120">
        <f>SUM(D60:G60)</f>
        <v>387</v>
      </c>
      <c r="I60" s="51"/>
      <c r="J60" s="51"/>
      <c r="K60" s="51"/>
      <c r="L60" s="52" t="s">
        <v>71</v>
      </c>
      <c r="M60" s="58">
        <f>+AC26+AC27+AC28+AC29+AC30+AC31+AC32+AC33</f>
        <v>42</v>
      </c>
      <c r="N60" s="58">
        <f>+AD26+AD27+AD28+AD29+AD30+AD31+AD32+AD33+AD35</f>
        <v>61</v>
      </c>
      <c r="O60" s="4">
        <f>SUM(M60:N60)</f>
        <v>103</v>
      </c>
      <c r="P60" s="59"/>
      <c r="Q60" s="59"/>
      <c r="R60" s="54" t="s">
        <v>21</v>
      </c>
      <c r="S60" s="54">
        <f>+P26+P27+P28+P29+P30+P31+P32+P33+P35</f>
        <v>190</v>
      </c>
      <c r="T60" s="54" t="s">
        <v>26</v>
      </c>
      <c r="U60" s="54">
        <f>+U26+U27+U28+U29+U30+U31+U32+U33+U35</f>
        <v>7</v>
      </c>
      <c r="X60" s="54" t="s">
        <v>72</v>
      </c>
      <c r="Y60" s="60">
        <f>+M26+M27+M28+M29+M30+M31+M32+M33+M35</f>
        <v>287</v>
      </c>
      <c r="AB60" s="8" t="s">
        <v>30</v>
      </c>
      <c r="AC60" s="8">
        <f>SUM(Y26:Y35)</f>
        <v>6</v>
      </c>
      <c r="AG60" s="8" t="s">
        <v>36</v>
      </c>
      <c r="AH60" s="61">
        <f>+AM26+AM27+AM28+AM29+AM30+AM31+AM32+AM33+AM35</f>
        <v>13</v>
      </c>
      <c r="AI60" s="9" t="s">
        <v>40</v>
      </c>
      <c r="AJ60" s="9">
        <f>+AQ26+AQ27+AQ28+AQ29+AQ30+AQ31+AQ32+AQ33+AQ35</f>
        <v>0</v>
      </c>
      <c r="AK60" s="9" t="s">
        <v>47</v>
      </c>
      <c r="AL60" s="9">
        <f>AX26+AX27+AX28+AX29+AX30+AX31+AX32+AX33+AX35</f>
        <v>1</v>
      </c>
    </row>
    <row r="61" spans="1:38" s="57" customFormat="1" ht="45" hidden="1" customHeight="1" x14ac:dyDescent="0.25">
      <c r="A61" s="51"/>
      <c r="B61" s="51"/>
      <c r="C61" s="49" t="s">
        <v>5</v>
      </c>
      <c r="D61" s="49">
        <f>+I26+I27+I28+I29+I30+I31+I32+I33+I35</f>
        <v>24</v>
      </c>
      <c r="E61" s="49">
        <f>+J26+J27+J28+J29+J30+J31+J32+J33+J35</f>
        <v>22</v>
      </c>
      <c r="F61" s="49">
        <f t="shared" ref="F61:G61" si="11">+K26+K27+K28+K29+K30+K31+K32+K33+K35</f>
        <v>4</v>
      </c>
      <c r="G61" s="49">
        <f t="shared" si="11"/>
        <v>3</v>
      </c>
      <c r="H61" s="120">
        <f>SUM(D61:G61)</f>
        <v>53</v>
      </c>
      <c r="I61" s="51"/>
      <c r="J61" s="51"/>
      <c r="K61" s="51"/>
      <c r="L61" s="52" t="s">
        <v>73</v>
      </c>
      <c r="M61" s="58">
        <f>+AE26+AE27+AE28+AE29+AE30+AE31+AE32+AE33+AE35</f>
        <v>12</v>
      </c>
      <c r="N61" s="58">
        <f>+AF26+AF27+AF28+AF29+AF30+AF31+AF32+AF33+AF35</f>
        <v>9</v>
      </c>
      <c r="O61" s="4">
        <f>SUM(M61:N61)</f>
        <v>21</v>
      </c>
      <c r="P61" s="59"/>
      <c r="Q61" s="59"/>
      <c r="R61" s="54" t="s">
        <v>22</v>
      </c>
      <c r="S61" s="54">
        <f>+Q26+Q27+Q28+Q29+Q30+Q31+Q32+Q33+Q35</f>
        <v>58</v>
      </c>
      <c r="T61" s="54" t="s">
        <v>27</v>
      </c>
      <c r="U61" s="54">
        <f>+V26+V27+V28+V29+V30+V31+V32+V33+V35</f>
        <v>22</v>
      </c>
      <c r="X61" s="54" t="s">
        <v>74</v>
      </c>
      <c r="Y61" s="60">
        <f>+N26+N27+N28+N29+N30+N31+N32+N33+N35</f>
        <v>101</v>
      </c>
      <c r="AB61" s="8" t="s">
        <v>75</v>
      </c>
      <c r="AC61" s="8">
        <f>SUM(Z26:Z35)</f>
        <v>16</v>
      </c>
      <c r="AG61" s="8" t="s">
        <v>37</v>
      </c>
      <c r="AH61" s="61">
        <f>+AN26+AN27+AN28+AN29+AN30+AN31+AN32+AN33+AN35</f>
        <v>5</v>
      </c>
      <c r="AI61" s="9" t="s">
        <v>41</v>
      </c>
      <c r="AJ61" s="9">
        <f>+AR26+AR27+AR28+AR29+AR30+AR31+AR32+AR33+AR35</f>
        <v>1</v>
      </c>
    </row>
    <row r="62" spans="1:38" s="57" customFormat="1" ht="45" hidden="1" customHeight="1" x14ac:dyDescent="0.25">
      <c r="A62" s="51"/>
      <c r="B62" s="51"/>
      <c r="C62" s="50" t="s">
        <v>1</v>
      </c>
      <c r="D62" s="50">
        <f>SUM(D60:D61)</f>
        <v>232</v>
      </c>
      <c r="E62" s="50">
        <f>SUM(E60:E61)</f>
        <v>135</v>
      </c>
      <c r="F62" s="50">
        <f>SUM(F60:F61)</f>
        <v>53</v>
      </c>
      <c r="G62" s="50">
        <f>SUM(G60:G61)</f>
        <v>20</v>
      </c>
      <c r="H62" s="120">
        <f>SUM(D62:G62)</f>
        <v>440</v>
      </c>
      <c r="I62" s="51"/>
      <c r="J62" s="51"/>
      <c r="K62" s="51"/>
      <c r="L62" s="52" t="s">
        <v>76</v>
      </c>
      <c r="M62" s="58">
        <f>I38</f>
        <v>0</v>
      </c>
      <c r="N62" s="58">
        <f>+AH26+AH27+AH28+AH29+AH30+AH31+AH32+AH33+AH35</f>
        <v>20</v>
      </c>
      <c r="O62" s="4">
        <f>SUM(M62:N62)</f>
        <v>20</v>
      </c>
      <c r="P62" s="62"/>
      <c r="Q62" s="59"/>
      <c r="R62" s="54" t="s">
        <v>23</v>
      </c>
      <c r="S62" s="54">
        <f>+R26+R27+R28+R29+R30+R31+R32+R33+R35</f>
        <v>17</v>
      </c>
      <c r="T62" s="54" t="s">
        <v>28</v>
      </c>
      <c r="U62" s="54">
        <f>+W26+W27+W28+W29+W30+W31+W32</f>
        <v>0</v>
      </c>
      <c r="X62" s="54" t="s">
        <v>77</v>
      </c>
      <c r="Y62" s="60">
        <f>+O26+O27+O28+O29+O30+O31+O32</f>
        <v>17</v>
      </c>
      <c r="AB62" s="8" t="s">
        <v>78</v>
      </c>
      <c r="AC62" s="8">
        <f>SUM(AA26:AA35)</f>
        <v>0</v>
      </c>
      <c r="AG62" s="8" t="s">
        <v>38</v>
      </c>
      <c r="AH62" s="61">
        <f>+AO26+AO27+AO28+AO29+AO30+AO31+AO32+AO33+AK62</f>
        <v>24</v>
      </c>
      <c r="AI62" s="9" t="s">
        <v>42</v>
      </c>
      <c r="AJ62" s="9">
        <f>+AS26+AS27+AS28+AS29+AS30+AS31+AS32+AS33+AS35</f>
        <v>1</v>
      </c>
    </row>
    <row r="63" spans="1:38" s="57" customFormat="1" ht="45" hidden="1" customHeight="1" x14ac:dyDescent="0.25">
      <c r="A63" s="51"/>
      <c r="B63" s="51"/>
      <c r="C63" s="51"/>
      <c r="D63" s="51"/>
      <c r="E63" s="51"/>
      <c r="F63" s="51"/>
      <c r="G63" s="51"/>
      <c r="H63" s="121"/>
      <c r="I63" s="51"/>
      <c r="J63" s="51"/>
      <c r="K63" s="51"/>
      <c r="L63" s="52" t="s">
        <v>79</v>
      </c>
      <c r="M63" s="58">
        <f>+AI26+AI27+AI28+AI29+AI30+AI31+AI32+AI33+AI35</f>
        <v>71</v>
      </c>
      <c r="N63" s="58">
        <f>+AJ26+AJ27+AJ28+AJ29+AJ30+AJ31+AJ32+AJ33+AJ35</f>
        <v>67</v>
      </c>
      <c r="O63" s="4">
        <f t="shared" ref="O63:O64" si="12">SUM(M63:N63)</f>
        <v>138</v>
      </c>
      <c r="P63" s="62"/>
      <c r="Q63" s="63"/>
      <c r="R63" s="54" t="s">
        <v>24</v>
      </c>
      <c r="S63" s="54">
        <f>+S26+S27+S28+S29+S30+S31+S32+S33+S35</f>
        <v>23</v>
      </c>
      <c r="T63" s="54" t="s">
        <v>29</v>
      </c>
      <c r="U63" s="54">
        <f>+X26+X27+X28+X29+X30+X31+X32+X33+X35</f>
        <v>4</v>
      </c>
      <c r="X63" s="64" t="s">
        <v>1</v>
      </c>
      <c r="Y63" s="65">
        <f>SUM(Y60:Y62)</f>
        <v>405</v>
      </c>
      <c r="AB63" s="8" t="s">
        <v>33</v>
      </c>
      <c r="AC63" s="8">
        <f>SUM(AB26:AB35)</f>
        <v>20</v>
      </c>
      <c r="AG63" s="8" t="s">
        <v>39</v>
      </c>
      <c r="AH63" s="61">
        <f>+AP26+AP27+AP28+AP29+AP30+AP31+AP32+AP33+AP35</f>
        <v>1</v>
      </c>
      <c r="AI63" s="9" t="s">
        <v>46</v>
      </c>
      <c r="AJ63" s="9">
        <f>+AW26+AW27+AW28+AW29+AW30+AW31+AW32+AW33+AW35</f>
        <v>15</v>
      </c>
      <c r="AK63" s="8" t="s">
        <v>1</v>
      </c>
      <c r="AL63" s="9">
        <f>SUM(AH60,AH60:AH63,AJ59:AJ63,AL59:AL60)</f>
        <v>75</v>
      </c>
    </row>
    <row r="64" spans="1:38" s="57" customFormat="1" ht="45" hidden="1" customHeight="1" x14ac:dyDescent="0.25">
      <c r="A64" s="51"/>
      <c r="B64" s="51"/>
      <c r="C64" s="66"/>
      <c r="D64" s="66"/>
      <c r="E64" s="66"/>
      <c r="F64" s="66"/>
      <c r="G64" s="51"/>
      <c r="H64" s="122"/>
      <c r="I64" s="51"/>
      <c r="J64" s="51"/>
      <c r="K64" s="51"/>
      <c r="L64" s="52" t="s">
        <v>80</v>
      </c>
      <c r="M64" s="58">
        <f>+AK26+AK27+AK28+AK29+AK30+AK31+AK32+AK33+AK35</f>
        <v>52</v>
      </c>
      <c r="N64" s="58">
        <f>+AL26+AL27+AL28+AL29+AL30+AL31+AL32+AL33+AL35</f>
        <v>42</v>
      </c>
      <c r="O64" s="4">
        <f t="shared" si="12"/>
        <v>94</v>
      </c>
      <c r="P64" s="62"/>
      <c r="Q64" s="63"/>
      <c r="R64" s="68" t="s">
        <v>1</v>
      </c>
      <c r="S64" s="68">
        <f>+S60+S61+S62+S63+U60+U61+U62+U63+U59</f>
        <v>361</v>
      </c>
      <c r="AB64" s="2" t="s">
        <v>1</v>
      </c>
      <c r="AC64" s="2">
        <f>SUM(AC60:AC63)</f>
        <v>42</v>
      </c>
    </row>
    <row r="65" spans="1:56" s="57" customFormat="1" ht="45" hidden="1" customHeight="1" x14ac:dyDescent="0.25">
      <c r="A65" s="51"/>
      <c r="B65" s="51"/>
      <c r="H65" s="123"/>
      <c r="I65" s="66"/>
      <c r="J65" s="66"/>
      <c r="K65" s="66"/>
      <c r="L65" s="69" t="s">
        <v>1</v>
      </c>
      <c r="M65" s="70">
        <f>SUM(M60:M64)</f>
        <v>177</v>
      </c>
      <c r="N65" s="70">
        <f>SUM(N60:N64)</f>
        <v>199</v>
      </c>
      <c r="O65" s="70">
        <f>SUM(M65:N65)</f>
        <v>376</v>
      </c>
      <c r="P65" s="59"/>
      <c r="Q65" s="59"/>
    </row>
    <row r="66" spans="1:56" s="57" customFormat="1" ht="45" hidden="1" customHeight="1" x14ac:dyDescent="0.25">
      <c r="B66" s="51"/>
      <c r="H66" s="123"/>
      <c r="I66" s="66"/>
      <c r="J66" s="66"/>
      <c r="K66" s="66"/>
      <c r="P66" s="59"/>
      <c r="Q66" s="59"/>
    </row>
    <row r="67" spans="1:56" s="57" customFormat="1" ht="45" hidden="1" customHeight="1" x14ac:dyDescent="0.25">
      <c r="B67" s="51"/>
      <c r="H67" s="123"/>
      <c r="I67" s="66"/>
      <c r="J67" s="66"/>
      <c r="K67" s="66"/>
      <c r="P67" s="59"/>
      <c r="Q67" s="59"/>
    </row>
    <row r="68" spans="1:56" s="57" customFormat="1" ht="45" hidden="1" customHeight="1" x14ac:dyDescent="0.25">
      <c r="B68" s="51"/>
      <c r="C68" s="49" t="s">
        <v>67</v>
      </c>
      <c r="D68" s="49" t="s">
        <v>14</v>
      </c>
      <c r="E68" s="49" t="s">
        <v>15</v>
      </c>
      <c r="F68" s="49" t="s">
        <v>16</v>
      </c>
      <c r="G68" s="49" t="s">
        <v>17</v>
      </c>
      <c r="H68" s="120"/>
      <c r="I68" s="66"/>
      <c r="J68" s="66"/>
      <c r="K68" s="66"/>
      <c r="L68" s="52" t="s">
        <v>68</v>
      </c>
      <c r="M68" s="2" t="s">
        <v>2</v>
      </c>
      <c r="N68" s="2" t="s">
        <v>3</v>
      </c>
      <c r="O68" s="4" t="s">
        <v>1</v>
      </c>
      <c r="P68" s="59"/>
      <c r="Q68" s="59"/>
      <c r="R68" s="53" t="s">
        <v>7</v>
      </c>
      <c r="S68" s="53"/>
      <c r="T68" s="54" t="s">
        <v>25</v>
      </c>
      <c r="U68" s="54">
        <f>+U38+U45+U52+U59</f>
        <v>90</v>
      </c>
      <c r="V68" s="59"/>
      <c r="W68" s="59"/>
      <c r="X68" s="55" t="s">
        <v>6</v>
      </c>
      <c r="Y68" s="56" t="s">
        <v>69</v>
      </c>
      <c r="Z68" s="71"/>
      <c r="AA68" s="71"/>
      <c r="AB68" s="8" t="s">
        <v>70</v>
      </c>
      <c r="AC68" s="8"/>
      <c r="AD68" s="71"/>
      <c r="AE68" s="71"/>
      <c r="AF68" s="71"/>
      <c r="AG68" s="154" t="s">
        <v>13</v>
      </c>
      <c r="AH68" s="154"/>
      <c r="AI68" s="9" t="s">
        <v>44</v>
      </c>
      <c r="AJ68" s="20">
        <v>7</v>
      </c>
      <c r="AK68" s="9" t="s">
        <v>45</v>
      </c>
      <c r="AL68" s="9">
        <v>1</v>
      </c>
      <c r="AO68" s="72" t="s">
        <v>84</v>
      </c>
      <c r="AP68" s="73" t="s">
        <v>85</v>
      </c>
      <c r="AQ68" s="73"/>
    </row>
    <row r="69" spans="1:56" s="57" customFormat="1" ht="45" hidden="1" customHeight="1" x14ac:dyDescent="0.25">
      <c r="B69" s="74" t="s">
        <v>65</v>
      </c>
      <c r="C69" s="49" t="s">
        <v>4</v>
      </c>
      <c r="D69" s="129">
        <f t="shared" ref="D69:G70" si="13">+D39+D46+D53+D60</f>
        <v>612</v>
      </c>
      <c r="E69" s="129">
        <f t="shared" si="13"/>
        <v>373</v>
      </c>
      <c r="F69" s="129">
        <f t="shared" si="13"/>
        <v>130</v>
      </c>
      <c r="G69" s="129">
        <f t="shared" si="13"/>
        <v>46</v>
      </c>
      <c r="H69" s="130">
        <f>SUM(D69:G69)</f>
        <v>1161</v>
      </c>
      <c r="I69" s="51"/>
      <c r="J69" s="51"/>
      <c r="K69" s="74" t="s">
        <v>65</v>
      </c>
      <c r="L69" s="52" t="s">
        <v>71</v>
      </c>
      <c r="M69" s="9">
        <v>153</v>
      </c>
      <c r="N69" s="9">
        <v>183</v>
      </c>
      <c r="O69" s="4">
        <f t="shared" ref="O69:O73" si="14">SUM(M69:N69)</f>
        <v>336</v>
      </c>
      <c r="P69" s="59"/>
      <c r="Q69" s="74" t="s">
        <v>65</v>
      </c>
      <c r="R69" s="54" t="s">
        <v>21</v>
      </c>
      <c r="S69" s="54">
        <f>+S39+S46+S53+S60</f>
        <v>608</v>
      </c>
      <c r="T69" s="54" t="s">
        <v>26</v>
      </c>
      <c r="U69" s="54">
        <f>+U39+U46+U53+U60</f>
        <v>14</v>
      </c>
      <c r="W69" s="74" t="s">
        <v>65</v>
      </c>
      <c r="X69" s="54" t="s">
        <v>72</v>
      </c>
      <c r="Y69" s="60">
        <f>+Y39+Y46+Y53+Y60</f>
        <v>859</v>
      </c>
      <c r="AA69" s="74" t="s">
        <v>65</v>
      </c>
      <c r="AB69" s="8" t="s">
        <v>30</v>
      </c>
      <c r="AC69" s="8">
        <f>+AC39+AC46+AC53+AC60</f>
        <v>8</v>
      </c>
      <c r="AF69" s="74" t="s">
        <v>65</v>
      </c>
      <c r="AG69" s="8" t="s">
        <v>36</v>
      </c>
      <c r="AH69" s="8">
        <f>+AH39+AH46+AH53+AH60</f>
        <v>41</v>
      </c>
      <c r="AI69" s="8" t="s">
        <v>40</v>
      </c>
      <c r="AJ69" s="12">
        <v>10</v>
      </c>
      <c r="AK69" s="9" t="s">
        <v>47</v>
      </c>
      <c r="AL69" s="9">
        <v>0</v>
      </c>
      <c r="AP69" s="75" t="s">
        <v>48</v>
      </c>
      <c r="AQ69" s="8">
        <v>1</v>
      </c>
      <c r="AR69" s="76" t="s">
        <v>57</v>
      </c>
      <c r="AS69" s="8">
        <v>50</v>
      </c>
      <c r="AT69" s="51"/>
      <c r="AU69" s="51"/>
      <c r="AV69" s="51"/>
    </row>
    <row r="70" spans="1:56" s="57" customFormat="1" ht="45" hidden="1" customHeight="1" x14ac:dyDescent="0.25">
      <c r="B70" s="51"/>
      <c r="C70" s="49" t="s">
        <v>5</v>
      </c>
      <c r="D70" s="129">
        <f t="shared" si="13"/>
        <v>89</v>
      </c>
      <c r="E70" s="129">
        <f t="shared" si="13"/>
        <v>60</v>
      </c>
      <c r="F70" s="129">
        <f t="shared" si="13"/>
        <v>19</v>
      </c>
      <c r="G70" s="129">
        <f t="shared" si="13"/>
        <v>4</v>
      </c>
      <c r="H70" s="130">
        <f>SUM(D70:G70)</f>
        <v>172</v>
      </c>
      <c r="I70" s="51"/>
      <c r="J70" s="51"/>
      <c r="K70" s="51"/>
      <c r="L70" s="52" t="s">
        <v>73</v>
      </c>
      <c r="M70" s="58">
        <v>44</v>
      </c>
      <c r="N70" s="58">
        <v>31</v>
      </c>
      <c r="O70" s="4">
        <f t="shared" si="14"/>
        <v>75</v>
      </c>
      <c r="P70" s="59"/>
      <c r="Q70" s="59"/>
      <c r="R70" s="54" t="s">
        <v>22</v>
      </c>
      <c r="S70" s="54">
        <f>+S40+S47+S54+S61</f>
        <v>230</v>
      </c>
      <c r="T70" s="54" t="s">
        <v>27</v>
      </c>
      <c r="U70" s="54">
        <f>+U40+U47+U54+U61</f>
        <v>54</v>
      </c>
      <c r="X70" s="54" t="s">
        <v>74</v>
      </c>
      <c r="Y70" s="60">
        <f>+Y40+Y47+Y54+Y61</f>
        <v>358</v>
      </c>
      <c r="AB70" s="8" t="s">
        <v>75</v>
      </c>
      <c r="AC70" s="8">
        <f>+AC40+AC47+AC54+AC61</f>
        <v>51</v>
      </c>
      <c r="AG70" s="8" t="s">
        <v>37</v>
      </c>
      <c r="AH70" s="8">
        <f>+AH40+AH47+AH54+AH61</f>
        <v>39</v>
      </c>
      <c r="AI70" s="8" t="s">
        <v>41</v>
      </c>
      <c r="AJ70" s="77">
        <v>4</v>
      </c>
      <c r="AP70" s="76" t="s">
        <v>49</v>
      </c>
      <c r="AQ70" s="8">
        <v>22</v>
      </c>
      <c r="AR70" s="76" t="s">
        <v>58</v>
      </c>
      <c r="AS70" s="8">
        <v>34</v>
      </c>
      <c r="AT70" s="51"/>
      <c r="AU70" s="51"/>
      <c r="AV70" s="51"/>
    </row>
    <row r="71" spans="1:56" s="57" customFormat="1" ht="45" hidden="1" customHeight="1" x14ac:dyDescent="0.25">
      <c r="B71" s="51"/>
      <c r="C71" s="50" t="s">
        <v>1</v>
      </c>
      <c r="D71" s="131">
        <f>SUM(D69:D70)</f>
        <v>701</v>
      </c>
      <c r="E71" s="131">
        <f>SUM(E69:E70)</f>
        <v>433</v>
      </c>
      <c r="F71" s="131">
        <f>SUM(F69:F70)</f>
        <v>149</v>
      </c>
      <c r="G71" s="131">
        <f>SUM(G69:G70)</f>
        <v>50</v>
      </c>
      <c r="H71" s="130">
        <f>SUM(D71:G71)</f>
        <v>1333</v>
      </c>
      <c r="I71" s="51"/>
      <c r="J71" s="51"/>
      <c r="K71" s="51"/>
      <c r="L71" s="52" t="s">
        <v>76</v>
      </c>
      <c r="M71" s="58">
        <v>143</v>
      </c>
      <c r="N71" s="58">
        <v>78</v>
      </c>
      <c r="O71" s="4">
        <f t="shared" si="14"/>
        <v>221</v>
      </c>
      <c r="P71" s="59"/>
      <c r="Q71" s="59"/>
      <c r="R71" s="54" t="s">
        <v>23</v>
      </c>
      <c r="S71" s="54">
        <f t="shared" ref="S71" si="15">+S41+S48+S55+S62</f>
        <v>43</v>
      </c>
      <c r="T71" s="54" t="s">
        <v>28</v>
      </c>
      <c r="U71" s="54">
        <f t="shared" ref="U71" si="16">+U41+U48+U55+U62</f>
        <v>0</v>
      </c>
      <c r="X71" s="54" t="s">
        <v>77</v>
      </c>
      <c r="Y71" s="60">
        <v>99</v>
      </c>
      <c r="AB71" s="8" t="s">
        <v>78</v>
      </c>
      <c r="AC71" s="8">
        <f t="shared" ref="AC71:AC72" si="17">+AC41+AC48+AC55+AC62</f>
        <v>0</v>
      </c>
      <c r="AG71" s="8" t="s">
        <v>38</v>
      </c>
      <c r="AH71" s="8">
        <f>+AH41+AH48+AH55+AH62</f>
        <v>63</v>
      </c>
      <c r="AI71" s="8" t="s">
        <v>42</v>
      </c>
      <c r="AJ71" s="77">
        <v>7</v>
      </c>
      <c r="AP71" s="76" t="s">
        <v>50</v>
      </c>
      <c r="AQ71" s="8">
        <v>2</v>
      </c>
      <c r="AR71" s="76" t="s">
        <v>59</v>
      </c>
      <c r="AS71" s="8">
        <v>3</v>
      </c>
      <c r="AT71" s="51"/>
      <c r="AU71" s="51"/>
      <c r="AV71" s="51"/>
    </row>
    <row r="72" spans="1:56" s="57" customFormat="1" ht="45" hidden="1" customHeight="1" x14ac:dyDescent="0.25">
      <c r="B72" s="51"/>
      <c r="C72" s="51"/>
      <c r="D72" s="51"/>
      <c r="E72" s="51"/>
      <c r="F72" s="51"/>
      <c r="G72" s="51"/>
      <c r="H72" s="121"/>
      <c r="I72" s="51"/>
      <c r="J72" s="51"/>
      <c r="K72" s="51"/>
      <c r="L72" s="52" t="s">
        <v>79</v>
      </c>
      <c r="M72" s="78">
        <v>238</v>
      </c>
      <c r="N72" s="78">
        <v>156</v>
      </c>
      <c r="O72" s="4">
        <f t="shared" si="14"/>
        <v>394</v>
      </c>
      <c r="P72" s="62"/>
      <c r="Q72" s="59"/>
      <c r="R72" s="54" t="s">
        <v>24</v>
      </c>
      <c r="S72" s="54">
        <f>+S42+S49+S56+S63</f>
        <v>76</v>
      </c>
      <c r="T72" s="54" t="s">
        <v>29</v>
      </c>
      <c r="U72" s="54">
        <f>+U42+U49+U56+U63</f>
        <v>20</v>
      </c>
      <c r="X72" s="64" t="s">
        <v>1</v>
      </c>
      <c r="Y72" s="79">
        <f>SUM(Y69:Y71)</f>
        <v>1316</v>
      </c>
      <c r="AB72" s="8" t="s">
        <v>33</v>
      </c>
      <c r="AC72" s="8">
        <f t="shared" si="17"/>
        <v>48</v>
      </c>
      <c r="AG72" s="8" t="s">
        <v>39</v>
      </c>
      <c r="AH72" s="8">
        <f>+AH42+AH49+AH56+AH63</f>
        <v>8</v>
      </c>
      <c r="AI72" s="77" t="s">
        <v>46</v>
      </c>
      <c r="AJ72" s="77">
        <v>35</v>
      </c>
      <c r="AK72" s="80" t="s">
        <v>1</v>
      </c>
      <c r="AL72" s="81">
        <f>+AH69+AH70+AH71+AH72+AJ68+AJ69+AJ70+AJ71+AJ72+AL68+AL69</f>
        <v>215</v>
      </c>
      <c r="AP72" s="76" t="s">
        <v>86</v>
      </c>
      <c r="AQ72" s="8">
        <v>6</v>
      </c>
      <c r="AR72" s="76" t="s">
        <v>60</v>
      </c>
      <c r="AS72" s="8">
        <v>4</v>
      </c>
      <c r="AT72" s="51"/>
      <c r="AU72" s="51"/>
      <c r="AV72" s="51"/>
    </row>
    <row r="73" spans="1:56" s="57" customFormat="1" ht="45" hidden="1" customHeight="1" x14ac:dyDescent="0.25">
      <c r="B73" s="51"/>
      <c r="C73" s="66"/>
      <c r="D73" s="66"/>
      <c r="E73" s="66"/>
      <c r="F73" s="66"/>
      <c r="G73" s="51"/>
      <c r="H73" s="122"/>
      <c r="I73" s="51"/>
      <c r="J73" s="51"/>
      <c r="K73" s="51"/>
      <c r="L73" s="52" t="s">
        <v>80</v>
      </c>
      <c r="M73" s="78">
        <v>173</v>
      </c>
      <c r="N73" s="78">
        <v>160</v>
      </c>
      <c r="O73" s="4">
        <f t="shared" si="14"/>
        <v>333</v>
      </c>
      <c r="P73" s="62"/>
      <c r="Q73" s="63"/>
      <c r="R73" s="68" t="s">
        <v>1</v>
      </c>
      <c r="S73" s="68">
        <f>+S69+S70+S71+S72+U68+U69+U70+U71+U72</f>
        <v>1135</v>
      </c>
      <c r="AB73" s="2" t="s">
        <v>1</v>
      </c>
      <c r="AC73" s="2">
        <f>SUM(AC69:AC72)</f>
        <v>107</v>
      </c>
      <c r="AP73" s="76" t="s">
        <v>52</v>
      </c>
      <c r="AQ73" s="8">
        <v>10</v>
      </c>
      <c r="AR73" s="76" t="s">
        <v>61</v>
      </c>
      <c r="AS73" s="8">
        <v>3</v>
      </c>
      <c r="AT73" s="51"/>
      <c r="AU73" s="51"/>
      <c r="AV73" s="51"/>
    </row>
    <row r="74" spans="1:56" ht="45" hidden="1" customHeight="1" x14ac:dyDescent="0.4">
      <c r="B74" s="48"/>
      <c r="I74" s="48"/>
      <c r="J74" s="48"/>
      <c r="K74" s="48"/>
      <c r="L74" s="82" t="s">
        <v>1</v>
      </c>
      <c r="M74" s="4">
        <f>SUM(M69+M70+M71+M72+M73)</f>
        <v>751</v>
      </c>
      <c r="N74" s="4">
        <f>SUM(N69:N73)</f>
        <v>608</v>
      </c>
      <c r="O74" s="83">
        <f>SUM(M74:N74)</f>
        <v>1359</v>
      </c>
      <c r="P74" s="84"/>
      <c r="Q74" s="85"/>
      <c r="AP74" s="11" t="s">
        <v>53</v>
      </c>
      <c r="AQ74" s="8">
        <v>16</v>
      </c>
      <c r="AR74" s="11" t="s">
        <v>62</v>
      </c>
      <c r="AS74" s="86">
        <v>5</v>
      </c>
      <c r="AT74" s="87"/>
      <c r="AU74" s="87"/>
      <c r="AV74" s="87"/>
    </row>
    <row r="75" spans="1:56" ht="16.5" customHeight="1" x14ac:dyDescent="0.35">
      <c r="C75" t="s">
        <v>96</v>
      </c>
      <c r="H75" s="126"/>
      <c r="I75" s="114"/>
      <c r="J75" s="114" t="s">
        <v>110</v>
      </c>
      <c r="K75" s="113" t="s">
        <v>111</v>
      </c>
      <c r="AP75" s="11" t="s">
        <v>54</v>
      </c>
      <c r="AQ75" s="8">
        <v>1</v>
      </c>
      <c r="AR75" s="11" t="s">
        <v>63</v>
      </c>
      <c r="AS75" s="86">
        <v>1</v>
      </c>
      <c r="AT75" s="87"/>
      <c r="AU75" s="87"/>
      <c r="AV75" s="87"/>
    </row>
    <row r="76" spans="1:56" ht="21" x14ac:dyDescent="0.35">
      <c r="C76" s="109" t="s">
        <v>68</v>
      </c>
      <c r="D76" s="109" t="s">
        <v>2</v>
      </c>
      <c r="E76" s="109" t="s">
        <v>3</v>
      </c>
      <c r="F76" s="109" t="s">
        <v>1</v>
      </c>
      <c r="H76" s="126"/>
      <c r="I76" s="115"/>
      <c r="J76" s="115">
        <f>E36+F36+I36+J36</f>
        <v>1152</v>
      </c>
      <c r="K76">
        <f>G36+H36+K36+L36</f>
        <v>207</v>
      </c>
      <c r="AI76" s="11" t="s">
        <v>55</v>
      </c>
      <c r="AJ76" s="8">
        <v>0</v>
      </c>
      <c r="AK76" s="11" t="s">
        <v>64</v>
      </c>
      <c r="AL76" s="86">
        <v>1</v>
      </c>
      <c r="AM76" s="87"/>
      <c r="AN76" s="87"/>
      <c r="AO76" s="87"/>
      <c r="BA76" s="109" t="s">
        <v>98</v>
      </c>
      <c r="BB76" s="109" t="s">
        <v>101</v>
      </c>
      <c r="BC76" s="109" t="s">
        <v>69</v>
      </c>
    </row>
    <row r="77" spans="1:56" ht="21" x14ac:dyDescent="0.25">
      <c r="C77" s="110" t="s">
        <v>71</v>
      </c>
      <c r="D77" s="111">
        <v>153</v>
      </c>
      <c r="E77" s="111">
        <v>183</v>
      </c>
      <c r="F77" s="110">
        <f t="shared" ref="F77:F82" si="18">SUM(D77:E77)</f>
        <v>336</v>
      </c>
      <c r="H77" s="126">
        <f>D77/F82</f>
        <v>0.11258278145695365</v>
      </c>
      <c r="I77" s="127">
        <f>E77/1359</f>
        <v>0.13465783664459161</v>
      </c>
      <c r="J77" s="115"/>
      <c r="L77" s="149" t="s">
        <v>4</v>
      </c>
      <c r="M77" s="149"/>
      <c r="N77" s="149"/>
      <c r="O77" s="149" t="s">
        <v>5</v>
      </c>
      <c r="P77" s="149"/>
      <c r="Q77" s="149"/>
      <c r="R77" s="149" t="s">
        <v>97</v>
      </c>
      <c r="AI77" s="11" t="s">
        <v>56</v>
      </c>
      <c r="AJ77" s="8">
        <v>2</v>
      </c>
      <c r="AK77" s="88" t="s">
        <v>1</v>
      </c>
      <c r="AL77" s="89">
        <f>SUM(AQ69:AQ77,AS69:AS76)</f>
        <v>158</v>
      </c>
      <c r="AM77" s="90"/>
      <c r="AN77" s="90"/>
      <c r="AO77" s="90"/>
      <c r="BA77" s="111">
        <v>1</v>
      </c>
      <c r="BB77" s="132" t="s">
        <v>48</v>
      </c>
      <c r="BC77" s="111">
        <v>1</v>
      </c>
      <c r="BD77" s="125">
        <f>BC77/176</f>
        <v>5.681818181818182E-3</v>
      </c>
    </row>
    <row r="78" spans="1:56" ht="21" x14ac:dyDescent="0.35">
      <c r="C78" s="110" t="s">
        <v>92</v>
      </c>
      <c r="D78" s="111">
        <v>44</v>
      </c>
      <c r="E78" s="111">
        <v>31</v>
      </c>
      <c r="F78" s="110">
        <f t="shared" si="18"/>
        <v>75</v>
      </c>
      <c r="H78" s="126">
        <f>D78/F82</f>
        <v>3.2376747608535691E-2</v>
      </c>
      <c r="I78" s="127">
        <f>E78/1359</f>
        <v>2.2810890360559236E-2</v>
      </c>
      <c r="J78" s="62"/>
      <c r="L78" s="109" t="s">
        <v>14</v>
      </c>
      <c r="M78" s="109" t="s">
        <v>15</v>
      </c>
      <c r="N78" s="109" t="s">
        <v>1</v>
      </c>
      <c r="O78" s="109" t="s">
        <v>14</v>
      </c>
      <c r="P78" s="109" t="s">
        <v>15</v>
      </c>
      <c r="Q78" s="109" t="s">
        <v>1</v>
      </c>
      <c r="R78" s="149"/>
      <c r="U78" s="151" t="s">
        <v>6</v>
      </c>
      <c r="V78" s="151"/>
      <c r="W78" s="151"/>
      <c r="BA78" s="111">
        <v>2</v>
      </c>
      <c r="BB78" s="132" t="s">
        <v>49</v>
      </c>
      <c r="BC78" s="111">
        <v>24</v>
      </c>
      <c r="BD78" s="125">
        <f t="shared" ref="BD78:BD93" si="19">BC78/176</f>
        <v>0.13636363636363635</v>
      </c>
    </row>
    <row r="79" spans="1:56" ht="51" customHeight="1" x14ac:dyDescent="0.25">
      <c r="C79" s="110" t="s">
        <v>93</v>
      </c>
      <c r="D79" s="111">
        <v>143</v>
      </c>
      <c r="E79" s="111">
        <v>78</v>
      </c>
      <c r="F79" s="110">
        <f t="shared" si="18"/>
        <v>221</v>
      </c>
      <c r="H79" s="126">
        <f>D79/F82</f>
        <v>0.10522442972774099</v>
      </c>
      <c r="I79" s="127">
        <f>E79/1359</f>
        <v>5.7395143487858721E-2</v>
      </c>
      <c r="J79" s="62"/>
      <c r="L79" s="111">
        <v>749</v>
      </c>
      <c r="M79" s="111">
        <v>434</v>
      </c>
      <c r="N79" s="111">
        <f>SUM(L79:M79)</f>
        <v>1183</v>
      </c>
      <c r="O79" s="111">
        <v>111</v>
      </c>
      <c r="P79" s="111">
        <v>65</v>
      </c>
      <c r="Q79" s="111">
        <f>SUM(O79:P79)</f>
        <v>176</v>
      </c>
      <c r="R79" s="111">
        <f>SUM(N79,Q79)</f>
        <v>1359</v>
      </c>
      <c r="U79" s="134" t="s">
        <v>107</v>
      </c>
      <c r="V79" s="134" t="s">
        <v>108</v>
      </c>
      <c r="W79" s="134" t="s">
        <v>109</v>
      </c>
      <c r="BA79" s="111">
        <v>3</v>
      </c>
      <c r="BB79" s="132" t="s">
        <v>50</v>
      </c>
      <c r="BC79" s="111">
        <v>2</v>
      </c>
      <c r="BD79" s="125">
        <f t="shared" si="19"/>
        <v>1.1363636363636364E-2</v>
      </c>
    </row>
    <row r="80" spans="1:56" ht="21" x14ac:dyDescent="0.25">
      <c r="C80" s="110" t="s">
        <v>94</v>
      </c>
      <c r="D80" s="111">
        <v>238</v>
      </c>
      <c r="E80" s="111">
        <v>156</v>
      </c>
      <c r="F80" s="110">
        <f t="shared" si="18"/>
        <v>394</v>
      </c>
      <c r="H80" s="126">
        <f>D80/F82</f>
        <v>0.17512877115526121</v>
      </c>
      <c r="I80" s="127">
        <f>E80/1359</f>
        <v>0.11479028697571744</v>
      </c>
      <c r="J80" s="62"/>
      <c r="U80" s="133">
        <v>871</v>
      </c>
      <c r="V80" s="133">
        <v>395</v>
      </c>
      <c r="W80" s="133">
        <v>93</v>
      </c>
      <c r="AN80" s="135" t="s">
        <v>98</v>
      </c>
      <c r="AO80" s="135" t="s">
        <v>112</v>
      </c>
      <c r="AP80" s="135" t="s">
        <v>69</v>
      </c>
      <c r="BA80" s="111">
        <v>4</v>
      </c>
      <c r="BB80" s="132" t="s">
        <v>51</v>
      </c>
      <c r="BC80" s="111">
        <v>5</v>
      </c>
      <c r="BD80" s="125">
        <f t="shared" si="19"/>
        <v>2.8409090909090908E-2</v>
      </c>
    </row>
    <row r="81" spans="3:56" ht="21" x14ac:dyDescent="0.25">
      <c r="C81" s="110" t="s">
        <v>95</v>
      </c>
      <c r="D81" s="111">
        <v>173</v>
      </c>
      <c r="E81" s="111">
        <v>160</v>
      </c>
      <c r="F81" s="110">
        <f t="shared" si="18"/>
        <v>333</v>
      </c>
      <c r="H81" s="126">
        <f>D81/F82</f>
        <v>0.12729948491537896</v>
      </c>
      <c r="I81" s="127">
        <f>E81/1359</f>
        <v>0.1177336276674025</v>
      </c>
      <c r="L81" s="109" t="s">
        <v>98</v>
      </c>
      <c r="M81" s="109" t="s">
        <v>99</v>
      </c>
      <c r="N81" s="109" t="s">
        <v>69</v>
      </c>
      <c r="AN81" s="111">
        <v>1</v>
      </c>
      <c r="AO81" s="136" t="s">
        <v>113</v>
      </c>
      <c r="AP81" s="111">
        <v>42</v>
      </c>
      <c r="AQ81" s="139">
        <f>AP81/207</f>
        <v>0.20289855072463769</v>
      </c>
      <c r="BA81" s="111">
        <v>5</v>
      </c>
      <c r="BB81" s="132" t="s">
        <v>102</v>
      </c>
      <c r="BC81" s="111">
        <v>6</v>
      </c>
      <c r="BD81" s="125">
        <f t="shared" si="19"/>
        <v>3.4090909090909088E-2</v>
      </c>
    </row>
    <row r="82" spans="3:56" ht="21" x14ac:dyDescent="0.25">
      <c r="C82" s="112" t="s">
        <v>1</v>
      </c>
      <c r="D82" s="110">
        <f>SUM(D77:D81)</f>
        <v>751</v>
      </c>
      <c r="E82" s="110">
        <f>SUM(E77:E81)</f>
        <v>608</v>
      </c>
      <c r="F82" s="110">
        <f t="shared" si="18"/>
        <v>1359</v>
      </c>
      <c r="L82" s="111">
        <v>1</v>
      </c>
      <c r="M82" s="132" t="s">
        <v>21</v>
      </c>
      <c r="N82" s="111">
        <v>638</v>
      </c>
      <c r="O82" s="125">
        <f>N82/1183</f>
        <v>0.53930684699915465</v>
      </c>
      <c r="R82">
        <v>1183</v>
      </c>
      <c r="AN82" s="111">
        <v>2</v>
      </c>
      <c r="AO82" s="136" t="s">
        <v>114</v>
      </c>
      <c r="AP82" s="111">
        <v>71</v>
      </c>
      <c r="AQ82" s="139">
        <f t="shared" ref="AQ82:AQ93" si="20">AP82/207</f>
        <v>0.34299516908212563</v>
      </c>
      <c r="BA82" s="111">
        <v>6</v>
      </c>
      <c r="BB82" s="132" t="s">
        <v>53</v>
      </c>
      <c r="BC82" s="111">
        <v>22</v>
      </c>
      <c r="BD82" s="125">
        <f t="shared" si="19"/>
        <v>0.125</v>
      </c>
    </row>
    <row r="83" spans="3:56" ht="21" x14ac:dyDescent="0.25">
      <c r="L83" s="111">
        <v>2</v>
      </c>
      <c r="M83" s="132" t="s">
        <v>22</v>
      </c>
      <c r="N83" s="111">
        <v>238</v>
      </c>
      <c r="O83" s="125">
        <f t="shared" ref="O83:O90" si="21">N83/1183</f>
        <v>0.20118343195266272</v>
      </c>
      <c r="R83">
        <v>176</v>
      </c>
      <c r="AN83" s="111">
        <v>3</v>
      </c>
      <c r="AO83" s="136" t="s">
        <v>115</v>
      </c>
      <c r="AP83" s="111">
        <v>40</v>
      </c>
      <c r="AQ83" s="139">
        <f t="shared" si="20"/>
        <v>0.19323671497584541</v>
      </c>
      <c r="BA83" s="111">
        <v>7</v>
      </c>
      <c r="BB83" s="132" t="s">
        <v>54</v>
      </c>
      <c r="BC83" s="111">
        <v>4</v>
      </c>
      <c r="BD83" s="125">
        <f t="shared" si="19"/>
        <v>2.2727272727272728E-2</v>
      </c>
    </row>
    <row r="84" spans="3:56" ht="21" x14ac:dyDescent="0.25">
      <c r="L84" s="111">
        <v>3</v>
      </c>
      <c r="M84" s="132" t="s">
        <v>23</v>
      </c>
      <c r="N84" s="111">
        <v>43</v>
      </c>
      <c r="O84" s="125">
        <f t="shared" si="21"/>
        <v>3.634826711749789E-2</v>
      </c>
      <c r="AN84" s="111">
        <v>4</v>
      </c>
      <c r="AO84" s="136" t="s">
        <v>116</v>
      </c>
      <c r="AP84" s="111">
        <v>3</v>
      </c>
      <c r="AQ84" s="139">
        <f t="shared" si="20"/>
        <v>1.4492753623188406E-2</v>
      </c>
      <c r="BA84" s="111">
        <v>8</v>
      </c>
      <c r="BB84" s="132" t="s">
        <v>55</v>
      </c>
      <c r="BC84" s="111">
        <v>3</v>
      </c>
      <c r="BD84" s="125">
        <f t="shared" si="19"/>
        <v>1.7045454545454544E-2</v>
      </c>
    </row>
    <row r="85" spans="3:56" ht="21" x14ac:dyDescent="0.25">
      <c r="L85" s="111">
        <v>4</v>
      </c>
      <c r="M85" s="132" t="s">
        <v>24</v>
      </c>
      <c r="N85" s="111">
        <v>80</v>
      </c>
      <c r="O85" s="125">
        <f t="shared" si="21"/>
        <v>6.76246830092984E-2</v>
      </c>
      <c r="AN85" s="111">
        <v>5</v>
      </c>
      <c r="AO85" s="136" t="s">
        <v>57</v>
      </c>
      <c r="AP85" s="111">
        <v>8</v>
      </c>
      <c r="AQ85" s="139">
        <f t="shared" si="20"/>
        <v>3.864734299516908E-2</v>
      </c>
      <c r="BA85" s="111">
        <v>9</v>
      </c>
      <c r="BB85" s="132" t="s">
        <v>105</v>
      </c>
      <c r="BC85" s="111">
        <v>1</v>
      </c>
      <c r="BD85" s="125">
        <f t="shared" si="19"/>
        <v>5.681818181818182E-3</v>
      </c>
    </row>
    <row r="86" spans="3:56" ht="42" x14ac:dyDescent="0.25">
      <c r="L86" s="111">
        <v>5</v>
      </c>
      <c r="M86" s="132" t="s">
        <v>25</v>
      </c>
      <c r="N86" s="111">
        <v>94</v>
      </c>
      <c r="O86" s="125">
        <f t="shared" si="21"/>
        <v>7.945900253592561E-2</v>
      </c>
      <c r="AN86" s="111">
        <v>6</v>
      </c>
      <c r="AO86" s="136" t="s">
        <v>117</v>
      </c>
      <c r="AP86" s="111">
        <v>6</v>
      </c>
      <c r="AQ86" s="139">
        <f t="shared" si="20"/>
        <v>2.8985507246376812E-2</v>
      </c>
      <c r="BA86" s="111">
        <v>10</v>
      </c>
      <c r="BB86" s="132" t="s">
        <v>57</v>
      </c>
      <c r="BC86" s="111">
        <v>67</v>
      </c>
      <c r="BD86" s="125">
        <f t="shared" si="19"/>
        <v>0.38068181818181818</v>
      </c>
    </row>
    <row r="87" spans="3:56" ht="21" x14ac:dyDescent="0.25">
      <c r="L87" s="111">
        <v>6</v>
      </c>
      <c r="M87" s="132" t="s">
        <v>29</v>
      </c>
      <c r="N87" s="111">
        <v>21</v>
      </c>
      <c r="O87" s="125">
        <f t="shared" si="21"/>
        <v>1.7751479289940829E-2</v>
      </c>
      <c r="AN87" s="111">
        <v>7</v>
      </c>
      <c r="AO87" s="136" t="s">
        <v>118</v>
      </c>
      <c r="AP87" s="111">
        <v>2</v>
      </c>
      <c r="AQ87" s="139">
        <f t="shared" si="20"/>
        <v>9.6618357487922701E-3</v>
      </c>
      <c r="BA87" s="111">
        <v>11</v>
      </c>
      <c r="BB87" s="132" t="s">
        <v>103</v>
      </c>
      <c r="BC87" s="111">
        <v>22</v>
      </c>
      <c r="BD87" s="125">
        <f t="shared" si="19"/>
        <v>0.125</v>
      </c>
    </row>
    <row r="88" spans="3:56" ht="21" x14ac:dyDescent="0.25">
      <c r="L88" s="111">
        <v>7</v>
      </c>
      <c r="M88" s="132" t="s">
        <v>28</v>
      </c>
      <c r="N88" s="111">
        <v>0</v>
      </c>
      <c r="O88" s="125">
        <f t="shared" si="21"/>
        <v>0</v>
      </c>
      <c r="AN88" s="111">
        <v>8</v>
      </c>
      <c r="AO88" s="136" t="s">
        <v>119</v>
      </c>
      <c r="AP88" s="111">
        <v>22</v>
      </c>
      <c r="AQ88" s="139">
        <f t="shared" si="20"/>
        <v>0.10628019323671498</v>
      </c>
      <c r="BA88" s="111">
        <v>12</v>
      </c>
      <c r="BB88" s="132" t="s">
        <v>59</v>
      </c>
      <c r="BC88" s="111">
        <v>2</v>
      </c>
      <c r="BD88" s="125">
        <f t="shared" si="19"/>
        <v>1.1363636363636364E-2</v>
      </c>
    </row>
    <row r="89" spans="3:56" ht="21" x14ac:dyDescent="0.25">
      <c r="L89" s="111">
        <v>8</v>
      </c>
      <c r="M89" s="132" t="s">
        <v>27</v>
      </c>
      <c r="N89" s="111">
        <v>54</v>
      </c>
      <c r="O89" s="125">
        <f t="shared" si="21"/>
        <v>4.5646661031276417E-2</v>
      </c>
      <c r="AN89" s="111">
        <v>9</v>
      </c>
      <c r="AO89" s="136" t="s">
        <v>120</v>
      </c>
      <c r="AP89" s="111">
        <v>0</v>
      </c>
      <c r="AQ89" s="139">
        <f t="shared" si="20"/>
        <v>0</v>
      </c>
      <c r="BA89" s="111">
        <v>13</v>
      </c>
      <c r="BB89" s="132" t="s">
        <v>106</v>
      </c>
      <c r="BC89" s="111">
        <v>9</v>
      </c>
      <c r="BD89" s="125">
        <f t="shared" si="19"/>
        <v>5.113636363636364E-2</v>
      </c>
    </row>
    <row r="90" spans="3:56" ht="21" x14ac:dyDescent="0.25">
      <c r="L90" s="111">
        <v>9</v>
      </c>
      <c r="M90" s="132" t="s">
        <v>100</v>
      </c>
      <c r="N90" s="111">
        <v>15</v>
      </c>
      <c r="O90" s="125">
        <f t="shared" si="21"/>
        <v>1.2679628064243449E-2</v>
      </c>
      <c r="AN90" s="111">
        <v>10</v>
      </c>
      <c r="AO90" s="136" t="s">
        <v>121</v>
      </c>
      <c r="AP90" s="111">
        <v>1</v>
      </c>
      <c r="AQ90" s="139">
        <f t="shared" si="20"/>
        <v>4.830917874396135E-3</v>
      </c>
      <c r="BA90" s="111">
        <v>14</v>
      </c>
      <c r="BB90" s="132" t="s">
        <v>61</v>
      </c>
      <c r="BC90" s="111">
        <v>1</v>
      </c>
      <c r="BD90" s="125">
        <f t="shared" si="19"/>
        <v>5.681818181818182E-3</v>
      </c>
    </row>
    <row r="91" spans="3:56" ht="21" x14ac:dyDescent="0.25">
      <c r="L91" s="150" t="s">
        <v>97</v>
      </c>
      <c r="M91" s="150"/>
      <c r="N91" s="110">
        <f>SUM(N82:N90)</f>
        <v>1183</v>
      </c>
      <c r="AN91" s="111">
        <v>11</v>
      </c>
      <c r="AO91" s="111" t="s">
        <v>123</v>
      </c>
      <c r="AP91" s="111">
        <v>9</v>
      </c>
      <c r="AQ91" s="139">
        <f t="shared" si="20"/>
        <v>4.3478260869565216E-2</v>
      </c>
      <c r="BA91" s="111">
        <v>15</v>
      </c>
      <c r="BB91" s="132" t="s">
        <v>104</v>
      </c>
      <c r="BC91" s="111">
        <v>4</v>
      </c>
      <c r="BD91" s="125">
        <f t="shared" si="19"/>
        <v>2.2727272727272728E-2</v>
      </c>
    </row>
    <row r="92" spans="3:56" ht="21" x14ac:dyDescent="0.25">
      <c r="AN92" s="111">
        <v>12</v>
      </c>
      <c r="AO92" s="136" t="s">
        <v>47</v>
      </c>
      <c r="AP92" s="111">
        <v>2</v>
      </c>
      <c r="AQ92" s="139">
        <f t="shared" si="20"/>
        <v>9.6618357487922701E-3</v>
      </c>
      <c r="BA92" s="111">
        <v>16</v>
      </c>
      <c r="BB92" s="132" t="s">
        <v>63</v>
      </c>
      <c r="BC92" s="111">
        <v>3</v>
      </c>
      <c r="BD92" s="125">
        <f t="shared" si="19"/>
        <v>1.7045454545454544E-2</v>
      </c>
    </row>
    <row r="93" spans="3:56" ht="21" x14ac:dyDescent="0.25">
      <c r="AN93" s="111">
        <v>13</v>
      </c>
      <c r="AO93" s="136" t="s">
        <v>122</v>
      </c>
      <c r="AP93" s="111">
        <v>1</v>
      </c>
      <c r="AQ93" s="139">
        <f t="shared" si="20"/>
        <v>4.830917874396135E-3</v>
      </c>
      <c r="BA93" s="111">
        <v>17</v>
      </c>
      <c r="BB93" s="132" t="s">
        <v>64</v>
      </c>
      <c r="BC93" s="111">
        <v>0</v>
      </c>
      <c r="BD93" s="125">
        <f t="shared" si="19"/>
        <v>0</v>
      </c>
    </row>
    <row r="94" spans="3:56" ht="21" x14ac:dyDescent="0.25">
      <c r="AN94" s="150" t="s">
        <v>97</v>
      </c>
      <c r="AO94" s="150"/>
      <c r="AP94" s="110">
        <f>SUM(AP81:AP93)</f>
        <v>207</v>
      </c>
      <c r="BA94" s="150" t="s">
        <v>97</v>
      </c>
      <c r="BB94" s="150"/>
      <c r="BC94" s="111">
        <f>SUM(BC77:BC93)</f>
        <v>176</v>
      </c>
    </row>
  </sheetData>
  <mergeCells count="52">
    <mergeCell ref="A2:X2"/>
    <mergeCell ref="A3:A4"/>
    <mergeCell ref="B3:B4"/>
    <mergeCell ref="C3:C4"/>
    <mergeCell ref="D3:D4"/>
    <mergeCell ref="E3:H3"/>
    <mergeCell ref="I3:L3"/>
    <mergeCell ref="M3:O3"/>
    <mergeCell ref="P3:X3"/>
    <mergeCell ref="AM3:AW3"/>
    <mergeCell ref="A38:B38"/>
    <mergeCell ref="J38:K38"/>
    <mergeCell ref="P38:Q38"/>
    <mergeCell ref="V38:W38"/>
    <mergeCell ref="Z38:AA38"/>
    <mergeCell ref="AE38:AF38"/>
    <mergeCell ref="AG38:AH38"/>
    <mergeCell ref="Y3:AB3"/>
    <mergeCell ref="AC3:AD3"/>
    <mergeCell ref="AE3:AF3"/>
    <mergeCell ref="AG3:AH3"/>
    <mergeCell ref="AI3:AJ3"/>
    <mergeCell ref="AK3:AL3"/>
    <mergeCell ref="AG45:AH45"/>
    <mergeCell ref="A52:B52"/>
    <mergeCell ref="J52:K52"/>
    <mergeCell ref="P52:Q52"/>
    <mergeCell ref="V52:W52"/>
    <mergeCell ref="Z52:AA52"/>
    <mergeCell ref="AE52:AF52"/>
    <mergeCell ref="AG52:AH52"/>
    <mergeCell ref="A45:B45"/>
    <mergeCell ref="J45:K45"/>
    <mergeCell ref="P45:Q45"/>
    <mergeCell ref="V45:W45"/>
    <mergeCell ref="Z45:AA45"/>
    <mergeCell ref="AE45:AF45"/>
    <mergeCell ref="AG59:AH59"/>
    <mergeCell ref="AG68:AH68"/>
    <mergeCell ref="A59:B59"/>
    <mergeCell ref="J59:K59"/>
    <mergeCell ref="P59:Q59"/>
    <mergeCell ref="V59:W59"/>
    <mergeCell ref="Z59:AA59"/>
    <mergeCell ref="AE59:AF59"/>
    <mergeCell ref="R77:R78"/>
    <mergeCell ref="L91:M91"/>
    <mergeCell ref="BA94:BB94"/>
    <mergeCell ref="L77:N77"/>
    <mergeCell ref="O77:Q77"/>
    <mergeCell ref="U78:W78"/>
    <mergeCell ref="AN94:AO9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A6C5-2C41-4A26-BCCD-C3A464488555}">
  <dimension ref="A2:BU75"/>
  <sheetViews>
    <sheetView topLeftCell="A85" zoomScale="70" zoomScaleNormal="70" workbookViewId="0">
      <selection activeCell="P23" sqref="P23"/>
    </sheetView>
  </sheetViews>
  <sheetFormatPr defaultRowHeight="15" x14ac:dyDescent="0.25"/>
  <cols>
    <col min="1" max="1" width="13.28515625" customWidth="1"/>
    <col min="2" max="2" width="10.42578125" bestFit="1" customWidth="1"/>
    <col min="3" max="3" width="9.140625" customWidth="1"/>
    <col min="4" max="4" width="10" customWidth="1"/>
    <col min="5" max="5" width="10.28515625" customWidth="1"/>
    <col min="6" max="7" width="9.140625" customWidth="1"/>
    <col min="8" max="8" width="10.28515625" customWidth="1"/>
    <col min="9" max="12" width="9.140625" customWidth="1"/>
    <col min="13" max="13" width="11.5703125" customWidth="1"/>
    <col min="14" max="18" width="9.140625" customWidth="1"/>
    <col min="19" max="19" width="12" customWidth="1"/>
    <col min="20" max="21" width="9.140625" customWidth="1"/>
    <col min="22" max="22" width="10.42578125" customWidth="1"/>
    <col min="23" max="33" width="9.140625" customWidth="1"/>
    <col min="34" max="34" width="9.5703125" customWidth="1"/>
    <col min="35" max="35" width="11.85546875" customWidth="1"/>
    <col min="36" max="44" width="9.140625" customWidth="1"/>
    <col min="45" max="48" width="9.7109375" customWidth="1"/>
    <col min="49" max="68" width="9.140625" customWidth="1"/>
  </cols>
  <sheetData>
    <row r="2" spans="1:73" ht="21" x14ac:dyDescent="0.25">
      <c r="A2" s="166" t="s">
        <v>91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spans="1:73" ht="18" x14ac:dyDescent="0.4">
      <c r="A3" s="169" t="s">
        <v>0</v>
      </c>
      <c r="B3" s="169" t="s">
        <v>1</v>
      </c>
      <c r="C3" s="170" t="s">
        <v>2</v>
      </c>
      <c r="D3" s="171" t="s">
        <v>3</v>
      </c>
      <c r="E3" s="172" t="s">
        <v>4</v>
      </c>
      <c r="F3" s="172"/>
      <c r="G3" s="172"/>
      <c r="H3" s="172"/>
      <c r="I3" s="173" t="s">
        <v>5</v>
      </c>
      <c r="J3" s="173"/>
      <c r="K3" s="173"/>
      <c r="L3" s="173"/>
      <c r="M3" s="151" t="s">
        <v>6</v>
      </c>
      <c r="N3" s="151"/>
      <c r="O3" s="151"/>
      <c r="P3" s="174" t="s">
        <v>7</v>
      </c>
      <c r="Q3" s="174"/>
      <c r="R3" s="174"/>
      <c r="S3" s="174"/>
      <c r="T3" s="174"/>
      <c r="U3" s="174"/>
      <c r="V3" s="174"/>
      <c r="W3" s="174"/>
      <c r="X3" s="174"/>
      <c r="Y3" s="160" t="s">
        <v>8</v>
      </c>
      <c r="Z3" s="161"/>
      <c r="AA3" s="161"/>
      <c r="AB3" s="162"/>
      <c r="AC3" s="163" t="s">
        <v>9</v>
      </c>
      <c r="AD3" s="164"/>
      <c r="AE3" s="165">
        <v>45219</v>
      </c>
      <c r="AF3" s="164"/>
      <c r="AG3" s="163" t="s">
        <v>10</v>
      </c>
      <c r="AH3" s="164"/>
      <c r="AI3" s="163" t="s">
        <v>11</v>
      </c>
      <c r="AJ3" s="164"/>
      <c r="AK3" s="163" t="s">
        <v>12</v>
      </c>
      <c r="AL3" s="164"/>
      <c r="AM3" s="175" t="s">
        <v>13</v>
      </c>
      <c r="AN3" s="176"/>
      <c r="AO3" s="176"/>
      <c r="AP3" s="176"/>
      <c r="AQ3" s="176"/>
      <c r="AR3" s="176"/>
      <c r="AS3" s="176"/>
      <c r="AT3" s="176"/>
      <c r="AU3" s="176"/>
      <c r="AV3" s="176"/>
      <c r="AW3" s="177"/>
      <c r="AX3" s="106"/>
    </row>
    <row r="4" spans="1:73" ht="33.75" customHeight="1" x14ac:dyDescent="0.4">
      <c r="A4" s="169"/>
      <c r="B4" s="169"/>
      <c r="C4" s="170"/>
      <c r="D4" s="171"/>
      <c r="E4" s="2" t="s">
        <v>14</v>
      </c>
      <c r="F4" s="2" t="s">
        <v>15</v>
      </c>
      <c r="G4" s="2" t="s">
        <v>16</v>
      </c>
      <c r="H4" s="2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100" t="s">
        <v>21</v>
      </c>
      <c r="Q4" s="100" t="s">
        <v>22</v>
      </c>
      <c r="R4" s="100" t="s">
        <v>23</v>
      </c>
      <c r="S4" s="100" t="s">
        <v>24</v>
      </c>
      <c r="T4" s="100" t="s">
        <v>25</v>
      </c>
      <c r="U4" s="100" t="s">
        <v>26</v>
      </c>
      <c r="V4" s="100" t="s">
        <v>27</v>
      </c>
      <c r="W4" s="100" t="s">
        <v>28</v>
      </c>
      <c r="X4" s="100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101" t="s">
        <v>36</v>
      </c>
      <c r="AN4" s="101" t="s">
        <v>37</v>
      </c>
      <c r="AO4" s="101" t="s">
        <v>38</v>
      </c>
      <c r="AP4" s="101" t="s">
        <v>39</v>
      </c>
      <c r="AQ4" s="101" t="s">
        <v>40</v>
      </c>
      <c r="AR4" s="101" t="s">
        <v>41</v>
      </c>
      <c r="AS4" s="101" t="s">
        <v>42</v>
      </c>
      <c r="AT4" s="101" t="s">
        <v>43</v>
      </c>
      <c r="AU4" s="101" t="s">
        <v>44</v>
      </c>
      <c r="AV4" s="101" t="s">
        <v>90</v>
      </c>
      <c r="AW4" s="102" t="s">
        <v>46</v>
      </c>
      <c r="AX4" s="101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</row>
    <row r="5" spans="1:73" ht="20.25" x14ac:dyDescent="0.35">
      <c r="A5" s="91">
        <v>45292</v>
      </c>
      <c r="B5" s="12">
        <f>SUM(C5:D5)</f>
        <v>42</v>
      </c>
      <c r="C5" s="12">
        <v>22</v>
      </c>
      <c r="D5" s="12">
        <v>20</v>
      </c>
      <c r="E5" s="13">
        <v>13</v>
      </c>
      <c r="F5" s="13">
        <v>17</v>
      </c>
      <c r="G5" s="13">
        <v>5</v>
      </c>
      <c r="H5" s="13">
        <v>1</v>
      </c>
      <c r="I5" s="14">
        <v>2</v>
      </c>
      <c r="J5" s="14">
        <v>3</v>
      </c>
      <c r="K5" s="14">
        <v>0</v>
      </c>
      <c r="L5" s="14">
        <v>1</v>
      </c>
      <c r="M5" s="15">
        <v>27</v>
      </c>
      <c r="N5" s="15">
        <v>15</v>
      </c>
      <c r="O5" s="15">
        <v>0</v>
      </c>
      <c r="P5" s="16">
        <v>22</v>
      </c>
      <c r="Q5" s="16">
        <v>8</v>
      </c>
      <c r="R5" s="16">
        <v>0</v>
      </c>
      <c r="S5" s="16">
        <v>0</v>
      </c>
      <c r="T5" s="16">
        <v>4</v>
      </c>
      <c r="U5" s="16">
        <v>0</v>
      </c>
      <c r="V5" s="17">
        <v>2</v>
      </c>
      <c r="W5" s="17">
        <v>0</v>
      </c>
      <c r="X5" s="17">
        <v>0</v>
      </c>
      <c r="Y5" s="18">
        <v>2</v>
      </c>
      <c r="Z5" s="18">
        <v>1</v>
      </c>
      <c r="AA5" s="18">
        <v>0</v>
      </c>
      <c r="AB5" s="18">
        <v>1</v>
      </c>
      <c r="AC5" s="19">
        <v>5</v>
      </c>
      <c r="AD5" s="19">
        <v>4</v>
      </c>
      <c r="AE5" s="19">
        <v>1</v>
      </c>
      <c r="AF5" s="19">
        <v>0</v>
      </c>
      <c r="AG5" s="19">
        <v>2</v>
      </c>
      <c r="AH5" s="19">
        <v>4</v>
      </c>
      <c r="AI5" s="19">
        <v>12</v>
      </c>
      <c r="AJ5" s="19">
        <v>9</v>
      </c>
      <c r="AK5" s="19">
        <v>2</v>
      </c>
      <c r="AL5" s="19">
        <v>3</v>
      </c>
      <c r="AM5" s="103">
        <v>0</v>
      </c>
      <c r="AN5" s="103">
        <v>0</v>
      </c>
      <c r="AO5" s="103">
        <v>2</v>
      </c>
      <c r="AP5" s="103">
        <v>1</v>
      </c>
      <c r="AQ5" s="103">
        <v>2</v>
      </c>
      <c r="AR5" s="103">
        <v>1</v>
      </c>
      <c r="AS5" s="103">
        <v>0</v>
      </c>
      <c r="AT5" s="103">
        <v>0</v>
      </c>
      <c r="AU5" s="103">
        <v>1</v>
      </c>
      <c r="AV5" s="103">
        <v>0</v>
      </c>
      <c r="AW5" s="104">
        <v>0</v>
      </c>
      <c r="AX5" s="104">
        <v>0</v>
      </c>
      <c r="AY5" s="22">
        <v>0</v>
      </c>
      <c r="AZ5" s="23">
        <v>1</v>
      </c>
      <c r="BA5" s="23">
        <v>1</v>
      </c>
      <c r="BB5" s="23">
        <v>0</v>
      </c>
      <c r="BC5" s="23">
        <v>0</v>
      </c>
      <c r="BD5" s="23">
        <v>2</v>
      </c>
      <c r="BE5" s="23">
        <v>0</v>
      </c>
      <c r="BF5" s="23">
        <v>0</v>
      </c>
      <c r="BG5" s="23">
        <v>0</v>
      </c>
      <c r="BH5" s="23">
        <v>2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0</v>
      </c>
      <c r="BO5" s="23">
        <v>0</v>
      </c>
      <c r="BP5" s="24">
        <f>SUM(AY5:BO5)</f>
        <v>6</v>
      </c>
      <c r="BQ5">
        <f>SUM(E5:H5,I5:L5)</f>
        <v>42</v>
      </c>
      <c r="BR5">
        <f>SUM(AC5:AL5)</f>
        <v>42</v>
      </c>
      <c r="BS5">
        <f>SUM(AM5:AX5)</f>
        <v>7</v>
      </c>
      <c r="BT5">
        <f>SUM(G5:H5,K5:L5)</f>
        <v>7</v>
      </c>
    </row>
    <row r="6" spans="1:73" ht="20.25" x14ac:dyDescent="0.35">
      <c r="A6" s="91">
        <v>45293</v>
      </c>
      <c r="B6" s="12">
        <f t="shared" ref="B6:B33" si="0">SUM(C6:D6)</f>
        <v>45</v>
      </c>
      <c r="C6" s="12">
        <v>26</v>
      </c>
      <c r="D6" s="12">
        <v>19</v>
      </c>
      <c r="E6" s="13">
        <v>29</v>
      </c>
      <c r="F6" s="13">
        <v>6</v>
      </c>
      <c r="G6" s="13">
        <v>2</v>
      </c>
      <c r="H6" s="13">
        <v>2</v>
      </c>
      <c r="I6" s="14">
        <v>5</v>
      </c>
      <c r="J6" s="14">
        <v>0</v>
      </c>
      <c r="K6" s="14">
        <v>1</v>
      </c>
      <c r="L6" s="14">
        <v>0</v>
      </c>
      <c r="M6" s="15">
        <v>31</v>
      </c>
      <c r="N6" s="15">
        <v>10</v>
      </c>
      <c r="O6" s="15">
        <v>4</v>
      </c>
      <c r="P6" s="16">
        <v>22</v>
      </c>
      <c r="Q6" s="16">
        <v>7</v>
      </c>
      <c r="R6" s="16">
        <v>0</v>
      </c>
      <c r="S6" s="16">
        <v>0</v>
      </c>
      <c r="T6" s="16">
        <v>7</v>
      </c>
      <c r="U6" s="16">
        <v>1</v>
      </c>
      <c r="V6" s="17">
        <v>2</v>
      </c>
      <c r="W6" s="17">
        <v>0</v>
      </c>
      <c r="X6" s="17">
        <v>0</v>
      </c>
      <c r="Y6" s="18">
        <v>1</v>
      </c>
      <c r="Z6" s="18">
        <v>0</v>
      </c>
      <c r="AA6" s="18">
        <v>0</v>
      </c>
      <c r="AB6" s="18">
        <v>2</v>
      </c>
      <c r="AC6" s="19">
        <v>6</v>
      </c>
      <c r="AD6" s="19">
        <v>5</v>
      </c>
      <c r="AE6" s="19">
        <v>1</v>
      </c>
      <c r="AF6" s="19">
        <v>1</v>
      </c>
      <c r="AG6" s="19">
        <v>4</v>
      </c>
      <c r="AH6" s="19">
        <v>2</v>
      </c>
      <c r="AI6" s="19">
        <v>10</v>
      </c>
      <c r="AJ6" s="19">
        <v>4</v>
      </c>
      <c r="AK6" s="19">
        <v>5</v>
      </c>
      <c r="AL6" s="19">
        <v>7</v>
      </c>
      <c r="AM6" s="103">
        <v>1</v>
      </c>
      <c r="AN6" s="103">
        <v>0</v>
      </c>
      <c r="AO6" s="103">
        <v>1</v>
      </c>
      <c r="AP6" s="103">
        <v>1</v>
      </c>
      <c r="AQ6" s="103">
        <v>0</v>
      </c>
      <c r="AR6" s="103">
        <v>0</v>
      </c>
      <c r="AS6" s="103">
        <v>1</v>
      </c>
      <c r="AT6" s="103">
        <v>0</v>
      </c>
      <c r="AU6" s="103">
        <v>1</v>
      </c>
      <c r="AV6" s="103">
        <v>0</v>
      </c>
      <c r="AW6" s="104">
        <v>0</v>
      </c>
      <c r="AX6" s="104">
        <v>0</v>
      </c>
      <c r="AY6" s="22">
        <v>0</v>
      </c>
      <c r="AZ6" s="23">
        <v>1</v>
      </c>
      <c r="BA6" s="23">
        <v>1</v>
      </c>
      <c r="BB6" s="23">
        <v>0</v>
      </c>
      <c r="BC6" s="23">
        <v>0</v>
      </c>
      <c r="BD6" s="23">
        <v>2</v>
      </c>
      <c r="BE6" s="23">
        <v>0</v>
      </c>
      <c r="BF6" s="23">
        <v>0</v>
      </c>
      <c r="BG6" s="23">
        <v>0</v>
      </c>
      <c r="BH6" s="23">
        <v>2</v>
      </c>
      <c r="BI6" s="23">
        <v>0</v>
      </c>
      <c r="BJ6" s="23">
        <v>0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4">
        <f t="shared" ref="BP6:BP33" si="1">SUM(AY6:BO6)</f>
        <v>6</v>
      </c>
      <c r="BQ6">
        <f t="shared" ref="BQ6:BQ33" si="2">SUM(E6:H6,I6:L6)</f>
        <v>45</v>
      </c>
      <c r="BR6">
        <f t="shared" ref="BR6:BR33" si="3">SUM(AC6:AL6)</f>
        <v>45</v>
      </c>
      <c r="BS6">
        <f t="shared" ref="BS6:BS33" si="4">SUM(AM6:AX6)</f>
        <v>5</v>
      </c>
      <c r="BT6">
        <f t="shared" ref="BT6:BT33" si="5">SUM(G6:H6,K6:L6)</f>
        <v>5</v>
      </c>
    </row>
    <row r="7" spans="1:73" ht="17.25" x14ac:dyDescent="0.35">
      <c r="A7" s="91">
        <v>45294</v>
      </c>
      <c r="B7" s="12">
        <v>54</v>
      </c>
      <c r="C7" s="12">
        <v>33</v>
      </c>
      <c r="D7" s="12">
        <v>21</v>
      </c>
      <c r="E7" s="13">
        <v>21</v>
      </c>
      <c r="F7" s="13">
        <v>13</v>
      </c>
      <c r="G7" s="13">
        <v>6</v>
      </c>
      <c r="H7" s="13">
        <v>4</v>
      </c>
      <c r="I7" s="14">
        <v>3</v>
      </c>
      <c r="J7" s="14">
        <v>5</v>
      </c>
      <c r="K7" s="14">
        <v>2</v>
      </c>
      <c r="L7" s="14">
        <v>0</v>
      </c>
      <c r="M7" s="15">
        <v>43</v>
      </c>
      <c r="N7" s="15">
        <v>8</v>
      </c>
      <c r="O7" s="15">
        <v>3</v>
      </c>
      <c r="P7" s="25">
        <v>21</v>
      </c>
      <c r="Q7" s="25">
        <v>11</v>
      </c>
      <c r="R7" s="25">
        <v>0</v>
      </c>
      <c r="S7" s="25">
        <v>0</v>
      </c>
      <c r="T7" s="25">
        <v>7</v>
      </c>
      <c r="U7" s="25">
        <v>0</v>
      </c>
      <c r="V7" s="26">
        <v>0</v>
      </c>
      <c r="W7" s="26">
        <v>0</v>
      </c>
      <c r="X7" s="26">
        <v>0</v>
      </c>
      <c r="Y7" s="18">
        <v>4</v>
      </c>
      <c r="Z7" s="18">
        <v>1</v>
      </c>
      <c r="AA7" s="18">
        <v>0</v>
      </c>
      <c r="AB7" s="18">
        <v>0</v>
      </c>
      <c r="AC7" s="19">
        <v>4</v>
      </c>
      <c r="AD7" s="19">
        <v>5</v>
      </c>
      <c r="AE7" s="19">
        <v>4</v>
      </c>
      <c r="AF7" s="19">
        <v>0</v>
      </c>
      <c r="AG7" s="19">
        <v>5</v>
      </c>
      <c r="AH7" s="19">
        <v>1</v>
      </c>
      <c r="AI7" s="19">
        <v>12</v>
      </c>
      <c r="AJ7" s="19">
        <v>7</v>
      </c>
      <c r="AK7" s="19">
        <v>8</v>
      </c>
      <c r="AL7" s="19">
        <v>8</v>
      </c>
      <c r="AM7" s="103">
        <v>3</v>
      </c>
      <c r="AN7" s="103">
        <v>2</v>
      </c>
      <c r="AO7" s="103">
        <v>2</v>
      </c>
      <c r="AP7" s="103">
        <v>1</v>
      </c>
      <c r="AQ7" s="103">
        <v>0</v>
      </c>
      <c r="AR7" s="103">
        <v>0</v>
      </c>
      <c r="AS7" s="103">
        <v>0</v>
      </c>
      <c r="AT7" s="103">
        <v>0</v>
      </c>
      <c r="AU7" s="103">
        <v>1</v>
      </c>
      <c r="AV7" s="103">
        <v>0</v>
      </c>
      <c r="AW7" s="104">
        <v>3</v>
      </c>
      <c r="AX7" s="104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4">
        <f t="shared" si="1"/>
        <v>0</v>
      </c>
      <c r="BQ7">
        <f t="shared" si="2"/>
        <v>54</v>
      </c>
      <c r="BR7">
        <f t="shared" si="3"/>
        <v>54</v>
      </c>
      <c r="BS7">
        <f t="shared" si="4"/>
        <v>12</v>
      </c>
      <c r="BT7">
        <f t="shared" si="5"/>
        <v>12</v>
      </c>
    </row>
    <row r="8" spans="1:73" ht="18" x14ac:dyDescent="0.35">
      <c r="A8" s="91">
        <v>45295</v>
      </c>
      <c r="B8" s="12">
        <v>43</v>
      </c>
      <c r="C8" s="12">
        <v>26</v>
      </c>
      <c r="D8" s="12">
        <v>15</v>
      </c>
      <c r="E8" s="13">
        <v>18</v>
      </c>
      <c r="F8" s="13">
        <v>10</v>
      </c>
      <c r="G8" s="13">
        <v>6</v>
      </c>
      <c r="H8" s="13">
        <v>1</v>
      </c>
      <c r="I8" s="14">
        <v>5</v>
      </c>
      <c r="J8" s="14">
        <v>2</v>
      </c>
      <c r="K8" s="14">
        <v>1</v>
      </c>
      <c r="L8" s="14">
        <v>0</v>
      </c>
      <c r="M8" s="15">
        <v>32</v>
      </c>
      <c r="N8" s="15">
        <v>8</v>
      </c>
      <c r="O8" s="15">
        <v>3</v>
      </c>
      <c r="P8" s="27">
        <v>18</v>
      </c>
      <c r="Q8" s="27">
        <v>8</v>
      </c>
      <c r="R8" s="27">
        <v>0</v>
      </c>
      <c r="S8" s="27">
        <v>0</v>
      </c>
      <c r="T8" s="27">
        <v>6</v>
      </c>
      <c r="U8" s="27">
        <v>0</v>
      </c>
      <c r="V8" s="27">
        <v>1</v>
      </c>
      <c r="W8" s="27">
        <v>1</v>
      </c>
      <c r="X8" s="27">
        <v>1</v>
      </c>
      <c r="Y8" s="18">
        <v>0</v>
      </c>
      <c r="Z8" s="18">
        <v>2</v>
      </c>
      <c r="AA8" s="18">
        <v>0</v>
      </c>
      <c r="AB8" s="18">
        <v>2</v>
      </c>
      <c r="AC8" s="19">
        <v>7</v>
      </c>
      <c r="AD8" s="19">
        <v>4</v>
      </c>
      <c r="AE8" s="19">
        <v>0</v>
      </c>
      <c r="AF8" s="19">
        <v>1</v>
      </c>
      <c r="AG8" s="19">
        <v>5</v>
      </c>
      <c r="AH8" s="19">
        <v>2</v>
      </c>
      <c r="AI8" s="19">
        <v>10</v>
      </c>
      <c r="AJ8" s="19">
        <v>6</v>
      </c>
      <c r="AK8" s="19">
        <v>6</v>
      </c>
      <c r="AL8" s="19">
        <v>2</v>
      </c>
      <c r="AM8" s="103">
        <v>1</v>
      </c>
      <c r="AN8" s="103">
        <v>0</v>
      </c>
      <c r="AO8" s="103">
        <v>6</v>
      </c>
      <c r="AP8" s="103">
        <v>0</v>
      </c>
      <c r="AQ8" s="103">
        <v>0</v>
      </c>
      <c r="AR8" s="103">
        <v>0</v>
      </c>
      <c r="AS8" s="103">
        <v>0</v>
      </c>
      <c r="AT8" s="103">
        <v>0</v>
      </c>
      <c r="AU8" s="103">
        <v>1</v>
      </c>
      <c r="AV8" s="103">
        <v>0</v>
      </c>
      <c r="AW8" s="104">
        <v>0</v>
      </c>
      <c r="AX8" s="104">
        <v>0</v>
      </c>
      <c r="AY8" s="28">
        <v>0</v>
      </c>
      <c r="AZ8" s="20">
        <v>1</v>
      </c>
      <c r="BA8" s="28">
        <v>0</v>
      </c>
      <c r="BB8" s="28">
        <v>0</v>
      </c>
      <c r="BC8" s="28">
        <v>1</v>
      </c>
      <c r="BD8" s="28">
        <v>1</v>
      </c>
      <c r="BE8" s="28">
        <v>0</v>
      </c>
      <c r="BF8" s="28">
        <v>0</v>
      </c>
      <c r="BG8" s="28">
        <v>0</v>
      </c>
      <c r="BH8" s="28">
        <v>1</v>
      </c>
      <c r="BI8" s="28">
        <v>2</v>
      </c>
      <c r="BJ8" s="28">
        <v>1</v>
      </c>
      <c r="BK8" s="28">
        <v>1</v>
      </c>
      <c r="BL8" s="28">
        <v>0</v>
      </c>
      <c r="BM8" s="28">
        <v>0</v>
      </c>
      <c r="BN8" s="28">
        <v>0</v>
      </c>
      <c r="BO8" s="28">
        <v>0</v>
      </c>
      <c r="BP8" s="24">
        <f t="shared" si="1"/>
        <v>8</v>
      </c>
      <c r="BQ8">
        <f>SUM(E8:H8,I8:L8)</f>
        <v>43</v>
      </c>
      <c r="BR8">
        <f>SUM(AC8:AL8)</f>
        <v>43</v>
      </c>
      <c r="BS8">
        <f t="shared" si="4"/>
        <v>8</v>
      </c>
      <c r="BT8">
        <f t="shared" si="5"/>
        <v>8</v>
      </c>
    </row>
    <row r="9" spans="1:73" ht="17.25" x14ac:dyDescent="0.35">
      <c r="A9" s="91">
        <v>45296</v>
      </c>
      <c r="B9" s="12">
        <v>63</v>
      </c>
      <c r="C9" s="12">
        <v>41</v>
      </c>
      <c r="D9" s="12">
        <v>22</v>
      </c>
      <c r="E9" s="13">
        <v>22</v>
      </c>
      <c r="F9" s="13">
        <v>23</v>
      </c>
      <c r="G9" s="13">
        <v>3</v>
      </c>
      <c r="H9" s="13">
        <v>0</v>
      </c>
      <c r="I9" s="14">
        <v>7</v>
      </c>
      <c r="J9" s="14">
        <v>7</v>
      </c>
      <c r="K9" s="14">
        <v>1</v>
      </c>
      <c r="L9" s="14">
        <v>0</v>
      </c>
      <c r="M9" s="15">
        <v>45</v>
      </c>
      <c r="N9" s="15">
        <v>16</v>
      </c>
      <c r="O9" s="15">
        <v>3</v>
      </c>
      <c r="P9" s="25">
        <v>23</v>
      </c>
      <c r="Q9" s="25">
        <v>13</v>
      </c>
      <c r="R9" s="25">
        <v>0</v>
      </c>
      <c r="S9" s="25">
        <v>1</v>
      </c>
      <c r="T9" s="25">
        <v>3</v>
      </c>
      <c r="U9" s="25">
        <v>0</v>
      </c>
      <c r="V9" s="25">
        <v>2</v>
      </c>
      <c r="W9" s="25">
        <v>0</v>
      </c>
      <c r="X9" s="29">
        <v>0</v>
      </c>
      <c r="Y9" s="18">
        <v>0</v>
      </c>
      <c r="Z9" s="18">
        <v>2</v>
      </c>
      <c r="AA9" s="18">
        <v>0</v>
      </c>
      <c r="AB9" s="18">
        <v>1</v>
      </c>
      <c r="AC9" s="19">
        <v>3</v>
      </c>
      <c r="AD9" s="19">
        <v>6</v>
      </c>
      <c r="AE9" s="19">
        <v>2</v>
      </c>
      <c r="AF9" s="19">
        <v>1</v>
      </c>
      <c r="AG9" s="19">
        <v>7</v>
      </c>
      <c r="AH9" s="19">
        <v>2</v>
      </c>
      <c r="AI9" s="19">
        <v>13</v>
      </c>
      <c r="AJ9" s="19">
        <v>7</v>
      </c>
      <c r="AK9" s="19">
        <v>16</v>
      </c>
      <c r="AL9" s="19">
        <v>6</v>
      </c>
      <c r="AM9" s="103">
        <v>0</v>
      </c>
      <c r="AN9" s="103">
        <v>0</v>
      </c>
      <c r="AO9" s="103">
        <v>2</v>
      </c>
      <c r="AP9" s="103">
        <v>1</v>
      </c>
      <c r="AQ9" s="103">
        <v>0</v>
      </c>
      <c r="AR9" s="103">
        <v>0</v>
      </c>
      <c r="AS9" s="103">
        <v>0</v>
      </c>
      <c r="AT9" s="103">
        <v>0</v>
      </c>
      <c r="AU9" s="103">
        <v>1</v>
      </c>
      <c r="AV9" s="103">
        <v>0</v>
      </c>
      <c r="AW9" s="104">
        <v>0</v>
      </c>
      <c r="AX9" s="104">
        <v>0</v>
      </c>
      <c r="AY9" s="28">
        <v>0</v>
      </c>
      <c r="AZ9" s="20">
        <v>0</v>
      </c>
      <c r="BA9" s="28">
        <v>0</v>
      </c>
      <c r="BB9" s="28">
        <v>3</v>
      </c>
      <c r="BC9" s="28">
        <v>1</v>
      </c>
      <c r="BD9" s="28">
        <v>3</v>
      </c>
      <c r="BE9" s="28">
        <v>0</v>
      </c>
      <c r="BF9" s="28">
        <v>0</v>
      </c>
      <c r="BG9" s="28">
        <v>0</v>
      </c>
      <c r="BH9" s="28">
        <v>3</v>
      </c>
      <c r="BI9" s="28">
        <v>3</v>
      </c>
      <c r="BJ9" s="28">
        <v>0</v>
      </c>
      <c r="BK9" s="28">
        <v>1</v>
      </c>
      <c r="BL9" s="28">
        <v>0</v>
      </c>
      <c r="BM9" s="28">
        <v>0</v>
      </c>
      <c r="BN9" s="28">
        <v>0</v>
      </c>
      <c r="BO9" s="28">
        <v>1</v>
      </c>
      <c r="BP9" s="24">
        <f t="shared" si="1"/>
        <v>15</v>
      </c>
      <c r="BQ9">
        <f>SUM(E9:H9,I9:L9)</f>
        <v>63</v>
      </c>
      <c r="BR9">
        <f t="shared" si="3"/>
        <v>63</v>
      </c>
      <c r="BS9">
        <f t="shared" si="4"/>
        <v>4</v>
      </c>
      <c r="BT9">
        <f t="shared" si="5"/>
        <v>4</v>
      </c>
    </row>
    <row r="10" spans="1:73" ht="17.25" x14ac:dyDescent="0.35">
      <c r="A10" s="91">
        <v>45297</v>
      </c>
      <c r="B10" s="12">
        <v>48</v>
      </c>
      <c r="C10" s="12">
        <v>29</v>
      </c>
      <c r="D10" s="12">
        <v>19</v>
      </c>
      <c r="E10" s="13">
        <v>24</v>
      </c>
      <c r="F10" s="13">
        <v>7</v>
      </c>
      <c r="G10" s="13">
        <v>8</v>
      </c>
      <c r="H10" s="13">
        <v>3</v>
      </c>
      <c r="I10" s="14">
        <v>3</v>
      </c>
      <c r="J10" s="14">
        <v>3</v>
      </c>
      <c r="K10" s="14">
        <v>0</v>
      </c>
      <c r="L10" s="14">
        <v>0</v>
      </c>
      <c r="M10" s="15">
        <v>22</v>
      </c>
      <c r="N10" s="15">
        <v>23</v>
      </c>
      <c r="O10" s="15">
        <v>3</v>
      </c>
      <c r="P10" s="25">
        <v>25</v>
      </c>
      <c r="Q10" s="25">
        <v>2</v>
      </c>
      <c r="R10" s="25">
        <v>1</v>
      </c>
      <c r="S10" s="25">
        <v>1</v>
      </c>
      <c r="T10" s="25">
        <v>10</v>
      </c>
      <c r="U10" s="25">
        <v>1</v>
      </c>
      <c r="V10" s="25">
        <v>1</v>
      </c>
      <c r="W10" s="25">
        <v>0</v>
      </c>
      <c r="X10" s="25">
        <v>1</v>
      </c>
      <c r="Y10" s="18">
        <v>2</v>
      </c>
      <c r="Z10" s="18">
        <v>2</v>
      </c>
      <c r="AA10" s="18">
        <v>0</v>
      </c>
      <c r="AB10" s="18">
        <v>1</v>
      </c>
      <c r="AC10" s="19">
        <v>7</v>
      </c>
      <c r="AD10" s="19">
        <v>9</v>
      </c>
      <c r="AE10" s="19">
        <v>0</v>
      </c>
      <c r="AF10" s="19">
        <v>1</v>
      </c>
      <c r="AG10" s="19">
        <v>6</v>
      </c>
      <c r="AH10" s="19">
        <v>1</v>
      </c>
      <c r="AI10" s="19">
        <v>14</v>
      </c>
      <c r="AJ10" s="19">
        <v>4</v>
      </c>
      <c r="AK10" s="19">
        <v>2</v>
      </c>
      <c r="AL10" s="19">
        <v>4</v>
      </c>
      <c r="AM10" s="103">
        <v>4</v>
      </c>
      <c r="AN10" s="103">
        <v>0</v>
      </c>
      <c r="AO10" s="103">
        <v>3</v>
      </c>
      <c r="AP10" s="103">
        <v>0</v>
      </c>
      <c r="AQ10" s="103">
        <v>0</v>
      </c>
      <c r="AR10" s="103">
        <v>0</v>
      </c>
      <c r="AS10" s="103">
        <v>0</v>
      </c>
      <c r="AT10" s="103">
        <v>0</v>
      </c>
      <c r="AU10" s="103">
        <v>0</v>
      </c>
      <c r="AV10" s="103">
        <v>0</v>
      </c>
      <c r="AW10" s="104">
        <v>4</v>
      </c>
      <c r="AX10" s="104">
        <v>0</v>
      </c>
      <c r="AY10" s="28">
        <v>0</v>
      </c>
      <c r="AZ10" s="20">
        <v>1</v>
      </c>
      <c r="BA10" s="28">
        <v>0</v>
      </c>
      <c r="BB10" s="28">
        <v>0</v>
      </c>
      <c r="BC10" s="28">
        <v>1</v>
      </c>
      <c r="BD10" s="28">
        <v>2</v>
      </c>
      <c r="BE10" s="28">
        <v>0</v>
      </c>
      <c r="BF10" s="28">
        <v>0</v>
      </c>
      <c r="BG10" s="28">
        <v>0</v>
      </c>
      <c r="BH10" s="28">
        <v>0</v>
      </c>
      <c r="BI10" s="28">
        <v>2</v>
      </c>
      <c r="BJ10" s="28">
        <v>0</v>
      </c>
      <c r="BK10" s="28">
        <v>0</v>
      </c>
      <c r="BL10" s="28">
        <v>0</v>
      </c>
      <c r="BM10" s="28">
        <v>0</v>
      </c>
      <c r="BN10" s="28">
        <v>0</v>
      </c>
      <c r="BO10" s="28">
        <v>0</v>
      </c>
      <c r="BP10" s="24">
        <f t="shared" si="1"/>
        <v>6</v>
      </c>
      <c r="BQ10">
        <f t="shared" si="2"/>
        <v>48</v>
      </c>
      <c r="BR10">
        <f t="shared" si="3"/>
        <v>48</v>
      </c>
      <c r="BS10">
        <f t="shared" si="4"/>
        <v>11</v>
      </c>
      <c r="BT10">
        <f t="shared" si="5"/>
        <v>11</v>
      </c>
    </row>
    <row r="11" spans="1:73" s="35" customFormat="1" ht="19.5" customHeight="1" x14ac:dyDescent="0.35">
      <c r="A11" s="91">
        <v>45298</v>
      </c>
      <c r="B11" s="12">
        <v>58</v>
      </c>
      <c r="C11" s="12">
        <v>39</v>
      </c>
      <c r="D11" s="12">
        <v>19</v>
      </c>
      <c r="E11" s="13">
        <v>26</v>
      </c>
      <c r="F11" s="13">
        <v>16</v>
      </c>
      <c r="G11" s="13">
        <v>4</v>
      </c>
      <c r="H11" s="13">
        <v>2</v>
      </c>
      <c r="I11" s="14">
        <v>5</v>
      </c>
      <c r="J11" s="14">
        <v>4</v>
      </c>
      <c r="K11" s="14">
        <v>1</v>
      </c>
      <c r="L11" s="14">
        <v>0</v>
      </c>
      <c r="M11" s="15">
        <v>32</v>
      </c>
      <c r="N11" s="15">
        <v>24</v>
      </c>
      <c r="O11" s="15">
        <v>2</v>
      </c>
      <c r="P11" s="25">
        <v>31</v>
      </c>
      <c r="Q11" s="25">
        <v>7</v>
      </c>
      <c r="R11" s="25">
        <v>0</v>
      </c>
      <c r="S11" s="25">
        <v>3</v>
      </c>
      <c r="T11" s="25">
        <v>5</v>
      </c>
      <c r="U11" s="25">
        <v>0</v>
      </c>
      <c r="V11" s="25">
        <v>2</v>
      </c>
      <c r="W11" s="25">
        <v>0</v>
      </c>
      <c r="X11" s="25">
        <v>0</v>
      </c>
      <c r="Y11" s="18">
        <v>0</v>
      </c>
      <c r="Z11" s="18">
        <v>1</v>
      </c>
      <c r="AA11" s="18">
        <v>3</v>
      </c>
      <c r="AB11" s="18">
        <v>2</v>
      </c>
      <c r="AC11" s="19">
        <v>6</v>
      </c>
      <c r="AD11" s="19">
        <v>4</v>
      </c>
      <c r="AE11" s="19">
        <v>3</v>
      </c>
      <c r="AF11" s="19">
        <v>2</v>
      </c>
      <c r="AG11" s="19">
        <v>7</v>
      </c>
      <c r="AH11" s="19">
        <v>4</v>
      </c>
      <c r="AI11" s="19">
        <v>15</v>
      </c>
      <c r="AJ11" s="19">
        <v>7</v>
      </c>
      <c r="AK11" s="19">
        <v>8</v>
      </c>
      <c r="AL11" s="19">
        <v>2</v>
      </c>
      <c r="AM11" s="103">
        <v>2</v>
      </c>
      <c r="AN11" s="103">
        <v>0</v>
      </c>
      <c r="AO11" s="103">
        <v>2</v>
      </c>
      <c r="AP11" s="103">
        <v>1</v>
      </c>
      <c r="AQ11" s="103">
        <v>0</v>
      </c>
      <c r="AR11" s="103">
        <v>0</v>
      </c>
      <c r="AS11" s="103">
        <v>0</v>
      </c>
      <c r="AT11" s="103">
        <v>0</v>
      </c>
      <c r="AU11" s="103">
        <v>0</v>
      </c>
      <c r="AV11" s="103">
        <v>0</v>
      </c>
      <c r="AW11" s="104">
        <v>1</v>
      </c>
      <c r="AX11" s="104">
        <v>1</v>
      </c>
      <c r="AY11" s="28">
        <v>0</v>
      </c>
      <c r="AZ11" s="20">
        <v>1</v>
      </c>
      <c r="BA11" s="28">
        <v>0</v>
      </c>
      <c r="BB11" s="28">
        <v>1</v>
      </c>
      <c r="BC11" s="28">
        <v>1</v>
      </c>
      <c r="BD11" s="28">
        <v>2</v>
      </c>
      <c r="BE11" s="28">
        <v>0</v>
      </c>
      <c r="BF11" s="28">
        <v>0</v>
      </c>
      <c r="BG11" s="28">
        <v>0</v>
      </c>
      <c r="BH11" s="28">
        <v>3</v>
      </c>
      <c r="BI11" s="28">
        <v>1</v>
      </c>
      <c r="BJ11" s="28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1</v>
      </c>
      <c r="BP11" s="24">
        <f t="shared" si="1"/>
        <v>10</v>
      </c>
      <c r="BQ11">
        <f t="shared" si="2"/>
        <v>58</v>
      </c>
      <c r="BR11">
        <f t="shared" si="3"/>
        <v>58</v>
      </c>
      <c r="BS11">
        <f t="shared" si="4"/>
        <v>7</v>
      </c>
      <c r="BT11">
        <f t="shared" si="5"/>
        <v>7</v>
      </c>
      <c r="BU11"/>
    </row>
    <row r="12" spans="1:73" ht="17.25" x14ac:dyDescent="0.35">
      <c r="A12" s="91">
        <v>45299</v>
      </c>
      <c r="B12" s="12">
        <v>50</v>
      </c>
      <c r="C12" s="12">
        <v>33</v>
      </c>
      <c r="D12" s="12">
        <v>17</v>
      </c>
      <c r="E12" s="13">
        <v>21</v>
      </c>
      <c r="F12" s="13">
        <v>16</v>
      </c>
      <c r="G12" s="13">
        <v>4</v>
      </c>
      <c r="H12" s="13">
        <v>2</v>
      </c>
      <c r="I12" s="14">
        <v>4</v>
      </c>
      <c r="J12" s="14">
        <v>1</v>
      </c>
      <c r="K12" s="14">
        <v>0</v>
      </c>
      <c r="L12" s="14">
        <v>2</v>
      </c>
      <c r="M12" s="15">
        <v>31</v>
      </c>
      <c r="N12" s="15">
        <v>15</v>
      </c>
      <c r="O12" s="15">
        <v>4</v>
      </c>
      <c r="P12" s="25">
        <v>27</v>
      </c>
      <c r="Q12" s="25">
        <v>5</v>
      </c>
      <c r="R12" s="25">
        <v>4</v>
      </c>
      <c r="S12" s="25">
        <v>0</v>
      </c>
      <c r="T12" s="25">
        <v>3</v>
      </c>
      <c r="U12" s="25">
        <v>1</v>
      </c>
      <c r="V12" s="25">
        <v>1</v>
      </c>
      <c r="W12" s="25">
        <v>0</v>
      </c>
      <c r="X12" s="25">
        <v>2</v>
      </c>
      <c r="Y12" s="18">
        <v>0</v>
      </c>
      <c r="Z12" s="18">
        <v>0</v>
      </c>
      <c r="AA12" s="18">
        <v>0</v>
      </c>
      <c r="AB12" s="18">
        <v>5</v>
      </c>
      <c r="AC12" s="19">
        <v>8</v>
      </c>
      <c r="AD12" s="19">
        <v>6</v>
      </c>
      <c r="AE12" s="19">
        <v>2</v>
      </c>
      <c r="AF12" s="19">
        <v>2</v>
      </c>
      <c r="AG12" s="19">
        <v>3</v>
      </c>
      <c r="AH12" s="19">
        <v>1</v>
      </c>
      <c r="AI12" s="19">
        <v>8</v>
      </c>
      <c r="AJ12" s="19">
        <v>7</v>
      </c>
      <c r="AK12" s="19">
        <v>12</v>
      </c>
      <c r="AL12" s="19">
        <v>1</v>
      </c>
      <c r="AM12" s="103">
        <v>3</v>
      </c>
      <c r="AN12" s="103">
        <v>0</v>
      </c>
      <c r="AO12" s="103">
        <v>1</v>
      </c>
      <c r="AP12" s="103">
        <v>1</v>
      </c>
      <c r="AQ12" s="103">
        <v>0</v>
      </c>
      <c r="AR12" s="103">
        <v>1</v>
      </c>
      <c r="AS12" s="103">
        <v>0</v>
      </c>
      <c r="AT12" s="103">
        <v>0</v>
      </c>
      <c r="AU12" s="103">
        <v>0</v>
      </c>
      <c r="AV12" s="103">
        <v>0</v>
      </c>
      <c r="AW12" s="104">
        <v>2</v>
      </c>
      <c r="AX12" s="104">
        <v>0</v>
      </c>
      <c r="AY12" s="28">
        <v>0</v>
      </c>
      <c r="AZ12" s="20">
        <v>0</v>
      </c>
      <c r="BA12" s="28">
        <v>0</v>
      </c>
      <c r="BB12" s="28">
        <v>1</v>
      </c>
      <c r="BC12" s="28">
        <v>1</v>
      </c>
      <c r="BD12" s="28">
        <v>0</v>
      </c>
      <c r="BE12" s="28">
        <v>0</v>
      </c>
      <c r="BF12" s="28">
        <v>0</v>
      </c>
      <c r="BG12" s="28">
        <v>0</v>
      </c>
      <c r="BH12" s="28">
        <v>5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4">
        <f t="shared" si="1"/>
        <v>7</v>
      </c>
      <c r="BQ12">
        <f t="shared" si="2"/>
        <v>50</v>
      </c>
      <c r="BR12">
        <f t="shared" si="3"/>
        <v>50</v>
      </c>
      <c r="BS12">
        <f t="shared" si="4"/>
        <v>8</v>
      </c>
      <c r="BT12">
        <f t="shared" si="5"/>
        <v>8</v>
      </c>
    </row>
    <row r="13" spans="1:73" ht="17.25" x14ac:dyDescent="0.35">
      <c r="A13" s="91">
        <v>45300</v>
      </c>
      <c r="B13" s="12">
        <v>42</v>
      </c>
      <c r="C13" s="12">
        <v>23</v>
      </c>
      <c r="D13" s="12">
        <v>19</v>
      </c>
      <c r="E13" s="13">
        <v>19</v>
      </c>
      <c r="F13" s="13">
        <v>9</v>
      </c>
      <c r="G13" s="13">
        <v>5</v>
      </c>
      <c r="H13" s="13">
        <v>2</v>
      </c>
      <c r="I13" s="14">
        <v>1</v>
      </c>
      <c r="J13" s="14">
        <v>4</v>
      </c>
      <c r="K13" s="14">
        <v>1</v>
      </c>
      <c r="L13" s="14">
        <v>1</v>
      </c>
      <c r="M13" s="15">
        <v>24</v>
      </c>
      <c r="N13" s="15">
        <v>17</v>
      </c>
      <c r="O13" s="15">
        <v>1</v>
      </c>
      <c r="P13" s="25">
        <v>21</v>
      </c>
      <c r="Q13" s="25">
        <v>5</v>
      </c>
      <c r="R13" s="25">
        <v>1</v>
      </c>
      <c r="S13" s="25">
        <v>2</v>
      </c>
      <c r="T13" s="25">
        <v>4</v>
      </c>
      <c r="U13" s="25">
        <v>0</v>
      </c>
      <c r="V13" s="25">
        <v>1</v>
      </c>
      <c r="W13" s="25">
        <v>0</v>
      </c>
      <c r="X13" s="25">
        <v>1</v>
      </c>
      <c r="Y13" s="18">
        <v>0</v>
      </c>
      <c r="Z13" s="18">
        <v>1</v>
      </c>
      <c r="AA13" s="18">
        <v>0</v>
      </c>
      <c r="AB13" s="18">
        <v>2</v>
      </c>
      <c r="AC13" s="19">
        <v>4</v>
      </c>
      <c r="AD13" s="19">
        <v>6</v>
      </c>
      <c r="AE13" s="19">
        <v>0</v>
      </c>
      <c r="AF13" s="19">
        <v>1</v>
      </c>
      <c r="AG13" s="19">
        <v>4</v>
      </c>
      <c r="AH13" s="19">
        <v>2</v>
      </c>
      <c r="AI13" s="19">
        <v>4</v>
      </c>
      <c r="AJ13" s="19">
        <v>6</v>
      </c>
      <c r="AK13" s="19">
        <v>11</v>
      </c>
      <c r="AL13" s="19">
        <v>4</v>
      </c>
      <c r="AM13" s="103">
        <v>4</v>
      </c>
      <c r="AN13" s="103">
        <v>0</v>
      </c>
      <c r="AO13" s="103">
        <v>2</v>
      </c>
      <c r="AP13" s="103">
        <v>0</v>
      </c>
      <c r="AQ13" s="103">
        <v>0</v>
      </c>
      <c r="AR13" s="103">
        <v>0</v>
      </c>
      <c r="AS13" s="103">
        <v>0</v>
      </c>
      <c r="AT13" s="103">
        <v>0</v>
      </c>
      <c r="AU13" s="103">
        <v>0</v>
      </c>
      <c r="AV13" s="103">
        <v>0</v>
      </c>
      <c r="AW13" s="104">
        <v>3</v>
      </c>
      <c r="AX13" s="104">
        <v>0</v>
      </c>
      <c r="AY13" s="28">
        <v>0</v>
      </c>
      <c r="AZ13" s="20">
        <v>1</v>
      </c>
      <c r="BA13" s="28">
        <v>0</v>
      </c>
      <c r="BB13" s="28">
        <v>1</v>
      </c>
      <c r="BC13" s="28">
        <v>1</v>
      </c>
      <c r="BD13" s="28">
        <v>1</v>
      </c>
      <c r="BE13" s="28">
        <v>0</v>
      </c>
      <c r="BF13" s="28">
        <v>0</v>
      </c>
      <c r="BG13" s="28">
        <v>0</v>
      </c>
      <c r="BH13" s="28">
        <v>1</v>
      </c>
      <c r="BI13" s="28">
        <v>2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/>
      <c r="BP13" s="24">
        <f t="shared" si="1"/>
        <v>7</v>
      </c>
      <c r="BQ13">
        <f t="shared" si="2"/>
        <v>42</v>
      </c>
      <c r="BR13">
        <f t="shared" si="3"/>
        <v>42</v>
      </c>
      <c r="BS13">
        <f t="shared" si="4"/>
        <v>9</v>
      </c>
      <c r="BT13">
        <f t="shared" si="5"/>
        <v>9</v>
      </c>
    </row>
    <row r="14" spans="1:73" ht="16.5" x14ac:dyDescent="0.35">
      <c r="A14" s="91">
        <v>45301</v>
      </c>
      <c r="B14" s="12">
        <v>29</v>
      </c>
      <c r="C14" s="12">
        <v>15</v>
      </c>
      <c r="D14" s="12">
        <v>13</v>
      </c>
      <c r="E14" s="13">
        <v>13</v>
      </c>
      <c r="F14" s="13">
        <v>3</v>
      </c>
      <c r="G14" s="13">
        <v>5</v>
      </c>
      <c r="H14" s="13">
        <v>1</v>
      </c>
      <c r="I14" s="14">
        <v>2</v>
      </c>
      <c r="J14" s="14">
        <v>3</v>
      </c>
      <c r="K14" s="14">
        <v>2</v>
      </c>
      <c r="L14" s="14">
        <v>0</v>
      </c>
      <c r="M14" s="15">
        <v>20</v>
      </c>
      <c r="N14" s="15">
        <v>7</v>
      </c>
      <c r="O14" s="15">
        <v>2</v>
      </c>
      <c r="P14" s="25">
        <v>16</v>
      </c>
      <c r="Q14" s="25">
        <v>2</v>
      </c>
      <c r="R14" s="25">
        <v>1</v>
      </c>
      <c r="S14" s="25">
        <v>1</v>
      </c>
      <c r="T14" s="25">
        <v>0</v>
      </c>
      <c r="U14" s="25">
        <v>0</v>
      </c>
      <c r="V14" s="25">
        <v>2</v>
      </c>
      <c r="W14" s="25">
        <v>0</v>
      </c>
      <c r="X14" s="25">
        <v>0</v>
      </c>
      <c r="Y14" s="18">
        <v>0</v>
      </c>
      <c r="Z14" s="18">
        <v>0</v>
      </c>
      <c r="AA14" s="18">
        <v>0</v>
      </c>
      <c r="AB14" s="18">
        <v>2</v>
      </c>
      <c r="AC14" s="19">
        <v>2</v>
      </c>
      <c r="AD14" s="19">
        <v>6</v>
      </c>
      <c r="AE14" s="19">
        <v>1</v>
      </c>
      <c r="AF14" s="19">
        <v>0</v>
      </c>
      <c r="AG14" s="19">
        <v>4</v>
      </c>
      <c r="AH14" s="19">
        <v>2</v>
      </c>
      <c r="AI14" s="19">
        <v>1</v>
      </c>
      <c r="AJ14" s="19">
        <v>2</v>
      </c>
      <c r="AK14" s="19">
        <v>8</v>
      </c>
      <c r="AL14" s="19">
        <v>3</v>
      </c>
      <c r="AM14" s="103">
        <v>1</v>
      </c>
      <c r="AN14" s="103">
        <v>1</v>
      </c>
      <c r="AO14" s="103">
        <v>3</v>
      </c>
      <c r="AP14" s="103">
        <v>0</v>
      </c>
      <c r="AQ14" s="103">
        <v>0</v>
      </c>
      <c r="AR14" s="103">
        <v>1</v>
      </c>
      <c r="AS14" s="103">
        <v>0</v>
      </c>
      <c r="AT14" s="103">
        <v>0</v>
      </c>
      <c r="AU14" s="103">
        <v>1</v>
      </c>
      <c r="AV14" s="103">
        <v>0</v>
      </c>
      <c r="AW14" s="103">
        <v>1</v>
      </c>
      <c r="AX14" s="105">
        <v>0</v>
      </c>
      <c r="AY14" s="28">
        <v>0</v>
      </c>
      <c r="AZ14" s="20">
        <v>1</v>
      </c>
      <c r="BA14" s="28">
        <v>0</v>
      </c>
      <c r="BB14" s="28">
        <v>2</v>
      </c>
      <c r="BC14" s="28">
        <v>0</v>
      </c>
      <c r="BD14" s="28">
        <v>0</v>
      </c>
      <c r="BE14" s="28">
        <v>0</v>
      </c>
      <c r="BF14" s="28">
        <v>1</v>
      </c>
      <c r="BG14" s="28">
        <v>0</v>
      </c>
      <c r="BH14" s="28">
        <v>2</v>
      </c>
      <c r="BI14" s="28">
        <v>1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4">
        <f t="shared" si="1"/>
        <v>7</v>
      </c>
      <c r="BQ14">
        <f t="shared" si="2"/>
        <v>29</v>
      </c>
      <c r="BR14">
        <f>SUM(AC14:AL14)</f>
        <v>29</v>
      </c>
      <c r="BS14">
        <f t="shared" si="4"/>
        <v>8</v>
      </c>
      <c r="BT14">
        <f t="shared" si="5"/>
        <v>8</v>
      </c>
    </row>
    <row r="15" spans="1:73" ht="16.5" x14ac:dyDescent="0.35">
      <c r="A15" s="91">
        <v>45302</v>
      </c>
      <c r="B15" s="12">
        <f t="shared" si="0"/>
        <v>0</v>
      </c>
      <c r="C15" s="12"/>
      <c r="D15" s="12"/>
      <c r="E15" s="13"/>
      <c r="F15" s="13"/>
      <c r="G15" s="13"/>
      <c r="H15" s="13"/>
      <c r="I15" s="14"/>
      <c r="J15" s="14"/>
      <c r="K15" s="14"/>
      <c r="L15" s="14"/>
      <c r="M15" s="15"/>
      <c r="N15" s="15"/>
      <c r="O15" s="15"/>
      <c r="P15" s="25"/>
      <c r="Q15" s="25"/>
      <c r="R15" s="25"/>
      <c r="S15" s="25"/>
      <c r="T15" s="25"/>
      <c r="U15" s="25"/>
      <c r="V15" s="25"/>
      <c r="W15" s="25"/>
      <c r="X15" s="25"/>
      <c r="Y15" s="18"/>
      <c r="Z15" s="18"/>
      <c r="AA15" s="18"/>
      <c r="AB15" s="18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5"/>
      <c r="AX15" s="105"/>
      <c r="AY15" s="28"/>
      <c r="AZ15" s="20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4">
        <f t="shared" si="1"/>
        <v>0</v>
      </c>
      <c r="BQ15">
        <f t="shared" si="2"/>
        <v>0</v>
      </c>
      <c r="BR15">
        <f t="shared" si="3"/>
        <v>0</v>
      </c>
      <c r="BS15">
        <f t="shared" si="4"/>
        <v>0</v>
      </c>
      <c r="BT15">
        <f t="shared" si="5"/>
        <v>0</v>
      </c>
    </row>
    <row r="16" spans="1:73" ht="16.5" x14ac:dyDescent="0.35">
      <c r="A16" s="91">
        <v>45303</v>
      </c>
      <c r="B16" s="12">
        <f t="shared" si="0"/>
        <v>0</v>
      </c>
      <c r="C16" s="12"/>
      <c r="D16" s="12"/>
      <c r="E16" s="13"/>
      <c r="F16" s="13"/>
      <c r="G16" s="13"/>
      <c r="H16" s="13"/>
      <c r="I16" s="14"/>
      <c r="J16" s="14"/>
      <c r="K16" s="14"/>
      <c r="L16" s="14"/>
      <c r="M16" s="15"/>
      <c r="N16" s="15"/>
      <c r="O16" s="15"/>
      <c r="P16" s="25"/>
      <c r="Q16" s="25"/>
      <c r="R16" s="25"/>
      <c r="S16" s="25"/>
      <c r="T16" s="25"/>
      <c r="U16" s="25"/>
      <c r="V16" s="25"/>
      <c r="W16" s="25"/>
      <c r="X16" s="25"/>
      <c r="Y16" s="18"/>
      <c r="Z16" s="18"/>
      <c r="AA16" s="18"/>
      <c r="AB16" s="18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5"/>
      <c r="AX16" s="105"/>
      <c r="AY16" s="28"/>
      <c r="AZ16" s="20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4">
        <f t="shared" si="1"/>
        <v>0</v>
      </c>
      <c r="BQ16">
        <f t="shared" si="2"/>
        <v>0</v>
      </c>
      <c r="BR16">
        <f t="shared" si="3"/>
        <v>0</v>
      </c>
      <c r="BS16">
        <f t="shared" si="4"/>
        <v>0</v>
      </c>
      <c r="BT16">
        <f t="shared" si="5"/>
        <v>0</v>
      </c>
    </row>
    <row r="17" spans="1:73" ht="18" customHeight="1" x14ac:dyDescent="0.35">
      <c r="A17" s="91">
        <v>45304</v>
      </c>
      <c r="B17" s="12">
        <f t="shared" si="0"/>
        <v>0</v>
      </c>
      <c r="C17" s="12"/>
      <c r="D17" s="12"/>
      <c r="E17" s="13"/>
      <c r="F17" s="13"/>
      <c r="G17" s="13"/>
      <c r="H17" s="13"/>
      <c r="I17" s="14"/>
      <c r="J17" s="14"/>
      <c r="K17" s="14"/>
      <c r="L17" s="14"/>
      <c r="M17" s="15"/>
      <c r="N17" s="15"/>
      <c r="O17" s="15"/>
      <c r="P17" s="25"/>
      <c r="Q17" s="25"/>
      <c r="R17" s="25"/>
      <c r="S17" s="25"/>
      <c r="T17" s="25"/>
      <c r="U17" s="25"/>
      <c r="V17" s="25"/>
      <c r="W17" s="25"/>
      <c r="X17" s="25"/>
      <c r="Y17" s="18"/>
      <c r="Z17" s="18"/>
      <c r="AA17" s="18"/>
      <c r="AB17" s="18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28"/>
      <c r="AZ17" s="20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4">
        <f t="shared" si="1"/>
        <v>0</v>
      </c>
      <c r="BQ17">
        <f t="shared" si="2"/>
        <v>0</v>
      </c>
      <c r="BR17">
        <f t="shared" si="3"/>
        <v>0</v>
      </c>
      <c r="BS17">
        <f t="shared" si="4"/>
        <v>0</v>
      </c>
      <c r="BT17">
        <f t="shared" si="5"/>
        <v>0</v>
      </c>
    </row>
    <row r="18" spans="1:73" s="35" customFormat="1" ht="16.5" x14ac:dyDescent="0.35">
      <c r="A18" s="91">
        <v>45305</v>
      </c>
      <c r="B18" s="12">
        <f t="shared" si="0"/>
        <v>0</v>
      </c>
      <c r="C18" s="12"/>
      <c r="D18" s="12"/>
      <c r="E18" s="13"/>
      <c r="F18" s="13"/>
      <c r="G18" s="13"/>
      <c r="H18" s="13"/>
      <c r="I18" s="14"/>
      <c r="J18" s="14"/>
      <c r="K18" s="14"/>
      <c r="L18" s="14"/>
      <c r="M18" s="15"/>
      <c r="N18" s="15"/>
      <c r="O18" s="15"/>
      <c r="P18" s="25"/>
      <c r="Q18" s="25"/>
      <c r="R18" s="25"/>
      <c r="S18" s="25"/>
      <c r="T18" s="25"/>
      <c r="U18" s="25"/>
      <c r="V18" s="25"/>
      <c r="W18" s="25"/>
      <c r="X18" s="25"/>
      <c r="Y18" s="18"/>
      <c r="Z18" s="18"/>
      <c r="AA18" s="18"/>
      <c r="AB18" s="18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5"/>
      <c r="AX18" s="105"/>
      <c r="AY18" s="28"/>
      <c r="AZ18" s="20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4">
        <f t="shared" si="1"/>
        <v>0</v>
      </c>
      <c r="BQ18">
        <f t="shared" si="2"/>
        <v>0</v>
      </c>
      <c r="BR18">
        <f t="shared" si="3"/>
        <v>0</v>
      </c>
      <c r="BS18">
        <f t="shared" si="4"/>
        <v>0</v>
      </c>
      <c r="BT18">
        <f t="shared" si="5"/>
        <v>0</v>
      </c>
      <c r="BU18"/>
    </row>
    <row r="19" spans="1:73" s="43" customFormat="1" ht="16.5" x14ac:dyDescent="0.35">
      <c r="A19" s="91">
        <v>45306</v>
      </c>
      <c r="B19" s="12">
        <f t="shared" si="0"/>
        <v>0</v>
      </c>
      <c r="C19" s="12"/>
      <c r="D19" s="12"/>
      <c r="E19" s="13"/>
      <c r="F19" s="13"/>
      <c r="G19" s="13"/>
      <c r="H19" s="13"/>
      <c r="I19" s="14"/>
      <c r="J19" s="14"/>
      <c r="K19" s="14"/>
      <c r="L19" s="14"/>
      <c r="M19" s="15"/>
      <c r="N19" s="15"/>
      <c r="O19" s="15"/>
      <c r="P19" s="25"/>
      <c r="Q19" s="25"/>
      <c r="R19" s="25"/>
      <c r="S19" s="25"/>
      <c r="T19" s="25"/>
      <c r="U19" s="25"/>
      <c r="V19" s="25"/>
      <c r="W19" s="25"/>
      <c r="X19" s="25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5"/>
      <c r="AX19" s="105"/>
      <c r="AY19" s="28"/>
      <c r="AZ19" s="20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4">
        <f t="shared" si="1"/>
        <v>0</v>
      </c>
      <c r="BQ19">
        <f t="shared" si="2"/>
        <v>0</v>
      </c>
      <c r="BR19">
        <f t="shared" si="3"/>
        <v>0</v>
      </c>
      <c r="BS19">
        <f t="shared" si="4"/>
        <v>0</v>
      </c>
      <c r="BT19">
        <f t="shared" si="5"/>
        <v>0</v>
      </c>
      <c r="BU19"/>
    </row>
    <row r="20" spans="1:73" ht="16.5" x14ac:dyDescent="0.35">
      <c r="A20" s="91">
        <v>45307</v>
      </c>
      <c r="B20" s="12">
        <f t="shared" si="0"/>
        <v>0</v>
      </c>
      <c r="C20" s="12"/>
      <c r="D20" s="12"/>
      <c r="E20" s="13"/>
      <c r="F20" s="13"/>
      <c r="G20" s="13"/>
      <c r="H20" s="13"/>
      <c r="I20" s="14"/>
      <c r="J20" s="14"/>
      <c r="K20" s="14"/>
      <c r="L20" s="14"/>
      <c r="M20" s="15"/>
      <c r="N20" s="15"/>
      <c r="O20" s="15"/>
      <c r="P20" s="25"/>
      <c r="Q20" s="25"/>
      <c r="R20" s="25"/>
      <c r="S20" s="25"/>
      <c r="T20" s="25"/>
      <c r="U20" s="25"/>
      <c r="V20" s="25"/>
      <c r="W20" s="25"/>
      <c r="X20" s="25"/>
      <c r="Y20" s="18"/>
      <c r="Z20" s="18"/>
      <c r="AA20" s="18"/>
      <c r="AB20" s="18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5"/>
      <c r="AX20" s="105"/>
      <c r="AY20" s="28"/>
      <c r="AZ20" s="20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4">
        <f t="shared" si="1"/>
        <v>0</v>
      </c>
      <c r="BQ20">
        <f t="shared" si="2"/>
        <v>0</v>
      </c>
      <c r="BR20">
        <f t="shared" si="3"/>
        <v>0</v>
      </c>
      <c r="BS20">
        <f t="shared" si="4"/>
        <v>0</v>
      </c>
      <c r="BT20">
        <f t="shared" si="5"/>
        <v>0</v>
      </c>
    </row>
    <row r="21" spans="1:73" ht="16.5" x14ac:dyDescent="0.35">
      <c r="A21" s="91">
        <v>45308</v>
      </c>
      <c r="B21" s="12">
        <f t="shared" si="0"/>
        <v>0</v>
      </c>
      <c r="C21" s="12"/>
      <c r="D21" s="12"/>
      <c r="E21" s="13"/>
      <c r="F21" s="13"/>
      <c r="G21" s="13"/>
      <c r="H21" s="13"/>
      <c r="I21" s="14"/>
      <c r="J21" s="14"/>
      <c r="K21" s="14"/>
      <c r="L21" s="14"/>
      <c r="M21" s="15"/>
      <c r="N21" s="15"/>
      <c r="O21" s="15"/>
      <c r="P21" s="25"/>
      <c r="Q21" s="25"/>
      <c r="R21" s="25"/>
      <c r="S21" s="25"/>
      <c r="T21" s="25"/>
      <c r="U21" s="25"/>
      <c r="V21" s="25"/>
      <c r="W21" s="25"/>
      <c r="X21" s="25"/>
      <c r="Y21" s="18"/>
      <c r="Z21" s="18"/>
      <c r="AA21" s="18"/>
      <c r="AB21" s="18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5"/>
      <c r="AX21" s="105"/>
      <c r="AY21" s="28"/>
      <c r="AZ21" s="20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4">
        <f t="shared" si="1"/>
        <v>0</v>
      </c>
      <c r="BQ21">
        <f t="shared" si="2"/>
        <v>0</v>
      </c>
      <c r="BR21">
        <f t="shared" si="3"/>
        <v>0</v>
      </c>
      <c r="BS21">
        <f t="shared" si="4"/>
        <v>0</v>
      </c>
      <c r="BT21">
        <f t="shared" si="5"/>
        <v>0</v>
      </c>
    </row>
    <row r="22" spans="1:73" ht="20.100000000000001" customHeight="1" x14ac:dyDescent="0.35">
      <c r="A22" s="91">
        <v>45309</v>
      </c>
      <c r="B22" s="12">
        <f t="shared" si="0"/>
        <v>0</v>
      </c>
      <c r="C22" s="12"/>
      <c r="D22" s="12"/>
      <c r="E22" s="13"/>
      <c r="F22" s="13"/>
      <c r="G22" s="13"/>
      <c r="H22" s="13"/>
      <c r="I22" s="14"/>
      <c r="J22" s="14"/>
      <c r="K22" s="14"/>
      <c r="L22" s="14"/>
      <c r="M22" s="15"/>
      <c r="N22" s="15"/>
      <c r="O22" s="15"/>
      <c r="P22" s="25"/>
      <c r="Q22" s="25"/>
      <c r="R22" s="25"/>
      <c r="S22" s="25"/>
      <c r="T22" s="25"/>
      <c r="U22" s="25"/>
      <c r="V22" s="25"/>
      <c r="W22" s="25"/>
      <c r="X22" s="25"/>
      <c r="Y22" s="18"/>
      <c r="Z22" s="18"/>
      <c r="AA22" s="18"/>
      <c r="AB22" s="18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5"/>
      <c r="AX22" s="105"/>
      <c r="AY22" s="28"/>
      <c r="AZ22" s="20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4">
        <f t="shared" si="1"/>
        <v>0</v>
      </c>
      <c r="BQ22">
        <f t="shared" si="2"/>
        <v>0</v>
      </c>
      <c r="BR22">
        <f t="shared" si="3"/>
        <v>0</v>
      </c>
      <c r="BS22">
        <f t="shared" si="4"/>
        <v>0</v>
      </c>
      <c r="BT22">
        <f t="shared" si="5"/>
        <v>0</v>
      </c>
    </row>
    <row r="23" spans="1:73" ht="20.100000000000001" customHeight="1" x14ac:dyDescent="0.35">
      <c r="A23" s="91">
        <v>45310</v>
      </c>
      <c r="B23" s="12">
        <f t="shared" si="0"/>
        <v>0</v>
      </c>
      <c r="C23" s="12"/>
      <c r="D23" s="12"/>
      <c r="E23" s="13"/>
      <c r="F23" s="13"/>
      <c r="G23" s="13"/>
      <c r="H23" s="13"/>
      <c r="I23" s="14"/>
      <c r="J23" s="14"/>
      <c r="K23" s="14"/>
      <c r="L23" s="14"/>
      <c r="M23" s="15"/>
      <c r="N23" s="15"/>
      <c r="O23" s="15"/>
      <c r="P23" s="25"/>
      <c r="Q23" s="25"/>
      <c r="R23" s="25"/>
      <c r="S23" s="25"/>
      <c r="T23" s="25"/>
      <c r="U23" s="25"/>
      <c r="V23" s="25"/>
      <c r="W23" s="25"/>
      <c r="X23" s="25"/>
      <c r="Y23" s="18"/>
      <c r="Z23" s="18"/>
      <c r="AA23" s="18"/>
      <c r="AB23" s="18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28"/>
      <c r="AZ23" s="20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4">
        <f t="shared" si="1"/>
        <v>0</v>
      </c>
      <c r="BQ23">
        <f t="shared" si="2"/>
        <v>0</v>
      </c>
      <c r="BR23">
        <f t="shared" si="3"/>
        <v>0</v>
      </c>
      <c r="BS23">
        <f t="shared" si="4"/>
        <v>0</v>
      </c>
      <c r="BT23">
        <f t="shared" si="5"/>
        <v>0</v>
      </c>
    </row>
    <row r="24" spans="1:73" ht="20.100000000000001" customHeight="1" x14ac:dyDescent="0.35">
      <c r="A24" s="91">
        <v>45311</v>
      </c>
      <c r="B24" s="12">
        <f t="shared" si="0"/>
        <v>0</v>
      </c>
      <c r="C24" s="12"/>
      <c r="D24" s="12"/>
      <c r="E24" s="13"/>
      <c r="F24" s="13"/>
      <c r="G24" s="13"/>
      <c r="H24" s="13"/>
      <c r="I24" s="14"/>
      <c r="J24" s="14"/>
      <c r="K24" s="14"/>
      <c r="L24" s="14"/>
      <c r="M24" s="15"/>
      <c r="N24" s="15"/>
      <c r="O24" s="15"/>
      <c r="P24" s="25"/>
      <c r="Q24" s="25"/>
      <c r="R24" s="25"/>
      <c r="S24" s="25"/>
      <c r="T24" s="25"/>
      <c r="U24" s="25"/>
      <c r="V24" s="25"/>
      <c r="W24" s="25"/>
      <c r="X24" s="25"/>
      <c r="Y24" s="18"/>
      <c r="Z24" s="18"/>
      <c r="AA24" s="18"/>
      <c r="AB24" s="18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5"/>
      <c r="AX24" s="105"/>
      <c r="AY24" s="28"/>
      <c r="AZ24" s="20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4">
        <f t="shared" si="1"/>
        <v>0</v>
      </c>
      <c r="BQ24">
        <f t="shared" si="2"/>
        <v>0</v>
      </c>
      <c r="BR24">
        <f t="shared" si="3"/>
        <v>0</v>
      </c>
      <c r="BS24">
        <f t="shared" si="4"/>
        <v>0</v>
      </c>
      <c r="BT24">
        <f t="shared" si="5"/>
        <v>0</v>
      </c>
    </row>
    <row r="25" spans="1:73" s="35" customFormat="1" ht="20.100000000000001" customHeight="1" x14ac:dyDescent="0.35">
      <c r="A25" s="91">
        <v>45312</v>
      </c>
      <c r="B25" s="12">
        <f t="shared" si="0"/>
        <v>0</v>
      </c>
      <c r="C25" s="12"/>
      <c r="D25" s="12"/>
      <c r="E25" s="13"/>
      <c r="F25" s="13"/>
      <c r="G25" s="13"/>
      <c r="H25" s="13"/>
      <c r="I25" s="14"/>
      <c r="J25" s="14"/>
      <c r="K25" s="14"/>
      <c r="L25" s="14"/>
      <c r="M25" s="15"/>
      <c r="N25" s="15"/>
      <c r="O25" s="15"/>
      <c r="P25" s="25"/>
      <c r="Q25" s="25"/>
      <c r="R25" s="25"/>
      <c r="S25" s="25"/>
      <c r="T25" s="25"/>
      <c r="U25" s="25"/>
      <c r="V25" s="25"/>
      <c r="W25" s="25"/>
      <c r="X25" s="25"/>
      <c r="Y25" s="18"/>
      <c r="Z25" s="18"/>
      <c r="AA25" s="18"/>
      <c r="AB25" s="18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5"/>
      <c r="AX25" s="105"/>
      <c r="AY25" s="28"/>
      <c r="AZ25" s="20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4">
        <f t="shared" si="1"/>
        <v>0</v>
      </c>
      <c r="BQ25">
        <f t="shared" si="2"/>
        <v>0</v>
      </c>
      <c r="BR25">
        <f t="shared" si="3"/>
        <v>0</v>
      </c>
      <c r="BS25">
        <f t="shared" si="4"/>
        <v>0</v>
      </c>
      <c r="BT25">
        <f t="shared" si="5"/>
        <v>0</v>
      </c>
      <c r="BU25"/>
    </row>
    <row r="26" spans="1:73" ht="20.100000000000001" customHeight="1" x14ac:dyDescent="0.35">
      <c r="A26" s="91">
        <v>45313</v>
      </c>
      <c r="B26" s="12">
        <f t="shared" si="0"/>
        <v>0</v>
      </c>
      <c r="C26" s="12"/>
      <c r="D26" s="12"/>
      <c r="E26" s="13"/>
      <c r="F26" s="13"/>
      <c r="G26" s="13"/>
      <c r="H26" s="13"/>
      <c r="I26" s="14"/>
      <c r="J26" s="14"/>
      <c r="K26" s="14"/>
      <c r="L26" s="14"/>
      <c r="M26" s="15"/>
      <c r="N26" s="15"/>
      <c r="O26" s="15"/>
      <c r="P26" s="25"/>
      <c r="Q26" s="25"/>
      <c r="R26" s="25"/>
      <c r="S26" s="25"/>
      <c r="T26" s="25"/>
      <c r="U26" s="25"/>
      <c r="V26" s="25"/>
      <c r="W26" s="25"/>
      <c r="X26" s="25"/>
      <c r="Y26" s="18"/>
      <c r="Z26" s="18"/>
      <c r="AA26" s="18"/>
      <c r="AB26" s="18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5"/>
      <c r="AX26" s="105"/>
      <c r="AY26" s="28"/>
      <c r="AZ26" s="20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4">
        <f t="shared" si="1"/>
        <v>0</v>
      </c>
      <c r="BQ26">
        <f t="shared" si="2"/>
        <v>0</v>
      </c>
      <c r="BR26">
        <f t="shared" si="3"/>
        <v>0</v>
      </c>
      <c r="BS26">
        <f t="shared" si="4"/>
        <v>0</v>
      </c>
      <c r="BT26">
        <f t="shared" si="5"/>
        <v>0</v>
      </c>
    </row>
    <row r="27" spans="1:73" ht="20.100000000000001" customHeight="1" x14ac:dyDescent="0.35">
      <c r="A27" s="91">
        <v>45314</v>
      </c>
      <c r="B27" s="12">
        <f t="shared" si="0"/>
        <v>0</v>
      </c>
      <c r="C27" s="12"/>
      <c r="D27" s="12"/>
      <c r="E27" s="13"/>
      <c r="F27" s="13"/>
      <c r="G27" s="13"/>
      <c r="H27" s="13"/>
      <c r="I27" s="14"/>
      <c r="J27" s="14"/>
      <c r="K27" s="14"/>
      <c r="L27" s="14"/>
      <c r="M27" s="15"/>
      <c r="N27" s="15"/>
      <c r="O27" s="15"/>
      <c r="P27" s="25"/>
      <c r="Q27" s="25"/>
      <c r="R27" s="25"/>
      <c r="S27" s="25"/>
      <c r="T27" s="25"/>
      <c r="U27" s="25"/>
      <c r="V27" s="25"/>
      <c r="W27" s="25"/>
      <c r="X27" s="25"/>
      <c r="Y27" s="18"/>
      <c r="Z27" s="18"/>
      <c r="AA27" s="18"/>
      <c r="AB27" s="18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5"/>
      <c r="AX27" s="105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4">
        <f t="shared" si="1"/>
        <v>0</v>
      </c>
      <c r="BQ27">
        <f t="shared" si="2"/>
        <v>0</v>
      </c>
      <c r="BR27">
        <f t="shared" si="3"/>
        <v>0</v>
      </c>
      <c r="BS27">
        <f t="shared" si="4"/>
        <v>0</v>
      </c>
      <c r="BT27">
        <f t="shared" si="5"/>
        <v>0</v>
      </c>
    </row>
    <row r="28" spans="1:73" ht="20.100000000000001" customHeight="1" x14ac:dyDescent="0.35">
      <c r="A28" s="91">
        <v>45315</v>
      </c>
      <c r="B28" s="12">
        <f t="shared" si="0"/>
        <v>0</v>
      </c>
      <c r="C28" s="12"/>
      <c r="D28" s="12"/>
      <c r="E28" s="13"/>
      <c r="F28" s="13"/>
      <c r="G28" s="13"/>
      <c r="H28" s="13"/>
      <c r="I28" s="14"/>
      <c r="J28" s="14"/>
      <c r="K28" s="14"/>
      <c r="L28" s="14"/>
      <c r="M28" s="15"/>
      <c r="N28" s="15"/>
      <c r="O28" s="15"/>
      <c r="P28" s="25"/>
      <c r="Q28" s="25"/>
      <c r="R28" s="25"/>
      <c r="S28" s="25"/>
      <c r="T28" s="25"/>
      <c r="U28" s="25"/>
      <c r="V28" s="25"/>
      <c r="W28" s="25"/>
      <c r="X28" s="25"/>
      <c r="Y28" s="18"/>
      <c r="Z28" s="18"/>
      <c r="AA28" s="18"/>
      <c r="AB28" s="18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5"/>
      <c r="AX28" s="105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4">
        <f t="shared" si="1"/>
        <v>0</v>
      </c>
      <c r="BQ28">
        <f t="shared" si="2"/>
        <v>0</v>
      </c>
      <c r="BR28">
        <f t="shared" si="3"/>
        <v>0</v>
      </c>
      <c r="BS28">
        <f t="shared" si="4"/>
        <v>0</v>
      </c>
      <c r="BT28">
        <f t="shared" si="5"/>
        <v>0</v>
      </c>
    </row>
    <row r="29" spans="1:73" ht="20.100000000000001" customHeight="1" x14ac:dyDescent="0.35">
      <c r="A29" s="91">
        <v>45316</v>
      </c>
      <c r="B29" s="12">
        <f t="shared" si="0"/>
        <v>0</v>
      </c>
      <c r="C29" s="12"/>
      <c r="D29" s="12"/>
      <c r="E29" s="13"/>
      <c r="F29" s="13"/>
      <c r="G29" s="13"/>
      <c r="H29" s="13"/>
      <c r="I29" s="14"/>
      <c r="J29" s="14"/>
      <c r="K29" s="14"/>
      <c r="L29" s="14"/>
      <c r="M29" s="15"/>
      <c r="N29" s="15"/>
      <c r="O29" s="15"/>
      <c r="P29" s="25"/>
      <c r="Q29" s="25"/>
      <c r="R29" s="25"/>
      <c r="S29" s="25"/>
      <c r="T29" s="25"/>
      <c r="U29" s="25"/>
      <c r="V29" s="25"/>
      <c r="W29" s="25"/>
      <c r="X29" s="25"/>
      <c r="Y29" s="18"/>
      <c r="Z29" s="18"/>
      <c r="AA29" s="18"/>
      <c r="AB29" s="18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5"/>
      <c r="AX29" s="105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4">
        <f t="shared" si="1"/>
        <v>0</v>
      </c>
      <c r="BQ29">
        <f t="shared" si="2"/>
        <v>0</v>
      </c>
      <c r="BR29">
        <f t="shared" si="3"/>
        <v>0</v>
      </c>
      <c r="BS29">
        <f>SUM(AM29:AX29)</f>
        <v>0</v>
      </c>
      <c r="BT29">
        <f t="shared" si="5"/>
        <v>0</v>
      </c>
    </row>
    <row r="30" spans="1:73" ht="20.100000000000001" customHeight="1" x14ac:dyDescent="0.35">
      <c r="A30" s="91">
        <v>45317</v>
      </c>
      <c r="B30" s="12">
        <f t="shared" si="0"/>
        <v>0</v>
      </c>
      <c r="C30" s="12"/>
      <c r="D30" s="12"/>
      <c r="E30" s="13"/>
      <c r="F30" s="13"/>
      <c r="G30" s="13"/>
      <c r="H30" s="13"/>
      <c r="I30" s="14"/>
      <c r="J30" s="14"/>
      <c r="K30" s="14"/>
      <c r="L30" s="14"/>
      <c r="M30" s="15"/>
      <c r="N30" s="15"/>
      <c r="O30" s="15"/>
      <c r="P30" s="25"/>
      <c r="Q30" s="25"/>
      <c r="R30" s="25"/>
      <c r="S30" s="25"/>
      <c r="T30" s="25"/>
      <c r="U30" s="25"/>
      <c r="V30" s="25"/>
      <c r="W30" s="25"/>
      <c r="X30" s="25"/>
      <c r="Y30" s="18"/>
      <c r="Z30" s="18"/>
      <c r="AA30" s="18"/>
      <c r="AB30" s="18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4">
        <f t="shared" si="1"/>
        <v>0</v>
      </c>
      <c r="BQ30">
        <f t="shared" si="2"/>
        <v>0</v>
      </c>
      <c r="BR30">
        <f t="shared" si="3"/>
        <v>0</v>
      </c>
      <c r="BS30">
        <f>SUM(AM30:AX30)</f>
        <v>0</v>
      </c>
      <c r="BT30">
        <f t="shared" si="5"/>
        <v>0</v>
      </c>
    </row>
    <row r="31" spans="1:73" ht="20.100000000000001" customHeight="1" x14ac:dyDescent="0.35">
      <c r="A31" s="91">
        <v>45318</v>
      </c>
      <c r="B31" s="12">
        <f t="shared" si="0"/>
        <v>0</v>
      </c>
      <c r="C31" s="12"/>
      <c r="D31" s="12"/>
      <c r="E31" s="13"/>
      <c r="F31" s="13"/>
      <c r="G31" s="13"/>
      <c r="H31" s="13"/>
      <c r="I31" s="14"/>
      <c r="J31" s="14"/>
      <c r="K31" s="14"/>
      <c r="L31" s="14"/>
      <c r="M31" s="15"/>
      <c r="N31" s="15"/>
      <c r="O31" s="15"/>
      <c r="P31" s="25"/>
      <c r="Q31" s="25"/>
      <c r="R31" s="25"/>
      <c r="S31" s="25"/>
      <c r="T31" s="25"/>
      <c r="U31" s="25"/>
      <c r="V31" s="25"/>
      <c r="W31" s="25"/>
      <c r="X31" s="25"/>
      <c r="Y31" s="18"/>
      <c r="Z31" s="18"/>
      <c r="AA31" s="18"/>
      <c r="AB31" s="18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5"/>
      <c r="AX31" s="105"/>
      <c r="AY31" s="28"/>
      <c r="AZ31" s="28"/>
      <c r="BA31" s="28"/>
      <c r="BB31" s="44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4">
        <f t="shared" si="1"/>
        <v>0</v>
      </c>
      <c r="BQ31">
        <f t="shared" si="2"/>
        <v>0</v>
      </c>
      <c r="BR31">
        <f t="shared" si="3"/>
        <v>0</v>
      </c>
      <c r="BS31">
        <f t="shared" si="4"/>
        <v>0</v>
      </c>
      <c r="BT31">
        <f t="shared" si="5"/>
        <v>0</v>
      </c>
    </row>
    <row r="32" spans="1:73" ht="18.75" customHeight="1" x14ac:dyDescent="0.35">
      <c r="A32" s="91">
        <v>45319</v>
      </c>
      <c r="B32" s="12">
        <f t="shared" si="0"/>
        <v>0</v>
      </c>
      <c r="C32" s="12"/>
      <c r="D32" s="12"/>
      <c r="E32" s="13"/>
      <c r="F32" s="13"/>
      <c r="G32" s="13"/>
      <c r="H32" s="13"/>
      <c r="I32" s="14"/>
      <c r="J32" s="14"/>
      <c r="K32" s="14"/>
      <c r="L32" s="14"/>
      <c r="M32" s="15"/>
      <c r="N32" s="15"/>
      <c r="O32" s="15"/>
      <c r="P32" s="25"/>
      <c r="Q32" s="25"/>
      <c r="R32" s="25"/>
      <c r="S32" s="25"/>
      <c r="T32" s="25"/>
      <c r="U32" s="25"/>
      <c r="V32" s="25"/>
      <c r="W32" s="25"/>
      <c r="X32" s="25"/>
      <c r="Y32" s="18"/>
      <c r="Z32" s="18"/>
      <c r="AA32" s="18"/>
      <c r="AB32" s="18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5"/>
      <c r="AX32" s="105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4">
        <f t="shared" si="1"/>
        <v>0</v>
      </c>
      <c r="BQ32">
        <f t="shared" si="2"/>
        <v>0</v>
      </c>
      <c r="BR32">
        <f t="shared" si="3"/>
        <v>0</v>
      </c>
      <c r="BS32">
        <f t="shared" si="4"/>
        <v>0</v>
      </c>
      <c r="BT32">
        <f t="shared" si="5"/>
        <v>0</v>
      </c>
    </row>
    <row r="33" spans="1:73" ht="20.100000000000001" customHeight="1" x14ac:dyDescent="0.35">
      <c r="A33" s="91">
        <v>45320</v>
      </c>
      <c r="B33" s="12">
        <f t="shared" si="0"/>
        <v>0</v>
      </c>
      <c r="C33" s="12"/>
      <c r="D33" s="12"/>
      <c r="E33" s="13"/>
      <c r="F33" s="13"/>
      <c r="G33" s="13"/>
      <c r="H33" s="13"/>
      <c r="I33" s="14"/>
      <c r="J33" s="14"/>
      <c r="K33" s="14"/>
      <c r="L33" s="14"/>
      <c r="M33" s="15"/>
      <c r="N33" s="15"/>
      <c r="O33" s="15"/>
      <c r="P33" s="16"/>
      <c r="Q33" s="16"/>
      <c r="R33" s="16"/>
      <c r="S33" s="16"/>
      <c r="T33" s="16"/>
      <c r="U33" s="16"/>
      <c r="V33" s="17"/>
      <c r="W33" s="17"/>
      <c r="X33" s="17"/>
      <c r="Y33" s="18"/>
      <c r="Z33" s="18"/>
      <c r="AA33" s="18"/>
      <c r="AB33" s="18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5"/>
      <c r="AX33" s="105"/>
      <c r="AY33" s="28"/>
      <c r="AZ33" s="20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4">
        <f t="shared" si="1"/>
        <v>0</v>
      </c>
      <c r="BQ33">
        <f t="shared" si="2"/>
        <v>0</v>
      </c>
      <c r="BR33">
        <f t="shared" si="3"/>
        <v>0</v>
      </c>
      <c r="BS33">
        <f t="shared" si="4"/>
        <v>0</v>
      </c>
      <c r="BT33">
        <f t="shared" si="5"/>
        <v>0</v>
      </c>
    </row>
    <row r="34" spans="1:73" s="47" customFormat="1" ht="20.25" customHeight="1" x14ac:dyDescent="0.35">
      <c r="A34" s="45" t="s">
        <v>65</v>
      </c>
      <c r="B34" s="46">
        <f t="shared" ref="B34:AG34" si="6">SUM(B5:B33)</f>
        <v>474</v>
      </c>
      <c r="C34" s="46">
        <f t="shared" si="6"/>
        <v>287</v>
      </c>
      <c r="D34" s="46">
        <f t="shared" si="6"/>
        <v>184</v>
      </c>
      <c r="E34" s="46">
        <f t="shared" si="6"/>
        <v>206</v>
      </c>
      <c r="F34" s="46">
        <f t="shared" si="6"/>
        <v>120</v>
      </c>
      <c r="G34" s="46">
        <f t="shared" si="6"/>
        <v>48</v>
      </c>
      <c r="H34" s="46">
        <f t="shared" si="6"/>
        <v>18</v>
      </c>
      <c r="I34" s="46">
        <f t="shared" si="6"/>
        <v>37</v>
      </c>
      <c r="J34" s="46">
        <f t="shared" si="6"/>
        <v>32</v>
      </c>
      <c r="K34" s="46">
        <f t="shared" si="6"/>
        <v>9</v>
      </c>
      <c r="L34" s="46">
        <f t="shared" si="6"/>
        <v>4</v>
      </c>
      <c r="M34" s="46">
        <f t="shared" si="6"/>
        <v>307</v>
      </c>
      <c r="N34" s="46">
        <f t="shared" si="6"/>
        <v>143</v>
      </c>
      <c r="O34" s="46">
        <f t="shared" si="6"/>
        <v>25</v>
      </c>
      <c r="P34" s="46">
        <f t="shared" si="6"/>
        <v>226</v>
      </c>
      <c r="Q34" s="46">
        <f t="shared" si="6"/>
        <v>68</v>
      </c>
      <c r="R34" s="46">
        <f t="shared" si="6"/>
        <v>7</v>
      </c>
      <c r="S34" s="46">
        <f t="shared" si="6"/>
        <v>8</v>
      </c>
      <c r="T34" s="46">
        <f t="shared" si="6"/>
        <v>49</v>
      </c>
      <c r="U34" s="46">
        <f t="shared" si="6"/>
        <v>3</v>
      </c>
      <c r="V34" s="46">
        <f t="shared" si="6"/>
        <v>14</v>
      </c>
      <c r="W34" s="46">
        <f t="shared" si="6"/>
        <v>1</v>
      </c>
      <c r="X34" s="46">
        <f t="shared" si="6"/>
        <v>5</v>
      </c>
      <c r="Y34" s="46">
        <f t="shared" si="6"/>
        <v>9</v>
      </c>
      <c r="Z34" s="46">
        <f t="shared" si="6"/>
        <v>10</v>
      </c>
      <c r="AA34" s="46">
        <f t="shared" si="6"/>
        <v>3</v>
      </c>
      <c r="AB34" s="46">
        <f t="shared" si="6"/>
        <v>18</v>
      </c>
      <c r="AC34" s="46">
        <f t="shared" si="6"/>
        <v>52</v>
      </c>
      <c r="AD34" s="46">
        <f t="shared" si="6"/>
        <v>55</v>
      </c>
      <c r="AE34" s="46">
        <f t="shared" si="6"/>
        <v>14</v>
      </c>
      <c r="AF34" s="46">
        <f t="shared" si="6"/>
        <v>9</v>
      </c>
      <c r="AG34" s="46">
        <f t="shared" si="6"/>
        <v>47</v>
      </c>
      <c r="AH34" s="46">
        <f t="shared" ref="AH34:BM34" si="7">SUM(AH5:AH33)</f>
        <v>21</v>
      </c>
      <c r="AI34" s="46">
        <f t="shared" si="7"/>
        <v>99</v>
      </c>
      <c r="AJ34" s="46">
        <f t="shared" si="7"/>
        <v>59</v>
      </c>
      <c r="AK34" s="46">
        <f t="shared" si="7"/>
        <v>78</v>
      </c>
      <c r="AL34" s="46">
        <f t="shared" si="7"/>
        <v>40</v>
      </c>
      <c r="AM34" s="46">
        <f t="shared" si="7"/>
        <v>19</v>
      </c>
      <c r="AN34" s="46">
        <f t="shared" si="7"/>
        <v>3</v>
      </c>
      <c r="AO34" s="46">
        <f t="shared" si="7"/>
        <v>24</v>
      </c>
      <c r="AP34" s="46">
        <f t="shared" si="7"/>
        <v>6</v>
      </c>
      <c r="AQ34" s="46">
        <f t="shared" si="7"/>
        <v>2</v>
      </c>
      <c r="AR34" s="46">
        <f t="shared" si="7"/>
        <v>3</v>
      </c>
      <c r="AS34" s="46">
        <f t="shared" si="7"/>
        <v>1</v>
      </c>
      <c r="AT34" s="46">
        <f t="shared" si="7"/>
        <v>0</v>
      </c>
      <c r="AU34" s="46">
        <f t="shared" si="7"/>
        <v>6</v>
      </c>
      <c r="AV34" s="46">
        <f t="shared" si="7"/>
        <v>0</v>
      </c>
      <c r="AW34" s="46">
        <f t="shared" si="7"/>
        <v>14</v>
      </c>
      <c r="AX34" s="46">
        <f t="shared" si="7"/>
        <v>1</v>
      </c>
      <c r="AY34" s="46">
        <f t="shared" si="7"/>
        <v>0</v>
      </c>
      <c r="AZ34" s="46">
        <f t="shared" si="7"/>
        <v>7</v>
      </c>
      <c r="BA34" s="46">
        <f t="shared" si="7"/>
        <v>2</v>
      </c>
      <c r="BB34" s="46">
        <f t="shared" si="7"/>
        <v>8</v>
      </c>
      <c r="BC34" s="46">
        <f t="shared" si="7"/>
        <v>6</v>
      </c>
      <c r="BD34" s="46">
        <f t="shared" si="7"/>
        <v>13</v>
      </c>
      <c r="BE34" s="46">
        <f t="shared" si="7"/>
        <v>0</v>
      </c>
      <c r="BF34" s="46">
        <f t="shared" si="7"/>
        <v>1</v>
      </c>
      <c r="BG34" s="46">
        <f t="shared" si="7"/>
        <v>0</v>
      </c>
      <c r="BH34" s="46">
        <f t="shared" si="7"/>
        <v>19</v>
      </c>
      <c r="BI34" s="46">
        <f t="shared" si="7"/>
        <v>11</v>
      </c>
      <c r="BJ34" s="46">
        <f t="shared" si="7"/>
        <v>1</v>
      </c>
      <c r="BK34" s="46">
        <f t="shared" si="7"/>
        <v>2</v>
      </c>
      <c r="BL34" s="46">
        <f t="shared" si="7"/>
        <v>0</v>
      </c>
      <c r="BM34" s="46">
        <f t="shared" si="7"/>
        <v>0</v>
      </c>
      <c r="BN34" s="46">
        <f t="shared" ref="BN34:BS34" si="8">SUM(BN5:BN33)</f>
        <v>0</v>
      </c>
      <c r="BO34" s="46">
        <f t="shared" si="8"/>
        <v>2</v>
      </c>
      <c r="BP34" s="46">
        <f t="shared" si="8"/>
        <v>72</v>
      </c>
      <c r="BQ34" s="46">
        <f t="shared" si="8"/>
        <v>474</v>
      </c>
      <c r="BR34" s="46">
        <f t="shared" si="8"/>
        <v>474</v>
      </c>
      <c r="BS34">
        <f t="shared" si="8"/>
        <v>79</v>
      </c>
      <c r="BT34">
        <f>SUM(BS34)</f>
        <v>79</v>
      </c>
      <c r="BU34"/>
    </row>
    <row r="35" spans="1:73" ht="18.75" x14ac:dyDescent="0.4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</row>
    <row r="36" spans="1:73" s="57" customFormat="1" ht="45" customHeight="1" x14ac:dyDescent="0.25">
      <c r="A36" s="155" t="s">
        <v>66</v>
      </c>
      <c r="B36" s="156"/>
      <c r="C36" s="49" t="s">
        <v>67</v>
      </c>
      <c r="D36" s="49" t="s">
        <v>14</v>
      </c>
      <c r="E36" s="49" t="s">
        <v>15</v>
      </c>
      <c r="F36" s="49" t="s">
        <v>16</v>
      </c>
      <c r="G36" s="49" t="s">
        <v>17</v>
      </c>
      <c r="H36" s="50"/>
      <c r="I36" s="51"/>
      <c r="J36" s="155" t="s">
        <v>66</v>
      </c>
      <c r="K36" s="156"/>
      <c r="L36" s="52" t="s">
        <v>68</v>
      </c>
      <c r="M36" s="2" t="s">
        <v>2</v>
      </c>
      <c r="N36" s="2" t="s">
        <v>3</v>
      </c>
      <c r="O36" s="4" t="s">
        <v>1</v>
      </c>
      <c r="P36" s="155" t="s">
        <v>66</v>
      </c>
      <c r="Q36" s="156"/>
      <c r="R36" s="53" t="s">
        <v>7</v>
      </c>
      <c r="S36" s="53"/>
      <c r="T36" s="54" t="s">
        <v>25</v>
      </c>
      <c r="U36" s="54">
        <f>+T5+T6+T7+T8+T9+T10+T11</f>
        <v>42</v>
      </c>
      <c r="V36" s="155" t="s">
        <v>66</v>
      </c>
      <c r="W36" s="156"/>
      <c r="X36" s="55" t="s">
        <v>6</v>
      </c>
      <c r="Y36" s="56" t="s">
        <v>69</v>
      </c>
      <c r="Z36" s="155" t="s">
        <v>66</v>
      </c>
      <c r="AA36" s="156"/>
      <c r="AB36" s="8" t="s">
        <v>70</v>
      </c>
      <c r="AC36" s="8"/>
      <c r="AE36" s="155" t="s">
        <v>66</v>
      </c>
      <c r="AF36" s="156"/>
      <c r="AG36" s="152" t="s">
        <v>13</v>
      </c>
      <c r="AH36" s="153"/>
      <c r="AI36" s="9" t="s">
        <v>43</v>
      </c>
      <c r="AJ36" s="9">
        <f>SUM(AT5:AT11)</f>
        <v>0</v>
      </c>
      <c r="AK36" s="9" t="s">
        <v>45</v>
      </c>
      <c r="AL36" s="9">
        <f>SUM(AV5:AV11)</f>
        <v>0</v>
      </c>
    </row>
    <row r="37" spans="1:73" s="57" customFormat="1" ht="45" customHeight="1" x14ac:dyDescent="0.25">
      <c r="A37" s="51"/>
      <c r="B37" s="51"/>
      <c r="C37" s="49" t="s">
        <v>4</v>
      </c>
      <c r="D37" s="49">
        <f>+E5+E6+E7+E8+E9+E10+E11</f>
        <v>153</v>
      </c>
      <c r="E37" s="49">
        <f>+F5+F6+F7+F8+F9+F10+F11</f>
        <v>92</v>
      </c>
      <c r="F37" s="49">
        <f>+G5+G6+G7+G8+G9+G10+G11</f>
        <v>34</v>
      </c>
      <c r="G37" s="49">
        <f>+H5+H6+H7+H8+H9+H10+H11</f>
        <v>13</v>
      </c>
      <c r="H37" s="50">
        <f>SUM(D37:G37)</f>
        <v>292</v>
      </c>
      <c r="I37" s="51"/>
      <c r="J37" s="51"/>
      <c r="K37" s="51"/>
      <c r="L37" s="52" t="s">
        <v>71</v>
      </c>
      <c r="M37" s="58">
        <f>+AC5+AC6+AC7+AC8+AC9+AC10+AC11</f>
        <v>38</v>
      </c>
      <c r="N37" s="58">
        <f>+AD5+AD6+AD7+AD8+AD9+AD10+AD11</f>
        <v>37</v>
      </c>
      <c r="O37" s="4">
        <f>SUM(M37:N37)</f>
        <v>75</v>
      </c>
      <c r="P37" s="59"/>
      <c r="Q37" s="59"/>
      <c r="R37" s="54" t="s">
        <v>21</v>
      </c>
      <c r="S37" s="54">
        <f>+P5+P6+P7+P8+P9+P10+P11</f>
        <v>162</v>
      </c>
      <c r="T37" s="54" t="s">
        <v>26</v>
      </c>
      <c r="U37" s="54">
        <f>+U5+U6+U7+U8+U9+U10+U11</f>
        <v>2</v>
      </c>
      <c r="X37" s="54" t="s">
        <v>72</v>
      </c>
      <c r="Y37" s="60">
        <f>+M5+M6+M7+M8+M9+M10+M11</f>
        <v>232</v>
      </c>
      <c r="AB37" s="8" t="s">
        <v>30</v>
      </c>
      <c r="AC37" s="8">
        <f>SUM(Y5:Y11)</f>
        <v>9</v>
      </c>
      <c r="AG37" s="8" t="s">
        <v>36</v>
      </c>
      <c r="AH37" s="97">
        <f>+AM5+AM6+AM7+AM8+AM9+AM10+AM11</f>
        <v>11</v>
      </c>
      <c r="AI37" s="9" t="s">
        <v>40</v>
      </c>
      <c r="AJ37" s="9">
        <f>+AQ5+AQ6+AQ7+AQ8+AQ9+AQ10+AQ11</f>
        <v>2</v>
      </c>
      <c r="AK37" s="9" t="s">
        <v>47</v>
      </c>
      <c r="AL37" s="9">
        <f>AX5+AX6+AX7+AX8+AX9+AX10+AX11</f>
        <v>1</v>
      </c>
    </row>
    <row r="38" spans="1:73" s="57" customFormat="1" ht="45" customHeight="1" x14ac:dyDescent="0.25">
      <c r="A38" s="51"/>
      <c r="B38" s="51"/>
      <c r="C38" s="49" t="s">
        <v>5</v>
      </c>
      <c r="D38" s="49">
        <f>+I5+I6+I7+I8+I9+I10+I11</f>
        <v>30</v>
      </c>
      <c r="E38" s="49">
        <f>+J5+J6+J7+J8+J9+J10+J11</f>
        <v>24</v>
      </c>
      <c r="F38" s="49">
        <f>+K5+K6+K7+K8+K9+K10+K11</f>
        <v>6</v>
      </c>
      <c r="G38" s="49">
        <f>+L5+L6+L7+L8+L9+L10+L11</f>
        <v>1</v>
      </c>
      <c r="H38" s="50">
        <f>SUM(D38:G38)</f>
        <v>61</v>
      </c>
      <c r="I38" s="51"/>
      <c r="J38" s="51"/>
      <c r="K38" s="51"/>
      <c r="L38" s="52" t="s">
        <v>73</v>
      </c>
      <c r="M38" s="58">
        <f>+AE5+AE6+AE7+AE8+AE9+AE10+AE11</f>
        <v>11</v>
      </c>
      <c r="N38" s="58">
        <f>+AF5+AF6+AF7+AF8+AF9+AF10+AF11</f>
        <v>6</v>
      </c>
      <c r="O38" s="4">
        <f>SUM(M38:N38)</f>
        <v>17</v>
      </c>
      <c r="P38" s="59"/>
      <c r="Q38" s="59"/>
      <c r="R38" s="54" t="s">
        <v>22</v>
      </c>
      <c r="S38" s="54">
        <f>+Q5+Q6+Q7+Q8+Q9+Q10+Q11</f>
        <v>56</v>
      </c>
      <c r="T38" s="54" t="s">
        <v>27</v>
      </c>
      <c r="U38" s="54">
        <f>+V5+V6+V7+V8+V9+V10+V11</f>
        <v>10</v>
      </c>
      <c r="X38" s="54" t="s">
        <v>74</v>
      </c>
      <c r="Y38" s="60">
        <f>+N5+N6+N7+N8+N9+N10+N11</f>
        <v>104</v>
      </c>
      <c r="AB38" s="8" t="s">
        <v>75</v>
      </c>
      <c r="AC38" s="8">
        <f>SUM(Z5:Z11)</f>
        <v>9</v>
      </c>
      <c r="AG38" s="8" t="s">
        <v>37</v>
      </c>
      <c r="AH38" s="97">
        <f>+AN5+AN6+AN7+AN8+AN9+AN10+AN11</f>
        <v>2</v>
      </c>
      <c r="AI38" s="9" t="s">
        <v>41</v>
      </c>
      <c r="AJ38" s="9">
        <f>+AR5+AR6+AR7+AR8+AR9+AR10+AR11</f>
        <v>1</v>
      </c>
    </row>
    <row r="39" spans="1:73" s="57" customFormat="1" ht="45" customHeight="1" x14ac:dyDescent="0.25">
      <c r="A39" s="51"/>
      <c r="B39" s="51"/>
      <c r="C39" s="50" t="s">
        <v>1</v>
      </c>
      <c r="D39" s="50">
        <f>SUM(D37:D38)</f>
        <v>183</v>
      </c>
      <c r="E39" s="50">
        <f>SUM(E37:E38)</f>
        <v>116</v>
      </c>
      <c r="F39" s="50">
        <f>SUM(F37:F38)</f>
        <v>40</v>
      </c>
      <c r="G39" s="50">
        <f>SUM(G37:G38)</f>
        <v>14</v>
      </c>
      <c r="H39" s="50">
        <f>SUM(D39:G39)</f>
        <v>353</v>
      </c>
      <c r="I39" s="51"/>
      <c r="J39" s="51"/>
      <c r="K39" s="51"/>
      <c r="L39" s="52" t="s">
        <v>76</v>
      </c>
      <c r="M39" s="58">
        <f>+AG5+AG6+AG7+AG8+AG9+AG10+AG11</f>
        <v>36</v>
      </c>
      <c r="N39" s="58">
        <f>+AH5+AH6+AH7+AH8+AH9+AH10+AH11</f>
        <v>16</v>
      </c>
      <c r="O39" s="4">
        <f>SUM(M39:N39)</f>
        <v>52</v>
      </c>
      <c r="P39" s="62"/>
      <c r="Q39" s="59"/>
      <c r="R39" s="54" t="s">
        <v>23</v>
      </c>
      <c r="S39" s="54">
        <f>+R5+R6+R7+R8+R9+R10+R11</f>
        <v>1</v>
      </c>
      <c r="T39" s="54" t="s">
        <v>28</v>
      </c>
      <c r="U39" s="54">
        <f>+W5+W6+W7+W8+W9+W10+W11</f>
        <v>1</v>
      </c>
      <c r="X39" s="54" t="s">
        <v>77</v>
      </c>
      <c r="Y39" s="60">
        <f>+O5+O6+O7+O8+O9+O10+O11</f>
        <v>18</v>
      </c>
      <c r="AB39" s="8" t="s">
        <v>78</v>
      </c>
      <c r="AC39" s="8">
        <f>SUM(AA5:AA11)</f>
        <v>3</v>
      </c>
      <c r="AG39" s="8" t="s">
        <v>38</v>
      </c>
      <c r="AH39" s="97">
        <f>+AO5+AO6+AO7+AO8+AO9+AO10+AO11</f>
        <v>18</v>
      </c>
      <c r="AI39" s="9" t="s">
        <v>42</v>
      </c>
      <c r="AJ39" s="9">
        <f>+AS5+AS6+AS7+AS8+AS9+AS10+AS11</f>
        <v>1</v>
      </c>
    </row>
    <row r="40" spans="1:73" s="57" customFormat="1" ht="45" customHeight="1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2" t="s">
        <v>79</v>
      </c>
      <c r="M40" s="58">
        <f>+AI5+AI6+AI7+AI8+AI9+AI10+AI11</f>
        <v>86</v>
      </c>
      <c r="N40" s="58">
        <f>+AJ5+AJ6+AJ7+AJ8+AJ9+AJ10+AJ11</f>
        <v>44</v>
      </c>
      <c r="O40" s="4">
        <f t="shared" ref="O40:O41" si="9">SUM(M40:N40)</f>
        <v>130</v>
      </c>
      <c r="P40" s="62"/>
      <c r="Q40" s="63"/>
      <c r="R40" s="54" t="s">
        <v>24</v>
      </c>
      <c r="S40" s="54">
        <f>+S5+S6+S7+S8+S9+S10+S11</f>
        <v>5</v>
      </c>
      <c r="T40" s="54" t="s">
        <v>29</v>
      </c>
      <c r="U40" s="54">
        <f>+X5+X6+X7+X8+X9+X10+X11</f>
        <v>2</v>
      </c>
      <c r="X40" s="64" t="s">
        <v>1</v>
      </c>
      <c r="Y40" s="65">
        <f>SUM(Y37:Y39)</f>
        <v>354</v>
      </c>
      <c r="AB40" s="8" t="s">
        <v>33</v>
      </c>
      <c r="AC40" s="8">
        <f>SUM(AB5:AB11)</f>
        <v>9</v>
      </c>
      <c r="AG40" s="8" t="s">
        <v>39</v>
      </c>
      <c r="AH40" s="97">
        <f>+AP5+AP6+AP7+AP8+AP9+AP10+AP11</f>
        <v>5</v>
      </c>
      <c r="AI40" s="9" t="s">
        <v>46</v>
      </c>
      <c r="AJ40" s="9">
        <f>+AW5+AW6+AW7+AW8+AW9+AW10+AW11</f>
        <v>8</v>
      </c>
      <c r="AK40" s="9" t="s">
        <v>1</v>
      </c>
      <c r="AL40" s="9">
        <f>SUM(AH37:AH40,AJ36:AJ40,AL36:AL37)</f>
        <v>49</v>
      </c>
    </row>
    <row r="41" spans="1:73" s="57" customFormat="1" ht="45" customHeight="1" x14ac:dyDescent="0.25">
      <c r="A41" s="51"/>
      <c r="B41" s="51"/>
      <c r="C41" s="66"/>
      <c r="D41" s="66"/>
      <c r="E41" s="66"/>
      <c r="F41" s="66"/>
      <c r="G41" s="51"/>
      <c r="H41" s="67"/>
      <c r="I41" s="51"/>
      <c r="J41" s="51"/>
      <c r="K41" s="51"/>
      <c r="L41" s="52" t="s">
        <v>80</v>
      </c>
      <c r="M41" s="58">
        <f>+AK5+AK6+AK7+AK8+AK9+AK10+AK11</f>
        <v>47</v>
      </c>
      <c r="N41" s="58">
        <f>+AL5+AL6+AL7+AL8+AL9+AL10+AL11</f>
        <v>32</v>
      </c>
      <c r="O41" s="4">
        <f t="shared" si="9"/>
        <v>79</v>
      </c>
      <c r="P41" s="62"/>
      <c r="Q41" s="63"/>
      <c r="R41" s="68" t="s">
        <v>1</v>
      </c>
      <c r="S41" s="68">
        <f>+S37+S38+S39+S40+U37+U38+U39+U40+U36</f>
        <v>281</v>
      </c>
      <c r="AB41" s="2" t="s">
        <v>1</v>
      </c>
      <c r="AC41" s="2">
        <f>SUM(AC37:AC40)</f>
        <v>30</v>
      </c>
    </row>
    <row r="42" spans="1:73" s="57" customFormat="1" ht="45" customHeight="1" x14ac:dyDescent="0.25">
      <c r="A42" s="51"/>
      <c r="B42" s="51"/>
      <c r="I42" s="66"/>
      <c r="J42" s="66"/>
      <c r="K42" s="66"/>
      <c r="L42" s="69" t="s">
        <v>1</v>
      </c>
      <c r="M42" s="70">
        <f>SUM(M37:M41)</f>
        <v>218</v>
      </c>
      <c r="N42" s="70">
        <f>SUM(N37:N41)</f>
        <v>135</v>
      </c>
      <c r="O42" s="70">
        <f>SUM(M42:N42)</f>
        <v>353</v>
      </c>
      <c r="P42" s="59"/>
      <c r="Q42" s="59"/>
    </row>
    <row r="43" spans="1:73" s="57" customFormat="1" ht="45" customHeight="1" x14ac:dyDescent="0.25">
      <c r="A43" s="155" t="s">
        <v>81</v>
      </c>
      <c r="B43" s="156"/>
      <c r="C43" s="49" t="s">
        <v>67</v>
      </c>
      <c r="D43" s="49" t="s">
        <v>14</v>
      </c>
      <c r="E43" s="49" t="s">
        <v>15</v>
      </c>
      <c r="F43" s="49" t="s">
        <v>16</v>
      </c>
      <c r="G43" s="49" t="s">
        <v>17</v>
      </c>
      <c r="H43" s="50"/>
      <c r="I43" s="51"/>
      <c r="J43" s="155" t="s">
        <v>81</v>
      </c>
      <c r="K43" s="156"/>
      <c r="L43" s="52" t="s">
        <v>68</v>
      </c>
      <c r="M43" s="2" t="s">
        <v>2</v>
      </c>
      <c r="N43" s="2" t="s">
        <v>3</v>
      </c>
      <c r="O43" s="4" t="s">
        <v>1</v>
      </c>
      <c r="P43" s="155" t="s">
        <v>81</v>
      </c>
      <c r="Q43" s="156"/>
      <c r="R43" s="53" t="s">
        <v>7</v>
      </c>
      <c r="S43" s="53"/>
      <c r="T43" s="54" t="s">
        <v>25</v>
      </c>
      <c r="U43" s="54">
        <f>+T12+T13+T14+T15+T16+T17+T18</f>
        <v>7</v>
      </c>
      <c r="V43" s="155" t="s">
        <v>81</v>
      </c>
      <c r="W43" s="156"/>
      <c r="X43" s="55" t="s">
        <v>6</v>
      </c>
      <c r="Y43" s="56" t="s">
        <v>69</v>
      </c>
      <c r="Z43" s="155" t="s">
        <v>81</v>
      </c>
      <c r="AA43" s="156"/>
      <c r="AB43" s="8" t="s">
        <v>70</v>
      </c>
      <c r="AC43" s="8"/>
      <c r="AE43" s="155" t="s">
        <v>81</v>
      </c>
      <c r="AF43" s="156"/>
      <c r="AG43" s="152" t="s">
        <v>13</v>
      </c>
      <c r="AH43" s="153"/>
      <c r="AI43" s="9" t="s">
        <v>43</v>
      </c>
      <c r="AJ43" s="9">
        <f>SUM(AT12:AT18)</f>
        <v>0</v>
      </c>
      <c r="AK43" s="9" t="s">
        <v>45</v>
      </c>
      <c r="AL43" s="9">
        <f>SUM(AV12:AV18)</f>
        <v>0</v>
      </c>
    </row>
    <row r="44" spans="1:73" s="57" customFormat="1" ht="45" customHeight="1" x14ac:dyDescent="0.25">
      <c r="A44" s="51"/>
      <c r="B44" s="51"/>
      <c r="C44" s="49" t="s">
        <v>4</v>
      </c>
      <c r="D44" s="49" t="e">
        <f>+E12+E13+E14+E15+#REF!+E16+E18</f>
        <v>#REF!</v>
      </c>
      <c r="E44" s="49" t="e">
        <f>+F12+F13+F14+F15+#REF!+F16+F18</f>
        <v>#REF!</v>
      </c>
      <c r="F44" s="49" t="e">
        <f>+G12+G13+G14+G15+#REF!+G16+G18</f>
        <v>#REF!</v>
      </c>
      <c r="G44" s="49" t="e">
        <f>+H12+H13+H14+H15+#REF!+H16+H18</f>
        <v>#REF!</v>
      </c>
      <c r="H44" s="50" t="e">
        <f>SUM(D44:G44)</f>
        <v>#REF!</v>
      </c>
      <c r="I44" s="51"/>
      <c r="J44" s="51"/>
      <c r="K44" s="51"/>
      <c r="L44" s="52" t="s">
        <v>71</v>
      </c>
      <c r="M44" s="58">
        <f>+AC12+AC13+AC14+AC15+AC16+AC17+AC18</f>
        <v>14</v>
      </c>
      <c r="N44" s="58">
        <f>+AD12+AD13+AD14+AD15+AD16+AD17+AD18</f>
        <v>18</v>
      </c>
      <c r="O44" s="4">
        <f>SUM(M44:N44)</f>
        <v>32</v>
      </c>
      <c r="P44" s="59"/>
      <c r="Q44" s="59"/>
      <c r="R44" s="54" t="s">
        <v>21</v>
      </c>
      <c r="S44" s="54">
        <f>+P12+P13+P14+P15+P16+P17+P18</f>
        <v>64</v>
      </c>
      <c r="T44" s="54" t="s">
        <v>26</v>
      </c>
      <c r="U44" s="54">
        <f>+U12+U13+U14+U15+U16+U17+U18</f>
        <v>1</v>
      </c>
      <c r="X44" s="54" t="s">
        <v>72</v>
      </c>
      <c r="Y44" s="60">
        <f>+M12+M13+M14+M15+M16+M17+M18</f>
        <v>75</v>
      </c>
      <c r="AB44" s="8" t="s">
        <v>30</v>
      </c>
      <c r="AC44" s="8">
        <f>SUM(Y12:Y18)</f>
        <v>0</v>
      </c>
      <c r="AG44" s="8" t="s">
        <v>36</v>
      </c>
      <c r="AH44" s="97">
        <f>+AM12+AM13+AM14+AM15+AM16+AM17+AM18</f>
        <v>8</v>
      </c>
      <c r="AI44" s="9" t="s">
        <v>40</v>
      </c>
      <c r="AJ44" s="9">
        <f>+AQ12+AQ13+AQ14+AQ15+AQ16+AQ17+AQ18</f>
        <v>0</v>
      </c>
      <c r="AK44" s="9" t="s">
        <v>47</v>
      </c>
      <c r="AL44" s="9">
        <f>AX12+AX13+AX14+AX15+AX16+AX17+AX18</f>
        <v>0</v>
      </c>
    </row>
    <row r="45" spans="1:73" s="57" customFormat="1" ht="45" customHeight="1" x14ac:dyDescent="0.25">
      <c r="A45" s="51"/>
      <c r="B45" s="51"/>
      <c r="C45" s="49" t="s">
        <v>5</v>
      </c>
      <c r="D45" s="49">
        <f>+I12+I13+I14+I15+I16+I17+I18</f>
        <v>7</v>
      </c>
      <c r="E45" s="49">
        <f>+J12+J13+J14+J15+J16+J17+J18</f>
        <v>8</v>
      </c>
      <c r="F45" s="49">
        <f>+K12+K13+K14+K15+K16+K17+K18</f>
        <v>3</v>
      </c>
      <c r="G45" s="49">
        <f>+L12+L13+L14+L15+L16+L17+L18</f>
        <v>3</v>
      </c>
      <c r="H45" s="50">
        <f>SUM(D45:G45)</f>
        <v>21</v>
      </c>
      <c r="I45" s="51"/>
      <c r="J45" s="51"/>
      <c r="K45" s="51"/>
      <c r="L45" s="52" t="s">
        <v>73</v>
      </c>
      <c r="M45" s="58">
        <f>+AE12+AE13+AE14+AE15+AE16+AE17+AE18</f>
        <v>3</v>
      </c>
      <c r="N45" s="58">
        <f>+AF12+AF13+AF14+AF15+AF16+AF17+AF18</f>
        <v>3</v>
      </c>
      <c r="O45" s="4">
        <f>SUM(M45:N45)</f>
        <v>6</v>
      </c>
      <c r="P45" s="59"/>
      <c r="Q45" s="59"/>
      <c r="R45" s="54" t="s">
        <v>22</v>
      </c>
      <c r="S45" s="54">
        <f>+Q12+Q13+Q14+Q15+Q16+Q17+Q18</f>
        <v>12</v>
      </c>
      <c r="T45" s="54" t="s">
        <v>27</v>
      </c>
      <c r="U45" s="54">
        <f>+V12+V13+V14+V15+V16+V17+V18</f>
        <v>4</v>
      </c>
      <c r="X45" s="54" t="s">
        <v>74</v>
      </c>
      <c r="Y45" s="60">
        <f>+N12+N13+N14+N15+N16+N17+N18</f>
        <v>39</v>
      </c>
      <c r="AB45" s="8" t="s">
        <v>75</v>
      </c>
      <c r="AC45" s="8">
        <f>SUM(Z12:Z18)</f>
        <v>1</v>
      </c>
      <c r="AG45" s="8" t="s">
        <v>37</v>
      </c>
      <c r="AH45" s="97">
        <f>+AN12+AN13+AN14+AN15+AN16+AN17+AN18</f>
        <v>1</v>
      </c>
      <c r="AI45" s="9" t="s">
        <v>41</v>
      </c>
      <c r="AJ45" s="9">
        <f>+AR12+AR13+AR14+AR15+AR16+AR17+AR18</f>
        <v>2</v>
      </c>
    </row>
    <row r="46" spans="1:73" s="57" customFormat="1" ht="45" customHeight="1" x14ac:dyDescent="0.25">
      <c r="A46" s="51"/>
      <c r="B46" s="51"/>
      <c r="C46" s="50" t="s">
        <v>1</v>
      </c>
      <c r="D46" s="50" t="e">
        <f>SUM(D44:D45)</f>
        <v>#REF!</v>
      </c>
      <c r="E46" s="50" t="e">
        <f>SUM(E44:E45)</f>
        <v>#REF!</v>
      </c>
      <c r="F46" s="50" t="e">
        <f>SUM(F44:F45)</f>
        <v>#REF!</v>
      </c>
      <c r="G46" s="50" t="e">
        <f>SUM(G44:G45)</f>
        <v>#REF!</v>
      </c>
      <c r="H46" s="50" t="e">
        <f>SUM(D46:G46)</f>
        <v>#REF!</v>
      </c>
      <c r="I46" s="51"/>
      <c r="J46" s="51"/>
      <c r="K46" s="51"/>
      <c r="L46" s="52" t="s">
        <v>76</v>
      </c>
      <c r="M46" s="58">
        <f>+AG12+AG13+AG14+AG15+AG16+AG17+AG18</f>
        <v>11</v>
      </c>
      <c r="N46" s="58">
        <f>+AH12+AH13+AH14+AH15+AH16+AH17+AH18</f>
        <v>5</v>
      </c>
      <c r="O46" s="4">
        <f>SUM(M46:N46)</f>
        <v>16</v>
      </c>
      <c r="P46" s="62"/>
      <c r="Q46" s="59"/>
      <c r="R46" s="54" t="s">
        <v>23</v>
      </c>
      <c r="S46" s="54">
        <f>+R12+R13+R14+R15+R16+R17+R18</f>
        <v>6</v>
      </c>
      <c r="T46" s="54" t="s">
        <v>28</v>
      </c>
      <c r="U46" s="54">
        <f>+W12+W13+W14+W15+W16+W17+W18</f>
        <v>0</v>
      </c>
      <c r="X46" s="54" t="s">
        <v>77</v>
      </c>
      <c r="Y46" s="60">
        <f>+O12+O13+O14+O15+O16+O17+O18</f>
        <v>7</v>
      </c>
      <c r="AB46" s="8" t="s">
        <v>78</v>
      </c>
      <c r="AC46" s="8">
        <f>SUM(AA12:AA18)</f>
        <v>0</v>
      </c>
      <c r="AG46" s="8" t="s">
        <v>38</v>
      </c>
      <c r="AH46" s="97">
        <f>+AO12+AO13+AO14+AO15+AO16+AO17+AO18</f>
        <v>6</v>
      </c>
      <c r="AI46" s="9" t="s">
        <v>42</v>
      </c>
      <c r="AJ46" s="9">
        <f>+AS12+AS13+AS14+AS15+AS16+AS17+AS18</f>
        <v>0</v>
      </c>
    </row>
    <row r="47" spans="1:73" s="57" customFormat="1" ht="45" customHeigh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2" t="s">
        <v>79</v>
      </c>
      <c r="M47" s="58">
        <f>+AI12+AI13+AI14+AI15+AI16+AI17+AI18</f>
        <v>13</v>
      </c>
      <c r="N47" s="58">
        <f>+AJ12+AJ13+AJ14+AJ15+AJ16+AJ17+AJ18</f>
        <v>15</v>
      </c>
      <c r="O47" s="4">
        <f t="shared" ref="O47:O48" si="10">SUM(M47:N47)</f>
        <v>28</v>
      </c>
      <c r="P47" s="62"/>
      <c r="Q47" s="63"/>
      <c r="R47" s="54" t="s">
        <v>24</v>
      </c>
      <c r="S47" s="54">
        <f>+S12+S13+S14+S15+S16+S17+S18</f>
        <v>3</v>
      </c>
      <c r="T47" s="54" t="s">
        <v>29</v>
      </c>
      <c r="U47" s="54">
        <f>+X12+X13+X14+X15+X16+X17+X18</f>
        <v>3</v>
      </c>
      <c r="X47" s="64" t="s">
        <v>1</v>
      </c>
      <c r="Y47" s="65">
        <f>SUM(Y44:Y46)</f>
        <v>121</v>
      </c>
      <c r="AB47" s="8" t="s">
        <v>33</v>
      </c>
      <c r="AC47" s="8">
        <f>SUM(AB12:AB18)</f>
        <v>9</v>
      </c>
      <c r="AG47" s="8" t="s">
        <v>39</v>
      </c>
      <c r="AH47" s="97">
        <f>+AP12+AP13+AP14+AP15+AP16+AP17+AP18</f>
        <v>1</v>
      </c>
      <c r="AI47" s="9" t="s">
        <v>46</v>
      </c>
      <c r="AJ47" s="9">
        <f>+AW12+AW13+AW14+AW15+AW16+AW17+AW18</f>
        <v>6</v>
      </c>
      <c r="AK47" s="9" t="s">
        <v>1</v>
      </c>
      <c r="AL47" s="9">
        <f>SUM(AH44:AH47,AJ43:AJ47,AL43:AL44)</f>
        <v>24</v>
      </c>
    </row>
    <row r="48" spans="1:73" s="57" customFormat="1" ht="45" customHeight="1" x14ac:dyDescent="0.25">
      <c r="A48" s="51"/>
      <c r="B48" s="51"/>
      <c r="C48" s="66"/>
      <c r="D48" s="66"/>
      <c r="E48" s="66"/>
      <c r="F48" s="66"/>
      <c r="G48" s="51"/>
      <c r="H48" s="67"/>
      <c r="I48" s="51"/>
      <c r="J48" s="51"/>
      <c r="K48" s="51"/>
      <c r="L48" s="52" t="s">
        <v>80</v>
      </c>
      <c r="M48" s="58">
        <f>+AK12+AK13+AK14+AK15+AK16+AK17+AK18</f>
        <v>31</v>
      </c>
      <c r="N48" s="58">
        <f>+AL12+AL13+AL14+AL15+AL16+AL17+AL18</f>
        <v>8</v>
      </c>
      <c r="O48" s="4">
        <f t="shared" si="10"/>
        <v>39</v>
      </c>
      <c r="P48" s="62"/>
      <c r="Q48" s="63"/>
      <c r="R48" s="68" t="s">
        <v>1</v>
      </c>
      <c r="S48" s="68">
        <f>+S44+S45+S46+S47+U44+U45+U46+U47+U43</f>
        <v>100</v>
      </c>
      <c r="AB48" s="2" t="s">
        <v>1</v>
      </c>
      <c r="AC48" s="2">
        <f>SUM(AC44:AC47)</f>
        <v>10</v>
      </c>
    </row>
    <row r="49" spans="1:38" s="57" customFormat="1" ht="45" customHeight="1" x14ac:dyDescent="0.25">
      <c r="A49" s="51"/>
      <c r="B49" s="51"/>
      <c r="I49" s="66"/>
      <c r="J49" s="66"/>
      <c r="K49" s="66"/>
      <c r="L49" s="69" t="s">
        <v>1</v>
      </c>
      <c r="M49" s="70">
        <f>SUM(M44:M48)</f>
        <v>72</v>
      </c>
      <c r="N49" s="70">
        <f>SUM(N44:N48)</f>
        <v>49</v>
      </c>
      <c r="O49" s="70">
        <f>SUM(M49:N49)</f>
        <v>121</v>
      </c>
      <c r="P49" s="59"/>
      <c r="Q49" s="59"/>
    </row>
    <row r="50" spans="1:38" s="57" customFormat="1" ht="45" customHeight="1" x14ac:dyDescent="0.25">
      <c r="A50" s="155" t="s">
        <v>82</v>
      </c>
      <c r="B50" s="156"/>
      <c r="C50" s="49" t="s">
        <v>67</v>
      </c>
      <c r="D50" s="49" t="s">
        <v>14</v>
      </c>
      <c r="E50" s="49" t="s">
        <v>15</v>
      </c>
      <c r="F50" s="49" t="s">
        <v>16</v>
      </c>
      <c r="G50" s="49" t="s">
        <v>17</v>
      </c>
      <c r="H50" s="50"/>
      <c r="I50" s="51"/>
      <c r="J50" s="155" t="s">
        <v>82</v>
      </c>
      <c r="K50" s="156"/>
      <c r="L50" s="52" t="s">
        <v>68</v>
      </c>
      <c r="M50" s="2" t="s">
        <v>2</v>
      </c>
      <c r="N50" s="2" t="s">
        <v>3</v>
      </c>
      <c r="O50" s="4" t="s">
        <v>1</v>
      </c>
      <c r="P50" s="155" t="s">
        <v>82</v>
      </c>
      <c r="Q50" s="156"/>
      <c r="R50" s="53" t="s">
        <v>7</v>
      </c>
      <c r="S50" s="53"/>
      <c r="T50" s="54" t="s">
        <v>25</v>
      </c>
      <c r="U50" s="54">
        <f>+T19+T20+T21+T22+T23+T24+T25</f>
        <v>0</v>
      </c>
      <c r="V50" s="155" t="s">
        <v>82</v>
      </c>
      <c r="W50" s="156"/>
      <c r="X50" s="55" t="s">
        <v>6</v>
      </c>
      <c r="Y50" s="56" t="s">
        <v>69</v>
      </c>
      <c r="Z50" s="155" t="s">
        <v>82</v>
      </c>
      <c r="AA50" s="156"/>
      <c r="AB50" s="8" t="s">
        <v>70</v>
      </c>
      <c r="AC50" s="8"/>
      <c r="AE50" s="155" t="s">
        <v>82</v>
      </c>
      <c r="AF50" s="156"/>
      <c r="AG50" s="152" t="s">
        <v>13</v>
      </c>
      <c r="AH50" s="153"/>
      <c r="AI50" s="9" t="s">
        <v>43</v>
      </c>
      <c r="AJ50" s="9">
        <f>SUM(AT19:AT25)</f>
        <v>0</v>
      </c>
      <c r="AK50" s="9" t="s">
        <v>45</v>
      </c>
      <c r="AL50" s="9">
        <f>SUM(AV19:AV25)</f>
        <v>0</v>
      </c>
    </row>
    <row r="51" spans="1:38" s="57" customFormat="1" ht="45" customHeight="1" x14ac:dyDescent="0.25">
      <c r="A51" s="51"/>
      <c r="B51" s="51"/>
      <c r="C51" s="49" t="s">
        <v>4</v>
      </c>
      <c r="D51" s="49">
        <f>+E19+E20+E21+E22+E23+E24+E25</f>
        <v>0</v>
      </c>
      <c r="E51" s="49">
        <f>+F19+F20+F21+F22+F23+F24+F25</f>
        <v>0</v>
      </c>
      <c r="F51" s="49">
        <f>+G19+G20+G21+G22+G23+G24+G25</f>
        <v>0</v>
      </c>
      <c r="G51" s="49">
        <f>+H19+H20+H21+H22+H23+H24+H25</f>
        <v>0</v>
      </c>
      <c r="H51" s="50">
        <f>SUM(D51:G51)</f>
        <v>0</v>
      </c>
      <c r="I51" s="51"/>
      <c r="J51" s="51"/>
      <c r="K51" s="51"/>
      <c r="L51" s="52" t="s">
        <v>71</v>
      </c>
      <c r="M51" s="58">
        <f>+AC19+AC20+AC21+AC22+AC23+AC24+AC25</f>
        <v>0</v>
      </c>
      <c r="N51" s="58">
        <f>+AD19+AD20+AD21+AD22+AD23+AD24+AD25</f>
        <v>0</v>
      </c>
      <c r="O51" s="4">
        <f>SUM(M51:N51)</f>
        <v>0</v>
      </c>
      <c r="P51" s="59"/>
      <c r="Q51" s="59"/>
      <c r="R51" s="54" t="s">
        <v>21</v>
      </c>
      <c r="S51" s="54">
        <f>+P19+P20+P21+P22+P23+P24+P25</f>
        <v>0</v>
      </c>
      <c r="T51" s="54" t="s">
        <v>26</v>
      </c>
      <c r="U51" s="54">
        <f>+U19+U20+U21+U22+U23+U24+U25</f>
        <v>0</v>
      </c>
      <c r="X51" s="54" t="s">
        <v>72</v>
      </c>
      <c r="Y51" s="60">
        <f>+M19+M20+M21+M22+M23+M24+M25</f>
        <v>0</v>
      </c>
      <c r="AB51" s="8" t="s">
        <v>30</v>
      </c>
      <c r="AC51" s="8">
        <f>SUM(Y19:Y25)</f>
        <v>0</v>
      </c>
      <c r="AG51" s="8" t="s">
        <v>36</v>
      </c>
      <c r="AH51" s="97">
        <f>+AM19+AM20+AM21+AM22+AM23+AM24+AM25</f>
        <v>0</v>
      </c>
      <c r="AI51" s="9" t="s">
        <v>40</v>
      </c>
      <c r="AJ51" s="9">
        <f>+AQ19+AQ20+AQ21+AQ22+AQ23+AQ24+AQ25</f>
        <v>0</v>
      </c>
      <c r="AK51" s="9" t="s">
        <v>47</v>
      </c>
      <c r="AL51" s="9">
        <f>AX19+AX20+AX21+AX22+AX23+AX24+AX25</f>
        <v>0</v>
      </c>
    </row>
    <row r="52" spans="1:38" s="57" customFormat="1" ht="45" customHeight="1" x14ac:dyDescent="0.25">
      <c r="A52" s="51"/>
      <c r="B52" s="51"/>
      <c r="C52" s="49" t="s">
        <v>5</v>
      </c>
      <c r="D52" s="49">
        <f>+I19+I20+I21+I22+I23+I24+I25</f>
        <v>0</v>
      </c>
      <c r="E52" s="49">
        <f>+J19+J20+J21+J22+J23+J24+J25</f>
        <v>0</v>
      </c>
      <c r="F52" s="49">
        <f>+K19+K20+K21+K22+K23+K24+K25</f>
        <v>0</v>
      </c>
      <c r="G52" s="49">
        <f>+L19+L20+L21+L22+L23+L24+L25</f>
        <v>0</v>
      </c>
      <c r="H52" s="50">
        <f>SUM(D52:G52)</f>
        <v>0</v>
      </c>
      <c r="I52" s="51"/>
      <c r="J52" s="51"/>
      <c r="K52" s="51"/>
      <c r="L52" s="52" t="s">
        <v>73</v>
      </c>
      <c r="M52" s="58">
        <f>+AE19+AE20+AE21+AE22+AE23+AE24+AE25</f>
        <v>0</v>
      </c>
      <c r="N52" s="58">
        <f>+AF19+AF20+AF21+AF22+AF23+AF24+AF25</f>
        <v>0</v>
      </c>
      <c r="O52" s="4">
        <f>SUM(M52:N52)</f>
        <v>0</v>
      </c>
      <c r="P52" s="59"/>
      <c r="Q52" s="59"/>
      <c r="R52" s="54" t="s">
        <v>22</v>
      </c>
      <c r="S52" s="54">
        <f>+Q19+Q20+Q21+Q22+Q23+Q24+Q25</f>
        <v>0</v>
      </c>
      <c r="T52" s="54" t="s">
        <v>27</v>
      </c>
      <c r="U52" s="54">
        <f>+V19+V20+V21+V22+V23+V24+V25</f>
        <v>0</v>
      </c>
      <c r="X52" s="54" t="s">
        <v>74</v>
      </c>
      <c r="Y52" s="60">
        <f>+N19+N20+N21+N22+N23+N24+N25</f>
        <v>0</v>
      </c>
      <c r="AB52" s="8" t="s">
        <v>75</v>
      </c>
      <c r="AC52" s="8">
        <f>SUM(Z19:Z25)</f>
        <v>0</v>
      </c>
      <c r="AG52" s="8" t="s">
        <v>37</v>
      </c>
      <c r="AH52" s="97">
        <f>+AN19+AN20+AN21+AN22+AN23+AN24+AN25</f>
        <v>0</v>
      </c>
      <c r="AI52" s="9" t="s">
        <v>41</v>
      </c>
      <c r="AJ52" s="9">
        <f>+AR19+AR20+AR21+AR22+AR23+AR24+AR25</f>
        <v>0</v>
      </c>
    </row>
    <row r="53" spans="1:38" s="57" customFormat="1" ht="45" customHeight="1" x14ac:dyDescent="0.25">
      <c r="A53" s="51"/>
      <c r="B53" s="51"/>
      <c r="C53" s="50" t="s">
        <v>1</v>
      </c>
      <c r="D53" s="50">
        <f>SUM(D51:D52)</f>
        <v>0</v>
      </c>
      <c r="E53" s="50">
        <f>SUM(E51:E52)</f>
        <v>0</v>
      </c>
      <c r="F53" s="50">
        <f>SUM(F51:F52)</f>
        <v>0</v>
      </c>
      <c r="G53" s="50">
        <f>SUM(G51:G52)</f>
        <v>0</v>
      </c>
      <c r="H53" s="50">
        <f>SUM(D53:G53)</f>
        <v>0</v>
      </c>
      <c r="I53" s="51"/>
      <c r="J53" s="51"/>
      <c r="K53" s="51"/>
      <c r="L53" s="52" t="s">
        <v>76</v>
      </c>
      <c r="M53" s="58">
        <f>+AG19+AG20+AG21+AG22+AG23+AG24+AG25</f>
        <v>0</v>
      </c>
      <c r="N53" s="58">
        <f>+AH19+AH20+AH21+AH22+AH23+AH24+AH25</f>
        <v>0</v>
      </c>
      <c r="O53" s="4">
        <f>SUM(M53:N53)</f>
        <v>0</v>
      </c>
      <c r="P53" s="62"/>
      <c r="Q53" s="59"/>
      <c r="R53" s="54" t="s">
        <v>23</v>
      </c>
      <c r="S53" s="54">
        <f>+R19+R20+R21+R22+R23+R24+R25</f>
        <v>0</v>
      </c>
      <c r="T53" s="54" t="s">
        <v>28</v>
      </c>
      <c r="U53" s="54">
        <f>+W19+W20+W21+W22+W23+W24+W25</f>
        <v>0</v>
      </c>
      <c r="X53" s="54" t="s">
        <v>77</v>
      </c>
      <c r="Y53" s="60">
        <f>+O19+O20+O21+O22+O23+O24+O25</f>
        <v>0</v>
      </c>
      <c r="AB53" s="8" t="s">
        <v>78</v>
      </c>
      <c r="AC53" s="8">
        <f>SUM(AA19:AA25)</f>
        <v>0</v>
      </c>
      <c r="AG53" s="8" t="s">
        <v>38</v>
      </c>
      <c r="AH53" s="97">
        <f>+AO19+AO20+AO21+AO22+AO23+AO24+AO25</f>
        <v>0</v>
      </c>
      <c r="AI53" s="9" t="s">
        <v>42</v>
      </c>
      <c r="AJ53" s="9">
        <f>+AS19+AS20+AS21+AS22+AS23+AS24+AS25</f>
        <v>0</v>
      </c>
    </row>
    <row r="54" spans="1:38" s="57" customFormat="1" ht="45" customHeigh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2" t="s">
        <v>79</v>
      </c>
      <c r="M54" s="58">
        <f>+AI19+AI20+AI21+AI22+AI23+AI24+AI25</f>
        <v>0</v>
      </c>
      <c r="N54" s="58">
        <f>+AJ19+AJ20+AJ21+AJ22+AJ23+AJ24+AJ25</f>
        <v>0</v>
      </c>
      <c r="O54" s="4">
        <f t="shared" ref="O54:O56" si="11">SUM(M54:N54)</f>
        <v>0</v>
      </c>
      <c r="P54" s="62"/>
      <c r="Q54" s="63"/>
      <c r="R54" s="54" t="s">
        <v>24</v>
      </c>
      <c r="S54" s="54">
        <f>+S19+S20+S21+S22+S23+S24+S25</f>
        <v>0</v>
      </c>
      <c r="T54" s="54" t="s">
        <v>29</v>
      </c>
      <c r="U54" s="54">
        <f>+X19+X20+X21+X22+X23+X24+X25</f>
        <v>0</v>
      </c>
      <c r="X54" s="64" t="s">
        <v>1</v>
      </c>
      <c r="Y54" s="65">
        <f>SUM(Y51:Y53)</f>
        <v>0</v>
      </c>
      <c r="AB54" s="8" t="s">
        <v>33</v>
      </c>
      <c r="AC54" s="8">
        <f>SUM(AB19:AB25)</f>
        <v>0</v>
      </c>
      <c r="AG54" s="8" t="s">
        <v>39</v>
      </c>
      <c r="AH54" s="97">
        <f>+AP19+AP20+AP21+AP22+AP23+AP24+AP25</f>
        <v>0</v>
      </c>
      <c r="AI54" s="9" t="s">
        <v>46</v>
      </c>
      <c r="AJ54" s="9">
        <f>+AW19+AW20+AW21+AW22+AW23+AW24+AW25</f>
        <v>0</v>
      </c>
      <c r="AK54" s="9" t="s">
        <v>1</v>
      </c>
      <c r="AL54" s="9">
        <f>SUM(AH51:AH54,AJ50:AJ51:AJ52:AJ54,AL50:AL51)</f>
        <v>0</v>
      </c>
    </row>
    <row r="55" spans="1:38" s="57" customFormat="1" ht="45" customHeight="1" x14ac:dyDescent="0.25">
      <c r="A55" s="51"/>
      <c r="B55" s="51"/>
      <c r="C55" s="66"/>
      <c r="D55" s="66"/>
      <c r="E55" s="66"/>
      <c r="F55" s="66"/>
      <c r="G55" s="51"/>
      <c r="H55" s="67"/>
      <c r="I55" s="51"/>
      <c r="J55" s="51"/>
      <c r="K55" s="51"/>
      <c r="L55" s="52" t="s">
        <v>80</v>
      </c>
      <c r="M55" s="58">
        <f>+AK19+AK20+AK21+AK22+AK23+AK24+AK25</f>
        <v>0</v>
      </c>
      <c r="N55" s="58">
        <f>+AL19+AL20+AL21+AL22+AL23+AL24+AL25</f>
        <v>0</v>
      </c>
      <c r="O55" s="4">
        <f t="shared" si="11"/>
        <v>0</v>
      </c>
      <c r="P55" s="62"/>
      <c r="Q55" s="63"/>
      <c r="R55" s="68" t="s">
        <v>1</v>
      </c>
      <c r="S55" s="68">
        <f>+S51+S52+S53+S54+U51+U52+U53+U54+U50</f>
        <v>0</v>
      </c>
      <c r="AB55" s="2" t="s">
        <v>1</v>
      </c>
      <c r="AC55" s="2">
        <f>SUM(AC51:AC54)</f>
        <v>0</v>
      </c>
    </row>
    <row r="56" spans="1:38" s="57" customFormat="1" ht="45" customHeight="1" x14ac:dyDescent="0.25">
      <c r="A56" s="51"/>
      <c r="B56" s="51"/>
      <c r="I56" s="66"/>
      <c r="J56" s="66"/>
      <c r="K56" s="66"/>
      <c r="L56" s="69" t="s">
        <v>1</v>
      </c>
      <c r="M56" s="70">
        <f>SUM(M51:M55)</f>
        <v>0</v>
      </c>
      <c r="N56" s="70">
        <f>SUM(N51:N55)</f>
        <v>0</v>
      </c>
      <c r="O56" s="70">
        <f t="shared" si="11"/>
        <v>0</v>
      </c>
      <c r="P56" s="59"/>
      <c r="Q56" s="59"/>
    </row>
    <row r="57" spans="1:38" s="57" customFormat="1" ht="45" customHeight="1" x14ac:dyDescent="0.25">
      <c r="A57" s="155" t="s">
        <v>83</v>
      </c>
      <c r="B57" s="156"/>
      <c r="C57" s="49" t="s">
        <v>67</v>
      </c>
      <c r="D57" s="49" t="s">
        <v>14</v>
      </c>
      <c r="E57" s="49" t="s">
        <v>15</v>
      </c>
      <c r="F57" s="49" t="s">
        <v>16</v>
      </c>
      <c r="G57" s="49" t="s">
        <v>17</v>
      </c>
      <c r="H57" s="50"/>
      <c r="I57" s="51"/>
      <c r="J57" s="155" t="s">
        <v>83</v>
      </c>
      <c r="K57" s="156"/>
      <c r="L57" s="52" t="s">
        <v>68</v>
      </c>
      <c r="M57" s="2" t="s">
        <v>2</v>
      </c>
      <c r="N57" s="2" t="s">
        <v>3</v>
      </c>
      <c r="O57" s="4" t="s">
        <v>1</v>
      </c>
      <c r="P57" s="155" t="s">
        <v>83</v>
      </c>
      <c r="Q57" s="156"/>
      <c r="R57" s="53" t="s">
        <v>7</v>
      </c>
      <c r="S57" s="53"/>
      <c r="T57" s="54" t="s">
        <v>25</v>
      </c>
      <c r="U57" s="54" t="e">
        <f>+T26+T27+T28+T29+T30+T31+T32+T33+#REF!</f>
        <v>#REF!</v>
      </c>
      <c r="V57" s="155" t="s">
        <v>83</v>
      </c>
      <c r="W57" s="156"/>
      <c r="X57" s="55" t="s">
        <v>6</v>
      </c>
      <c r="Y57" s="56" t="s">
        <v>69</v>
      </c>
      <c r="Z57" s="155" t="s">
        <v>83</v>
      </c>
      <c r="AA57" s="156"/>
      <c r="AB57" s="8" t="s">
        <v>70</v>
      </c>
      <c r="AC57" s="8"/>
      <c r="AE57" s="155" t="s">
        <v>83</v>
      </c>
      <c r="AF57" s="156"/>
      <c r="AG57" s="152" t="s">
        <v>13</v>
      </c>
      <c r="AH57" s="153"/>
      <c r="AI57" s="9" t="s">
        <v>43</v>
      </c>
      <c r="AJ57" s="9">
        <f>SUM(AT26:AT33)</f>
        <v>0</v>
      </c>
      <c r="AK57" s="9" t="s">
        <v>45</v>
      </c>
      <c r="AL57" s="9">
        <f>SUM(AV26:AV33)</f>
        <v>0</v>
      </c>
    </row>
    <row r="58" spans="1:38" s="57" customFormat="1" ht="45" customHeight="1" x14ac:dyDescent="0.25">
      <c r="A58" s="51"/>
      <c r="B58" s="51"/>
      <c r="C58" s="49" t="s">
        <v>4</v>
      </c>
      <c r="D58" s="49">
        <f>SUM(E26:E33)</f>
        <v>0</v>
      </c>
      <c r="E58" s="49" t="e">
        <f>+F26+F27+F28+F29+F30+F31+F32+F33+#REF!</f>
        <v>#REF!</v>
      </c>
      <c r="F58" s="49" t="e">
        <f>+G26+G27+G28+G29+G30+G31+G32+G33+#REF!</f>
        <v>#REF!</v>
      </c>
      <c r="G58" s="49" t="e">
        <f>+H26+H27+H28+H29+H30+H31+H32+H33+#REF!</f>
        <v>#REF!</v>
      </c>
      <c r="H58" s="50" t="e">
        <f>SUM(D58:G58)</f>
        <v>#REF!</v>
      </c>
      <c r="I58" s="51"/>
      <c r="J58" s="51"/>
      <c r="K58" s="51"/>
      <c r="L58" s="52" t="s">
        <v>71</v>
      </c>
      <c r="M58" s="58">
        <f>+AC26+AC27+AC28+AC29+AC30+AC31+AC32+AC33</f>
        <v>0</v>
      </c>
      <c r="N58" s="58" t="e">
        <f>+AD26+AD27+AD28+AD29+AD30+AD31+AD32+AD33+#REF!</f>
        <v>#REF!</v>
      </c>
      <c r="O58" s="4" t="e">
        <f>SUM(M58:N58)</f>
        <v>#REF!</v>
      </c>
      <c r="P58" s="59"/>
      <c r="Q58" s="59"/>
      <c r="R58" s="54" t="s">
        <v>21</v>
      </c>
      <c r="S58" s="54" t="e">
        <f>+P26+P27+P28+P29+P30+P31+P32+P33+#REF!</f>
        <v>#REF!</v>
      </c>
      <c r="T58" s="54" t="s">
        <v>26</v>
      </c>
      <c r="U58" s="54" t="e">
        <f>+U26+U27+U28+U29+U30+U31+U32+U33+#REF!</f>
        <v>#REF!</v>
      </c>
      <c r="X58" s="54" t="s">
        <v>72</v>
      </c>
      <c r="Y58" s="60" t="e">
        <f>+M26+M27+M28+M29+M30+M31+M32+M33+#REF!</f>
        <v>#REF!</v>
      </c>
      <c r="AB58" s="8" t="s">
        <v>30</v>
      </c>
      <c r="AC58" s="8">
        <f>SUM(Y26:Y33)</f>
        <v>0</v>
      </c>
      <c r="AG58" s="8" t="s">
        <v>36</v>
      </c>
      <c r="AH58" s="97" t="e">
        <f>+AM26+AM27+AM28+AM29+AM30+AM31+AM32+AM33+#REF!</f>
        <v>#REF!</v>
      </c>
      <c r="AI58" s="9" t="s">
        <v>40</v>
      </c>
      <c r="AJ58" s="9" t="e">
        <f>+AQ26+AQ27+AQ28+AQ29+AQ30+AQ31+AQ32+AQ33+#REF!</f>
        <v>#REF!</v>
      </c>
      <c r="AK58" s="9" t="s">
        <v>47</v>
      </c>
      <c r="AL58" s="9" t="e">
        <f>AX26+AX27+AX28+AX29+AX30+AX31+AX32+AX33+#REF!</f>
        <v>#REF!</v>
      </c>
    </row>
    <row r="59" spans="1:38" s="57" customFormat="1" ht="45" customHeight="1" x14ac:dyDescent="0.25">
      <c r="A59" s="51"/>
      <c r="B59" s="51"/>
      <c r="C59" s="49" t="s">
        <v>5</v>
      </c>
      <c r="D59" s="49" t="e">
        <f>+I26+I27+I28+I29+I30+I31+I32+I33+#REF!</f>
        <v>#REF!</v>
      </c>
      <c r="E59" s="49" t="e">
        <f>+J26+J27+J28+J29+J30+J31+J32+J33+#REF!</f>
        <v>#REF!</v>
      </c>
      <c r="F59" s="49" t="e">
        <f>+K26+K27+K28+K29+K30+K31+K32+K33+#REF!</f>
        <v>#REF!</v>
      </c>
      <c r="G59" s="49" t="e">
        <f>+L26+L27+L28+L29+L30+L31+L32+L33+#REF!</f>
        <v>#REF!</v>
      </c>
      <c r="H59" s="50" t="e">
        <f>SUM(D59:G59)</f>
        <v>#REF!</v>
      </c>
      <c r="I59" s="51"/>
      <c r="J59" s="51"/>
      <c r="K59" s="51"/>
      <c r="L59" s="52" t="s">
        <v>73</v>
      </c>
      <c r="M59" s="58" t="e">
        <f>+AE26+AE27+AE28+AE29+AE30+AE31+AE32+AE33+#REF!</f>
        <v>#REF!</v>
      </c>
      <c r="N59" s="58" t="e">
        <f>+AF26+AF27+AF28+AF29+AF30+AF31+AF32+AF33+#REF!</f>
        <v>#REF!</v>
      </c>
      <c r="O59" s="4" t="e">
        <f>SUM(M59:N59)</f>
        <v>#REF!</v>
      </c>
      <c r="P59" s="59"/>
      <c r="Q59" s="59"/>
      <c r="R59" s="54" t="s">
        <v>22</v>
      </c>
      <c r="S59" s="54" t="e">
        <f>+Q26+Q27+Q28+Q29+Q30+Q31+Q32+Q33+#REF!</f>
        <v>#REF!</v>
      </c>
      <c r="T59" s="54" t="s">
        <v>27</v>
      </c>
      <c r="U59" s="54" t="e">
        <f>+V26+V27+V28+V29+V30+V31+V32+V33+#REF!</f>
        <v>#REF!</v>
      </c>
      <c r="X59" s="54" t="s">
        <v>74</v>
      </c>
      <c r="Y59" s="60" t="e">
        <f>+N26+N27+N28+N29+N30+N31+N32+N33+#REF!</f>
        <v>#REF!</v>
      </c>
      <c r="AB59" s="8" t="s">
        <v>75</v>
      </c>
      <c r="AC59" s="8">
        <f>SUM(Z26:Z33)</f>
        <v>0</v>
      </c>
      <c r="AG59" s="8" t="s">
        <v>37</v>
      </c>
      <c r="AH59" s="97" t="e">
        <f>+AN26+AN27+AN28+AN29+AN30+AN31+AN32+AN33+#REF!</f>
        <v>#REF!</v>
      </c>
      <c r="AI59" s="9" t="s">
        <v>41</v>
      </c>
      <c r="AJ59" s="9" t="e">
        <f>+AR26+AR27+AR28+AR29+AR30+AR31+AR32+AR33+#REF!</f>
        <v>#REF!</v>
      </c>
    </row>
    <row r="60" spans="1:38" s="57" customFormat="1" ht="45" customHeight="1" x14ac:dyDescent="0.25">
      <c r="A60" s="51"/>
      <c r="B60" s="51"/>
      <c r="C60" s="50" t="s">
        <v>1</v>
      </c>
      <c r="D60" s="50" t="e">
        <f>SUM(D58:D59)</f>
        <v>#REF!</v>
      </c>
      <c r="E60" s="50" t="e">
        <f>SUM(E58:E59)</f>
        <v>#REF!</v>
      </c>
      <c r="F60" s="50" t="e">
        <f>SUM(F58:F59)</f>
        <v>#REF!</v>
      </c>
      <c r="G60" s="50" t="e">
        <f>SUM(G58:G59)</f>
        <v>#REF!</v>
      </c>
      <c r="H60" s="50" t="e">
        <f>SUM(D60:G60)</f>
        <v>#REF!</v>
      </c>
      <c r="I60" s="51"/>
      <c r="J60" s="51"/>
      <c r="K60" s="51"/>
      <c r="L60" s="52" t="s">
        <v>76</v>
      </c>
      <c r="M60" s="58">
        <f>I36</f>
        <v>0</v>
      </c>
      <c r="N60" s="58" t="e">
        <f>+AH26+AH27+AH28+AH29+AH30+AH31+AH32+AH33+#REF!</f>
        <v>#REF!</v>
      </c>
      <c r="O60" s="4" t="e">
        <f>SUM(M60:N60)</f>
        <v>#REF!</v>
      </c>
      <c r="P60" s="62"/>
      <c r="Q60" s="59"/>
      <c r="R60" s="54" t="s">
        <v>23</v>
      </c>
      <c r="S60" s="54" t="e">
        <f>+R26+R27+R28+R29+R30+R31+R32+R33+#REF!</f>
        <v>#REF!</v>
      </c>
      <c r="T60" s="54" t="s">
        <v>28</v>
      </c>
      <c r="U60" s="54">
        <f>+W26+W27+W28+W29+W30+W31+W32</f>
        <v>0</v>
      </c>
      <c r="X60" s="54" t="s">
        <v>77</v>
      </c>
      <c r="Y60" s="60">
        <f>+O26+O27+O28+O29+O30+O31+O32</f>
        <v>0</v>
      </c>
      <c r="AB60" s="8" t="s">
        <v>78</v>
      </c>
      <c r="AC60" s="8">
        <f>SUM(AA26:AA33)</f>
        <v>0</v>
      </c>
      <c r="AG60" s="8" t="s">
        <v>38</v>
      </c>
      <c r="AH60" s="97">
        <f>+AO26+AO27+AO28+AO29+AO30+AO31+AO32+AO33+AK60</f>
        <v>0</v>
      </c>
      <c r="AI60" s="9" t="s">
        <v>42</v>
      </c>
      <c r="AJ60" s="9" t="e">
        <f>+AS26+AS27+AS28+AS29+AS30+AS31+AS32+AS33+#REF!</f>
        <v>#REF!</v>
      </c>
    </row>
    <row r="61" spans="1:38" s="57" customFormat="1" ht="45" customHeight="1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2" t="s">
        <v>79</v>
      </c>
      <c r="M61" s="58" t="e">
        <f>+AI26+AI27+AI28+AI29+AI30+AI31+AI32+AI33+#REF!</f>
        <v>#REF!</v>
      </c>
      <c r="N61" s="58" t="e">
        <f>+AJ26+AJ27+AJ28+AJ29+AJ30+AJ31+AJ32+AJ33+#REF!</f>
        <v>#REF!</v>
      </c>
      <c r="O61" s="4" t="e">
        <f t="shared" ref="O61:O62" si="12">SUM(M61:N61)</f>
        <v>#REF!</v>
      </c>
      <c r="P61" s="62"/>
      <c r="Q61" s="63"/>
      <c r="R61" s="54" t="s">
        <v>24</v>
      </c>
      <c r="S61" s="54" t="e">
        <f>+S26+S27+S28+S29+S30+S31+S32+S33+#REF!</f>
        <v>#REF!</v>
      </c>
      <c r="T61" s="54" t="s">
        <v>29</v>
      </c>
      <c r="U61" s="54" t="e">
        <f>+X26+X27+X28+X29+X30+X31+X32+X33+#REF!</f>
        <v>#REF!</v>
      </c>
      <c r="X61" s="64" t="s">
        <v>1</v>
      </c>
      <c r="Y61" s="65" t="e">
        <f>SUM(Y58:Y60)</f>
        <v>#REF!</v>
      </c>
      <c r="AB61" s="8" t="s">
        <v>33</v>
      </c>
      <c r="AC61" s="8">
        <f>SUM(AB26:AB33)</f>
        <v>0</v>
      </c>
      <c r="AG61" s="8" t="s">
        <v>39</v>
      </c>
      <c r="AH61" s="97" t="e">
        <f>+AP26+AP27+AP28+AP29+AP30+AP31+AP32+AP33+#REF!</f>
        <v>#REF!</v>
      </c>
      <c r="AI61" s="9" t="s">
        <v>46</v>
      </c>
      <c r="AJ61" s="9" t="e">
        <f>+AW26+AW27+AW28+AW29+AW30+AW31+AW32+AW33+#REF!</f>
        <v>#REF!</v>
      </c>
      <c r="AK61" s="8" t="s">
        <v>1</v>
      </c>
      <c r="AL61" s="9" t="e">
        <f>SUM(AH58,AH58:AH61,AJ57:AJ61,AL57:AL58)</f>
        <v>#REF!</v>
      </c>
    </row>
    <row r="62" spans="1:38" s="57" customFormat="1" ht="45" customHeight="1" x14ac:dyDescent="0.25">
      <c r="A62" s="51"/>
      <c r="B62" s="51"/>
      <c r="C62" s="66"/>
      <c r="D62" s="66"/>
      <c r="E62" s="66"/>
      <c r="F62" s="66"/>
      <c r="G62" s="51"/>
      <c r="H62" s="67"/>
      <c r="I62" s="51"/>
      <c r="J62" s="51"/>
      <c r="K62" s="51"/>
      <c r="L62" s="52" t="s">
        <v>80</v>
      </c>
      <c r="M62" s="58" t="e">
        <f>+AK26+AK27+AK28+AK29+AK30+AK31+AK32+AK33+#REF!</f>
        <v>#REF!</v>
      </c>
      <c r="N62" s="58" t="e">
        <f>+AL26+AL27+AL28+AL29+AL30+AL31+AL32+AL33+#REF!</f>
        <v>#REF!</v>
      </c>
      <c r="O62" s="4" t="e">
        <f t="shared" si="12"/>
        <v>#REF!</v>
      </c>
      <c r="P62" s="62"/>
      <c r="Q62" s="63"/>
      <c r="R62" s="68" t="s">
        <v>1</v>
      </c>
      <c r="S62" s="68" t="e">
        <f>+S58+S59+S60+S61+U58+U59+U60+U61+U57</f>
        <v>#REF!</v>
      </c>
      <c r="AB62" s="2" t="s">
        <v>1</v>
      </c>
      <c r="AC62" s="2">
        <f>SUM(AC58:AC61)</f>
        <v>0</v>
      </c>
    </row>
    <row r="63" spans="1:38" s="57" customFormat="1" ht="45" customHeight="1" x14ac:dyDescent="0.25">
      <c r="A63" s="51"/>
      <c r="B63" s="51"/>
      <c r="I63" s="66"/>
      <c r="J63" s="66"/>
      <c r="K63" s="66"/>
      <c r="L63" s="69" t="s">
        <v>1</v>
      </c>
      <c r="M63" s="70" t="e">
        <f>SUM(M58:M62)</f>
        <v>#REF!</v>
      </c>
      <c r="N63" s="70" t="e">
        <f>SUM(N58:N62)</f>
        <v>#REF!</v>
      </c>
      <c r="O63" s="70" t="e">
        <f>SUM(M63:N63)</f>
        <v>#REF!</v>
      </c>
      <c r="P63" s="59"/>
      <c r="Q63" s="59"/>
    </row>
    <row r="64" spans="1:38" s="57" customFormat="1" ht="45" customHeight="1" x14ac:dyDescent="0.25">
      <c r="B64" s="51"/>
      <c r="I64" s="66"/>
      <c r="J64" s="66"/>
      <c r="K64" s="66"/>
      <c r="P64" s="59"/>
      <c r="Q64" s="59"/>
    </row>
    <row r="65" spans="2:48" s="57" customFormat="1" ht="45" customHeight="1" x14ac:dyDescent="0.25">
      <c r="B65" s="51"/>
      <c r="I65" s="66"/>
      <c r="J65" s="66"/>
      <c r="K65" s="66"/>
      <c r="P65" s="59"/>
      <c r="Q65" s="59"/>
    </row>
    <row r="66" spans="2:48" s="57" customFormat="1" ht="45" customHeight="1" x14ac:dyDescent="0.25">
      <c r="B66" s="51"/>
      <c r="C66" s="49" t="s">
        <v>67</v>
      </c>
      <c r="D66" s="49" t="s">
        <v>14</v>
      </c>
      <c r="E66" s="49" t="s">
        <v>15</v>
      </c>
      <c r="F66" s="49" t="s">
        <v>16</v>
      </c>
      <c r="G66" s="49" t="s">
        <v>17</v>
      </c>
      <c r="H66" s="50"/>
      <c r="I66" s="66"/>
      <c r="J66" s="66"/>
      <c r="K66" s="66"/>
      <c r="L66" s="52" t="s">
        <v>68</v>
      </c>
      <c r="M66" s="2" t="s">
        <v>2</v>
      </c>
      <c r="N66" s="2" t="s">
        <v>3</v>
      </c>
      <c r="O66" s="4" t="s">
        <v>1</v>
      </c>
      <c r="P66" s="59"/>
      <c r="Q66" s="59"/>
      <c r="R66" s="53" t="s">
        <v>7</v>
      </c>
      <c r="S66" s="53"/>
      <c r="T66" s="54" t="s">
        <v>25</v>
      </c>
      <c r="U66" s="54" t="e">
        <f>+U36+U43+U50+U57</f>
        <v>#REF!</v>
      </c>
      <c r="V66" s="59"/>
      <c r="W66" s="59"/>
      <c r="X66" s="55" t="s">
        <v>6</v>
      </c>
      <c r="Y66" s="56" t="s">
        <v>69</v>
      </c>
      <c r="Z66" s="71"/>
      <c r="AA66" s="71"/>
      <c r="AB66" s="8" t="s">
        <v>70</v>
      </c>
      <c r="AC66" s="8"/>
      <c r="AD66" s="71"/>
      <c r="AE66" s="71"/>
      <c r="AF66" s="71"/>
      <c r="AG66" s="154" t="s">
        <v>13</v>
      </c>
      <c r="AH66" s="154"/>
      <c r="AI66" s="9" t="s">
        <v>44</v>
      </c>
      <c r="AJ66" s="20">
        <v>7</v>
      </c>
      <c r="AK66" s="9" t="s">
        <v>45</v>
      </c>
      <c r="AL66" s="9">
        <v>1</v>
      </c>
      <c r="AO66" s="72" t="s">
        <v>84</v>
      </c>
      <c r="AP66" s="98" t="s">
        <v>85</v>
      </c>
      <c r="AQ66" s="98"/>
    </row>
    <row r="67" spans="2:48" s="57" customFormat="1" ht="45" customHeight="1" x14ac:dyDescent="0.25">
      <c r="B67" s="74" t="s">
        <v>65</v>
      </c>
      <c r="C67" s="49" t="s">
        <v>4</v>
      </c>
      <c r="D67" s="49" t="e">
        <f t="shared" ref="D67:G68" si="13">+D37+D44+D51+D58</f>
        <v>#REF!</v>
      </c>
      <c r="E67" s="49" t="e">
        <f t="shared" si="13"/>
        <v>#REF!</v>
      </c>
      <c r="F67" s="49" t="e">
        <f t="shared" si="13"/>
        <v>#REF!</v>
      </c>
      <c r="G67" s="49" t="e">
        <f t="shared" si="13"/>
        <v>#REF!</v>
      </c>
      <c r="H67" s="50" t="e">
        <f>SUM(D67:G67)</f>
        <v>#REF!</v>
      </c>
      <c r="I67" s="51"/>
      <c r="J67" s="51"/>
      <c r="K67" s="74" t="s">
        <v>65</v>
      </c>
      <c r="L67" s="52" t="s">
        <v>71</v>
      </c>
      <c r="M67" s="9">
        <f>+M37+M44+M51+M58</f>
        <v>52</v>
      </c>
      <c r="N67" s="9" t="e">
        <f t="shared" ref="M67:N71" si="14">+N37+N44+N51+N58</f>
        <v>#REF!</v>
      </c>
      <c r="O67" s="4" t="e">
        <f t="shared" ref="O67:O71" si="15">SUM(M67:N67)</f>
        <v>#REF!</v>
      </c>
      <c r="P67" s="59"/>
      <c r="Q67" s="74" t="s">
        <v>65</v>
      </c>
      <c r="R67" s="54" t="s">
        <v>21</v>
      </c>
      <c r="S67" s="54" t="e">
        <f>+S37+S44+S51+S58</f>
        <v>#REF!</v>
      </c>
      <c r="T67" s="54" t="s">
        <v>26</v>
      </c>
      <c r="U67" s="54" t="e">
        <f>+U37+U44+U51+U58</f>
        <v>#REF!</v>
      </c>
      <c r="W67" s="74" t="s">
        <v>65</v>
      </c>
      <c r="X67" s="54" t="s">
        <v>72</v>
      </c>
      <c r="Y67" s="60" t="e">
        <f>+Y37+Y44+Y51+Y58</f>
        <v>#REF!</v>
      </c>
      <c r="AA67" s="74" t="s">
        <v>65</v>
      </c>
      <c r="AB67" s="8" t="s">
        <v>30</v>
      </c>
      <c r="AC67" s="8">
        <f>+AC37+AC44+AC51+AC58</f>
        <v>9</v>
      </c>
      <c r="AF67" s="74" t="s">
        <v>65</v>
      </c>
      <c r="AG67" s="8" t="s">
        <v>36</v>
      </c>
      <c r="AH67" s="8" t="e">
        <f>+AH37+AH44+AH51+AH58</f>
        <v>#REF!</v>
      </c>
      <c r="AI67" s="8" t="s">
        <v>40</v>
      </c>
      <c r="AJ67" s="12">
        <v>10</v>
      </c>
      <c r="AK67" s="9" t="s">
        <v>47</v>
      </c>
      <c r="AL67" s="9">
        <v>0</v>
      </c>
      <c r="AP67" s="75" t="s">
        <v>48</v>
      </c>
      <c r="AQ67" s="8">
        <v>1</v>
      </c>
      <c r="AR67" s="76" t="s">
        <v>57</v>
      </c>
      <c r="AS67" s="8">
        <v>50</v>
      </c>
      <c r="AT67" s="51"/>
      <c r="AU67" s="51"/>
      <c r="AV67" s="51"/>
    </row>
    <row r="68" spans="2:48" s="57" customFormat="1" ht="45" customHeight="1" x14ac:dyDescent="0.25">
      <c r="B68" s="51"/>
      <c r="C68" s="49" t="s">
        <v>5</v>
      </c>
      <c r="D68" s="49" t="e">
        <f t="shared" si="13"/>
        <v>#REF!</v>
      </c>
      <c r="E68" s="49" t="e">
        <f t="shared" si="13"/>
        <v>#REF!</v>
      </c>
      <c r="F68" s="49" t="e">
        <f t="shared" si="13"/>
        <v>#REF!</v>
      </c>
      <c r="G68" s="49" t="e">
        <f t="shared" si="13"/>
        <v>#REF!</v>
      </c>
      <c r="H68" s="50" t="e">
        <f>SUM(D68:G68)</f>
        <v>#REF!</v>
      </c>
      <c r="I68" s="51"/>
      <c r="J68" s="51"/>
      <c r="K68" s="51"/>
      <c r="L68" s="52" t="s">
        <v>73</v>
      </c>
      <c r="M68" s="58" t="e">
        <f>+M38+M45+M52+M59</f>
        <v>#REF!</v>
      </c>
      <c r="N68" s="58" t="e">
        <f t="shared" si="14"/>
        <v>#REF!</v>
      </c>
      <c r="O68" s="4" t="e">
        <f t="shared" si="15"/>
        <v>#REF!</v>
      </c>
      <c r="P68" s="59"/>
      <c r="Q68" s="59"/>
      <c r="R68" s="54" t="s">
        <v>22</v>
      </c>
      <c r="S68" s="54" t="e">
        <f>+S38+S45+S52+S59</f>
        <v>#REF!</v>
      </c>
      <c r="T68" s="54" t="s">
        <v>27</v>
      </c>
      <c r="U68" s="54" t="e">
        <f>+U38+U45+U52+U59</f>
        <v>#REF!</v>
      </c>
      <c r="X68" s="54" t="s">
        <v>74</v>
      </c>
      <c r="Y68" s="60" t="e">
        <f>+Y38+Y45+Y52+Y59</f>
        <v>#REF!</v>
      </c>
      <c r="AB68" s="8" t="s">
        <v>75</v>
      </c>
      <c r="AC68" s="8">
        <f>+AC38+AC45+AC52+AC59</f>
        <v>10</v>
      </c>
      <c r="AG68" s="8" t="s">
        <v>37</v>
      </c>
      <c r="AH68" s="8" t="e">
        <f>+AH38+AH45+AH52+AH59</f>
        <v>#REF!</v>
      </c>
      <c r="AI68" s="8" t="s">
        <v>41</v>
      </c>
      <c r="AJ68" s="77">
        <v>4</v>
      </c>
      <c r="AP68" s="76" t="s">
        <v>49</v>
      </c>
      <c r="AQ68" s="8">
        <v>22</v>
      </c>
      <c r="AR68" s="76" t="s">
        <v>58</v>
      </c>
      <c r="AS68" s="8">
        <v>34</v>
      </c>
      <c r="AT68" s="51"/>
      <c r="AU68" s="51"/>
      <c r="AV68" s="51"/>
    </row>
    <row r="69" spans="2:48" s="57" customFormat="1" ht="45" customHeight="1" x14ac:dyDescent="0.25">
      <c r="B69" s="51"/>
      <c r="C69" s="50" t="s">
        <v>1</v>
      </c>
      <c r="D69" s="50" t="e">
        <f>SUM(D67:D68)</f>
        <v>#REF!</v>
      </c>
      <c r="E69" s="50" t="e">
        <f>SUM(E67:E68)</f>
        <v>#REF!</v>
      </c>
      <c r="F69" s="50" t="e">
        <f>SUM(F67:F68)</f>
        <v>#REF!</v>
      </c>
      <c r="G69" s="50" t="e">
        <f>SUM(G67:G68)</f>
        <v>#REF!</v>
      </c>
      <c r="H69" s="50" t="e">
        <f>SUM(D69:G69)</f>
        <v>#REF!</v>
      </c>
      <c r="I69" s="51"/>
      <c r="J69" s="51"/>
      <c r="K69" s="51"/>
      <c r="L69" s="52" t="s">
        <v>76</v>
      </c>
      <c r="M69" s="58">
        <f t="shared" si="14"/>
        <v>47</v>
      </c>
      <c r="N69" s="58" t="e">
        <f t="shared" si="14"/>
        <v>#REF!</v>
      </c>
      <c r="O69" s="4" t="e">
        <f t="shared" si="15"/>
        <v>#REF!</v>
      </c>
      <c r="P69" s="59"/>
      <c r="Q69" s="59"/>
      <c r="R69" s="54" t="s">
        <v>23</v>
      </c>
      <c r="S69" s="54" t="e">
        <f t="shared" ref="S69" si="16">+S39+S46+S53+S60</f>
        <v>#REF!</v>
      </c>
      <c r="T69" s="54" t="s">
        <v>28</v>
      </c>
      <c r="U69" s="54">
        <f t="shared" ref="U69" si="17">+U39+U46+U53+U60</f>
        <v>1</v>
      </c>
      <c r="X69" s="54" t="s">
        <v>77</v>
      </c>
      <c r="Y69" s="60">
        <v>99</v>
      </c>
      <c r="AB69" s="8" t="s">
        <v>78</v>
      </c>
      <c r="AC69" s="8">
        <f t="shared" ref="AC69:AC70" si="18">+AC39+AC46+AC53+AC60</f>
        <v>3</v>
      </c>
      <c r="AG69" s="8" t="s">
        <v>38</v>
      </c>
      <c r="AH69" s="8">
        <f>+AH39+AH46+AH53+AH60</f>
        <v>24</v>
      </c>
      <c r="AI69" s="8" t="s">
        <v>42</v>
      </c>
      <c r="AJ69" s="77">
        <v>7</v>
      </c>
      <c r="AP69" s="76" t="s">
        <v>50</v>
      </c>
      <c r="AQ69" s="8">
        <v>2</v>
      </c>
      <c r="AR69" s="76" t="s">
        <v>59</v>
      </c>
      <c r="AS69" s="8">
        <v>3</v>
      </c>
      <c r="AT69" s="51"/>
      <c r="AU69" s="51"/>
      <c r="AV69" s="51"/>
    </row>
    <row r="70" spans="2:48" s="57" customFormat="1" ht="45" customHeight="1" x14ac:dyDescent="0.25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2" t="s">
        <v>79</v>
      </c>
      <c r="M70" s="78" t="e">
        <f t="shared" si="14"/>
        <v>#REF!</v>
      </c>
      <c r="N70" s="78" t="e">
        <f t="shared" si="14"/>
        <v>#REF!</v>
      </c>
      <c r="O70" s="4" t="e">
        <f t="shared" si="15"/>
        <v>#REF!</v>
      </c>
      <c r="P70" s="62"/>
      <c r="Q70" s="59"/>
      <c r="R70" s="54" t="s">
        <v>24</v>
      </c>
      <c r="S70" s="54" t="e">
        <f>+S40+S47+S54+S61</f>
        <v>#REF!</v>
      </c>
      <c r="T70" s="54" t="s">
        <v>29</v>
      </c>
      <c r="U70" s="54" t="e">
        <f>+U40+U47+U54+U61</f>
        <v>#REF!</v>
      </c>
      <c r="X70" s="64" t="s">
        <v>1</v>
      </c>
      <c r="Y70" s="79" t="e">
        <f>SUM(Y67:Y69)</f>
        <v>#REF!</v>
      </c>
      <c r="AB70" s="8" t="s">
        <v>33</v>
      </c>
      <c r="AC70" s="8">
        <f t="shared" si="18"/>
        <v>18</v>
      </c>
      <c r="AG70" s="8" t="s">
        <v>39</v>
      </c>
      <c r="AH70" s="8" t="e">
        <f>+AH40+AH47+AH54+AH61</f>
        <v>#REF!</v>
      </c>
      <c r="AI70" s="77" t="s">
        <v>46</v>
      </c>
      <c r="AJ70" s="77">
        <v>35</v>
      </c>
      <c r="AK70" s="80" t="s">
        <v>1</v>
      </c>
      <c r="AL70" s="81" t="e">
        <f>+AH67+AH68+AH69+AH70+AJ66+AJ67+AJ68+AJ69+AJ70+AL66+AL67</f>
        <v>#REF!</v>
      </c>
      <c r="AP70" s="76" t="s">
        <v>86</v>
      </c>
      <c r="AQ70" s="8">
        <v>6</v>
      </c>
      <c r="AR70" s="76" t="s">
        <v>60</v>
      </c>
      <c r="AS70" s="8">
        <v>4</v>
      </c>
      <c r="AT70" s="51"/>
      <c r="AU70" s="51"/>
      <c r="AV70" s="51"/>
    </row>
    <row r="71" spans="2:48" s="57" customFormat="1" ht="45" customHeight="1" x14ac:dyDescent="0.25">
      <c r="B71" s="51"/>
      <c r="C71" s="66"/>
      <c r="D71" s="66"/>
      <c r="E71" s="66"/>
      <c r="F71" s="66"/>
      <c r="G71" s="51"/>
      <c r="H71" s="67"/>
      <c r="I71" s="51"/>
      <c r="J71" s="51"/>
      <c r="K71" s="51"/>
      <c r="L71" s="52" t="s">
        <v>80</v>
      </c>
      <c r="M71" s="78" t="e">
        <f t="shared" si="14"/>
        <v>#REF!</v>
      </c>
      <c r="N71" s="78" t="e">
        <f>+N41+N48+N55+N62</f>
        <v>#REF!</v>
      </c>
      <c r="O71" s="4" t="e">
        <f t="shared" si="15"/>
        <v>#REF!</v>
      </c>
      <c r="P71" s="62"/>
      <c r="Q71" s="63"/>
      <c r="R71" s="68" t="s">
        <v>1</v>
      </c>
      <c r="S71" s="68" t="e">
        <f>+S67+S68+S69+S70+U66+U67+U68+U69+U70</f>
        <v>#REF!</v>
      </c>
      <c r="AB71" s="2" t="s">
        <v>1</v>
      </c>
      <c r="AC71" s="2">
        <f>SUM(AC67:AC70)</f>
        <v>40</v>
      </c>
      <c r="AP71" s="76" t="s">
        <v>52</v>
      </c>
      <c r="AQ71" s="8">
        <v>10</v>
      </c>
      <c r="AR71" s="76" t="s">
        <v>61</v>
      </c>
      <c r="AS71" s="8">
        <v>3</v>
      </c>
      <c r="AT71" s="51"/>
      <c r="AU71" s="51"/>
      <c r="AV71" s="51"/>
    </row>
    <row r="72" spans="2:48" ht="45" customHeight="1" x14ac:dyDescent="0.4">
      <c r="B72" s="48"/>
      <c r="I72" s="48"/>
      <c r="J72" s="48"/>
      <c r="K72" s="48"/>
      <c r="L72" s="82" t="s">
        <v>1</v>
      </c>
      <c r="M72" s="4" t="e">
        <f>SUM(M67+M68+M69+M70+M71)</f>
        <v>#REF!</v>
      </c>
      <c r="N72" s="4" t="e">
        <f>SUM(N67:N71)</f>
        <v>#REF!</v>
      </c>
      <c r="O72" s="83" t="e">
        <f>SUM(M72:N72)</f>
        <v>#REF!</v>
      </c>
      <c r="P72" s="84"/>
      <c r="Q72" s="85"/>
      <c r="AP72" s="11" t="s">
        <v>53</v>
      </c>
      <c r="AQ72" s="8">
        <v>16</v>
      </c>
      <c r="AR72" s="11" t="s">
        <v>62</v>
      </c>
      <c r="AS72" s="99">
        <v>5</v>
      </c>
      <c r="AT72" s="87"/>
      <c r="AU72" s="87"/>
      <c r="AV72" s="87"/>
    </row>
    <row r="73" spans="2:48" ht="50.1" customHeight="1" x14ac:dyDescent="0.35">
      <c r="AP73" s="11" t="s">
        <v>54</v>
      </c>
      <c r="AQ73" s="8">
        <v>1</v>
      </c>
      <c r="AR73" s="11" t="s">
        <v>63</v>
      </c>
      <c r="AS73" s="99">
        <v>1</v>
      </c>
      <c r="AT73" s="87"/>
      <c r="AU73" s="87"/>
      <c r="AV73" s="87"/>
    </row>
    <row r="74" spans="2:48" ht="50.1" customHeight="1" x14ac:dyDescent="0.35">
      <c r="AP74" s="11" t="s">
        <v>55</v>
      </c>
      <c r="AQ74" s="8">
        <v>0</v>
      </c>
      <c r="AR74" s="11" t="s">
        <v>64</v>
      </c>
      <c r="AS74" s="99">
        <v>1</v>
      </c>
      <c r="AT74" s="87"/>
      <c r="AU74" s="87"/>
      <c r="AV74" s="87"/>
    </row>
    <row r="75" spans="2:48" ht="50.1" customHeight="1" x14ac:dyDescent="0.25">
      <c r="AP75" s="11" t="s">
        <v>56</v>
      </c>
      <c r="AQ75" s="8">
        <v>2</v>
      </c>
      <c r="AR75" s="88" t="s">
        <v>1</v>
      </c>
      <c r="AS75" s="89">
        <f>SUM(AQ67:AQ75,AS67:AS74)</f>
        <v>161</v>
      </c>
      <c r="AT75" s="90"/>
      <c r="AU75" s="90"/>
      <c r="AV75" s="90"/>
    </row>
  </sheetData>
  <mergeCells count="45">
    <mergeCell ref="A2:X2"/>
    <mergeCell ref="A3:A4"/>
    <mergeCell ref="B3:B4"/>
    <mergeCell ref="C3:C4"/>
    <mergeCell ref="D3:D4"/>
    <mergeCell ref="E3:H3"/>
    <mergeCell ref="I3:L3"/>
    <mergeCell ref="M3:O3"/>
    <mergeCell ref="P3:X3"/>
    <mergeCell ref="AM3:AW3"/>
    <mergeCell ref="A36:B36"/>
    <mergeCell ref="J36:K36"/>
    <mergeCell ref="P36:Q36"/>
    <mergeCell ref="V36:W36"/>
    <mergeCell ref="Z36:AA36"/>
    <mergeCell ref="AE36:AF36"/>
    <mergeCell ref="AG36:AH36"/>
    <mergeCell ref="Y3:AB3"/>
    <mergeCell ref="AC3:AD3"/>
    <mergeCell ref="AE3:AF3"/>
    <mergeCell ref="AG3:AH3"/>
    <mergeCell ref="AI3:AJ3"/>
    <mergeCell ref="AK3:AL3"/>
    <mergeCell ref="AG43:AH43"/>
    <mergeCell ref="A50:B50"/>
    <mergeCell ref="J50:K50"/>
    <mergeCell ref="P50:Q50"/>
    <mergeCell ref="V50:W50"/>
    <mergeCell ref="Z50:AA50"/>
    <mergeCell ref="AE50:AF50"/>
    <mergeCell ref="AG50:AH50"/>
    <mergeCell ref="A43:B43"/>
    <mergeCell ref="J43:K43"/>
    <mergeCell ref="P43:Q43"/>
    <mergeCell ref="V43:W43"/>
    <mergeCell ref="Z43:AA43"/>
    <mergeCell ref="AE43:AF43"/>
    <mergeCell ref="AG57:AH57"/>
    <mergeCell ref="AG66:AH66"/>
    <mergeCell ref="A57:B57"/>
    <mergeCell ref="J57:K57"/>
    <mergeCell ref="P57:Q57"/>
    <mergeCell ref="V57:W57"/>
    <mergeCell ref="Z57:AA57"/>
    <mergeCell ref="AE57:AF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2599-8728-4812-80FE-ADEF02B376F7}">
  <dimension ref="A2:BU58"/>
  <sheetViews>
    <sheetView zoomScale="80" zoomScaleNormal="80" workbookViewId="0">
      <selection activeCell="J58" sqref="J58"/>
    </sheetView>
  </sheetViews>
  <sheetFormatPr defaultRowHeight="15" x14ac:dyDescent="0.25"/>
  <cols>
    <col min="1" max="1" width="13.28515625" customWidth="1"/>
    <col min="2" max="2" width="10.42578125" hidden="1" customWidth="1"/>
    <col min="3" max="3" width="0" hidden="1" customWidth="1"/>
    <col min="4" max="4" width="10" hidden="1" customWidth="1"/>
    <col min="5" max="5" width="10.28515625" bestFit="1" customWidth="1"/>
    <col min="8" max="8" width="10.28515625" bestFit="1" customWidth="1"/>
    <col min="13" max="13" width="11.5703125" hidden="1" customWidth="1"/>
    <col min="14" max="18" width="0" hidden="1" customWidth="1"/>
    <col min="19" max="19" width="12" hidden="1" customWidth="1"/>
    <col min="20" max="21" width="0" hidden="1" customWidth="1"/>
    <col min="22" max="22" width="10.42578125" hidden="1" customWidth="1"/>
    <col min="23" max="33" width="0" hidden="1" customWidth="1"/>
    <col min="34" max="34" width="9.5703125" hidden="1" customWidth="1"/>
    <col min="35" max="35" width="11.85546875" hidden="1" customWidth="1"/>
    <col min="36" max="38" width="0" hidden="1" customWidth="1"/>
    <col min="45" max="48" width="9.7109375" customWidth="1"/>
    <col min="51" max="67" width="0" hidden="1" customWidth="1"/>
  </cols>
  <sheetData>
    <row r="2" spans="1:73" ht="21" x14ac:dyDescent="0.25">
      <c r="A2" s="166" t="s">
        <v>88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spans="1:73" ht="18" x14ac:dyDescent="0.4">
      <c r="A3" s="169" t="s">
        <v>0</v>
      </c>
      <c r="B3" s="169" t="s">
        <v>1</v>
      </c>
      <c r="C3" s="170" t="s">
        <v>2</v>
      </c>
      <c r="D3" s="171" t="s">
        <v>3</v>
      </c>
      <c r="E3" s="172" t="s">
        <v>4</v>
      </c>
      <c r="F3" s="172"/>
      <c r="G3" s="172"/>
      <c r="H3" s="172"/>
      <c r="I3" s="173" t="s">
        <v>5</v>
      </c>
      <c r="J3" s="173"/>
      <c r="K3" s="173"/>
      <c r="L3" s="173"/>
      <c r="M3" s="151" t="s">
        <v>6</v>
      </c>
      <c r="N3" s="151"/>
      <c r="O3" s="151"/>
      <c r="P3" s="174" t="s">
        <v>7</v>
      </c>
      <c r="Q3" s="174"/>
      <c r="R3" s="174"/>
      <c r="S3" s="174"/>
      <c r="T3" s="174"/>
      <c r="U3" s="174"/>
      <c r="V3" s="174"/>
      <c r="W3" s="174"/>
      <c r="X3" s="174"/>
      <c r="Y3" s="160" t="s">
        <v>8</v>
      </c>
      <c r="Z3" s="161"/>
      <c r="AA3" s="161"/>
      <c r="AB3" s="162"/>
      <c r="AC3" s="163" t="s">
        <v>9</v>
      </c>
      <c r="AD3" s="164"/>
      <c r="AE3" s="165">
        <v>45219</v>
      </c>
      <c r="AF3" s="164"/>
      <c r="AG3" s="163" t="s">
        <v>10</v>
      </c>
      <c r="AH3" s="164"/>
      <c r="AI3" s="163" t="s">
        <v>11</v>
      </c>
      <c r="AJ3" s="164"/>
      <c r="AK3" s="163" t="s">
        <v>12</v>
      </c>
      <c r="AL3" s="164"/>
      <c r="AM3" s="157" t="s">
        <v>13</v>
      </c>
      <c r="AN3" s="158"/>
      <c r="AO3" s="158"/>
      <c r="AP3" s="158"/>
      <c r="AQ3" s="158"/>
      <c r="AR3" s="158"/>
      <c r="AS3" s="158"/>
      <c r="AT3" s="158"/>
      <c r="AU3" s="158"/>
      <c r="AV3" s="158"/>
      <c r="AW3" s="159"/>
      <c r="AX3" s="1"/>
    </row>
    <row r="4" spans="1:73" ht="33.75" customHeight="1" x14ac:dyDescent="0.4">
      <c r="A4" s="169"/>
      <c r="B4" s="169"/>
      <c r="C4" s="170"/>
      <c r="D4" s="171"/>
      <c r="E4" s="2" t="s">
        <v>14</v>
      </c>
      <c r="F4" s="2" t="s">
        <v>15</v>
      </c>
      <c r="G4" s="2" t="s">
        <v>16</v>
      </c>
      <c r="H4" s="2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93" t="s">
        <v>21</v>
      </c>
      <c r="Q4" s="93" t="s">
        <v>22</v>
      </c>
      <c r="R4" s="93" t="s">
        <v>23</v>
      </c>
      <c r="S4" s="93" t="s">
        <v>24</v>
      </c>
      <c r="T4" s="93" t="s">
        <v>25</v>
      </c>
      <c r="U4" s="93" t="s">
        <v>26</v>
      </c>
      <c r="V4" s="93" t="s">
        <v>27</v>
      </c>
      <c r="W4" s="93" t="s">
        <v>28</v>
      </c>
      <c r="X4" s="93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8" t="s">
        <v>36</v>
      </c>
      <c r="AN4" s="8" t="s">
        <v>37</v>
      </c>
      <c r="AO4" s="8" t="s">
        <v>38</v>
      </c>
      <c r="AP4" s="8" t="s">
        <v>39</v>
      </c>
      <c r="AQ4" s="8" t="s">
        <v>40</v>
      </c>
      <c r="AR4" s="8" t="s">
        <v>41</v>
      </c>
      <c r="AS4" s="8" t="s">
        <v>42</v>
      </c>
      <c r="AT4" s="8" t="s">
        <v>43</v>
      </c>
      <c r="AU4" s="8" t="s">
        <v>44</v>
      </c>
      <c r="AV4" s="8" t="s">
        <v>45</v>
      </c>
      <c r="AW4" s="9" t="s">
        <v>46</v>
      </c>
      <c r="AX4" s="8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</row>
    <row r="5" spans="1:73" ht="20.25" x14ac:dyDescent="0.35">
      <c r="A5" s="96">
        <v>45292</v>
      </c>
      <c r="B5" s="12">
        <v>1359</v>
      </c>
      <c r="C5" s="12">
        <v>751</v>
      </c>
      <c r="D5" s="12">
        <v>608</v>
      </c>
      <c r="E5" s="13">
        <v>612</v>
      </c>
      <c r="F5" s="13">
        <v>388</v>
      </c>
      <c r="G5" s="13">
        <v>137</v>
      </c>
      <c r="H5" s="13">
        <v>46</v>
      </c>
      <c r="I5" s="14">
        <v>91</v>
      </c>
      <c r="J5" s="14">
        <v>61</v>
      </c>
      <c r="K5" s="14">
        <v>20</v>
      </c>
      <c r="L5" s="14">
        <v>4</v>
      </c>
      <c r="M5" s="15">
        <v>871</v>
      </c>
      <c r="N5" s="15">
        <v>395</v>
      </c>
      <c r="O5" s="15">
        <v>93</v>
      </c>
      <c r="P5" s="16">
        <v>638</v>
      </c>
      <c r="Q5" s="16">
        <v>238</v>
      </c>
      <c r="R5" s="16">
        <v>43</v>
      </c>
      <c r="S5" s="16">
        <v>80</v>
      </c>
      <c r="T5" s="16">
        <v>94</v>
      </c>
      <c r="U5" s="16">
        <v>15</v>
      </c>
      <c r="V5" s="17">
        <v>54</v>
      </c>
      <c r="W5" s="17">
        <v>0</v>
      </c>
      <c r="X5" s="17">
        <v>21</v>
      </c>
      <c r="Y5" s="18">
        <v>8</v>
      </c>
      <c r="Z5" s="18">
        <v>51</v>
      </c>
      <c r="AA5" s="18">
        <v>0</v>
      </c>
      <c r="AB5" s="18">
        <v>48</v>
      </c>
      <c r="AC5" s="19">
        <v>153</v>
      </c>
      <c r="AD5" s="19">
        <v>183</v>
      </c>
      <c r="AE5" s="19">
        <v>44</v>
      </c>
      <c r="AF5" s="19">
        <v>31</v>
      </c>
      <c r="AG5" s="19">
        <v>143</v>
      </c>
      <c r="AH5" s="19">
        <v>78</v>
      </c>
      <c r="AI5" s="19">
        <v>238</v>
      </c>
      <c r="AJ5" s="19">
        <v>156</v>
      </c>
      <c r="AK5" s="19">
        <v>173</v>
      </c>
      <c r="AL5" s="19">
        <v>160</v>
      </c>
      <c r="AM5" s="20">
        <v>42</v>
      </c>
      <c r="AN5" s="20">
        <v>40</v>
      </c>
      <c r="AO5" s="20">
        <v>71</v>
      </c>
      <c r="AP5" s="20">
        <v>8</v>
      </c>
      <c r="AQ5" s="20">
        <v>6</v>
      </c>
      <c r="AR5" s="20">
        <v>2</v>
      </c>
      <c r="AS5" s="20">
        <v>3</v>
      </c>
      <c r="AT5" s="20">
        <v>1</v>
      </c>
      <c r="AU5" s="20">
        <v>9</v>
      </c>
      <c r="AV5" s="20">
        <v>1</v>
      </c>
      <c r="AW5" s="21">
        <v>22</v>
      </c>
      <c r="AX5" s="21">
        <v>2</v>
      </c>
      <c r="AY5" s="22">
        <v>1</v>
      </c>
      <c r="AZ5" s="23">
        <v>24</v>
      </c>
      <c r="BA5" s="23">
        <v>2</v>
      </c>
      <c r="BB5" s="23">
        <v>5</v>
      </c>
      <c r="BC5" s="23">
        <v>6</v>
      </c>
      <c r="BD5" s="23">
        <v>22</v>
      </c>
      <c r="BE5" s="23">
        <v>4</v>
      </c>
      <c r="BF5" s="23">
        <v>3</v>
      </c>
      <c r="BG5" s="23">
        <v>1</v>
      </c>
      <c r="BH5" s="23">
        <v>67</v>
      </c>
      <c r="BI5" s="23">
        <v>22</v>
      </c>
      <c r="BJ5" s="23">
        <v>2</v>
      </c>
      <c r="BK5" s="23">
        <v>9</v>
      </c>
      <c r="BL5" s="23">
        <v>1</v>
      </c>
      <c r="BM5" s="23">
        <v>4</v>
      </c>
      <c r="BN5" s="23">
        <v>3</v>
      </c>
      <c r="BO5" s="23">
        <v>0</v>
      </c>
      <c r="BP5" s="24">
        <v>176</v>
      </c>
      <c r="BQ5">
        <f>SUM(E5:H5,I5:L5)</f>
        <v>1359</v>
      </c>
      <c r="BR5">
        <f>SUM(M5:O5)</f>
        <v>1359</v>
      </c>
      <c r="BS5">
        <f>SUM(P5:X5,AY5:BO5)</f>
        <v>1359</v>
      </c>
      <c r="BT5">
        <f>SUM(AM5:AX5)</f>
        <v>207</v>
      </c>
      <c r="BU5">
        <f>SUM(G5:H5,K5:L5)</f>
        <v>207</v>
      </c>
    </row>
    <row r="6" spans="1:73" ht="20.25" x14ac:dyDescent="0.35">
      <c r="A6" s="96">
        <v>45323</v>
      </c>
      <c r="B6" s="12"/>
      <c r="C6" s="12"/>
      <c r="D6" s="12"/>
      <c r="E6" s="13"/>
      <c r="F6" s="13"/>
      <c r="G6" s="13"/>
      <c r="H6" s="13"/>
      <c r="I6" s="14"/>
      <c r="J6" s="14"/>
      <c r="K6" s="14"/>
      <c r="L6" s="14"/>
      <c r="M6" s="15"/>
      <c r="N6" s="15"/>
      <c r="O6" s="15"/>
      <c r="P6" s="16"/>
      <c r="Q6" s="16"/>
      <c r="R6" s="16"/>
      <c r="S6" s="16"/>
      <c r="T6" s="16"/>
      <c r="U6" s="16"/>
      <c r="V6" s="17"/>
      <c r="W6" s="17"/>
      <c r="X6" s="17"/>
      <c r="Y6" s="18"/>
      <c r="Z6" s="18"/>
      <c r="AA6" s="18"/>
      <c r="AB6" s="18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1"/>
      <c r="AX6" s="21"/>
      <c r="AY6" s="22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4">
        <f t="shared" ref="BP6:BP17" si="0">SUM(E6:BO6)</f>
        <v>0</v>
      </c>
      <c r="BQ6">
        <f>SUM(E6:H6,I6:L6)</f>
        <v>0</v>
      </c>
      <c r="BR6">
        <f>SUM(M6:O6)</f>
        <v>0</v>
      </c>
      <c r="BS6">
        <f>SUM(P6:X6,AY6:BO6)</f>
        <v>0</v>
      </c>
      <c r="BT6">
        <f>SUM(AM6:AX6)</f>
        <v>0</v>
      </c>
      <c r="BU6">
        <f>SUM(G6:H6,K6:L6)</f>
        <v>0</v>
      </c>
    </row>
    <row r="7" spans="1:73" ht="17.25" x14ac:dyDescent="0.35">
      <c r="A7" s="96">
        <v>45352</v>
      </c>
      <c r="B7" s="12"/>
      <c r="C7" s="12"/>
      <c r="D7" s="12"/>
      <c r="E7" s="13"/>
      <c r="F7" s="13"/>
      <c r="G7" s="13"/>
      <c r="H7" s="13"/>
      <c r="I7" s="14"/>
      <c r="J7" s="14"/>
      <c r="K7" s="14"/>
      <c r="L7" s="14"/>
      <c r="M7" s="15"/>
      <c r="N7" s="15"/>
      <c r="O7" s="15"/>
      <c r="P7" s="25"/>
      <c r="Q7" s="25"/>
      <c r="R7" s="25"/>
      <c r="S7" s="25"/>
      <c r="T7" s="25"/>
      <c r="U7" s="25"/>
      <c r="V7" s="26"/>
      <c r="W7" s="26"/>
      <c r="X7" s="26"/>
      <c r="Y7" s="18"/>
      <c r="Z7" s="18"/>
      <c r="AA7" s="18"/>
      <c r="AB7" s="18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  <c r="AX7" s="21"/>
      <c r="AY7" s="22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4">
        <f t="shared" si="0"/>
        <v>0</v>
      </c>
      <c r="BQ7">
        <f t="shared" ref="BQ7:BQ16" si="1">SUM(E7:H7,I7:L7)</f>
        <v>0</v>
      </c>
      <c r="BR7">
        <f t="shared" ref="BR7:BR16" si="2">SUM(M7:O7)</f>
        <v>0</v>
      </c>
      <c r="BS7">
        <f t="shared" ref="BS7:BS16" si="3">SUM(P7:X7,AY7:BO7)</f>
        <v>0</v>
      </c>
      <c r="BT7">
        <f t="shared" ref="BT7:BT16" si="4">SUM(AM7:AX7)</f>
        <v>0</v>
      </c>
      <c r="BU7">
        <f t="shared" ref="BU7:BU16" si="5">SUM(G7:H7,K7:L7)</f>
        <v>0</v>
      </c>
    </row>
    <row r="8" spans="1:73" ht="18" x14ac:dyDescent="0.35">
      <c r="A8" s="96">
        <v>45383</v>
      </c>
      <c r="B8" s="12"/>
      <c r="C8" s="12"/>
      <c r="D8" s="12"/>
      <c r="E8" s="13"/>
      <c r="F8" s="13"/>
      <c r="G8" s="13"/>
      <c r="H8" s="13"/>
      <c r="I8" s="14"/>
      <c r="J8" s="14"/>
      <c r="K8" s="14"/>
      <c r="L8" s="14"/>
      <c r="M8" s="15"/>
      <c r="N8" s="15"/>
      <c r="O8" s="15"/>
      <c r="P8" s="27"/>
      <c r="Q8" s="27"/>
      <c r="R8" s="27"/>
      <c r="S8" s="27"/>
      <c r="T8" s="27"/>
      <c r="U8" s="27"/>
      <c r="V8" s="27"/>
      <c r="W8" s="27"/>
      <c r="X8" s="27"/>
      <c r="Y8" s="18"/>
      <c r="Z8" s="18"/>
      <c r="AA8" s="18"/>
      <c r="AB8" s="18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1"/>
      <c r="AX8" s="21"/>
      <c r="AY8" s="28"/>
      <c r="AZ8" s="20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4">
        <f t="shared" si="0"/>
        <v>0</v>
      </c>
      <c r="BQ8">
        <f t="shared" si="1"/>
        <v>0</v>
      </c>
      <c r="BR8">
        <f t="shared" si="2"/>
        <v>0</v>
      </c>
      <c r="BS8">
        <f t="shared" si="3"/>
        <v>0</v>
      </c>
      <c r="BT8">
        <f t="shared" si="4"/>
        <v>0</v>
      </c>
      <c r="BU8">
        <f t="shared" si="5"/>
        <v>0</v>
      </c>
    </row>
    <row r="9" spans="1:73" ht="17.25" x14ac:dyDescent="0.35">
      <c r="A9" s="96">
        <v>45413</v>
      </c>
      <c r="B9" s="12"/>
      <c r="C9" s="12"/>
      <c r="D9" s="12"/>
      <c r="E9" s="13"/>
      <c r="F9" s="13"/>
      <c r="G9" s="13"/>
      <c r="H9" s="13"/>
      <c r="I9" s="14"/>
      <c r="J9" s="14"/>
      <c r="K9" s="14"/>
      <c r="L9" s="14"/>
      <c r="M9" s="15"/>
      <c r="N9" s="15"/>
      <c r="O9" s="15"/>
      <c r="P9" s="25"/>
      <c r="Q9" s="25"/>
      <c r="R9" s="25"/>
      <c r="S9" s="25"/>
      <c r="T9" s="25"/>
      <c r="U9" s="25"/>
      <c r="V9" s="25"/>
      <c r="W9" s="25"/>
      <c r="X9" s="29"/>
      <c r="Y9" s="18"/>
      <c r="Z9" s="18"/>
      <c r="AA9" s="18"/>
      <c r="AB9" s="18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  <c r="AX9" s="21"/>
      <c r="AY9" s="28"/>
      <c r="AZ9" s="20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4">
        <f t="shared" si="0"/>
        <v>0</v>
      </c>
      <c r="BQ9">
        <f t="shared" si="1"/>
        <v>0</v>
      </c>
      <c r="BR9">
        <f t="shared" si="2"/>
        <v>0</v>
      </c>
      <c r="BS9">
        <f t="shared" si="3"/>
        <v>0</v>
      </c>
      <c r="BT9">
        <f t="shared" si="4"/>
        <v>0</v>
      </c>
      <c r="BU9">
        <f t="shared" si="5"/>
        <v>0</v>
      </c>
    </row>
    <row r="10" spans="1:73" ht="17.25" x14ac:dyDescent="0.35">
      <c r="A10" s="96">
        <v>45444</v>
      </c>
      <c r="B10" s="12"/>
      <c r="C10" s="12"/>
      <c r="D10" s="12"/>
      <c r="E10" s="13"/>
      <c r="F10" s="13"/>
      <c r="G10" s="13"/>
      <c r="H10" s="13"/>
      <c r="I10" s="14"/>
      <c r="J10" s="14"/>
      <c r="K10" s="14"/>
      <c r="L10" s="14"/>
      <c r="M10" s="15"/>
      <c r="N10" s="15"/>
      <c r="O10" s="15"/>
      <c r="P10" s="25"/>
      <c r="Q10" s="25"/>
      <c r="R10" s="25"/>
      <c r="S10" s="25"/>
      <c r="T10" s="25"/>
      <c r="U10" s="25"/>
      <c r="V10" s="25"/>
      <c r="W10" s="25"/>
      <c r="X10" s="25"/>
      <c r="Y10" s="18"/>
      <c r="Z10" s="18"/>
      <c r="AA10" s="18"/>
      <c r="AB10" s="18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1"/>
      <c r="AX10" s="21"/>
      <c r="AY10" s="28"/>
      <c r="AZ10" s="20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4">
        <f t="shared" si="0"/>
        <v>0</v>
      </c>
      <c r="BQ10">
        <f t="shared" si="1"/>
        <v>0</v>
      </c>
      <c r="BR10">
        <f t="shared" si="2"/>
        <v>0</v>
      </c>
      <c r="BS10">
        <f t="shared" si="3"/>
        <v>0</v>
      </c>
      <c r="BT10">
        <f t="shared" si="4"/>
        <v>0</v>
      </c>
      <c r="BU10">
        <f t="shared" si="5"/>
        <v>0</v>
      </c>
    </row>
    <row r="11" spans="1:73" s="35" customFormat="1" ht="19.5" customHeight="1" x14ac:dyDescent="0.35">
      <c r="A11" s="96">
        <v>45474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2"/>
      <c r="AX11" s="32"/>
      <c r="AY11" s="33"/>
      <c r="AZ11" s="30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4">
        <f t="shared" si="0"/>
        <v>0</v>
      </c>
      <c r="BQ11" s="35">
        <f>SUM(E11:H11,I11:L11)</f>
        <v>0</v>
      </c>
      <c r="BR11" s="35">
        <f t="shared" si="2"/>
        <v>0</v>
      </c>
      <c r="BS11" s="35">
        <f t="shared" si="3"/>
        <v>0</v>
      </c>
      <c r="BT11" s="35">
        <f t="shared" si="4"/>
        <v>0</v>
      </c>
      <c r="BU11" s="35">
        <f t="shared" si="5"/>
        <v>0</v>
      </c>
    </row>
    <row r="12" spans="1:73" ht="20.25" x14ac:dyDescent="0.35">
      <c r="A12" s="96">
        <v>45505</v>
      </c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36"/>
      <c r="N12" s="36"/>
      <c r="O12" s="36"/>
      <c r="P12" s="29"/>
      <c r="Q12" s="29"/>
      <c r="R12" s="29"/>
      <c r="S12" s="29"/>
      <c r="T12" s="29"/>
      <c r="U12" s="25"/>
      <c r="V12" s="29"/>
      <c r="W12" s="25"/>
      <c r="X12" s="29"/>
      <c r="Y12" s="18"/>
      <c r="Z12" s="18"/>
      <c r="AA12" s="18"/>
      <c r="AB12" s="18"/>
      <c r="AC12" s="38"/>
      <c r="AD12" s="19"/>
      <c r="AE12" s="19"/>
      <c r="AF12" s="19"/>
      <c r="AG12" s="19"/>
      <c r="AH12" s="19"/>
      <c r="AI12" s="19"/>
      <c r="AJ12" s="19"/>
      <c r="AK12" s="19"/>
      <c r="AL12" s="19"/>
      <c r="AM12" s="12"/>
      <c r="AN12" s="20"/>
      <c r="AO12" s="20"/>
      <c r="AP12" s="20"/>
      <c r="AQ12" s="20"/>
      <c r="AR12" s="20"/>
      <c r="AS12" s="20"/>
      <c r="AT12" s="20"/>
      <c r="AU12" s="20"/>
      <c r="AV12" s="20"/>
      <c r="AW12" s="21"/>
      <c r="AX12" s="21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4">
        <f t="shared" si="0"/>
        <v>0</v>
      </c>
      <c r="BQ12">
        <f t="shared" si="1"/>
        <v>0</v>
      </c>
      <c r="BR12">
        <f t="shared" si="2"/>
        <v>0</v>
      </c>
      <c r="BS12">
        <f t="shared" si="3"/>
        <v>0</v>
      </c>
      <c r="BT12">
        <f t="shared" si="4"/>
        <v>0</v>
      </c>
      <c r="BU12">
        <f t="shared" si="5"/>
        <v>0</v>
      </c>
    </row>
    <row r="13" spans="1:73" ht="20.25" x14ac:dyDescent="0.35">
      <c r="A13" s="96">
        <v>45536</v>
      </c>
      <c r="B13" s="12"/>
      <c r="C13" s="12"/>
      <c r="D13" s="12"/>
      <c r="E13" s="13"/>
      <c r="F13" s="13"/>
      <c r="G13" s="13"/>
      <c r="H13" s="13"/>
      <c r="I13" s="14"/>
      <c r="J13" s="14"/>
      <c r="K13" s="14"/>
      <c r="L13" s="14"/>
      <c r="M13" s="36"/>
      <c r="N13" s="36"/>
      <c r="O13" s="36"/>
      <c r="P13" s="25"/>
      <c r="Q13" s="25"/>
      <c r="R13" s="25"/>
      <c r="S13" s="25"/>
      <c r="T13" s="25"/>
      <c r="U13" s="25"/>
      <c r="V13" s="25"/>
      <c r="W13" s="25"/>
      <c r="X13" s="25"/>
      <c r="Y13" s="18"/>
      <c r="Z13" s="18"/>
      <c r="AA13" s="18"/>
      <c r="AB13" s="18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  <c r="AX13" s="21"/>
      <c r="AY13" s="28"/>
      <c r="AZ13" s="20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4">
        <f t="shared" si="0"/>
        <v>0</v>
      </c>
      <c r="BQ13">
        <f t="shared" si="1"/>
        <v>0</v>
      </c>
      <c r="BR13">
        <f t="shared" si="2"/>
        <v>0</v>
      </c>
      <c r="BS13">
        <f t="shared" si="3"/>
        <v>0</v>
      </c>
      <c r="BT13">
        <f t="shared" si="4"/>
        <v>0</v>
      </c>
      <c r="BU13">
        <f t="shared" si="5"/>
        <v>0</v>
      </c>
    </row>
    <row r="14" spans="1:73" ht="20.25" x14ac:dyDescent="0.35">
      <c r="A14" s="96">
        <v>45566</v>
      </c>
      <c r="B14" s="12"/>
      <c r="C14" s="12"/>
      <c r="D14" s="12"/>
      <c r="E14" s="13"/>
      <c r="F14" s="13"/>
      <c r="G14" s="13"/>
      <c r="H14" s="13"/>
      <c r="I14" s="14"/>
      <c r="J14" s="14"/>
      <c r="K14" s="14"/>
      <c r="L14" s="14"/>
      <c r="M14" s="36"/>
      <c r="N14" s="36"/>
      <c r="O14" s="36"/>
      <c r="P14" s="25"/>
      <c r="Q14" s="25"/>
      <c r="R14" s="25"/>
      <c r="S14" s="25"/>
      <c r="T14" s="25"/>
      <c r="U14" s="25"/>
      <c r="V14" s="25"/>
      <c r="W14" s="25"/>
      <c r="X14" s="25"/>
      <c r="Y14" s="18"/>
      <c r="Z14" s="18"/>
      <c r="AA14" s="18"/>
      <c r="AB14" s="18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4">
        <f t="shared" si="0"/>
        <v>0</v>
      </c>
      <c r="BQ14">
        <f t="shared" si="1"/>
        <v>0</v>
      </c>
      <c r="BR14">
        <f t="shared" si="2"/>
        <v>0</v>
      </c>
      <c r="BS14">
        <f t="shared" si="3"/>
        <v>0</v>
      </c>
      <c r="BT14">
        <f t="shared" si="4"/>
        <v>0</v>
      </c>
      <c r="BU14">
        <f t="shared" si="5"/>
        <v>0</v>
      </c>
    </row>
    <row r="15" spans="1:73" ht="16.5" x14ac:dyDescent="0.35">
      <c r="A15" s="96">
        <v>45597</v>
      </c>
      <c r="B15" s="12"/>
      <c r="C15" s="12"/>
      <c r="D15" s="12"/>
      <c r="E15" s="13"/>
      <c r="F15" s="13"/>
      <c r="G15" s="13"/>
      <c r="H15" s="13"/>
      <c r="I15" s="14"/>
      <c r="J15" s="14"/>
      <c r="K15" s="14"/>
      <c r="L15" s="14"/>
      <c r="M15" s="15"/>
      <c r="N15" s="15"/>
      <c r="O15" s="15"/>
      <c r="P15" s="25"/>
      <c r="Q15" s="25"/>
      <c r="R15" s="25"/>
      <c r="S15" s="25"/>
      <c r="T15" s="25"/>
      <c r="U15" s="25"/>
      <c r="V15" s="25"/>
      <c r="W15" s="25"/>
      <c r="X15" s="25"/>
      <c r="Y15" s="18"/>
      <c r="Z15" s="18"/>
      <c r="AA15" s="18"/>
      <c r="AB15" s="18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4">
        <f t="shared" si="0"/>
        <v>0</v>
      </c>
      <c r="BQ15">
        <f t="shared" si="1"/>
        <v>0</v>
      </c>
      <c r="BR15">
        <f t="shared" si="2"/>
        <v>0</v>
      </c>
      <c r="BS15">
        <f t="shared" si="3"/>
        <v>0</v>
      </c>
      <c r="BT15">
        <f t="shared" si="4"/>
        <v>0</v>
      </c>
      <c r="BU15">
        <f t="shared" si="5"/>
        <v>0</v>
      </c>
    </row>
    <row r="16" spans="1:73" ht="20.25" x14ac:dyDescent="0.35">
      <c r="A16" s="96">
        <v>45627</v>
      </c>
      <c r="B16" s="12"/>
      <c r="C16" s="12"/>
      <c r="D16" s="12"/>
      <c r="E16" s="13"/>
      <c r="F16" s="13"/>
      <c r="G16" s="13"/>
      <c r="H16" s="13"/>
      <c r="I16" s="39"/>
      <c r="J16" s="14"/>
      <c r="K16" s="14"/>
      <c r="L16" s="14"/>
      <c r="M16" s="15"/>
      <c r="N16" s="15"/>
      <c r="O16" s="15"/>
      <c r="P16" s="16"/>
      <c r="Q16" s="16"/>
      <c r="R16" s="16"/>
      <c r="S16" s="16"/>
      <c r="T16" s="16"/>
      <c r="U16" s="16"/>
      <c r="V16" s="16"/>
      <c r="W16" s="16"/>
      <c r="X16" s="16"/>
      <c r="Y16" s="18"/>
      <c r="Z16" s="18"/>
      <c r="AA16" s="18"/>
      <c r="AB16" s="18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4">
        <f t="shared" si="0"/>
        <v>0</v>
      </c>
      <c r="BQ16">
        <f t="shared" si="1"/>
        <v>0</v>
      </c>
      <c r="BR16">
        <f t="shared" si="2"/>
        <v>0</v>
      </c>
      <c r="BS16">
        <f t="shared" si="3"/>
        <v>0</v>
      </c>
      <c r="BT16">
        <f t="shared" si="4"/>
        <v>0</v>
      </c>
      <c r="BU16">
        <f t="shared" si="5"/>
        <v>0</v>
      </c>
    </row>
    <row r="17" spans="1:73" s="47" customFormat="1" ht="20.25" customHeight="1" x14ac:dyDescent="0.35">
      <c r="A17" s="45" t="s">
        <v>65</v>
      </c>
      <c r="B17" s="46">
        <f t="shared" ref="B17:L17" si="6">SUM(B5:B16)</f>
        <v>1359</v>
      </c>
      <c r="C17" s="46">
        <f t="shared" si="6"/>
        <v>751</v>
      </c>
      <c r="D17" s="46">
        <f t="shared" si="6"/>
        <v>608</v>
      </c>
      <c r="E17" s="46">
        <f t="shared" si="6"/>
        <v>612</v>
      </c>
      <c r="F17" s="46">
        <f t="shared" si="6"/>
        <v>388</v>
      </c>
      <c r="G17" s="46">
        <f t="shared" si="6"/>
        <v>137</v>
      </c>
      <c r="H17" s="46">
        <f t="shared" si="6"/>
        <v>46</v>
      </c>
      <c r="I17" s="46">
        <f t="shared" si="6"/>
        <v>91</v>
      </c>
      <c r="J17" s="46">
        <f t="shared" si="6"/>
        <v>61</v>
      </c>
      <c r="K17" s="46">
        <f t="shared" si="6"/>
        <v>20</v>
      </c>
      <c r="L17" s="46">
        <f t="shared" si="6"/>
        <v>4</v>
      </c>
      <c r="M17" s="46" t="s">
        <v>87</v>
      </c>
      <c r="N17" s="46">
        <f t="shared" ref="N17:AS17" si="7">SUM(N5:N16)</f>
        <v>395</v>
      </c>
      <c r="O17" s="46">
        <f t="shared" si="7"/>
        <v>93</v>
      </c>
      <c r="P17" s="46">
        <f t="shared" si="7"/>
        <v>638</v>
      </c>
      <c r="Q17" s="46">
        <f t="shared" si="7"/>
        <v>238</v>
      </c>
      <c r="R17" s="46">
        <f t="shared" si="7"/>
        <v>43</v>
      </c>
      <c r="S17" s="46">
        <f t="shared" si="7"/>
        <v>80</v>
      </c>
      <c r="T17" s="46">
        <f t="shared" si="7"/>
        <v>94</v>
      </c>
      <c r="U17" s="46">
        <f t="shared" si="7"/>
        <v>15</v>
      </c>
      <c r="V17" s="46">
        <f t="shared" si="7"/>
        <v>54</v>
      </c>
      <c r="W17" s="46">
        <f t="shared" si="7"/>
        <v>0</v>
      </c>
      <c r="X17" s="46">
        <f t="shared" si="7"/>
        <v>21</v>
      </c>
      <c r="Y17" s="46">
        <f t="shared" si="7"/>
        <v>8</v>
      </c>
      <c r="Z17" s="46">
        <f t="shared" si="7"/>
        <v>51</v>
      </c>
      <c r="AA17" s="46">
        <f t="shared" si="7"/>
        <v>0</v>
      </c>
      <c r="AB17" s="46">
        <f t="shared" si="7"/>
        <v>48</v>
      </c>
      <c r="AC17" s="46">
        <f t="shared" si="7"/>
        <v>153</v>
      </c>
      <c r="AD17" s="46">
        <f t="shared" si="7"/>
        <v>183</v>
      </c>
      <c r="AE17" s="46">
        <f t="shared" si="7"/>
        <v>44</v>
      </c>
      <c r="AF17" s="46">
        <f t="shared" si="7"/>
        <v>31</v>
      </c>
      <c r="AG17" s="46">
        <f t="shared" si="7"/>
        <v>143</v>
      </c>
      <c r="AH17" s="46">
        <f t="shared" si="7"/>
        <v>78</v>
      </c>
      <c r="AI17" s="46">
        <f t="shared" si="7"/>
        <v>238</v>
      </c>
      <c r="AJ17" s="46">
        <f t="shared" si="7"/>
        <v>156</v>
      </c>
      <c r="AK17" s="46">
        <f t="shared" si="7"/>
        <v>173</v>
      </c>
      <c r="AL17" s="46">
        <f t="shared" si="7"/>
        <v>160</v>
      </c>
      <c r="AM17" s="46">
        <f t="shared" si="7"/>
        <v>42</v>
      </c>
      <c r="AN17" s="46">
        <f t="shared" si="7"/>
        <v>40</v>
      </c>
      <c r="AO17" s="46">
        <f t="shared" si="7"/>
        <v>71</v>
      </c>
      <c r="AP17" s="46">
        <f t="shared" si="7"/>
        <v>8</v>
      </c>
      <c r="AQ17" s="46">
        <f t="shared" si="7"/>
        <v>6</v>
      </c>
      <c r="AR17" s="46">
        <f t="shared" si="7"/>
        <v>2</v>
      </c>
      <c r="AS17" s="46">
        <f t="shared" si="7"/>
        <v>3</v>
      </c>
      <c r="AT17" s="46">
        <f t="shared" ref="AT17:BO17" si="8">SUM(AT5:AT16)</f>
        <v>1</v>
      </c>
      <c r="AU17" s="46">
        <f t="shared" si="8"/>
        <v>9</v>
      </c>
      <c r="AV17" s="46">
        <f t="shared" si="8"/>
        <v>1</v>
      </c>
      <c r="AW17" s="46">
        <f t="shared" si="8"/>
        <v>22</v>
      </c>
      <c r="AX17" s="46">
        <f t="shared" si="8"/>
        <v>2</v>
      </c>
      <c r="AY17" s="46">
        <f t="shared" si="8"/>
        <v>1</v>
      </c>
      <c r="AZ17" s="46">
        <f t="shared" si="8"/>
        <v>24</v>
      </c>
      <c r="BA17" s="46">
        <f t="shared" si="8"/>
        <v>2</v>
      </c>
      <c r="BB17" s="46">
        <f t="shared" si="8"/>
        <v>5</v>
      </c>
      <c r="BC17" s="46">
        <f t="shared" si="8"/>
        <v>6</v>
      </c>
      <c r="BD17" s="46">
        <f t="shared" si="8"/>
        <v>22</v>
      </c>
      <c r="BE17" s="46">
        <f t="shared" si="8"/>
        <v>4</v>
      </c>
      <c r="BF17" s="46">
        <f t="shared" si="8"/>
        <v>3</v>
      </c>
      <c r="BG17" s="46">
        <f t="shared" si="8"/>
        <v>1</v>
      </c>
      <c r="BH17" s="46">
        <f t="shared" si="8"/>
        <v>67</v>
      </c>
      <c r="BI17" s="46">
        <f t="shared" si="8"/>
        <v>22</v>
      </c>
      <c r="BJ17" s="46">
        <f t="shared" si="8"/>
        <v>2</v>
      </c>
      <c r="BK17" s="46">
        <f t="shared" si="8"/>
        <v>9</v>
      </c>
      <c r="BL17" s="46">
        <f t="shared" si="8"/>
        <v>1</v>
      </c>
      <c r="BM17" s="46">
        <f t="shared" si="8"/>
        <v>4</v>
      </c>
      <c r="BN17" s="46">
        <f t="shared" si="8"/>
        <v>3</v>
      </c>
      <c r="BO17" s="46">
        <f t="shared" si="8"/>
        <v>0</v>
      </c>
      <c r="BP17" s="24">
        <f t="shared" si="0"/>
        <v>4879</v>
      </c>
      <c r="BQ17">
        <f>SUM(E17:H17,I17:L17)</f>
        <v>1359</v>
      </c>
      <c r="BR17">
        <f>SUM(M17:O17)</f>
        <v>488</v>
      </c>
      <c r="BS17">
        <f>SUM(P17:X17,AY17:BO17)</f>
        <v>1359</v>
      </c>
      <c r="BT17">
        <f>SUM(AM17:AW17)</f>
        <v>205</v>
      </c>
      <c r="BU17">
        <f>SUM(G17:H17,K17:L17)</f>
        <v>207</v>
      </c>
    </row>
    <row r="18" spans="1:73" ht="16.5" x14ac:dyDescent="0.3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</row>
    <row r="19" spans="1:73" s="57" customFormat="1" ht="45" hidden="1" customHeight="1" x14ac:dyDescent="0.25">
      <c r="A19" s="155" t="s">
        <v>66</v>
      </c>
      <c r="B19" s="156"/>
      <c r="C19" s="49" t="s">
        <v>67</v>
      </c>
      <c r="D19" s="49" t="s">
        <v>14</v>
      </c>
      <c r="E19" s="49" t="s">
        <v>15</v>
      </c>
      <c r="F19" s="49" t="s">
        <v>16</v>
      </c>
      <c r="G19" s="49" t="s">
        <v>17</v>
      </c>
      <c r="H19" s="50"/>
      <c r="I19" s="51"/>
      <c r="J19" s="155" t="s">
        <v>66</v>
      </c>
      <c r="K19" s="156"/>
      <c r="L19" s="52" t="s">
        <v>68</v>
      </c>
      <c r="M19" s="2" t="s">
        <v>2</v>
      </c>
      <c r="N19" s="2" t="s">
        <v>3</v>
      </c>
      <c r="O19" s="4" t="s">
        <v>1</v>
      </c>
      <c r="P19" s="155" t="s">
        <v>66</v>
      </c>
      <c r="Q19" s="156"/>
      <c r="R19" s="53" t="s">
        <v>7</v>
      </c>
      <c r="S19" s="53"/>
      <c r="T19" s="54" t="s">
        <v>25</v>
      </c>
      <c r="U19" s="54">
        <f>+T5+T6+T7+T8+T9+T10+T11</f>
        <v>94</v>
      </c>
      <c r="V19" s="155" t="s">
        <v>66</v>
      </c>
      <c r="W19" s="156"/>
      <c r="X19" s="55" t="s">
        <v>6</v>
      </c>
      <c r="Y19" s="56" t="s">
        <v>69</v>
      </c>
      <c r="Z19" s="155" t="s">
        <v>66</v>
      </c>
      <c r="AA19" s="156"/>
      <c r="AB19" s="8" t="s">
        <v>70</v>
      </c>
      <c r="AC19" s="8"/>
      <c r="AE19" s="155" t="s">
        <v>66</v>
      </c>
      <c r="AF19" s="156"/>
      <c r="AG19" s="152" t="s">
        <v>13</v>
      </c>
      <c r="AH19" s="153"/>
      <c r="AI19" s="9" t="s">
        <v>43</v>
      </c>
      <c r="AJ19" s="9">
        <f>SUM(AT5:AT11)</f>
        <v>1</v>
      </c>
      <c r="AK19" s="9" t="s">
        <v>45</v>
      </c>
      <c r="AL19" s="9">
        <f>SUM(AV5:AV11)</f>
        <v>1</v>
      </c>
    </row>
    <row r="20" spans="1:73" s="57" customFormat="1" ht="45" hidden="1" customHeight="1" x14ac:dyDescent="0.25">
      <c r="A20" s="51"/>
      <c r="B20" s="51"/>
      <c r="C20" s="49" t="s">
        <v>4</v>
      </c>
      <c r="D20" s="49">
        <f>+E5+E6+E7+E8+E9+E10+E11</f>
        <v>612</v>
      </c>
      <c r="E20" s="49">
        <f>+F5+F6+F7+F8+F9+F10+F11</f>
        <v>388</v>
      </c>
      <c r="F20" s="49">
        <f>+G5+G6+G7+G8+G9+G10+G11</f>
        <v>137</v>
      </c>
      <c r="G20" s="49">
        <f>+H5+H6+H7+H8+H9+H10+H11</f>
        <v>46</v>
      </c>
      <c r="H20" s="50">
        <f>SUM(D20:G20)</f>
        <v>1183</v>
      </c>
      <c r="I20" s="51"/>
      <c r="J20" s="51"/>
      <c r="K20" s="51"/>
      <c r="L20" s="52" t="s">
        <v>71</v>
      </c>
      <c r="M20" s="58">
        <f>+AC5+AC6+AC7+AC8+AC9+AC10+AC11</f>
        <v>153</v>
      </c>
      <c r="N20" s="58">
        <f>+AD5+AD6+AD7+AD8+AD9+AD10+AD11</f>
        <v>183</v>
      </c>
      <c r="O20" s="4">
        <f>SUM(M20:N20)</f>
        <v>336</v>
      </c>
      <c r="P20" s="59"/>
      <c r="Q20" s="59"/>
      <c r="R20" s="54" t="s">
        <v>21</v>
      </c>
      <c r="S20" s="54">
        <f>+P5+P6+P7+P8+P9+P10+P11</f>
        <v>638</v>
      </c>
      <c r="T20" s="54" t="s">
        <v>26</v>
      </c>
      <c r="U20" s="54">
        <f>+U5+U6+U7+U8+U9+U10+U11</f>
        <v>15</v>
      </c>
      <c r="X20" s="54" t="s">
        <v>72</v>
      </c>
      <c r="Y20" s="60">
        <f>+M5+M6+M7+M8+M9+M10+M11</f>
        <v>871</v>
      </c>
      <c r="AB20" s="8" t="s">
        <v>30</v>
      </c>
      <c r="AC20" s="8">
        <f>SUM(Y5:Y11)</f>
        <v>8</v>
      </c>
      <c r="AG20" s="8" t="s">
        <v>36</v>
      </c>
      <c r="AH20" s="94">
        <f>+AM5+AM6+AM7+AM8+AM9+AM10+AM11</f>
        <v>42</v>
      </c>
      <c r="AI20" s="9" t="s">
        <v>40</v>
      </c>
      <c r="AJ20" s="9">
        <f>+AQ5+AQ6+AQ7+AQ8+AQ9+AQ10+AQ11</f>
        <v>6</v>
      </c>
      <c r="AK20" s="9" t="s">
        <v>47</v>
      </c>
      <c r="AL20" s="9">
        <f>AX5+AX6+AX7+AX8+AX9+AX10+AX11</f>
        <v>2</v>
      </c>
    </row>
    <row r="21" spans="1:73" s="57" customFormat="1" ht="45" hidden="1" customHeight="1" x14ac:dyDescent="0.25">
      <c r="A21" s="51"/>
      <c r="B21" s="51"/>
      <c r="C21" s="49" t="s">
        <v>5</v>
      </c>
      <c r="D21" s="49">
        <f>+I5+I6+I7+I8+I9+I10+I11</f>
        <v>91</v>
      </c>
      <c r="E21" s="49">
        <f>+J5+J6+J7+J8+J9+J10+J11</f>
        <v>61</v>
      </c>
      <c r="F21" s="49">
        <f>+K5+K6+K7+K8+K9+K10+K11</f>
        <v>20</v>
      </c>
      <c r="G21" s="49">
        <f>+L5+L6+L7+L8+L9+L10+L11</f>
        <v>4</v>
      </c>
      <c r="H21" s="50">
        <f>SUM(D21:G21)</f>
        <v>176</v>
      </c>
      <c r="I21" s="51"/>
      <c r="J21" s="51"/>
      <c r="K21" s="51"/>
      <c r="L21" s="52" t="s">
        <v>73</v>
      </c>
      <c r="M21" s="58">
        <f>+AE5+AE6+AE7+AE8+AE9+AE10+AE11</f>
        <v>44</v>
      </c>
      <c r="N21" s="58">
        <f>+AF5+AF6+AF7+AF8+AF9+AF10+AF11</f>
        <v>31</v>
      </c>
      <c r="O21" s="4">
        <f>SUM(M21:N21)</f>
        <v>75</v>
      </c>
      <c r="P21" s="59"/>
      <c r="Q21" s="59"/>
      <c r="R21" s="54" t="s">
        <v>22</v>
      </c>
      <c r="S21" s="54">
        <f>+Q5+Q6+Q7+Q8+Q9+Q10+Q11</f>
        <v>238</v>
      </c>
      <c r="T21" s="54" t="s">
        <v>27</v>
      </c>
      <c r="U21" s="54">
        <f>+V5+V6+V7+V8+V9+V10+V11</f>
        <v>54</v>
      </c>
      <c r="X21" s="54" t="s">
        <v>74</v>
      </c>
      <c r="Y21" s="60">
        <f>+N5+N6+N7+N8+N9+N10+N11</f>
        <v>395</v>
      </c>
      <c r="AB21" s="8" t="s">
        <v>75</v>
      </c>
      <c r="AC21" s="8">
        <f>SUM(Z5:Z11)</f>
        <v>51</v>
      </c>
      <c r="AG21" s="8" t="s">
        <v>37</v>
      </c>
      <c r="AH21" s="94">
        <f>+AN5+AN6+AN7+AN8+AN9+AN10+AN11</f>
        <v>40</v>
      </c>
      <c r="AI21" s="9" t="s">
        <v>41</v>
      </c>
      <c r="AJ21" s="9">
        <f>+AR5+AR6+AR7+AR8+AR9+AR10+AR11</f>
        <v>2</v>
      </c>
    </row>
    <row r="22" spans="1:73" s="57" customFormat="1" ht="45" hidden="1" customHeight="1" x14ac:dyDescent="0.25">
      <c r="A22" s="51"/>
      <c r="B22" s="51"/>
      <c r="C22" s="50" t="s">
        <v>1</v>
      </c>
      <c r="D22" s="50">
        <f>SUM(D20:D21)</f>
        <v>703</v>
      </c>
      <c r="E22" s="50">
        <f>SUM(E20:E21)</f>
        <v>449</v>
      </c>
      <c r="F22" s="50">
        <f>SUM(F20:F21)</f>
        <v>157</v>
      </c>
      <c r="G22" s="50">
        <f>SUM(G20:G21)</f>
        <v>50</v>
      </c>
      <c r="H22" s="50">
        <f>SUM(D22:G22)</f>
        <v>1359</v>
      </c>
      <c r="I22" s="51"/>
      <c r="J22" s="51"/>
      <c r="K22" s="51"/>
      <c r="L22" s="52" t="s">
        <v>76</v>
      </c>
      <c r="M22" s="58">
        <f>+AG5+AG6+AG7+AG8+AG9+AG10+AG11</f>
        <v>143</v>
      </c>
      <c r="N22" s="58">
        <f>+AH5+AH6+AH7+AH8+AH9+AH10+AH11</f>
        <v>78</v>
      </c>
      <c r="O22" s="4">
        <f>SUM(M22:N22)</f>
        <v>221</v>
      </c>
      <c r="P22" s="62"/>
      <c r="Q22" s="59"/>
      <c r="R22" s="54" t="s">
        <v>23</v>
      </c>
      <c r="S22" s="54">
        <f>+R5+R6+R7+R8+R9+R10+R11</f>
        <v>43</v>
      </c>
      <c r="T22" s="54" t="s">
        <v>28</v>
      </c>
      <c r="U22" s="54">
        <f>+W5+W6+W7+W8+W9+W10+W11</f>
        <v>0</v>
      </c>
      <c r="X22" s="54" t="s">
        <v>77</v>
      </c>
      <c r="Y22" s="60">
        <f>+O5+O6+O7+O8+O9+O10+O11</f>
        <v>93</v>
      </c>
      <c r="AB22" s="8" t="s">
        <v>78</v>
      </c>
      <c r="AC22" s="8">
        <f>SUM(AA5:AA11)</f>
        <v>0</v>
      </c>
      <c r="AG22" s="8" t="s">
        <v>38</v>
      </c>
      <c r="AH22" s="94">
        <f>+AO5+AO6+AO7+AO8+AO9+AO10+AO11</f>
        <v>71</v>
      </c>
      <c r="AI22" s="9" t="s">
        <v>42</v>
      </c>
      <c r="AJ22" s="9">
        <f>+AS5+AS6+AS7+AS8+AS9+AS10+AS11</f>
        <v>3</v>
      </c>
    </row>
    <row r="23" spans="1:73" s="57" customFormat="1" ht="45" hidden="1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2" t="s">
        <v>79</v>
      </c>
      <c r="M23" s="58">
        <f>+AI5+AI6+AI7+AI8+AI9+AI10+AI11</f>
        <v>238</v>
      </c>
      <c r="N23" s="58">
        <f>+AJ5+AJ6+AJ7+AJ8+AJ9+AJ10+AJ11</f>
        <v>156</v>
      </c>
      <c r="O23" s="4">
        <f t="shared" ref="O23:O24" si="9">SUM(M23:N23)</f>
        <v>394</v>
      </c>
      <c r="P23" s="62"/>
      <c r="Q23" s="63"/>
      <c r="R23" s="54" t="s">
        <v>24</v>
      </c>
      <c r="S23" s="54">
        <f>+S5+S6+S7+S8+S9+S10+S11</f>
        <v>80</v>
      </c>
      <c r="T23" s="54" t="s">
        <v>29</v>
      </c>
      <c r="U23" s="54">
        <f>+X5+X6+X7+X8+X9+X10+X11</f>
        <v>21</v>
      </c>
      <c r="X23" s="64" t="s">
        <v>1</v>
      </c>
      <c r="Y23" s="65">
        <f>SUM(Y20:Y22)</f>
        <v>1359</v>
      </c>
      <c r="AB23" s="8" t="s">
        <v>33</v>
      </c>
      <c r="AC23" s="8">
        <f>SUM(AB5:AB11)</f>
        <v>48</v>
      </c>
      <c r="AG23" s="8" t="s">
        <v>39</v>
      </c>
      <c r="AH23" s="94">
        <f>+AP5+AP6+AP7+AP8+AP9+AP10+AP11</f>
        <v>8</v>
      </c>
      <c r="AI23" s="9" t="s">
        <v>46</v>
      </c>
      <c r="AJ23" s="9">
        <f>+AW5+AW6+AW7+AW8+AW9+AW10+AW11</f>
        <v>22</v>
      </c>
      <c r="AK23" s="9" t="s">
        <v>1</v>
      </c>
      <c r="AL23" s="9">
        <f>SUM(AH20:AH23,AJ19:AJ23,AL19:AL20)</f>
        <v>198</v>
      </c>
    </row>
    <row r="24" spans="1:73" s="57" customFormat="1" ht="45" hidden="1" customHeight="1" x14ac:dyDescent="0.25">
      <c r="A24" s="51"/>
      <c r="B24" s="51"/>
      <c r="C24" s="66"/>
      <c r="D24" s="66"/>
      <c r="E24" s="66"/>
      <c r="F24" s="66"/>
      <c r="G24" s="51"/>
      <c r="H24" s="67"/>
      <c r="I24" s="51"/>
      <c r="J24" s="51"/>
      <c r="K24" s="51"/>
      <c r="L24" s="52" t="s">
        <v>80</v>
      </c>
      <c r="M24" s="58">
        <f>+AK5+AK6+AK7+AK8+AK9+AK10+AK11</f>
        <v>173</v>
      </c>
      <c r="N24" s="58">
        <f>+AL5+AL6+AL7+AL8+AL9+AL10+AL11</f>
        <v>160</v>
      </c>
      <c r="O24" s="4">
        <f t="shared" si="9"/>
        <v>333</v>
      </c>
      <c r="P24" s="62"/>
      <c r="Q24" s="63"/>
      <c r="R24" s="68" t="s">
        <v>1</v>
      </c>
      <c r="S24" s="68">
        <f>+S20+S21+S22+S23+U20+U21+U22+U23+U19</f>
        <v>1183</v>
      </c>
      <c r="AB24" s="2" t="s">
        <v>1</v>
      </c>
      <c r="AC24" s="2">
        <f>SUM(AC20:AC23)</f>
        <v>107</v>
      </c>
    </row>
    <row r="25" spans="1:73" s="57" customFormat="1" ht="45" hidden="1" customHeight="1" x14ac:dyDescent="0.25">
      <c r="A25" s="51"/>
      <c r="B25" s="51"/>
      <c r="I25" s="66"/>
      <c r="J25" s="66"/>
      <c r="K25" s="66"/>
      <c r="L25" s="69" t="s">
        <v>1</v>
      </c>
      <c r="M25" s="70">
        <f>SUM(M20:M24)</f>
        <v>751</v>
      </c>
      <c r="N25" s="70">
        <f>SUM(N20:N24)</f>
        <v>608</v>
      </c>
      <c r="O25" s="70">
        <f>SUM(M25:N25)</f>
        <v>1359</v>
      </c>
      <c r="P25" s="59"/>
      <c r="Q25" s="59"/>
    </row>
    <row r="26" spans="1:73" s="57" customFormat="1" ht="45" hidden="1" customHeight="1" x14ac:dyDescent="0.25">
      <c r="A26" s="155" t="s">
        <v>81</v>
      </c>
      <c r="B26" s="156"/>
      <c r="C26" s="49" t="s">
        <v>67</v>
      </c>
      <c r="D26" s="49" t="s">
        <v>14</v>
      </c>
      <c r="E26" s="49" t="s">
        <v>15</v>
      </c>
      <c r="F26" s="49" t="s">
        <v>16</v>
      </c>
      <c r="G26" s="49" t="s">
        <v>17</v>
      </c>
      <c r="H26" s="50"/>
      <c r="I26" s="51"/>
      <c r="J26" s="155" t="s">
        <v>81</v>
      </c>
      <c r="K26" s="156"/>
      <c r="L26" s="52" t="s">
        <v>68</v>
      </c>
      <c r="M26" s="2" t="s">
        <v>2</v>
      </c>
      <c r="N26" s="2" t="s">
        <v>3</v>
      </c>
      <c r="O26" s="4" t="s">
        <v>1</v>
      </c>
      <c r="P26" s="155" t="s">
        <v>81</v>
      </c>
      <c r="Q26" s="156"/>
      <c r="R26" s="53" t="s">
        <v>7</v>
      </c>
      <c r="S26" s="53"/>
      <c r="T26" s="54" t="s">
        <v>25</v>
      </c>
      <c r="U26" s="54" t="e">
        <f>+T12+T13+T14+T15+T16+#REF!+#REF!</f>
        <v>#REF!</v>
      </c>
      <c r="V26" s="155" t="s">
        <v>81</v>
      </c>
      <c r="W26" s="156"/>
      <c r="X26" s="55" t="s">
        <v>6</v>
      </c>
      <c r="Y26" s="56" t="s">
        <v>69</v>
      </c>
      <c r="Z26" s="155" t="s">
        <v>81</v>
      </c>
      <c r="AA26" s="156"/>
      <c r="AB26" s="8" t="s">
        <v>70</v>
      </c>
      <c r="AC26" s="8"/>
      <c r="AE26" s="155" t="s">
        <v>81</v>
      </c>
      <c r="AF26" s="156"/>
      <c r="AG26" s="152" t="s">
        <v>13</v>
      </c>
      <c r="AH26" s="153"/>
      <c r="AI26" s="9" t="s">
        <v>43</v>
      </c>
      <c r="AJ26" s="9">
        <f>SUM(AT12:AT16)</f>
        <v>0</v>
      </c>
      <c r="AK26" s="9" t="s">
        <v>45</v>
      </c>
      <c r="AL26" s="9">
        <f>SUM(AV12:AV16)</f>
        <v>0</v>
      </c>
    </row>
    <row r="27" spans="1:73" s="57" customFormat="1" ht="45" hidden="1" customHeight="1" x14ac:dyDescent="0.25">
      <c r="A27" s="51"/>
      <c r="B27" s="51"/>
      <c r="C27" s="49" t="s">
        <v>4</v>
      </c>
      <c r="D27" s="49"/>
      <c r="E27" s="49"/>
      <c r="F27" s="49"/>
      <c r="G27" s="49"/>
      <c r="H27" s="50">
        <f>SUM(D27:G27)</f>
        <v>0</v>
      </c>
      <c r="I27" s="51"/>
      <c r="J27" s="51"/>
      <c r="K27" s="51"/>
      <c r="L27" s="52" t="s">
        <v>71</v>
      </c>
      <c r="M27" s="58"/>
      <c r="N27" s="58"/>
      <c r="O27" s="4">
        <f>SUM(M27:N27)</f>
        <v>0</v>
      </c>
      <c r="P27" s="59"/>
      <c r="Q27" s="59"/>
      <c r="R27" s="54" t="s">
        <v>21</v>
      </c>
      <c r="S27" s="54" t="e">
        <f>+P12+P13+P14+P15+P16+#REF!+#REF!</f>
        <v>#REF!</v>
      </c>
      <c r="T27" s="54" t="s">
        <v>26</v>
      </c>
      <c r="U27" s="54" t="e">
        <f>+U12+U13+U14+U15+U16+#REF!+#REF!</f>
        <v>#REF!</v>
      </c>
      <c r="X27" s="54" t="s">
        <v>72</v>
      </c>
      <c r="Y27" s="60" t="e">
        <f>+M12+M13+M14+M15+M16+#REF!+#REF!</f>
        <v>#REF!</v>
      </c>
      <c r="AB27" s="8" t="s">
        <v>30</v>
      </c>
      <c r="AC27" s="8">
        <f>SUM(Y12:Y16)</f>
        <v>0</v>
      </c>
      <c r="AG27" s="8" t="s">
        <v>36</v>
      </c>
      <c r="AH27" s="94" t="e">
        <f>+AM12+AM13+AM14+AM15+AM16+#REF!+#REF!</f>
        <v>#REF!</v>
      </c>
      <c r="AI27" s="9" t="s">
        <v>40</v>
      </c>
      <c r="AJ27" s="9" t="e">
        <f>+AQ12+AQ13+AQ14+AQ15+AQ16+#REF!+#REF!</f>
        <v>#REF!</v>
      </c>
      <c r="AK27" s="9" t="s">
        <v>47</v>
      </c>
      <c r="AL27" s="9" t="e">
        <f>AX12+AX13+AX14+AX15+AX16+#REF!+#REF!</f>
        <v>#REF!</v>
      </c>
    </row>
    <row r="28" spans="1:73" s="57" customFormat="1" ht="45" hidden="1" customHeight="1" x14ac:dyDescent="0.25">
      <c r="A28" s="51"/>
      <c r="B28" s="51"/>
      <c r="C28" s="49" t="s">
        <v>5</v>
      </c>
      <c r="D28" s="49"/>
      <c r="E28" s="49"/>
      <c r="F28" s="49"/>
      <c r="G28" s="49"/>
      <c r="H28" s="50">
        <f>SUM(D28:G28)</f>
        <v>0</v>
      </c>
      <c r="I28" s="51"/>
      <c r="J28" s="51"/>
      <c r="K28" s="51"/>
      <c r="L28" s="52" t="s">
        <v>73</v>
      </c>
      <c r="M28" s="58"/>
      <c r="N28" s="58"/>
      <c r="O28" s="4">
        <f>SUM(M28:N28)</f>
        <v>0</v>
      </c>
      <c r="P28" s="59"/>
      <c r="Q28" s="59"/>
      <c r="R28" s="54" t="s">
        <v>22</v>
      </c>
      <c r="S28" s="54" t="e">
        <f>+Q12+Q13+Q14+Q15+Q16+#REF!+#REF!</f>
        <v>#REF!</v>
      </c>
      <c r="T28" s="54" t="s">
        <v>27</v>
      </c>
      <c r="U28" s="54" t="e">
        <f>+V12+V13+V14+V15+V16+#REF!+#REF!</f>
        <v>#REF!</v>
      </c>
      <c r="X28" s="54" t="s">
        <v>74</v>
      </c>
      <c r="Y28" s="60" t="e">
        <f>+N12+N13+N14+N15+N16+#REF!+#REF!</f>
        <v>#REF!</v>
      </c>
      <c r="AB28" s="8" t="s">
        <v>75</v>
      </c>
      <c r="AC28" s="8">
        <f>SUM(Z12:Z16)</f>
        <v>0</v>
      </c>
      <c r="AG28" s="8" t="s">
        <v>37</v>
      </c>
      <c r="AH28" s="94" t="e">
        <f>+AN12+AN13+AN14+AN15+AN16+#REF!+#REF!</f>
        <v>#REF!</v>
      </c>
      <c r="AI28" s="9" t="s">
        <v>41</v>
      </c>
      <c r="AJ28" s="9" t="e">
        <f>+AR12+AR13+AR14+AR15+AR16+#REF!+#REF!</f>
        <v>#REF!</v>
      </c>
    </row>
    <row r="29" spans="1:73" s="57" customFormat="1" ht="45" hidden="1" customHeight="1" x14ac:dyDescent="0.25">
      <c r="A29" s="51"/>
      <c r="B29" s="51"/>
      <c r="C29" s="50" t="s">
        <v>1</v>
      </c>
      <c r="D29" s="50">
        <f>SUM(D27:D28)</f>
        <v>0</v>
      </c>
      <c r="E29" s="50">
        <f>SUM(E27:E28)</f>
        <v>0</v>
      </c>
      <c r="F29" s="50">
        <f>SUM(F27:F28)</f>
        <v>0</v>
      </c>
      <c r="G29" s="50">
        <f>SUM(G27:G28)</f>
        <v>0</v>
      </c>
      <c r="H29" s="50">
        <f>SUM(D29:G29)</f>
        <v>0</v>
      </c>
      <c r="I29" s="51"/>
      <c r="J29" s="51"/>
      <c r="K29" s="51"/>
      <c r="L29" s="52" t="s">
        <v>76</v>
      </c>
      <c r="M29" s="58"/>
      <c r="N29" s="58"/>
      <c r="O29" s="4">
        <f>SUM(M29:N29)</f>
        <v>0</v>
      </c>
      <c r="P29" s="62"/>
      <c r="Q29" s="59"/>
      <c r="R29" s="54" t="s">
        <v>23</v>
      </c>
      <c r="S29" s="54" t="e">
        <f>+R12+R13+R14+R15+R16+#REF!+#REF!</f>
        <v>#REF!</v>
      </c>
      <c r="T29" s="54" t="s">
        <v>28</v>
      </c>
      <c r="U29" s="54" t="e">
        <f>+W12+W13+W14+W15+W16+#REF!+#REF!</f>
        <v>#REF!</v>
      </c>
      <c r="X29" s="54" t="s">
        <v>77</v>
      </c>
      <c r="Y29" s="60" t="e">
        <f>+O12+O13+O14+O15+O16+#REF!+#REF!</f>
        <v>#REF!</v>
      </c>
      <c r="AB29" s="8" t="s">
        <v>78</v>
      </c>
      <c r="AC29" s="8">
        <f>SUM(AA12:AA16)</f>
        <v>0</v>
      </c>
      <c r="AG29" s="8" t="s">
        <v>38</v>
      </c>
      <c r="AH29" s="94" t="e">
        <f>+AO12+AO13+AO14+AO15+AO16+#REF!+#REF!</f>
        <v>#REF!</v>
      </c>
      <c r="AI29" s="9" t="s">
        <v>42</v>
      </c>
      <c r="AJ29" s="9" t="e">
        <f>+AS12+AS13+AS14+AS15+AS16+#REF!+#REF!</f>
        <v>#REF!</v>
      </c>
    </row>
    <row r="30" spans="1:73" s="57" customFormat="1" ht="45" hidden="1" customHeight="1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2" t="s">
        <v>79</v>
      </c>
      <c r="M30" s="58"/>
      <c r="N30" s="58"/>
      <c r="O30" s="4">
        <f t="shared" ref="O30:O31" si="10">SUM(M30:N30)</f>
        <v>0</v>
      </c>
      <c r="P30" s="62"/>
      <c r="Q30" s="63"/>
      <c r="R30" s="54" t="s">
        <v>24</v>
      </c>
      <c r="S30" s="54" t="e">
        <f>+S12+S13+S14+S15+S16+#REF!+#REF!</f>
        <v>#REF!</v>
      </c>
      <c r="T30" s="54" t="s">
        <v>29</v>
      </c>
      <c r="U30" s="54" t="e">
        <f>+X12+X13+X14+X15+X16+#REF!+#REF!</f>
        <v>#REF!</v>
      </c>
      <c r="X30" s="64" t="s">
        <v>1</v>
      </c>
      <c r="Y30" s="65" t="e">
        <f>SUM(Y27:Y29)</f>
        <v>#REF!</v>
      </c>
      <c r="AB30" s="8" t="s">
        <v>33</v>
      </c>
      <c r="AC30" s="8">
        <f>SUM(AB12:AB16)</f>
        <v>0</v>
      </c>
      <c r="AG30" s="8" t="s">
        <v>39</v>
      </c>
      <c r="AH30" s="94" t="e">
        <f>+AP12+AP13+AP14+AP15+AP16+#REF!+#REF!</f>
        <v>#REF!</v>
      </c>
      <c r="AI30" s="9" t="s">
        <v>46</v>
      </c>
      <c r="AJ30" s="9" t="e">
        <f>+AW12+AW13+AW14+AW15+AW16+#REF!+#REF!</f>
        <v>#REF!</v>
      </c>
      <c r="AK30" s="9" t="s">
        <v>1</v>
      </c>
      <c r="AL30" s="9" t="e">
        <f>SUM(AH27:AH30,AJ26:AJ30,AL26:AL27)</f>
        <v>#REF!</v>
      </c>
    </row>
    <row r="31" spans="1:73" s="57" customFormat="1" ht="45" hidden="1" customHeight="1" x14ac:dyDescent="0.25">
      <c r="A31" s="51"/>
      <c r="B31" s="51"/>
      <c r="C31" s="66"/>
      <c r="D31" s="66"/>
      <c r="E31" s="66"/>
      <c r="F31" s="66"/>
      <c r="G31" s="51"/>
      <c r="H31" s="67"/>
      <c r="I31" s="51"/>
      <c r="J31" s="51"/>
      <c r="K31" s="51"/>
      <c r="L31" s="52" t="s">
        <v>80</v>
      </c>
      <c r="M31" s="58"/>
      <c r="N31" s="58"/>
      <c r="O31" s="4">
        <f t="shared" si="10"/>
        <v>0</v>
      </c>
      <c r="P31" s="62"/>
      <c r="Q31" s="63"/>
      <c r="R31" s="68" t="s">
        <v>1</v>
      </c>
      <c r="S31" s="68" t="e">
        <f>+S27+S28+S29+S30+U27+U28+U29+U30+U26</f>
        <v>#REF!</v>
      </c>
      <c r="AB31" s="2" t="s">
        <v>1</v>
      </c>
      <c r="AC31" s="2">
        <f>SUM(AC27:AC30)</f>
        <v>0</v>
      </c>
    </row>
    <row r="32" spans="1:73" s="57" customFormat="1" ht="45" hidden="1" customHeight="1" x14ac:dyDescent="0.25">
      <c r="A32" s="51"/>
      <c r="B32" s="51"/>
      <c r="I32" s="66"/>
      <c r="J32" s="66"/>
      <c r="K32" s="66"/>
      <c r="L32" s="69" t="s">
        <v>1</v>
      </c>
      <c r="M32" s="70">
        <f>SUM(M27:M31)</f>
        <v>0</v>
      </c>
      <c r="N32" s="70">
        <f>SUM(N27:N31)</f>
        <v>0</v>
      </c>
      <c r="O32" s="70">
        <f>SUM(M32:N32)</f>
        <v>0</v>
      </c>
      <c r="P32" s="59"/>
      <c r="Q32" s="59"/>
    </row>
    <row r="33" spans="1:38" s="57" customFormat="1" ht="45" hidden="1" customHeight="1" x14ac:dyDescent="0.25">
      <c r="A33" s="155" t="s">
        <v>82</v>
      </c>
      <c r="B33" s="156"/>
      <c r="C33" s="49" t="s">
        <v>67</v>
      </c>
      <c r="D33" s="49" t="s">
        <v>14</v>
      </c>
      <c r="E33" s="49" t="s">
        <v>15</v>
      </c>
      <c r="F33" s="49" t="s">
        <v>16</v>
      </c>
      <c r="G33" s="49" t="s">
        <v>17</v>
      </c>
      <c r="H33" s="50"/>
      <c r="I33" s="51"/>
      <c r="J33" s="155" t="s">
        <v>82</v>
      </c>
      <c r="K33" s="156"/>
      <c r="L33" s="52" t="s">
        <v>68</v>
      </c>
      <c r="M33" s="2" t="s">
        <v>2</v>
      </c>
      <c r="N33" s="2" t="s">
        <v>3</v>
      </c>
      <c r="O33" s="4" t="s">
        <v>1</v>
      </c>
      <c r="P33" s="155" t="s">
        <v>82</v>
      </c>
      <c r="Q33" s="156"/>
      <c r="R33" s="53" t="s">
        <v>7</v>
      </c>
      <c r="S33" s="53"/>
      <c r="T33" s="54" t="s">
        <v>25</v>
      </c>
      <c r="U33" s="54" t="e">
        <f>+#REF!+#REF!+#REF!+#REF!+#REF!+#REF!+#REF!</f>
        <v>#REF!</v>
      </c>
      <c r="V33" s="155" t="s">
        <v>82</v>
      </c>
      <c r="W33" s="156"/>
      <c r="X33" s="55" t="s">
        <v>6</v>
      </c>
      <c r="Y33" s="56" t="s">
        <v>69</v>
      </c>
      <c r="Z33" s="155" t="s">
        <v>82</v>
      </c>
      <c r="AA33" s="156"/>
      <c r="AB33" s="8" t="s">
        <v>70</v>
      </c>
      <c r="AC33" s="8"/>
      <c r="AE33" s="155" t="s">
        <v>82</v>
      </c>
      <c r="AF33" s="156"/>
      <c r="AG33" s="152" t="s">
        <v>13</v>
      </c>
      <c r="AH33" s="153"/>
      <c r="AI33" s="9" t="s">
        <v>43</v>
      </c>
      <c r="AJ33" s="9" t="e">
        <f>SUM(#REF!)</f>
        <v>#REF!</v>
      </c>
      <c r="AK33" s="9" t="s">
        <v>45</v>
      </c>
      <c r="AL33" s="9" t="e">
        <f>SUM(#REF!)</f>
        <v>#REF!</v>
      </c>
    </row>
    <row r="34" spans="1:38" s="57" customFormat="1" ht="45" hidden="1" customHeight="1" x14ac:dyDescent="0.25">
      <c r="A34" s="51"/>
      <c r="B34" s="51"/>
      <c r="C34" s="49" t="s">
        <v>4</v>
      </c>
      <c r="D34" s="49" t="e">
        <f>+#REF!+#REF!+#REF!+#REF!+#REF!+#REF!+#REF!</f>
        <v>#REF!</v>
      </c>
      <c r="E34" s="49" t="e">
        <f>+#REF!+#REF!+#REF!+#REF!+#REF!+#REF!+#REF!</f>
        <v>#REF!</v>
      </c>
      <c r="F34" s="49" t="e">
        <f>+#REF!+#REF!+#REF!+#REF!+#REF!+#REF!+#REF!</f>
        <v>#REF!</v>
      </c>
      <c r="G34" s="49" t="e">
        <f>+#REF!+#REF!+#REF!+#REF!+#REF!+#REF!+#REF!</f>
        <v>#REF!</v>
      </c>
      <c r="H34" s="50" t="e">
        <f>SUM(D34:G34)</f>
        <v>#REF!</v>
      </c>
      <c r="I34" s="51"/>
      <c r="J34" s="51"/>
      <c r="K34" s="51"/>
      <c r="L34" s="52" t="s">
        <v>71</v>
      </c>
      <c r="M34" s="58" t="e">
        <f>+#REF!+#REF!+#REF!+#REF!+#REF!+#REF!+#REF!</f>
        <v>#REF!</v>
      </c>
      <c r="N34" s="58" t="e">
        <f>+#REF!+#REF!+#REF!+#REF!+#REF!+#REF!+#REF!</f>
        <v>#REF!</v>
      </c>
      <c r="O34" s="4" t="e">
        <f>SUM(M34:N34)</f>
        <v>#REF!</v>
      </c>
      <c r="P34" s="59"/>
      <c r="Q34" s="59"/>
      <c r="R34" s="54" t="s">
        <v>21</v>
      </c>
      <c r="S34" s="54" t="e">
        <f>+#REF!+#REF!+#REF!+#REF!+#REF!+#REF!+#REF!</f>
        <v>#REF!</v>
      </c>
      <c r="T34" s="54" t="s">
        <v>26</v>
      </c>
      <c r="U34" s="54" t="e">
        <f>+#REF!+#REF!+#REF!+#REF!+#REF!+#REF!+#REF!</f>
        <v>#REF!</v>
      </c>
      <c r="X34" s="54" t="s">
        <v>72</v>
      </c>
      <c r="Y34" s="60" t="e">
        <f>+#REF!+#REF!+#REF!+#REF!+#REF!+#REF!+#REF!</f>
        <v>#REF!</v>
      </c>
      <c r="AB34" s="8" t="s">
        <v>30</v>
      </c>
      <c r="AC34" s="8" t="e">
        <f>SUM(#REF!)</f>
        <v>#REF!</v>
      </c>
      <c r="AG34" s="8" t="s">
        <v>36</v>
      </c>
      <c r="AH34" s="94" t="e">
        <f>+#REF!+#REF!+#REF!+#REF!+#REF!+#REF!+#REF!</f>
        <v>#REF!</v>
      </c>
      <c r="AI34" s="9" t="s">
        <v>40</v>
      </c>
      <c r="AJ34" s="9" t="e">
        <f>+#REF!+#REF!+#REF!+#REF!+#REF!+#REF!+#REF!</f>
        <v>#REF!</v>
      </c>
      <c r="AK34" s="9" t="s">
        <v>47</v>
      </c>
      <c r="AL34" s="9" t="e">
        <f>#REF!+#REF!+#REF!+#REF!+#REF!+#REF!+#REF!</f>
        <v>#REF!</v>
      </c>
    </row>
    <row r="35" spans="1:38" s="57" customFormat="1" ht="45" hidden="1" customHeight="1" x14ac:dyDescent="0.25">
      <c r="A35" s="51"/>
      <c r="B35" s="51"/>
      <c r="C35" s="49" t="s">
        <v>5</v>
      </c>
      <c r="D35" s="49" t="e">
        <f>+#REF!+#REF!+#REF!+#REF!+#REF!+#REF!+#REF!</f>
        <v>#REF!</v>
      </c>
      <c r="E35" s="49" t="e">
        <f>+#REF!+#REF!+#REF!+#REF!+#REF!+#REF!+#REF!</f>
        <v>#REF!</v>
      </c>
      <c r="F35" s="49" t="e">
        <f>+#REF!+#REF!+#REF!+#REF!+#REF!+#REF!+#REF!</f>
        <v>#REF!</v>
      </c>
      <c r="G35" s="49" t="e">
        <f>+#REF!+#REF!+#REF!+#REF!+#REF!+#REF!+#REF!</f>
        <v>#REF!</v>
      </c>
      <c r="H35" s="50" t="e">
        <f>SUM(D35:G35)</f>
        <v>#REF!</v>
      </c>
      <c r="I35" s="51"/>
      <c r="J35" s="51"/>
      <c r="K35" s="51"/>
      <c r="L35" s="52" t="s">
        <v>73</v>
      </c>
      <c r="M35" s="58" t="e">
        <f>+#REF!+#REF!+#REF!+#REF!+#REF!+#REF!+#REF!</f>
        <v>#REF!</v>
      </c>
      <c r="N35" s="58" t="e">
        <f>+#REF!+#REF!+#REF!+#REF!+#REF!+#REF!+#REF!</f>
        <v>#REF!</v>
      </c>
      <c r="O35" s="4" t="e">
        <f>SUM(M35:N35)</f>
        <v>#REF!</v>
      </c>
      <c r="P35" s="59"/>
      <c r="Q35" s="59"/>
      <c r="R35" s="54" t="s">
        <v>22</v>
      </c>
      <c r="S35" s="54" t="e">
        <f>+#REF!+#REF!+#REF!+#REF!+#REF!+#REF!+#REF!</f>
        <v>#REF!</v>
      </c>
      <c r="T35" s="54" t="s">
        <v>27</v>
      </c>
      <c r="U35" s="54" t="e">
        <f>+#REF!+#REF!+#REF!+#REF!+#REF!+#REF!+#REF!</f>
        <v>#REF!</v>
      </c>
      <c r="X35" s="54" t="s">
        <v>74</v>
      </c>
      <c r="Y35" s="60" t="e">
        <f>+#REF!+#REF!+#REF!+#REF!+#REF!+#REF!+#REF!</f>
        <v>#REF!</v>
      </c>
      <c r="AB35" s="8" t="s">
        <v>75</v>
      </c>
      <c r="AC35" s="8" t="e">
        <f>SUM(#REF!)</f>
        <v>#REF!</v>
      </c>
      <c r="AG35" s="8" t="s">
        <v>37</v>
      </c>
      <c r="AH35" s="94" t="e">
        <f>+#REF!+#REF!+#REF!+#REF!+#REF!+#REF!+#REF!</f>
        <v>#REF!</v>
      </c>
      <c r="AI35" s="9" t="s">
        <v>41</v>
      </c>
      <c r="AJ35" s="9" t="e">
        <f>+#REF!+#REF!+#REF!+#REF!+#REF!+#REF!+#REF!</f>
        <v>#REF!</v>
      </c>
    </row>
    <row r="36" spans="1:38" s="57" customFormat="1" ht="45" hidden="1" customHeight="1" x14ac:dyDescent="0.25">
      <c r="A36" s="51"/>
      <c r="B36" s="51"/>
      <c r="C36" s="50" t="s">
        <v>1</v>
      </c>
      <c r="D36" s="50" t="e">
        <f>SUM(D34:D35)</f>
        <v>#REF!</v>
      </c>
      <c r="E36" s="50" t="e">
        <f>SUM(E34:E35)</f>
        <v>#REF!</v>
      </c>
      <c r="F36" s="50" t="e">
        <f>SUM(F34:F35)</f>
        <v>#REF!</v>
      </c>
      <c r="G36" s="50" t="e">
        <f>SUM(G34:G35)</f>
        <v>#REF!</v>
      </c>
      <c r="H36" s="50" t="e">
        <f>SUM(D36:G36)</f>
        <v>#REF!</v>
      </c>
      <c r="I36" s="51"/>
      <c r="J36" s="51"/>
      <c r="K36" s="51"/>
      <c r="L36" s="52" t="s">
        <v>76</v>
      </c>
      <c r="M36" s="58" t="e">
        <f>+#REF!+#REF!+#REF!+#REF!+#REF!+#REF!+#REF!</f>
        <v>#REF!</v>
      </c>
      <c r="N36" s="58" t="e">
        <f>+#REF!+#REF!+#REF!+#REF!+#REF!+#REF!+#REF!</f>
        <v>#REF!</v>
      </c>
      <c r="O36" s="4" t="e">
        <f>SUM(M36:N36)</f>
        <v>#REF!</v>
      </c>
      <c r="P36" s="62"/>
      <c r="Q36" s="59"/>
      <c r="R36" s="54" t="s">
        <v>23</v>
      </c>
      <c r="S36" s="54" t="e">
        <f>+#REF!+#REF!+#REF!+#REF!+#REF!+#REF!+#REF!</f>
        <v>#REF!</v>
      </c>
      <c r="T36" s="54" t="s">
        <v>28</v>
      </c>
      <c r="U36" s="54" t="e">
        <f>+#REF!+#REF!+#REF!+#REF!+#REF!+#REF!+#REF!</f>
        <v>#REF!</v>
      </c>
      <c r="X36" s="54" t="s">
        <v>77</v>
      </c>
      <c r="Y36" s="60" t="e">
        <f>+#REF!+#REF!+#REF!+#REF!+#REF!+#REF!+#REF!</f>
        <v>#REF!</v>
      </c>
      <c r="AB36" s="8" t="s">
        <v>78</v>
      </c>
      <c r="AC36" s="8" t="e">
        <f>SUM(#REF!)</f>
        <v>#REF!</v>
      </c>
      <c r="AG36" s="8" t="s">
        <v>38</v>
      </c>
      <c r="AH36" s="94" t="e">
        <f>+#REF!+#REF!+#REF!+#REF!+#REF!+#REF!+#REF!</f>
        <v>#REF!</v>
      </c>
      <c r="AI36" s="9" t="s">
        <v>42</v>
      </c>
      <c r="AJ36" s="9" t="e">
        <f>+#REF!+#REF!+#REF!+#REF!+#REF!+#REF!+#REF!</f>
        <v>#REF!</v>
      </c>
    </row>
    <row r="37" spans="1:38" s="57" customFormat="1" ht="45" hidden="1" customHeight="1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2" t="s">
        <v>79</v>
      </c>
      <c r="M37" s="58" t="e">
        <f>+#REF!+#REF!+#REF!+#REF!+#REF!+#REF!+#REF!</f>
        <v>#REF!</v>
      </c>
      <c r="N37" s="58" t="e">
        <f>+#REF!+#REF!+#REF!+#REF!+#REF!+#REF!+#REF!</f>
        <v>#REF!</v>
      </c>
      <c r="O37" s="4" t="e">
        <f t="shared" ref="O37:O39" si="11">SUM(M37:N37)</f>
        <v>#REF!</v>
      </c>
      <c r="P37" s="62"/>
      <c r="Q37" s="63"/>
      <c r="R37" s="54" t="s">
        <v>24</v>
      </c>
      <c r="S37" s="54" t="e">
        <f>+#REF!+#REF!+#REF!+#REF!+#REF!+#REF!+#REF!</f>
        <v>#REF!</v>
      </c>
      <c r="T37" s="54" t="s">
        <v>29</v>
      </c>
      <c r="U37" s="54" t="e">
        <f>+#REF!+#REF!+#REF!+#REF!+#REF!+#REF!+#REF!</f>
        <v>#REF!</v>
      </c>
      <c r="X37" s="64" t="s">
        <v>1</v>
      </c>
      <c r="Y37" s="65" t="e">
        <f>SUM(Y34:Y36)</f>
        <v>#REF!</v>
      </c>
      <c r="AB37" s="8" t="s">
        <v>33</v>
      </c>
      <c r="AC37" s="8" t="e">
        <f>SUM(#REF!)</f>
        <v>#REF!</v>
      </c>
      <c r="AG37" s="8" t="s">
        <v>39</v>
      </c>
      <c r="AH37" s="94" t="e">
        <f>+#REF!+#REF!+#REF!+#REF!+#REF!+#REF!+#REF!</f>
        <v>#REF!</v>
      </c>
      <c r="AI37" s="9" t="s">
        <v>46</v>
      </c>
      <c r="AJ37" s="9" t="e">
        <f>+#REF!+#REF!+#REF!+#REF!+#REF!+#REF!+#REF!</f>
        <v>#REF!</v>
      </c>
      <c r="AK37" s="9" t="s">
        <v>1</v>
      </c>
      <c r="AL37" s="9" t="e">
        <f>SUM(AH34:AH37,AJ33:AJ34:AJ35:AJ37,AL33:AL34)</f>
        <v>#REF!</v>
      </c>
    </row>
    <row r="38" spans="1:38" s="57" customFormat="1" ht="45" hidden="1" customHeight="1" x14ac:dyDescent="0.25">
      <c r="A38" s="51"/>
      <c r="B38" s="51"/>
      <c r="C38" s="66"/>
      <c r="D38" s="66"/>
      <c r="E38" s="66"/>
      <c r="F38" s="66"/>
      <c r="G38" s="51"/>
      <c r="H38" s="67"/>
      <c r="I38" s="51"/>
      <c r="J38" s="51"/>
      <c r="K38" s="51"/>
      <c r="L38" s="52" t="s">
        <v>80</v>
      </c>
      <c r="M38" s="58" t="e">
        <f>+#REF!+#REF!+#REF!+#REF!+#REF!+#REF!+#REF!</f>
        <v>#REF!</v>
      </c>
      <c r="N38" s="58" t="e">
        <f>+#REF!+#REF!+#REF!+#REF!+#REF!+#REF!+#REF!</f>
        <v>#REF!</v>
      </c>
      <c r="O38" s="4" t="e">
        <f t="shared" si="11"/>
        <v>#REF!</v>
      </c>
      <c r="P38" s="62"/>
      <c r="Q38" s="63"/>
      <c r="R38" s="68" t="s">
        <v>1</v>
      </c>
      <c r="S38" s="68" t="e">
        <f>+S34+S35+S36+S37+U34+U35+U36+U37+U33</f>
        <v>#REF!</v>
      </c>
      <c r="AB38" s="2" t="s">
        <v>1</v>
      </c>
      <c r="AC38" s="2" t="e">
        <f>SUM(AC34:AC37)</f>
        <v>#REF!</v>
      </c>
    </row>
    <row r="39" spans="1:38" s="57" customFormat="1" ht="45" hidden="1" customHeight="1" x14ac:dyDescent="0.25">
      <c r="A39" s="51"/>
      <c r="B39" s="51"/>
      <c r="I39" s="66"/>
      <c r="J39" s="66"/>
      <c r="K39" s="66"/>
      <c r="L39" s="69" t="s">
        <v>1</v>
      </c>
      <c r="M39" s="70" t="e">
        <f>SUM(M34:M38)</f>
        <v>#REF!</v>
      </c>
      <c r="N39" s="70" t="e">
        <f>SUM(N34:N38)</f>
        <v>#REF!</v>
      </c>
      <c r="O39" s="70" t="e">
        <f t="shared" si="11"/>
        <v>#REF!</v>
      </c>
      <c r="P39" s="59"/>
      <c r="Q39" s="59"/>
    </row>
    <row r="40" spans="1:38" s="57" customFormat="1" ht="45" hidden="1" customHeight="1" x14ac:dyDescent="0.25">
      <c r="A40" s="155" t="s">
        <v>83</v>
      </c>
      <c r="B40" s="156"/>
      <c r="C40" s="49" t="s">
        <v>67</v>
      </c>
      <c r="D40" s="49" t="s">
        <v>14</v>
      </c>
      <c r="E40" s="49" t="s">
        <v>15</v>
      </c>
      <c r="F40" s="49" t="s">
        <v>16</v>
      </c>
      <c r="G40" s="49" t="s">
        <v>17</v>
      </c>
      <c r="H40" s="50"/>
      <c r="I40" s="51"/>
      <c r="J40" s="155" t="s">
        <v>83</v>
      </c>
      <c r="K40" s="156"/>
      <c r="L40" s="52" t="s">
        <v>68</v>
      </c>
      <c r="M40" s="2" t="s">
        <v>2</v>
      </c>
      <c r="N40" s="2" t="s">
        <v>3</v>
      </c>
      <c r="O40" s="4" t="s">
        <v>1</v>
      </c>
      <c r="P40" s="155" t="s">
        <v>83</v>
      </c>
      <c r="Q40" s="156"/>
      <c r="R40" s="53" t="s">
        <v>7</v>
      </c>
      <c r="S40" s="53"/>
      <c r="T40" s="54" t="s">
        <v>25</v>
      </c>
      <c r="U40" s="54" t="e">
        <f>+#REF!+#REF!+#REF!+#REF!+#REF!+#REF!+#REF!+#REF!+#REF!</f>
        <v>#REF!</v>
      </c>
      <c r="V40" s="155" t="s">
        <v>83</v>
      </c>
      <c r="W40" s="156"/>
      <c r="X40" s="55" t="s">
        <v>6</v>
      </c>
      <c r="Y40" s="56" t="s">
        <v>69</v>
      </c>
      <c r="Z40" s="155" t="s">
        <v>83</v>
      </c>
      <c r="AA40" s="156"/>
      <c r="AB40" s="8" t="s">
        <v>70</v>
      </c>
      <c r="AC40" s="8"/>
      <c r="AE40" s="155" t="s">
        <v>83</v>
      </c>
      <c r="AF40" s="156"/>
      <c r="AG40" s="152" t="s">
        <v>13</v>
      </c>
      <c r="AH40" s="153"/>
      <c r="AI40" s="9" t="s">
        <v>43</v>
      </c>
      <c r="AJ40" s="9" t="e">
        <f>SUM(#REF!)</f>
        <v>#REF!</v>
      </c>
      <c r="AK40" s="9" t="s">
        <v>45</v>
      </c>
      <c r="AL40" s="9" t="e">
        <f>SUM(#REF!)</f>
        <v>#REF!</v>
      </c>
    </row>
    <row r="41" spans="1:38" s="57" customFormat="1" ht="45" hidden="1" customHeight="1" x14ac:dyDescent="0.25">
      <c r="A41" s="51"/>
      <c r="B41" s="51"/>
      <c r="C41" s="49" t="s">
        <v>4</v>
      </c>
      <c r="D41" s="49" t="e">
        <f>SUM(#REF!)</f>
        <v>#REF!</v>
      </c>
      <c r="E41" s="49" t="e">
        <f>+#REF!+#REF!+#REF!+#REF!+#REF!+#REF!+#REF!+#REF!+#REF!</f>
        <v>#REF!</v>
      </c>
      <c r="F41" s="49" t="e">
        <f>+#REF!+#REF!+#REF!+#REF!+#REF!+#REF!+#REF!+#REF!+#REF!</f>
        <v>#REF!</v>
      </c>
      <c r="G41" s="49" t="e">
        <f>+#REF!+#REF!+#REF!+#REF!+#REF!+#REF!+#REF!+#REF!+#REF!</f>
        <v>#REF!</v>
      </c>
      <c r="H41" s="50" t="e">
        <f>SUM(D41:G41)</f>
        <v>#REF!</v>
      </c>
      <c r="I41" s="51"/>
      <c r="J41" s="51"/>
      <c r="K41" s="51"/>
      <c r="L41" s="52" t="s">
        <v>71</v>
      </c>
      <c r="M41" s="58" t="e">
        <f>+#REF!+#REF!+#REF!+#REF!+#REF!+#REF!+#REF!+#REF!</f>
        <v>#REF!</v>
      </c>
      <c r="N41" s="58" t="e">
        <f>+#REF!+#REF!+#REF!+#REF!+#REF!+#REF!+#REF!+#REF!+#REF!</f>
        <v>#REF!</v>
      </c>
      <c r="O41" s="4" t="e">
        <f>SUM(M41:N41)</f>
        <v>#REF!</v>
      </c>
      <c r="P41" s="59"/>
      <c r="Q41" s="59"/>
      <c r="R41" s="54" t="s">
        <v>21</v>
      </c>
      <c r="S41" s="54" t="e">
        <f>+#REF!+#REF!+#REF!+#REF!+#REF!+#REF!+#REF!+#REF!+#REF!</f>
        <v>#REF!</v>
      </c>
      <c r="T41" s="54" t="s">
        <v>26</v>
      </c>
      <c r="U41" s="54" t="e">
        <f>+#REF!+#REF!+#REF!+#REF!+#REF!+#REF!+#REF!+#REF!+#REF!</f>
        <v>#REF!</v>
      </c>
      <c r="X41" s="54" t="s">
        <v>72</v>
      </c>
      <c r="Y41" s="60" t="e">
        <f>+#REF!+#REF!+#REF!+#REF!+#REF!+#REF!+#REF!+#REF!+#REF!</f>
        <v>#REF!</v>
      </c>
      <c r="AB41" s="8" t="s">
        <v>30</v>
      </c>
      <c r="AC41" s="8" t="e">
        <f>SUM(#REF!)</f>
        <v>#REF!</v>
      </c>
      <c r="AG41" s="8" t="s">
        <v>36</v>
      </c>
      <c r="AH41" s="94" t="e">
        <f>+#REF!+#REF!+#REF!+#REF!+#REF!+#REF!+#REF!+#REF!+#REF!</f>
        <v>#REF!</v>
      </c>
      <c r="AI41" s="9" t="s">
        <v>40</v>
      </c>
      <c r="AJ41" s="9" t="e">
        <f>+#REF!+#REF!+#REF!+#REF!+#REF!+#REF!+#REF!+#REF!+#REF!</f>
        <v>#REF!</v>
      </c>
      <c r="AK41" s="9" t="s">
        <v>47</v>
      </c>
      <c r="AL41" s="9" t="e">
        <f>#REF!+#REF!+#REF!+#REF!+#REF!+#REF!+#REF!+#REF!+#REF!</f>
        <v>#REF!</v>
      </c>
    </row>
    <row r="42" spans="1:38" s="57" customFormat="1" ht="45" hidden="1" customHeight="1" x14ac:dyDescent="0.25">
      <c r="A42" s="51"/>
      <c r="B42" s="51"/>
      <c r="C42" s="49" t="s">
        <v>5</v>
      </c>
      <c r="D42" s="49" t="e">
        <f>+#REF!+#REF!+#REF!+#REF!+#REF!+#REF!+#REF!+#REF!+#REF!</f>
        <v>#REF!</v>
      </c>
      <c r="E42" s="49" t="e">
        <f>+#REF!+#REF!+#REF!+#REF!+#REF!+#REF!+#REF!+#REF!+#REF!</f>
        <v>#REF!</v>
      </c>
      <c r="F42" s="49" t="e">
        <f>+#REF!+#REF!+#REF!+#REF!+#REF!+#REF!+#REF!+#REF!+#REF!</f>
        <v>#REF!</v>
      </c>
      <c r="G42" s="49" t="e">
        <f>+#REF!+#REF!+#REF!+#REF!+#REF!+#REF!+#REF!+#REF!+#REF!</f>
        <v>#REF!</v>
      </c>
      <c r="H42" s="50" t="e">
        <f>SUM(D42:G42)</f>
        <v>#REF!</v>
      </c>
      <c r="I42" s="51"/>
      <c r="J42" s="51"/>
      <c r="K42" s="51"/>
      <c r="L42" s="52" t="s">
        <v>73</v>
      </c>
      <c r="M42" s="58" t="e">
        <f>+#REF!+#REF!+#REF!+#REF!+#REF!+#REF!+#REF!+#REF!+#REF!</f>
        <v>#REF!</v>
      </c>
      <c r="N42" s="58" t="e">
        <f>+#REF!+#REF!+#REF!+#REF!+#REF!+#REF!+#REF!+#REF!+#REF!</f>
        <v>#REF!</v>
      </c>
      <c r="O42" s="4" t="e">
        <f>SUM(M42:N42)</f>
        <v>#REF!</v>
      </c>
      <c r="P42" s="59"/>
      <c r="Q42" s="59"/>
      <c r="R42" s="54" t="s">
        <v>22</v>
      </c>
      <c r="S42" s="54" t="e">
        <f>+#REF!+#REF!+#REF!+#REF!+#REF!+#REF!+#REF!+#REF!+#REF!</f>
        <v>#REF!</v>
      </c>
      <c r="T42" s="54" t="s">
        <v>27</v>
      </c>
      <c r="U42" s="54" t="e">
        <f>+#REF!+#REF!+#REF!+#REF!+#REF!+#REF!+#REF!+#REF!+#REF!</f>
        <v>#REF!</v>
      </c>
      <c r="X42" s="54" t="s">
        <v>74</v>
      </c>
      <c r="Y42" s="60" t="e">
        <f>+#REF!+#REF!+#REF!+#REF!+#REF!+#REF!+#REF!+#REF!+#REF!</f>
        <v>#REF!</v>
      </c>
      <c r="AB42" s="8" t="s">
        <v>75</v>
      </c>
      <c r="AC42" s="8" t="e">
        <f>SUM(#REF!)</f>
        <v>#REF!</v>
      </c>
      <c r="AG42" s="8" t="s">
        <v>37</v>
      </c>
      <c r="AH42" s="94" t="e">
        <f>+#REF!+#REF!+#REF!+#REF!+#REF!+#REF!+#REF!+#REF!+#REF!</f>
        <v>#REF!</v>
      </c>
      <c r="AI42" s="9" t="s">
        <v>41</v>
      </c>
      <c r="AJ42" s="9" t="e">
        <f>+#REF!+#REF!+#REF!+#REF!+#REF!+#REF!+#REF!+#REF!+#REF!</f>
        <v>#REF!</v>
      </c>
    </row>
    <row r="43" spans="1:38" s="57" customFormat="1" ht="45" hidden="1" customHeight="1" x14ac:dyDescent="0.25">
      <c r="A43" s="51"/>
      <c r="B43" s="51"/>
      <c r="C43" s="50" t="s">
        <v>1</v>
      </c>
      <c r="D43" s="50" t="e">
        <f>SUM(D41:D42)</f>
        <v>#REF!</v>
      </c>
      <c r="E43" s="50" t="e">
        <f>SUM(E41:E42)</f>
        <v>#REF!</v>
      </c>
      <c r="F43" s="50" t="e">
        <f>SUM(F41:F42)</f>
        <v>#REF!</v>
      </c>
      <c r="G43" s="50" t="e">
        <f>SUM(G41:G42)</f>
        <v>#REF!</v>
      </c>
      <c r="H43" s="50" t="e">
        <f>SUM(D43:G43)</f>
        <v>#REF!</v>
      </c>
      <c r="I43" s="51"/>
      <c r="J43" s="51"/>
      <c r="K43" s="51"/>
      <c r="L43" s="52" t="s">
        <v>76</v>
      </c>
      <c r="M43" s="58">
        <f>I19</f>
        <v>0</v>
      </c>
      <c r="N43" s="58" t="e">
        <f>+#REF!+#REF!+#REF!+#REF!+#REF!+#REF!+#REF!+#REF!+#REF!</f>
        <v>#REF!</v>
      </c>
      <c r="O43" s="4" t="e">
        <f>SUM(M43:N43)</f>
        <v>#REF!</v>
      </c>
      <c r="P43" s="62"/>
      <c r="Q43" s="59"/>
      <c r="R43" s="54" t="s">
        <v>23</v>
      </c>
      <c r="S43" s="54" t="e">
        <f>+#REF!+#REF!+#REF!+#REF!+#REF!+#REF!+#REF!+#REF!+#REF!</f>
        <v>#REF!</v>
      </c>
      <c r="T43" s="54" t="s">
        <v>28</v>
      </c>
      <c r="U43" s="54" t="e">
        <f>+#REF!+#REF!+#REF!+#REF!+#REF!+#REF!+#REF!</f>
        <v>#REF!</v>
      </c>
      <c r="X43" s="54" t="s">
        <v>77</v>
      </c>
      <c r="Y43" s="60" t="e">
        <f>+#REF!+#REF!+#REF!+#REF!+#REF!+#REF!+#REF!</f>
        <v>#REF!</v>
      </c>
      <c r="AB43" s="8" t="s">
        <v>78</v>
      </c>
      <c r="AC43" s="8" t="e">
        <f>SUM(#REF!)</f>
        <v>#REF!</v>
      </c>
      <c r="AG43" s="8" t="s">
        <v>38</v>
      </c>
      <c r="AH43" s="94" t="e">
        <f>+#REF!+#REF!+#REF!+#REF!+#REF!+#REF!+#REF!+#REF!+AK43</f>
        <v>#REF!</v>
      </c>
      <c r="AI43" s="9" t="s">
        <v>42</v>
      </c>
      <c r="AJ43" s="9" t="e">
        <f>+#REF!+#REF!+#REF!+#REF!+#REF!+#REF!+#REF!+#REF!+#REF!</f>
        <v>#REF!</v>
      </c>
    </row>
    <row r="44" spans="1:38" s="57" customFormat="1" ht="45" hidden="1" customHeight="1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2" t="s">
        <v>79</v>
      </c>
      <c r="M44" s="58" t="e">
        <f>+#REF!+#REF!+#REF!+#REF!+#REF!+#REF!+#REF!+#REF!+#REF!</f>
        <v>#REF!</v>
      </c>
      <c r="N44" s="58" t="e">
        <f>+#REF!+#REF!+#REF!+#REF!+#REF!+#REF!+#REF!+#REF!+#REF!</f>
        <v>#REF!</v>
      </c>
      <c r="O44" s="4" t="e">
        <f t="shared" ref="O44:O45" si="12">SUM(M44:N44)</f>
        <v>#REF!</v>
      </c>
      <c r="P44" s="62"/>
      <c r="Q44" s="63"/>
      <c r="R44" s="54" t="s">
        <v>24</v>
      </c>
      <c r="S44" s="54" t="e">
        <f>+#REF!+#REF!+#REF!+#REF!+#REF!+#REF!+#REF!+#REF!+#REF!</f>
        <v>#REF!</v>
      </c>
      <c r="T44" s="54" t="s">
        <v>29</v>
      </c>
      <c r="U44" s="54" t="e">
        <f>+#REF!+#REF!+#REF!+#REF!+#REF!+#REF!+#REF!+#REF!+#REF!</f>
        <v>#REF!</v>
      </c>
      <c r="X44" s="64" t="s">
        <v>1</v>
      </c>
      <c r="Y44" s="65" t="e">
        <f>SUM(Y41:Y43)</f>
        <v>#REF!</v>
      </c>
      <c r="AB44" s="8" t="s">
        <v>33</v>
      </c>
      <c r="AC44" s="8" t="e">
        <f>SUM(#REF!)</f>
        <v>#REF!</v>
      </c>
      <c r="AG44" s="8" t="s">
        <v>39</v>
      </c>
      <c r="AH44" s="94" t="e">
        <f>+#REF!+#REF!+#REF!+#REF!+#REF!+#REF!+#REF!+#REF!+#REF!</f>
        <v>#REF!</v>
      </c>
      <c r="AI44" s="9" t="s">
        <v>46</v>
      </c>
      <c r="AJ44" s="9" t="e">
        <f>+#REF!+#REF!+#REF!+#REF!+#REF!+#REF!+#REF!+#REF!+#REF!</f>
        <v>#REF!</v>
      </c>
      <c r="AK44" s="8" t="s">
        <v>1</v>
      </c>
      <c r="AL44" s="9" t="e">
        <f>SUM(AH41,AH41:AH44,AJ40:AJ44,AL40:AL41)</f>
        <v>#REF!</v>
      </c>
    </row>
    <row r="45" spans="1:38" s="57" customFormat="1" ht="45" hidden="1" customHeight="1" x14ac:dyDescent="0.25">
      <c r="A45" s="51"/>
      <c r="B45" s="51"/>
      <c r="C45" s="66"/>
      <c r="D45" s="66"/>
      <c r="E45" s="66"/>
      <c r="F45" s="66"/>
      <c r="G45" s="51"/>
      <c r="H45" s="67"/>
      <c r="I45" s="51"/>
      <c r="J45" s="51"/>
      <c r="K45" s="51"/>
      <c r="L45" s="52" t="s">
        <v>80</v>
      </c>
      <c r="M45" s="58" t="e">
        <f>+#REF!+#REF!+#REF!+#REF!+#REF!+#REF!+#REF!+#REF!+#REF!</f>
        <v>#REF!</v>
      </c>
      <c r="N45" s="58" t="e">
        <f>+#REF!+#REF!+#REF!+#REF!+#REF!+#REF!+#REF!+#REF!+#REF!</f>
        <v>#REF!</v>
      </c>
      <c r="O45" s="4" t="e">
        <f t="shared" si="12"/>
        <v>#REF!</v>
      </c>
      <c r="P45" s="62"/>
      <c r="Q45" s="63"/>
      <c r="R45" s="68" t="s">
        <v>1</v>
      </c>
      <c r="S45" s="68" t="e">
        <f>+S41+S42+S43+S44+U41+U42+U43+U44+U40</f>
        <v>#REF!</v>
      </c>
      <c r="AB45" s="2" t="s">
        <v>1</v>
      </c>
      <c r="AC45" s="2" t="e">
        <f>SUM(AC41:AC44)</f>
        <v>#REF!</v>
      </c>
    </row>
    <row r="46" spans="1:38" s="57" customFormat="1" ht="45" hidden="1" customHeight="1" x14ac:dyDescent="0.25">
      <c r="A46" s="51"/>
      <c r="B46" s="51"/>
      <c r="I46" s="66"/>
      <c r="J46" s="66"/>
      <c r="K46" s="66"/>
      <c r="L46" s="69" t="s">
        <v>1</v>
      </c>
      <c r="M46" s="70" t="e">
        <f>SUM(M41:M45)</f>
        <v>#REF!</v>
      </c>
      <c r="N46" s="70" t="e">
        <f>SUM(N41:N45)</f>
        <v>#REF!</v>
      </c>
      <c r="O46" s="70" t="e">
        <f>SUM(M46:N46)</f>
        <v>#REF!</v>
      </c>
      <c r="P46" s="59"/>
      <c r="Q46" s="59"/>
    </row>
    <row r="47" spans="1:38" s="57" customFormat="1" ht="45" hidden="1" customHeight="1" x14ac:dyDescent="0.25">
      <c r="B47" s="51"/>
      <c r="I47" s="66"/>
      <c r="J47" s="66"/>
      <c r="K47" s="66"/>
      <c r="P47" s="59"/>
      <c r="Q47" s="59"/>
    </row>
    <row r="48" spans="1:38" s="57" customFormat="1" ht="45" hidden="1" customHeight="1" x14ac:dyDescent="0.25">
      <c r="B48" s="51"/>
      <c r="I48" s="66"/>
      <c r="J48" s="66"/>
      <c r="K48" s="66"/>
      <c r="P48" s="59"/>
      <c r="Q48" s="59"/>
    </row>
    <row r="49" spans="2:48" s="57" customFormat="1" ht="45" hidden="1" customHeight="1" x14ac:dyDescent="0.25">
      <c r="B49" s="51"/>
      <c r="C49" s="49" t="s">
        <v>67</v>
      </c>
      <c r="D49" s="49" t="s">
        <v>14</v>
      </c>
      <c r="E49" s="49" t="s">
        <v>15</v>
      </c>
      <c r="F49" s="49" t="s">
        <v>16</v>
      </c>
      <c r="G49" s="49" t="s">
        <v>17</v>
      </c>
      <c r="H49" s="50"/>
      <c r="I49" s="66"/>
      <c r="J49" s="66"/>
      <c r="K49" s="66"/>
      <c r="L49" s="52" t="s">
        <v>68</v>
      </c>
      <c r="M49" s="2" t="s">
        <v>2</v>
      </c>
      <c r="N49" s="2" t="s">
        <v>3</v>
      </c>
      <c r="O49" s="4" t="s">
        <v>1</v>
      </c>
      <c r="P49" s="59"/>
      <c r="Q49" s="59"/>
      <c r="R49" s="53" t="s">
        <v>7</v>
      </c>
      <c r="S49" s="53"/>
      <c r="T49" s="54" t="s">
        <v>25</v>
      </c>
      <c r="U49" s="54" t="e">
        <f>+U19+U26+U33+U40</f>
        <v>#REF!</v>
      </c>
      <c r="V49" s="59"/>
      <c r="W49" s="59"/>
      <c r="X49" s="55" t="s">
        <v>6</v>
      </c>
      <c r="Y49" s="56" t="s">
        <v>69</v>
      </c>
      <c r="Z49" s="71"/>
      <c r="AA49" s="71"/>
      <c r="AB49" s="8" t="s">
        <v>70</v>
      </c>
      <c r="AC49" s="8"/>
      <c r="AD49" s="71"/>
      <c r="AE49" s="71"/>
      <c r="AF49" s="71"/>
      <c r="AG49" s="154" t="s">
        <v>13</v>
      </c>
      <c r="AH49" s="154"/>
      <c r="AI49" s="9" t="s">
        <v>44</v>
      </c>
      <c r="AJ49" s="20">
        <v>7</v>
      </c>
      <c r="AK49" s="9" t="s">
        <v>45</v>
      </c>
      <c r="AL49" s="9">
        <v>1</v>
      </c>
      <c r="AO49" s="72" t="s">
        <v>84</v>
      </c>
      <c r="AP49" s="95" t="s">
        <v>85</v>
      </c>
      <c r="AQ49" s="95"/>
    </row>
    <row r="50" spans="2:48" s="57" customFormat="1" ht="45" hidden="1" customHeight="1" x14ac:dyDescent="0.25">
      <c r="B50" s="74" t="s">
        <v>65</v>
      </c>
      <c r="C50" s="49" t="s">
        <v>4</v>
      </c>
      <c r="D50" s="49" t="e">
        <f t="shared" ref="D50:G51" si="13">+D20+D27+D34+D41</f>
        <v>#REF!</v>
      </c>
      <c r="E50" s="49" t="e">
        <f t="shared" si="13"/>
        <v>#REF!</v>
      </c>
      <c r="F50" s="49" t="e">
        <f t="shared" si="13"/>
        <v>#REF!</v>
      </c>
      <c r="G50" s="49" t="e">
        <f t="shared" si="13"/>
        <v>#REF!</v>
      </c>
      <c r="H50" s="50" t="e">
        <f>SUM(D50:G50)</f>
        <v>#REF!</v>
      </c>
      <c r="I50" s="51"/>
      <c r="J50" s="51"/>
      <c r="K50" s="74" t="s">
        <v>65</v>
      </c>
      <c r="L50" s="52" t="s">
        <v>71</v>
      </c>
      <c r="M50" s="9" t="e">
        <f>+M20+M27+M34+M41</f>
        <v>#REF!</v>
      </c>
      <c r="N50" s="9" t="e">
        <f t="shared" ref="M50:N54" si="14">+N20+N27+N34+N41</f>
        <v>#REF!</v>
      </c>
      <c r="O50" s="4" t="e">
        <f t="shared" ref="O50:O54" si="15">SUM(M50:N50)</f>
        <v>#REF!</v>
      </c>
      <c r="P50" s="59"/>
      <c r="Q50" s="74" t="s">
        <v>65</v>
      </c>
      <c r="R50" s="54" t="s">
        <v>21</v>
      </c>
      <c r="S50" s="54" t="e">
        <f>+S20+S27+S34+S41</f>
        <v>#REF!</v>
      </c>
      <c r="T50" s="54" t="s">
        <v>26</v>
      </c>
      <c r="U50" s="54" t="e">
        <f>+U20+U27+U34+U41</f>
        <v>#REF!</v>
      </c>
      <c r="W50" s="74" t="s">
        <v>65</v>
      </c>
      <c r="X50" s="54" t="s">
        <v>72</v>
      </c>
      <c r="Y50" s="60" t="e">
        <f>+Y20+Y27+Y34+Y41</f>
        <v>#REF!</v>
      </c>
      <c r="AA50" s="74" t="s">
        <v>65</v>
      </c>
      <c r="AB50" s="8" t="s">
        <v>30</v>
      </c>
      <c r="AC50" s="8" t="e">
        <f>+AC20+AC27+AC34+AC41</f>
        <v>#REF!</v>
      </c>
      <c r="AF50" s="74" t="s">
        <v>65</v>
      </c>
      <c r="AG50" s="8" t="s">
        <v>36</v>
      </c>
      <c r="AH50" s="8" t="e">
        <f>+AH20+AH27+AH34+AH41</f>
        <v>#REF!</v>
      </c>
      <c r="AI50" s="8" t="s">
        <v>40</v>
      </c>
      <c r="AJ50" s="12">
        <v>10</v>
      </c>
      <c r="AK50" s="9" t="s">
        <v>47</v>
      </c>
      <c r="AL50" s="9">
        <v>0</v>
      </c>
      <c r="AP50" s="75" t="s">
        <v>48</v>
      </c>
      <c r="AQ50" s="8">
        <v>1</v>
      </c>
      <c r="AR50" s="76" t="s">
        <v>57</v>
      </c>
      <c r="AS50" s="8">
        <v>50</v>
      </c>
      <c r="AT50" s="51"/>
      <c r="AU50" s="51"/>
      <c r="AV50" s="51"/>
    </row>
    <row r="51" spans="2:48" s="57" customFormat="1" ht="45" hidden="1" customHeight="1" x14ac:dyDescent="0.25">
      <c r="B51" s="51"/>
      <c r="C51" s="49" t="s">
        <v>5</v>
      </c>
      <c r="D51" s="49" t="e">
        <f t="shared" si="13"/>
        <v>#REF!</v>
      </c>
      <c r="E51" s="49" t="e">
        <f t="shared" si="13"/>
        <v>#REF!</v>
      </c>
      <c r="F51" s="49" t="e">
        <f t="shared" si="13"/>
        <v>#REF!</v>
      </c>
      <c r="G51" s="49" t="e">
        <f t="shared" si="13"/>
        <v>#REF!</v>
      </c>
      <c r="H51" s="50" t="e">
        <f>SUM(D51:G51)</f>
        <v>#REF!</v>
      </c>
      <c r="I51" s="51"/>
      <c r="J51" s="51"/>
      <c r="K51" s="51"/>
      <c r="L51" s="52" t="s">
        <v>73</v>
      </c>
      <c r="M51" s="58" t="e">
        <f>+M21+M28+M35+M42</f>
        <v>#REF!</v>
      </c>
      <c r="N51" s="58" t="e">
        <f t="shared" si="14"/>
        <v>#REF!</v>
      </c>
      <c r="O51" s="4" t="e">
        <f t="shared" si="15"/>
        <v>#REF!</v>
      </c>
      <c r="P51" s="59"/>
      <c r="Q51" s="59"/>
      <c r="R51" s="54" t="s">
        <v>22</v>
      </c>
      <c r="S51" s="54" t="e">
        <f>+S21+S28+S35+S42</f>
        <v>#REF!</v>
      </c>
      <c r="T51" s="54" t="s">
        <v>27</v>
      </c>
      <c r="U51" s="54" t="e">
        <f>+U21+U28+U35+U42</f>
        <v>#REF!</v>
      </c>
      <c r="X51" s="54" t="s">
        <v>74</v>
      </c>
      <c r="Y51" s="60" t="e">
        <f>+Y21+Y28+Y35+Y42</f>
        <v>#REF!</v>
      </c>
      <c r="AB51" s="8" t="s">
        <v>75</v>
      </c>
      <c r="AC51" s="8" t="e">
        <f>+AC21+AC28+AC35+AC42</f>
        <v>#REF!</v>
      </c>
      <c r="AG51" s="8" t="s">
        <v>37</v>
      </c>
      <c r="AH51" s="8" t="e">
        <f>+AH21+AH28+AH35+AH42</f>
        <v>#REF!</v>
      </c>
      <c r="AI51" s="8" t="s">
        <v>41</v>
      </c>
      <c r="AJ51" s="77">
        <v>4</v>
      </c>
      <c r="AP51" s="76" t="s">
        <v>49</v>
      </c>
      <c r="AQ51" s="8">
        <v>22</v>
      </c>
      <c r="AR51" s="76" t="s">
        <v>58</v>
      </c>
      <c r="AS51" s="8">
        <v>34</v>
      </c>
      <c r="AT51" s="51"/>
      <c r="AU51" s="51"/>
      <c r="AV51" s="51"/>
    </row>
    <row r="52" spans="2:48" s="57" customFormat="1" ht="45" hidden="1" customHeight="1" x14ac:dyDescent="0.25">
      <c r="B52" s="51"/>
      <c r="C52" s="50" t="s">
        <v>1</v>
      </c>
      <c r="D52" s="50" t="e">
        <f>SUM(D50:D51)</f>
        <v>#REF!</v>
      </c>
      <c r="E52" s="50" t="e">
        <f>SUM(E50:E51)</f>
        <v>#REF!</v>
      </c>
      <c r="F52" s="50" t="e">
        <f>SUM(F50:F51)</f>
        <v>#REF!</v>
      </c>
      <c r="G52" s="50" t="e">
        <f>SUM(G50:G51)</f>
        <v>#REF!</v>
      </c>
      <c r="H52" s="50" t="e">
        <f>SUM(D52:G52)</f>
        <v>#REF!</v>
      </c>
      <c r="I52" s="51"/>
      <c r="J52" s="51"/>
      <c r="K52" s="51"/>
      <c r="L52" s="52" t="s">
        <v>76</v>
      </c>
      <c r="M52" s="58" t="e">
        <f t="shared" si="14"/>
        <v>#REF!</v>
      </c>
      <c r="N52" s="58" t="e">
        <f t="shared" si="14"/>
        <v>#REF!</v>
      </c>
      <c r="O52" s="4" t="e">
        <f t="shared" si="15"/>
        <v>#REF!</v>
      </c>
      <c r="P52" s="59"/>
      <c r="Q52" s="59"/>
      <c r="R52" s="54" t="s">
        <v>23</v>
      </c>
      <c r="S52" s="54" t="e">
        <f t="shared" ref="S52" si="16">+S22+S29+S36+S43</f>
        <v>#REF!</v>
      </c>
      <c r="T52" s="54" t="s">
        <v>28</v>
      </c>
      <c r="U52" s="54" t="e">
        <f t="shared" ref="U52" si="17">+U22+U29+U36+U43</f>
        <v>#REF!</v>
      </c>
      <c r="X52" s="54" t="s">
        <v>77</v>
      </c>
      <c r="Y52" s="60">
        <v>99</v>
      </c>
      <c r="AB52" s="8" t="s">
        <v>78</v>
      </c>
      <c r="AC52" s="8" t="e">
        <f t="shared" ref="AC52:AC53" si="18">+AC22+AC29+AC36+AC43</f>
        <v>#REF!</v>
      </c>
      <c r="AG52" s="8" t="s">
        <v>38</v>
      </c>
      <c r="AH52" s="8" t="e">
        <f>+AH22+AH29+AH36+AH43</f>
        <v>#REF!</v>
      </c>
      <c r="AI52" s="8" t="s">
        <v>42</v>
      </c>
      <c r="AJ52" s="77">
        <v>7</v>
      </c>
      <c r="AP52" s="76" t="s">
        <v>50</v>
      </c>
      <c r="AQ52" s="8">
        <v>2</v>
      </c>
      <c r="AR52" s="76" t="s">
        <v>59</v>
      </c>
      <c r="AS52" s="8">
        <v>3</v>
      </c>
      <c r="AT52" s="51"/>
      <c r="AU52" s="51"/>
      <c r="AV52" s="51"/>
    </row>
    <row r="53" spans="2:48" s="57" customFormat="1" ht="45" hidden="1" customHeight="1" x14ac:dyDescent="0.25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2" t="s">
        <v>79</v>
      </c>
      <c r="M53" s="78" t="e">
        <f t="shared" si="14"/>
        <v>#REF!</v>
      </c>
      <c r="N53" s="78" t="e">
        <f t="shared" si="14"/>
        <v>#REF!</v>
      </c>
      <c r="O53" s="4" t="e">
        <f t="shared" si="15"/>
        <v>#REF!</v>
      </c>
      <c r="P53" s="62"/>
      <c r="Q53" s="59"/>
      <c r="R53" s="54" t="s">
        <v>24</v>
      </c>
      <c r="S53" s="54" t="e">
        <f>+S23+S30+S37+S44</f>
        <v>#REF!</v>
      </c>
      <c r="T53" s="54" t="s">
        <v>29</v>
      </c>
      <c r="U53" s="54" t="e">
        <f>+U23+U30+U37+U44</f>
        <v>#REF!</v>
      </c>
      <c r="X53" s="64" t="s">
        <v>1</v>
      </c>
      <c r="Y53" s="79" t="e">
        <f>SUM(Y50:Y52)</f>
        <v>#REF!</v>
      </c>
      <c r="AB53" s="8" t="s">
        <v>33</v>
      </c>
      <c r="AC53" s="8" t="e">
        <f t="shared" si="18"/>
        <v>#REF!</v>
      </c>
      <c r="AG53" s="8" t="s">
        <v>39</v>
      </c>
      <c r="AH53" s="8" t="e">
        <f>+AH23+AH30+AH37+AH44</f>
        <v>#REF!</v>
      </c>
      <c r="AI53" s="77" t="s">
        <v>46</v>
      </c>
      <c r="AJ53" s="77">
        <v>35</v>
      </c>
      <c r="AK53" s="80" t="s">
        <v>1</v>
      </c>
      <c r="AL53" s="81" t="e">
        <f>+AH50+AH51+AH52+AH53+AJ49+AJ50+AJ51+AJ52+AJ53+AL49+AL50</f>
        <v>#REF!</v>
      </c>
      <c r="AP53" s="76" t="s">
        <v>86</v>
      </c>
      <c r="AQ53" s="8">
        <v>6</v>
      </c>
      <c r="AR53" s="76" t="s">
        <v>60</v>
      </c>
      <c r="AS53" s="8">
        <v>4</v>
      </c>
      <c r="AT53" s="51"/>
      <c r="AU53" s="51"/>
      <c r="AV53" s="51"/>
    </row>
    <row r="54" spans="2:48" s="57" customFormat="1" ht="45" hidden="1" customHeight="1" x14ac:dyDescent="0.25">
      <c r="B54" s="51"/>
      <c r="C54" s="66"/>
      <c r="D54" s="66"/>
      <c r="E54" s="66"/>
      <c r="F54" s="66"/>
      <c r="G54" s="51"/>
      <c r="H54" s="67"/>
      <c r="I54" s="51"/>
      <c r="J54" s="51"/>
      <c r="K54" s="51"/>
      <c r="L54" s="52" t="s">
        <v>80</v>
      </c>
      <c r="M54" s="78" t="e">
        <f t="shared" si="14"/>
        <v>#REF!</v>
      </c>
      <c r="N54" s="78" t="e">
        <f>+N24+N31+N38+N45</f>
        <v>#REF!</v>
      </c>
      <c r="O54" s="4" t="e">
        <f t="shared" si="15"/>
        <v>#REF!</v>
      </c>
      <c r="P54" s="62"/>
      <c r="Q54" s="63"/>
      <c r="R54" s="68" t="s">
        <v>1</v>
      </c>
      <c r="S54" s="68" t="e">
        <f>+S50+S51+S52+S53+U49+U50+U51+U52+U53</f>
        <v>#REF!</v>
      </c>
      <c r="AB54" s="2" t="s">
        <v>1</v>
      </c>
      <c r="AC54" s="2" t="e">
        <f>SUM(AC50:AC53)</f>
        <v>#REF!</v>
      </c>
      <c r="AP54" s="76" t="s">
        <v>52</v>
      </c>
      <c r="AQ54" s="8">
        <v>10</v>
      </c>
      <c r="AR54" s="76" t="s">
        <v>61</v>
      </c>
      <c r="AS54" s="8">
        <v>3</v>
      </c>
      <c r="AT54" s="51"/>
      <c r="AU54" s="51"/>
      <c r="AV54" s="51"/>
    </row>
    <row r="55" spans="2:48" ht="45" hidden="1" customHeight="1" x14ac:dyDescent="0.4">
      <c r="B55" s="48"/>
      <c r="I55" s="48"/>
      <c r="J55" s="48"/>
      <c r="K55" s="48"/>
      <c r="L55" s="82" t="s">
        <v>1</v>
      </c>
      <c r="M55" s="4" t="e">
        <f>SUM(M50+M51+M52+M53+M54)</f>
        <v>#REF!</v>
      </c>
      <c r="N55" s="4" t="e">
        <f>SUM(N50:N54)</f>
        <v>#REF!</v>
      </c>
      <c r="O55" s="83" t="e">
        <f>SUM(M55:N55)</f>
        <v>#REF!</v>
      </c>
      <c r="P55" s="84"/>
      <c r="Q55" s="85"/>
      <c r="AP55" s="11" t="s">
        <v>53</v>
      </c>
      <c r="AQ55" s="8">
        <v>16</v>
      </c>
      <c r="AR55" s="11" t="s">
        <v>62</v>
      </c>
      <c r="AS55" s="92">
        <v>5</v>
      </c>
      <c r="AT55" s="87"/>
      <c r="AU55" s="87"/>
      <c r="AV55" s="87"/>
    </row>
    <row r="56" spans="2:48" ht="50.1" customHeight="1" x14ac:dyDescent="0.35">
      <c r="AP56" s="11" t="s">
        <v>54</v>
      </c>
      <c r="AQ56" s="8">
        <v>1</v>
      </c>
      <c r="AR56" s="11" t="s">
        <v>63</v>
      </c>
      <c r="AS56" s="92">
        <v>1</v>
      </c>
      <c r="AT56" s="87"/>
      <c r="AU56" s="87"/>
      <c r="AV56" s="87"/>
    </row>
    <row r="57" spans="2:48" ht="50.1" customHeight="1" x14ac:dyDescent="0.35">
      <c r="AP57" s="11" t="s">
        <v>55</v>
      </c>
      <c r="AQ57" s="8">
        <v>0</v>
      </c>
      <c r="AR57" s="11" t="s">
        <v>64</v>
      </c>
      <c r="AS57" s="92">
        <v>1</v>
      </c>
      <c r="AT57" s="87"/>
      <c r="AU57" s="87"/>
      <c r="AV57" s="87"/>
    </row>
    <row r="58" spans="2:48" ht="50.1" customHeight="1" x14ac:dyDescent="0.25">
      <c r="AP58" s="11" t="s">
        <v>56</v>
      </c>
      <c r="AQ58" s="8">
        <v>2</v>
      </c>
      <c r="AR58" s="88" t="s">
        <v>1</v>
      </c>
      <c r="AS58" s="89">
        <f>SUM(AQ50:AQ58,AS50:AS57)</f>
        <v>161</v>
      </c>
      <c r="AT58" s="90"/>
      <c r="AU58" s="90"/>
      <c r="AV58" s="90"/>
    </row>
  </sheetData>
  <mergeCells count="45">
    <mergeCell ref="AG40:AH40"/>
    <mergeCell ref="AG49:AH49"/>
    <mergeCell ref="A40:B40"/>
    <mergeCell ref="J40:K40"/>
    <mergeCell ref="P40:Q40"/>
    <mergeCell ref="V40:W40"/>
    <mergeCell ref="Z40:AA40"/>
    <mergeCell ref="AE40:AF40"/>
    <mergeCell ref="AG26:AH26"/>
    <mergeCell ref="A33:B33"/>
    <mergeCell ref="J33:K33"/>
    <mergeCell ref="P33:Q33"/>
    <mergeCell ref="V33:W33"/>
    <mergeCell ref="Z33:AA33"/>
    <mergeCell ref="AE33:AF33"/>
    <mergeCell ref="AG33:AH33"/>
    <mergeCell ref="A26:B26"/>
    <mergeCell ref="J26:K26"/>
    <mergeCell ref="P26:Q26"/>
    <mergeCell ref="V26:W26"/>
    <mergeCell ref="Z26:AA26"/>
    <mergeCell ref="AE26:AF26"/>
    <mergeCell ref="AM3:AW3"/>
    <mergeCell ref="A19:B19"/>
    <mergeCell ref="J19:K19"/>
    <mergeCell ref="P19:Q19"/>
    <mergeCell ref="V19:W19"/>
    <mergeCell ref="Z19:AA19"/>
    <mergeCell ref="AE19:AF19"/>
    <mergeCell ref="AG19:AH19"/>
    <mergeCell ref="Y3:AB3"/>
    <mergeCell ref="AC3:AD3"/>
    <mergeCell ref="AE3:AF3"/>
    <mergeCell ref="AG3:AH3"/>
    <mergeCell ref="AI3:AJ3"/>
    <mergeCell ref="AK3:AL3"/>
    <mergeCell ref="A2:X2"/>
    <mergeCell ref="A3:A4"/>
    <mergeCell ref="B3:B4"/>
    <mergeCell ref="C3:C4"/>
    <mergeCell ref="D3:D4"/>
    <mergeCell ref="E3:H3"/>
    <mergeCell ref="I3:L3"/>
    <mergeCell ref="M3:O3"/>
    <mergeCell ref="P3:X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C1A9-9E95-4F6C-9BAF-6BBCE286549B}">
  <dimension ref="A2:BQ51"/>
  <sheetViews>
    <sheetView zoomScale="115" zoomScaleNormal="115" workbookViewId="0">
      <selection activeCell="AS42" sqref="AS42"/>
    </sheetView>
  </sheetViews>
  <sheetFormatPr defaultRowHeight="15" x14ac:dyDescent="0.25"/>
  <cols>
    <col min="1" max="1" width="13.28515625" customWidth="1"/>
    <col min="2" max="2" width="10.42578125" hidden="1" customWidth="1"/>
    <col min="3" max="3" width="9.140625" hidden="1" customWidth="1"/>
    <col min="4" max="4" width="10" hidden="1" customWidth="1"/>
    <col min="5" max="5" width="10.28515625" customWidth="1"/>
    <col min="6" max="6" width="9.140625" customWidth="1"/>
    <col min="7" max="7" width="12.5703125" bestFit="1" customWidth="1"/>
    <col min="8" max="8" width="10.28515625" bestFit="1" customWidth="1"/>
    <col min="9" max="9" width="11" bestFit="1" customWidth="1"/>
    <col min="10" max="10" width="10.140625" bestFit="1" customWidth="1"/>
    <col min="11" max="12" width="9.140625" customWidth="1"/>
    <col min="13" max="13" width="11.5703125" hidden="1" customWidth="1"/>
    <col min="14" max="18" width="9.140625" hidden="1" customWidth="1"/>
    <col min="19" max="19" width="12" hidden="1" customWidth="1"/>
    <col min="20" max="21" width="9.140625" hidden="1" customWidth="1"/>
    <col min="22" max="22" width="10.42578125" hidden="1" customWidth="1"/>
    <col min="23" max="33" width="9.140625" hidden="1" customWidth="1"/>
    <col min="34" max="34" width="9.5703125" hidden="1" customWidth="1"/>
    <col min="35" max="35" width="11.85546875" hidden="1" customWidth="1"/>
    <col min="36" max="38" width="9.140625" hidden="1" customWidth="1"/>
    <col min="39" max="39" width="9.140625" customWidth="1"/>
    <col min="40" max="40" width="5.7109375" bestFit="1" customWidth="1"/>
    <col min="41" max="41" width="16.85546875" bestFit="1" customWidth="1"/>
    <col min="42" max="44" width="9.140625" customWidth="1"/>
    <col min="45" max="48" width="9.7109375" customWidth="1"/>
    <col min="49" max="50" width="9.140625" customWidth="1"/>
    <col min="51" max="67" width="9.140625" hidden="1" customWidth="1"/>
    <col min="68" max="68" width="9.140625" customWidth="1"/>
  </cols>
  <sheetData>
    <row r="2" spans="1:69" ht="21" x14ac:dyDescent="0.25">
      <c r="A2" s="166" t="s">
        <v>91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spans="1:69" ht="18" x14ac:dyDescent="0.4">
      <c r="A3" s="169" t="s">
        <v>0</v>
      </c>
      <c r="B3" s="169" t="s">
        <v>1</v>
      </c>
      <c r="C3" s="170" t="s">
        <v>2</v>
      </c>
      <c r="D3" s="171" t="s">
        <v>3</v>
      </c>
      <c r="E3" s="172" t="s">
        <v>4</v>
      </c>
      <c r="F3" s="172"/>
      <c r="G3" s="172"/>
      <c r="H3" s="172"/>
      <c r="I3" s="173" t="s">
        <v>5</v>
      </c>
      <c r="J3" s="173"/>
      <c r="K3" s="173"/>
      <c r="L3" s="173"/>
      <c r="M3" s="151" t="s">
        <v>6</v>
      </c>
      <c r="N3" s="151"/>
      <c r="O3" s="151"/>
      <c r="P3" s="174" t="s">
        <v>7</v>
      </c>
      <c r="Q3" s="174"/>
      <c r="R3" s="174"/>
      <c r="S3" s="174"/>
      <c r="T3" s="174"/>
      <c r="U3" s="174"/>
      <c r="V3" s="174"/>
      <c r="W3" s="174"/>
      <c r="X3" s="174"/>
      <c r="Y3" s="160" t="s">
        <v>8</v>
      </c>
      <c r="Z3" s="161"/>
      <c r="AA3" s="161"/>
      <c r="AB3" s="162"/>
      <c r="AC3" s="163" t="s">
        <v>9</v>
      </c>
      <c r="AD3" s="164"/>
      <c r="AE3" s="165">
        <v>45219</v>
      </c>
      <c r="AF3" s="164"/>
      <c r="AG3" s="163" t="s">
        <v>10</v>
      </c>
      <c r="AH3" s="164"/>
      <c r="AI3" s="163" t="s">
        <v>11</v>
      </c>
      <c r="AJ3" s="164"/>
      <c r="AK3" s="163" t="s">
        <v>12</v>
      </c>
      <c r="AL3" s="164"/>
      <c r="AM3" s="175" t="s">
        <v>13</v>
      </c>
      <c r="AN3" s="176"/>
      <c r="AO3" s="176"/>
      <c r="AP3" s="176"/>
      <c r="AQ3" s="176"/>
      <c r="AR3" s="176"/>
      <c r="AS3" s="176"/>
      <c r="AT3" s="176"/>
      <c r="AU3" s="176"/>
      <c r="AV3" s="176"/>
      <c r="AW3" s="177"/>
      <c r="AX3" s="106"/>
    </row>
    <row r="4" spans="1:69" ht="33.75" customHeight="1" x14ac:dyDescent="0.4">
      <c r="A4" s="169"/>
      <c r="B4" s="169"/>
      <c r="C4" s="170"/>
      <c r="D4" s="171"/>
      <c r="E4" s="2" t="s">
        <v>14</v>
      </c>
      <c r="F4" s="2" t="s">
        <v>15</v>
      </c>
      <c r="G4" s="2" t="s">
        <v>16</v>
      </c>
      <c r="H4" s="2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107" t="s">
        <v>21</v>
      </c>
      <c r="Q4" s="107" t="s">
        <v>22</v>
      </c>
      <c r="R4" s="107" t="s">
        <v>23</v>
      </c>
      <c r="S4" s="107" t="s">
        <v>24</v>
      </c>
      <c r="T4" s="107" t="s">
        <v>25</v>
      </c>
      <c r="U4" s="107" t="s">
        <v>26</v>
      </c>
      <c r="V4" s="107" t="s">
        <v>27</v>
      </c>
      <c r="W4" s="107" t="s">
        <v>28</v>
      </c>
      <c r="X4" s="107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108" t="s">
        <v>36</v>
      </c>
      <c r="AN4" s="108" t="s">
        <v>37</v>
      </c>
      <c r="AO4" s="108" t="s">
        <v>38</v>
      </c>
      <c r="AP4" s="108" t="s">
        <v>39</v>
      </c>
      <c r="AQ4" s="108" t="s">
        <v>40</v>
      </c>
      <c r="AR4" s="108" t="s">
        <v>41</v>
      </c>
      <c r="AS4" s="108" t="s">
        <v>42</v>
      </c>
      <c r="AT4" s="108" t="s">
        <v>43</v>
      </c>
      <c r="AU4" s="108" t="s">
        <v>44</v>
      </c>
      <c r="AV4" s="108" t="s">
        <v>90</v>
      </c>
      <c r="AW4" s="108" t="s">
        <v>46</v>
      </c>
      <c r="AX4" s="101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</row>
    <row r="5" spans="1:69" ht="23.25" hidden="1" x14ac:dyDescent="0.45">
      <c r="A5" s="91">
        <v>45292</v>
      </c>
      <c r="B5" s="12"/>
      <c r="C5" s="12"/>
      <c r="D5" s="12"/>
      <c r="E5" s="13">
        <v>13</v>
      </c>
      <c r="F5" s="13">
        <v>17</v>
      </c>
      <c r="G5" s="13">
        <v>5</v>
      </c>
      <c r="H5" s="13">
        <v>1</v>
      </c>
      <c r="I5" s="14">
        <v>2</v>
      </c>
      <c r="J5" s="14">
        <v>3</v>
      </c>
      <c r="K5" s="14">
        <v>0</v>
      </c>
      <c r="L5" s="14">
        <v>1</v>
      </c>
      <c r="M5" s="15"/>
      <c r="N5" s="15"/>
      <c r="O5" s="15"/>
      <c r="P5" s="16"/>
      <c r="Q5" s="16"/>
      <c r="R5" s="16"/>
      <c r="S5" s="16"/>
      <c r="T5" s="16"/>
      <c r="U5" s="16"/>
      <c r="V5" s="17"/>
      <c r="W5" s="17"/>
      <c r="X5" s="17"/>
      <c r="Y5" s="18"/>
      <c r="Z5" s="18"/>
      <c r="AA5" s="18"/>
      <c r="AB5" s="18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03">
        <v>0</v>
      </c>
      <c r="AN5" s="103">
        <v>0</v>
      </c>
      <c r="AO5" s="103">
        <v>2</v>
      </c>
      <c r="AP5" s="103">
        <v>1</v>
      </c>
      <c r="AQ5" s="103">
        <v>2</v>
      </c>
      <c r="AR5" s="103">
        <v>1</v>
      </c>
      <c r="AS5" s="103"/>
      <c r="AT5" s="103"/>
      <c r="AU5" s="103">
        <v>1</v>
      </c>
      <c r="AV5" s="103"/>
      <c r="AW5" s="104"/>
      <c r="AX5" s="104"/>
      <c r="AY5" s="22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4">
        <f>SUM(AY5:BO5)</f>
        <v>0</v>
      </c>
    </row>
    <row r="6" spans="1:69" ht="23.25" hidden="1" x14ac:dyDescent="0.45">
      <c r="A6" s="91">
        <v>45293</v>
      </c>
      <c r="B6" s="12"/>
      <c r="C6" s="12"/>
      <c r="D6" s="12"/>
      <c r="E6" s="13">
        <v>29</v>
      </c>
      <c r="F6" s="13">
        <v>6</v>
      </c>
      <c r="G6" s="13">
        <v>2</v>
      </c>
      <c r="H6" s="13">
        <v>2</v>
      </c>
      <c r="I6" s="14">
        <v>5</v>
      </c>
      <c r="J6" s="14">
        <v>0</v>
      </c>
      <c r="K6" s="14">
        <v>1</v>
      </c>
      <c r="L6" s="14">
        <v>0</v>
      </c>
      <c r="M6" s="15"/>
      <c r="N6" s="15"/>
      <c r="O6" s="15"/>
      <c r="P6" s="16"/>
      <c r="Q6" s="16"/>
      <c r="R6" s="16"/>
      <c r="S6" s="16"/>
      <c r="T6" s="16"/>
      <c r="U6" s="16"/>
      <c r="V6" s="17"/>
      <c r="W6" s="17"/>
      <c r="X6" s="17"/>
      <c r="Y6" s="18"/>
      <c r="Z6" s="18"/>
      <c r="AA6" s="18"/>
      <c r="AB6" s="18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03">
        <v>1</v>
      </c>
      <c r="AN6" s="103">
        <v>0</v>
      </c>
      <c r="AO6" s="103">
        <v>1</v>
      </c>
      <c r="AP6" s="103">
        <v>1</v>
      </c>
      <c r="AQ6" s="103"/>
      <c r="AR6" s="103"/>
      <c r="AS6" s="103">
        <v>1</v>
      </c>
      <c r="AT6" s="103"/>
      <c r="AU6" s="103">
        <v>1</v>
      </c>
      <c r="AV6" s="103"/>
      <c r="AW6" s="104"/>
      <c r="AX6" s="104"/>
      <c r="AY6" s="22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4">
        <f t="shared" ref="BP6:BP33" si="0">SUM(AY6:BO6)</f>
        <v>0</v>
      </c>
    </row>
    <row r="7" spans="1:69" ht="18.75" hidden="1" x14ac:dyDescent="0.45">
      <c r="A7" s="91">
        <v>45294</v>
      </c>
      <c r="B7" s="12"/>
      <c r="C7" s="12"/>
      <c r="D7" s="12"/>
      <c r="E7" s="13">
        <v>21</v>
      </c>
      <c r="F7" s="13">
        <v>13</v>
      </c>
      <c r="G7" s="13">
        <v>6</v>
      </c>
      <c r="H7" s="13">
        <v>4</v>
      </c>
      <c r="I7" s="14">
        <v>3</v>
      </c>
      <c r="J7" s="14">
        <v>5</v>
      </c>
      <c r="K7" s="14">
        <v>2</v>
      </c>
      <c r="L7" s="14">
        <v>0</v>
      </c>
      <c r="M7" s="15"/>
      <c r="N7" s="15"/>
      <c r="O7" s="15"/>
      <c r="P7" s="25"/>
      <c r="Q7" s="25"/>
      <c r="R7" s="25"/>
      <c r="S7" s="25"/>
      <c r="T7" s="25"/>
      <c r="U7" s="25"/>
      <c r="V7" s="26"/>
      <c r="W7" s="26"/>
      <c r="X7" s="26"/>
      <c r="Y7" s="18"/>
      <c r="Z7" s="18"/>
      <c r="AA7" s="18"/>
      <c r="AB7" s="18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03">
        <v>3</v>
      </c>
      <c r="AN7" s="103">
        <v>2</v>
      </c>
      <c r="AO7" s="103">
        <v>2</v>
      </c>
      <c r="AP7" s="103">
        <v>1</v>
      </c>
      <c r="AQ7" s="103">
        <v>0</v>
      </c>
      <c r="AR7" s="103">
        <v>0</v>
      </c>
      <c r="AS7" s="103">
        <v>0</v>
      </c>
      <c r="AT7" s="103">
        <v>0</v>
      </c>
      <c r="AU7" s="103">
        <v>1</v>
      </c>
      <c r="AV7" s="103"/>
      <c r="AW7" s="104">
        <v>3</v>
      </c>
      <c r="AX7" s="104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4">
        <f t="shared" si="0"/>
        <v>0</v>
      </c>
    </row>
    <row r="8" spans="1:69" ht="20.25" hidden="1" x14ac:dyDescent="0.45">
      <c r="A8" s="91">
        <v>45295</v>
      </c>
      <c r="B8" s="12"/>
      <c r="C8" s="12"/>
      <c r="D8" s="12"/>
      <c r="E8" s="13">
        <v>18</v>
      </c>
      <c r="F8" s="13">
        <v>10</v>
      </c>
      <c r="G8" s="13">
        <v>6</v>
      </c>
      <c r="H8" s="13">
        <v>1</v>
      </c>
      <c r="I8" s="14">
        <v>5</v>
      </c>
      <c r="J8" s="14">
        <v>2</v>
      </c>
      <c r="K8" s="14">
        <v>1</v>
      </c>
      <c r="L8" s="14">
        <v>0</v>
      </c>
      <c r="M8" s="15"/>
      <c r="N8" s="15"/>
      <c r="O8" s="15"/>
      <c r="P8" s="27"/>
      <c r="Q8" s="27"/>
      <c r="R8" s="27"/>
      <c r="S8" s="27"/>
      <c r="T8" s="27"/>
      <c r="U8" s="27"/>
      <c r="V8" s="27"/>
      <c r="W8" s="27"/>
      <c r="X8" s="27"/>
      <c r="Y8" s="18"/>
      <c r="Z8" s="18"/>
      <c r="AA8" s="18"/>
      <c r="AB8" s="18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03">
        <v>1</v>
      </c>
      <c r="AN8" s="103">
        <v>0</v>
      </c>
      <c r="AO8" s="103">
        <v>6</v>
      </c>
      <c r="AP8" s="103"/>
      <c r="AQ8" s="103"/>
      <c r="AR8" s="103"/>
      <c r="AS8" s="103"/>
      <c r="AT8" s="103"/>
      <c r="AU8" s="103">
        <v>1</v>
      </c>
      <c r="AV8" s="103"/>
      <c r="AW8" s="104"/>
      <c r="AX8" s="104"/>
      <c r="AY8" s="28"/>
      <c r="AZ8" s="20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4">
        <f t="shared" si="0"/>
        <v>0</v>
      </c>
    </row>
    <row r="9" spans="1:69" ht="18.75" hidden="1" x14ac:dyDescent="0.45">
      <c r="A9" s="91">
        <v>45296</v>
      </c>
      <c r="B9" s="12"/>
      <c r="C9" s="12"/>
      <c r="D9" s="12"/>
      <c r="E9" s="13">
        <v>22</v>
      </c>
      <c r="F9" s="13">
        <v>23</v>
      </c>
      <c r="G9" s="13">
        <v>3</v>
      </c>
      <c r="H9" s="13">
        <v>0</v>
      </c>
      <c r="I9" s="14">
        <v>7</v>
      </c>
      <c r="J9" s="14">
        <v>7</v>
      </c>
      <c r="K9" s="14">
        <v>1</v>
      </c>
      <c r="L9" s="14">
        <v>0</v>
      </c>
      <c r="M9" s="15"/>
      <c r="N9" s="15"/>
      <c r="O9" s="15"/>
      <c r="P9" s="25"/>
      <c r="Q9" s="25"/>
      <c r="R9" s="25"/>
      <c r="S9" s="25"/>
      <c r="T9" s="25"/>
      <c r="U9" s="25"/>
      <c r="V9" s="25"/>
      <c r="W9" s="25"/>
      <c r="X9" s="29"/>
      <c r="Y9" s="18"/>
      <c r="Z9" s="18"/>
      <c r="AA9" s="18"/>
      <c r="AB9" s="18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03"/>
      <c r="AN9" s="103"/>
      <c r="AO9" s="103">
        <v>2</v>
      </c>
      <c r="AP9" s="103">
        <v>1</v>
      </c>
      <c r="AQ9" s="103"/>
      <c r="AR9" s="103"/>
      <c r="AS9" s="103"/>
      <c r="AT9" s="103"/>
      <c r="AU9" s="103">
        <v>1</v>
      </c>
      <c r="AV9" s="103"/>
      <c r="AW9" s="104"/>
      <c r="AX9" s="104"/>
      <c r="AY9" s="28"/>
      <c r="AZ9" s="20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4">
        <f t="shared" si="0"/>
        <v>0</v>
      </c>
    </row>
    <row r="10" spans="1:69" ht="18.75" hidden="1" x14ac:dyDescent="0.45">
      <c r="A10" s="91">
        <v>45297</v>
      </c>
      <c r="B10" s="12"/>
      <c r="C10" s="12"/>
      <c r="D10" s="12"/>
      <c r="E10" s="13">
        <v>24</v>
      </c>
      <c r="F10" s="13">
        <v>7</v>
      </c>
      <c r="G10" s="13">
        <v>8</v>
      </c>
      <c r="H10" s="13">
        <v>3</v>
      </c>
      <c r="I10" s="14">
        <v>3</v>
      </c>
      <c r="J10" s="14">
        <v>3</v>
      </c>
      <c r="K10" s="14">
        <v>0</v>
      </c>
      <c r="L10" s="14">
        <v>0</v>
      </c>
      <c r="M10" s="15"/>
      <c r="N10" s="15"/>
      <c r="O10" s="15"/>
      <c r="P10" s="25"/>
      <c r="Q10" s="25"/>
      <c r="R10" s="25"/>
      <c r="S10" s="25"/>
      <c r="T10" s="25"/>
      <c r="U10" s="25"/>
      <c r="V10" s="25"/>
      <c r="W10" s="25"/>
      <c r="X10" s="25"/>
      <c r="Y10" s="18"/>
      <c r="Z10" s="18"/>
      <c r="AA10" s="18"/>
      <c r="AB10" s="18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03">
        <v>4</v>
      </c>
      <c r="AN10" s="103">
        <v>0</v>
      </c>
      <c r="AO10" s="103">
        <v>3</v>
      </c>
      <c r="AP10" s="103"/>
      <c r="AQ10" s="103"/>
      <c r="AR10" s="103"/>
      <c r="AS10" s="103"/>
      <c r="AT10" s="103"/>
      <c r="AU10" s="103"/>
      <c r="AV10" s="103">
        <v>4</v>
      </c>
      <c r="AW10" s="104"/>
      <c r="AX10" s="104"/>
      <c r="AY10" s="28"/>
      <c r="AZ10" s="20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4">
        <f t="shared" si="0"/>
        <v>0</v>
      </c>
    </row>
    <row r="11" spans="1:69" s="35" customFormat="1" ht="19.5" hidden="1" customHeight="1" x14ac:dyDescent="0.45">
      <c r="A11" s="91">
        <v>45298</v>
      </c>
      <c r="B11" s="12"/>
      <c r="C11" s="12"/>
      <c r="D11" s="12"/>
      <c r="E11" s="13">
        <v>26</v>
      </c>
      <c r="F11" s="13">
        <v>16</v>
      </c>
      <c r="G11" s="13">
        <v>4</v>
      </c>
      <c r="H11" s="13">
        <v>2</v>
      </c>
      <c r="I11" s="14">
        <v>5</v>
      </c>
      <c r="J11" s="14">
        <v>4</v>
      </c>
      <c r="K11" s="14">
        <v>1</v>
      </c>
      <c r="L11" s="14">
        <v>0</v>
      </c>
      <c r="M11" s="15"/>
      <c r="N11" s="15"/>
      <c r="O11" s="15"/>
      <c r="P11" s="25"/>
      <c r="Q11" s="25"/>
      <c r="R11" s="25"/>
      <c r="S11" s="25"/>
      <c r="T11" s="25"/>
      <c r="U11" s="25"/>
      <c r="V11" s="25"/>
      <c r="W11" s="25"/>
      <c r="X11" s="25"/>
      <c r="Y11" s="18"/>
      <c r="Z11" s="18"/>
      <c r="AA11" s="18"/>
      <c r="AB11" s="18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03">
        <v>2</v>
      </c>
      <c r="AN11" s="103">
        <v>0</v>
      </c>
      <c r="AO11" s="103">
        <v>2</v>
      </c>
      <c r="AP11" s="103">
        <v>1</v>
      </c>
      <c r="AQ11" s="103"/>
      <c r="AR11" s="103"/>
      <c r="AS11" s="103"/>
      <c r="AT11" s="103"/>
      <c r="AU11" s="103"/>
      <c r="AV11" s="103"/>
      <c r="AW11" s="104">
        <v>1</v>
      </c>
      <c r="AX11" s="104">
        <v>1</v>
      </c>
      <c r="AY11" s="28"/>
      <c r="AZ11" s="20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4">
        <f t="shared" si="0"/>
        <v>0</v>
      </c>
      <c r="BQ11"/>
    </row>
    <row r="12" spans="1:69" ht="18.75" hidden="1" x14ac:dyDescent="0.45">
      <c r="A12" s="91">
        <v>45299</v>
      </c>
      <c r="B12" s="12"/>
      <c r="C12" s="12"/>
      <c r="D12" s="12"/>
      <c r="E12" s="13">
        <v>21</v>
      </c>
      <c r="F12" s="13">
        <v>16</v>
      </c>
      <c r="G12" s="13">
        <v>4</v>
      </c>
      <c r="H12" s="13">
        <v>2</v>
      </c>
      <c r="I12" s="14">
        <v>4</v>
      </c>
      <c r="J12" s="14">
        <v>1</v>
      </c>
      <c r="K12" s="14">
        <v>0</v>
      </c>
      <c r="L12" s="14">
        <v>2</v>
      </c>
      <c r="M12" s="15"/>
      <c r="N12" s="15"/>
      <c r="O12" s="15"/>
      <c r="P12" s="25"/>
      <c r="Q12" s="25"/>
      <c r="R12" s="25"/>
      <c r="S12" s="25"/>
      <c r="T12" s="25"/>
      <c r="U12" s="25"/>
      <c r="V12" s="25"/>
      <c r="W12" s="25"/>
      <c r="X12" s="25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03">
        <v>3</v>
      </c>
      <c r="AN12" s="103">
        <v>0</v>
      </c>
      <c r="AO12" s="103">
        <v>1</v>
      </c>
      <c r="AP12" s="103">
        <v>1</v>
      </c>
      <c r="AQ12" s="103"/>
      <c r="AR12" s="103">
        <v>1</v>
      </c>
      <c r="AS12" s="103"/>
      <c r="AT12" s="103"/>
      <c r="AU12" s="103"/>
      <c r="AV12" s="103"/>
      <c r="AW12" s="104">
        <v>2</v>
      </c>
      <c r="AX12" s="104"/>
      <c r="AY12" s="28"/>
      <c r="AZ12" s="20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4">
        <f t="shared" si="0"/>
        <v>0</v>
      </c>
    </row>
    <row r="13" spans="1:69" ht="18.75" hidden="1" x14ac:dyDescent="0.45">
      <c r="A13" s="91">
        <v>45300</v>
      </c>
      <c r="B13" s="12"/>
      <c r="C13" s="12"/>
      <c r="D13" s="12"/>
      <c r="E13" s="13">
        <v>19</v>
      </c>
      <c r="F13" s="13">
        <v>9</v>
      </c>
      <c r="G13" s="13">
        <v>5</v>
      </c>
      <c r="H13" s="13">
        <v>2</v>
      </c>
      <c r="I13" s="14">
        <v>1</v>
      </c>
      <c r="J13" s="14">
        <v>4</v>
      </c>
      <c r="K13" s="14">
        <v>1</v>
      </c>
      <c r="L13" s="14">
        <v>1</v>
      </c>
      <c r="M13" s="15"/>
      <c r="N13" s="15"/>
      <c r="O13" s="15"/>
      <c r="P13" s="25"/>
      <c r="Q13" s="25"/>
      <c r="R13" s="25"/>
      <c r="S13" s="25"/>
      <c r="T13" s="25"/>
      <c r="U13" s="25"/>
      <c r="V13" s="25"/>
      <c r="W13" s="25"/>
      <c r="X13" s="25"/>
      <c r="Y13" s="18"/>
      <c r="Z13" s="18"/>
      <c r="AA13" s="18"/>
      <c r="AB13" s="18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03">
        <v>4</v>
      </c>
      <c r="AN13" s="103">
        <v>0</v>
      </c>
      <c r="AO13" s="103">
        <v>2</v>
      </c>
      <c r="AP13" s="103"/>
      <c r="AQ13" s="103"/>
      <c r="AR13" s="103"/>
      <c r="AS13" s="103"/>
      <c r="AT13" s="103"/>
      <c r="AU13" s="103"/>
      <c r="AV13" s="103"/>
      <c r="AW13" s="104">
        <v>3</v>
      </c>
      <c r="AX13" s="104"/>
      <c r="AY13" s="28"/>
      <c r="AZ13" s="20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4">
        <f t="shared" si="0"/>
        <v>0</v>
      </c>
    </row>
    <row r="14" spans="1:69" ht="18.75" hidden="1" x14ac:dyDescent="0.45">
      <c r="A14" s="91">
        <v>45301</v>
      </c>
      <c r="B14" s="12"/>
      <c r="C14" s="12"/>
      <c r="D14" s="12"/>
      <c r="E14" s="13">
        <v>13</v>
      </c>
      <c r="F14" s="13">
        <v>3</v>
      </c>
      <c r="G14" s="13">
        <v>5</v>
      </c>
      <c r="H14" s="13">
        <v>1</v>
      </c>
      <c r="I14" s="14">
        <v>2</v>
      </c>
      <c r="J14" s="14">
        <v>3</v>
      </c>
      <c r="K14" s="14">
        <v>2</v>
      </c>
      <c r="L14" s="14">
        <v>0</v>
      </c>
      <c r="M14" s="15"/>
      <c r="N14" s="15"/>
      <c r="O14" s="15"/>
      <c r="P14" s="25"/>
      <c r="Q14" s="25"/>
      <c r="R14" s="25"/>
      <c r="S14" s="25"/>
      <c r="T14" s="25"/>
      <c r="U14" s="25"/>
      <c r="V14" s="25"/>
      <c r="W14" s="25"/>
      <c r="X14" s="25"/>
      <c r="Y14" s="18"/>
      <c r="Z14" s="18"/>
      <c r="AA14" s="18"/>
      <c r="AB14" s="18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03">
        <v>1</v>
      </c>
      <c r="AN14" s="103">
        <v>1</v>
      </c>
      <c r="AO14" s="103">
        <v>3</v>
      </c>
      <c r="AP14" s="103"/>
      <c r="AQ14" s="103"/>
      <c r="AR14" s="103">
        <v>1</v>
      </c>
      <c r="AS14" s="103"/>
      <c r="AT14" s="103"/>
      <c r="AU14" s="103">
        <v>1</v>
      </c>
      <c r="AV14" s="103"/>
      <c r="AW14" s="103">
        <v>1</v>
      </c>
      <c r="AX14" s="105"/>
      <c r="AY14" s="28"/>
      <c r="AZ14" s="20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4">
        <f t="shared" si="0"/>
        <v>0</v>
      </c>
    </row>
    <row r="15" spans="1:69" ht="18.75" hidden="1" x14ac:dyDescent="0.45">
      <c r="A15" s="91">
        <v>45302</v>
      </c>
      <c r="B15" s="12">
        <f t="shared" ref="B15:B33" si="1">SUM(C15:D15)</f>
        <v>0</v>
      </c>
      <c r="C15" s="12"/>
      <c r="D15" s="12"/>
      <c r="E15" s="13">
        <v>22</v>
      </c>
      <c r="F15" s="13">
        <v>14</v>
      </c>
      <c r="G15" s="13">
        <v>4</v>
      </c>
      <c r="H15" s="13">
        <v>2</v>
      </c>
      <c r="I15" s="14">
        <v>0</v>
      </c>
      <c r="J15" s="14">
        <v>2</v>
      </c>
      <c r="K15" s="14">
        <v>0</v>
      </c>
      <c r="L15" s="14">
        <v>1</v>
      </c>
      <c r="M15" s="15"/>
      <c r="N15" s="15"/>
      <c r="O15" s="15"/>
      <c r="P15" s="25"/>
      <c r="Q15" s="25"/>
      <c r="R15" s="25"/>
      <c r="S15" s="25"/>
      <c r="T15" s="25"/>
      <c r="U15" s="25"/>
      <c r="V15" s="25"/>
      <c r="W15" s="25"/>
      <c r="X15" s="25"/>
      <c r="Y15" s="18"/>
      <c r="Z15" s="18"/>
      <c r="AA15" s="18"/>
      <c r="AB15" s="18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03">
        <v>2</v>
      </c>
      <c r="AN15" s="103"/>
      <c r="AO15" s="103">
        <v>4</v>
      </c>
      <c r="AP15" s="103"/>
      <c r="AQ15" s="103"/>
      <c r="AR15" s="103"/>
      <c r="AS15" s="103"/>
      <c r="AT15" s="103"/>
      <c r="AU15" s="103"/>
      <c r="AV15" s="103"/>
      <c r="AW15" s="105">
        <v>1</v>
      </c>
      <c r="AX15" s="105"/>
      <c r="AY15" s="28"/>
      <c r="AZ15" s="20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4">
        <f t="shared" si="0"/>
        <v>0</v>
      </c>
    </row>
    <row r="16" spans="1:69" ht="18.75" hidden="1" x14ac:dyDescent="0.45">
      <c r="A16" s="91">
        <v>45303</v>
      </c>
      <c r="B16" s="12">
        <f t="shared" si="1"/>
        <v>0</v>
      </c>
      <c r="C16" s="12"/>
      <c r="D16" s="12"/>
      <c r="E16" s="13">
        <v>19</v>
      </c>
      <c r="F16" s="13">
        <v>12</v>
      </c>
      <c r="G16" s="13">
        <v>5</v>
      </c>
      <c r="H16" s="13">
        <v>3</v>
      </c>
      <c r="I16" s="14">
        <v>4</v>
      </c>
      <c r="J16" s="14">
        <v>0</v>
      </c>
      <c r="K16" s="14">
        <v>1</v>
      </c>
      <c r="L16" s="14">
        <v>1</v>
      </c>
      <c r="M16" s="15"/>
      <c r="N16" s="15"/>
      <c r="O16" s="15"/>
      <c r="P16" s="25"/>
      <c r="Q16" s="25"/>
      <c r="R16" s="25"/>
      <c r="S16" s="25"/>
      <c r="T16" s="25"/>
      <c r="U16" s="25"/>
      <c r="V16" s="25"/>
      <c r="W16" s="25"/>
      <c r="X16" s="25"/>
      <c r="Y16" s="18"/>
      <c r="Z16" s="18"/>
      <c r="AA16" s="18"/>
      <c r="AB16" s="18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03">
        <v>5</v>
      </c>
      <c r="AN16" s="103"/>
      <c r="AO16" s="103"/>
      <c r="AP16" s="103"/>
      <c r="AQ16" s="103"/>
      <c r="AR16" s="103">
        <v>1</v>
      </c>
      <c r="AS16" s="103"/>
      <c r="AT16" s="103"/>
      <c r="AU16" s="103"/>
      <c r="AV16" s="103"/>
      <c r="AW16" s="105">
        <v>3</v>
      </c>
      <c r="AX16" s="105">
        <v>1</v>
      </c>
      <c r="AY16" s="28"/>
      <c r="AZ16" s="20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4">
        <f t="shared" si="0"/>
        <v>0</v>
      </c>
    </row>
    <row r="17" spans="1:69" ht="18" hidden="1" customHeight="1" x14ac:dyDescent="0.45">
      <c r="A17" s="91">
        <v>45304</v>
      </c>
      <c r="B17" s="12">
        <f t="shared" si="1"/>
        <v>0</v>
      </c>
      <c r="C17" s="12"/>
      <c r="D17" s="12"/>
      <c r="E17" s="13">
        <v>35</v>
      </c>
      <c r="F17" s="13">
        <v>13</v>
      </c>
      <c r="G17" s="13">
        <v>4</v>
      </c>
      <c r="H17" s="13">
        <v>0</v>
      </c>
      <c r="I17" s="14">
        <v>2</v>
      </c>
      <c r="J17" s="14">
        <v>6</v>
      </c>
      <c r="K17" s="14">
        <v>1</v>
      </c>
      <c r="L17" s="14">
        <v>0</v>
      </c>
      <c r="M17" s="15"/>
      <c r="N17" s="15"/>
      <c r="O17" s="15"/>
      <c r="P17" s="25"/>
      <c r="Q17" s="25"/>
      <c r="R17" s="25"/>
      <c r="S17" s="25"/>
      <c r="T17" s="25"/>
      <c r="U17" s="25"/>
      <c r="V17" s="25"/>
      <c r="W17" s="25"/>
      <c r="X17" s="25"/>
      <c r="Y17" s="18"/>
      <c r="Z17" s="18"/>
      <c r="AA17" s="18"/>
      <c r="AB17" s="18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03">
        <v>2</v>
      </c>
      <c r="AN17" s="103"/>
      <c r="AO17" s="103">
        <v>2</v>
      </c>
      <c r="AP17" s="103"/>
      <c r="AQ17" s="103"/>
      <c r="AR17" s="103"/>
      <c r="AS17" s="103"/>
      <c r="AT17" s="103"/>
      <c r="AU17" s="103"/>
      <c r="AV17" s="103"/>
      <c r="AW17" s="103">
        <v>1</v>
      </c>
      <c r="AX17" s="103"/>
      <c r="AY17" s="28"/>
      <c r="AZ17" s="20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4">
        <f t="shared" si="0"/>
        <v>0</v>
      </c>
    </row>
    <row r="18" spans="1:69" s="35" customFormat="1" ht="18.75" hidden="1" x14ac:dyDescent="0.45">
      <c r="A18" s="91">
        <v>45305</v>
      </c>
      <c r="B18" s="12">
        <f t="shared" si="1"/>
        <v>0</v>
      </c>
      <c r="C18" s="12"/>
      <c r="D18" s="12"/>
      <c r="E18" s="13">
        <v>23</v>
      </c>
      <c r="F18" s="13">
        <v>8</v>
      </c>
      <c r="G18" s="13">
        <v>3</v>
      </c>
      <c r="H18" s="13">
        <v>2</v>
      </c>
      <c r="I18" s="14">
        <v>3</v>
      </c>
      <c r="J18" s="14">
        <v>4</v>
      </c>
      <c r="K18" s="14">
        <v>0</v>
      </c>
      <c r="L18" s="14">
        <v>0</v>
      </c>
      <c r="M18" s="15"/>
      <c r="N18" s="15"/>
      <c r="O18" s="15"/>
      <c r="P18" s="25"/>
      <c r="Q18" s="25"/>
      <c r="R18" s="25"/>
      <c r="S18" s="25"/>
      <c r="T18" s="25"/>
      <c r="U18" s="25"/>
      <c r="V18" s="25"/>
      <c r="W18" s="25"/>
      <c r="X18" s="25"/>
      <c r="Y18" s="18"/>
      <c r="Z18" s="18"/>
      <c r="AA18" s="18"/>
      <c r="AB18" s="18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03">
        <v>3</v>
      </c>
      <c r="AN18" s="103"/>
      <c r="AO18" s="103">
        <v>1</v>
      </c>
      <c r="AP18" s="103"/>
      <c r="AQ18" s="103"/>
      <c r="AR18" s="103">
        <v>1</v>
      </c>
      <c r="AS18" s="103"/>
      <c r="AT18" s="103"/>
      <c r="AU18" s="103"/>
      <c r="AV18" s="103"/>
      <c r="AW18" s="105"/>
      <c r="AX18" s="105"/>
      <c r="AY18" s="28"/>
      <c r="AZ18" s="20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4">
        <f t="shared" si="0"/>
        <v>0</v>
      </c>
      <c r="BQ18"/>
    </row>
    <row r="19" spans="1:69" s="43" customFormat="1" ht="18.75" hidden="1" x14ac:dyDescent="0.45">
      <c r="A19" s="91">
        <v>45306</v>
      </c>
      <c r="B19" s="12">
        <f t="shared" si="1"/>
        <v>0</v>
      </c>
      <c r="C19" s="12"/>
      <c r="D19" s="12"/>
      <c r="E19" s="13">
        <v>21</v>
      </c>
      <c r="F19" s="13">
        <v>11</v>
      </c>
      <c r="G19" s="13">
        <v>6</v>
      </c>
      <c r="H19" s="13">
        <v>2</v>
      </c>
      <c r="I19" s="14">
        <v>4</v>
      </c>
      <c r="J19" s="14">
        <v>1</v>
      </c>
      <c r="K19" s="14">
        <v>1</v>
      </c>
      <c r="L19" s="14">
        <v>0</v>
      </c>
      <c r="M19" s="15"/>
      <c r="N19" s="15"/>
      <c r="O19" s="15"/>
      <c r="P19" s="25"/>
      <c r="Q19" s="25"/>
      <c r="R19" s="25"/>
      <c r="S19" s="25"/>
      <c r="T19" s="25"/>
      <c r="U19" s="25"/>
      <c r="V19" s="25"/>
      <c r="W19" s="25"/>
      <c r="X19" s="25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03">
        <v>2</v>
      </c>
      <c r="AN19" s="103">
        <v>3</v>
      </c>
      <c r="AO19" s="103">
        <v>3</v>
      </c>
      <c r="AP19" s="103"/>
      <c r="AQ19" s="103"/>
      <c r="AR19" s="103"/>
      <c r="AS19" s="103"/>
      <c r="AT19" s="103"/>
      <c r="AU19" s="103"/>
      <c r="AV19" s="103"/>
      <c r="AW19" s="105">
        <v>1</v>
      </c>
      <c r="AX19" s="105"/>
      <c r="AY19" s="28"/>
      <c r="AZ19" s="20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4">
        <f t="shared" si="0"/>
        <v>0</v>
      </c>
      <c r="BQ19"/>
    </row>
    <row r="20" spans="1:69" ht="18.75" hidden="1" x14ac:dyDescent="0.45">
      <c r="A20" s="91">
        <v>45307</v>
      </c>
      <c r="B20" s="12">
        <f t="shared" si="1"/>
        <v>0</v>
      </c>
      <c r="C20" s="12"/>
      <c r="D20" s="12"/>
      <c r="E20" s="13">
        <v>20</v>
      </c>
      <c r="F20" s="13">
        <v>8</v>
      </c>
      <c r="G20" s="13">
        <v>5</v>
      </c>
      <c r="H20" s="13">
        <v>0</v>
      </c>
      <c r="I20" s="14">
        <v>5</v>
      </c>
      <c r="J20" s="14">
        <v>2</v>
      </c>
      <c r="K20" s="14">
        <v>0</v>
      </c>
      <c r="L20" s="14">
        <v>0</v>
      </c>
      <c r="M20" s="15"/>
      <c r="N20" s="15"/>
      <c r="O20" s="15"/>
      <c r="P20" s="25"/>
      <c r="Q20" s="25"/>
      <c r="R20" s="25"/>
      <c r="S20" s="25"/>
      <c r="T20" s="25"/>
      <c r="U20" s="25"/>
      <c r="V20" s="25"/>
      <c r="W20" s="25"/>
      <c r="X20" s="25"/>
      <c r="Y20" s="18"/>
      <c r="Z20" s="18"/>
      <c r="AA20" s="18"/>
      <c r="AB20" s="18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03">
        <v>3</v>
      </c>
      <c r="AN20" s="103"/>
      <c r="AO20" s="103">
        <v>1</v>
      </c>
      <c r="AP20" s="103"/>
      <c r="AQ20" s="103"/>
      <c r="AR20" s="103"/>
      <c r="AS20" s="103"/>
      <c r="AT20" s="103"/>
      <c r="AU20" s="103"/>
      <c r="AV20" s="103"/>
      <c r="AW20" s="105">
        <v>1</v>
      </c>
      <c r="AX20" s="105"/>
      <c r="AY20" s="28"/>
      <c r="AZ20" s="20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4">
        <f t="shared" si="0"/>
        <v>0</v>
      </c>
    </row>
    <row r="21" spans="1:69" ht="18.75" hidden="1" x14ac:dyDescent="0.45">
      <c r="A21" s="91">
        <v>45308</v>
      </c>
      <c r="B21" s="12">
        <f t="shared" si="1"/>
        <v>0</v>
      </c>
      <c r="C21" s="12"/>
      <c r="D21" s="12"/>
      <c r="E21" s="13">
        <v>16</v>
      </c>
      <c r="F21" s="13">
        <v>18</v>
      </c>
      <c r="G21" s="13">
        <v>7</v>
      </c>
      <c r="H21" s="13">
        <v>3</v>
      </c>
      <c r="I21" s="14">
        <v>0</v>
      </c>
      <c r="J21" s="14">
        <v>3</v>
      </c>
      <c r="K21" s="14">
        <v>0</v>
      </c>
      <c r="L21" s="14">
        <v>0</v>
      </c>
      <c r="M21" s="15"/>
      <c r="N21" s="15"/>
      <c r="O21" s="15"/>
      <c r="P21" s="25"/>
      <c r="Q21" s="25"/>
      <c r="R21" s="25"/>
      <c r="S21" s="25"/>
      <c r="T21" s="25"/>
      <c r="U21" s="25"/>
      <c r="V21" s="25"/>
      <c r="W21" s="25"/>
      <c r="X21" s="25"/>
      <c r="Y21" s="18"/>
      <c r="Z21" s="18"/>
      <c r="AA21" s="18"/>
      <c r="AB21" s="18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03">
        <v>2</v>
      </c>
      <c r="AN21" s="103"/>
      <c r="AO21" s="103">
        <v>2</v>
      </c>
      <c r="AP21" s="103"/>
      <c r="AQ21" s="103"/>
      <c r="AR21" s="103"/>
      <c r="AS21" s="103"/>
      <c r="AT21" s="103"/>
      <c r="AU21" s="103"/>
      <c r="AV21" s="103"/>
      <c r="AW21" s="105">
        <v>5</v>
      </c>
      <c r="AX21" s="105"/>
      <c r="AY21" s="28"/>
      <c r="AZ21" s="20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4">
        <f t="shared" si="0"/>
        <v>0</v>
      </c>
    </row>
    <row r="22" spans="1:69" ht="20.100000000000001" hidden="1" customHeight="1" x14ac:dyDescent="0.45">
      <c r="A22" s="91">
        <v>45309</v>
      </c>
      <c r="B22" s="12">
        <f t="shared" si="1"/>
        <v>0</v>
      </c>
      <c r="C22" s="12"/>
      <c r="D22" s="12"/>
      <c r="E22" s="13">
        <v>17</v>
      </c>
      <c r="F22" s="13">
        <v>13</v>
      </c>
      <c r="G22" s="13">
        <v>5</v>
      </c>
      <c r="H22" s="13">
        <v>0</v>
      </c>
      <c r="I22" s="14">
        <v>1</v>
      </c>
      <c r="J22" s="14">
        <v>3</v>
      </c>
      <c r="K22" s="14">
        <v>0</v>
      </c>
      <c r="L22" s="14">
        <v>1</v>
      </c>
      <c r="M22" s="15"/>
      <c r="N22" s="15"/>
      <c r="O22" s="15"/>
      <c r="P22" s="25"/>
      <c r="Q22" s="25"/>
      <c r="R22" s="25"/>
      <c r="S22" s="25"/>
      <c r="T22" s="25"/>
      <c r="U22" s="25"/>
      <c r="V22" s="25"/>
      <c r="W22" s="25"/>
      <c r="X22" s="25"/>
      <c r="Y22" s="18"/>
      <c r="Z22" s="18"/>
      <c r="AA22" s="18"/>
      <c r="AB22" s="18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03">
        <v>2</v>
      </c>
      <c r="AN22" s="103"/>
      <c r="AO22" s="103">
        <v>2</v>
      </c>
      <c r="AP22" s="103">
        <v>1</v>
      </c>
      <c r="AQ22" s="103"/>
      <c r="AR22" s="103"/>
      <c r="AS22" s="103"/>
      <c r="AT22" s="103"/>
      <c r="AU22" s="103"/>
      <c r="AV22" s="103"/>
      <c r="AW22" s="105">
        <v>1</v>
      </c>
      <c r="AX22" s="105"/>
      <c r="AY22" s="28"/>
      <c r="AZ22" s="20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4">
        <f t="shared" si="0"/>
        <v>0</v>
      </c>
    </row>
    <row r="23" spans="1:69" ht="20.100000000000001" hidden="1" customHeight="1" x14ac:dyDescent="0.45">
      <c r="A23" s="91">
        <v>45310</v>
      </c>
      <c r="B23" s="12">
        <f t="shared" si="1"/>
        <v>0</v>
      </c>
      <c r="C23" s="12"/>
      <c r="D23" s="12"/>
      <c r="E23" s="13">
        <v>18</v>
      </c>
      <c r="F23" s="13">
        <v>5</v>
      </c>
      <c r="G23" s="13">
        <v>5</v>
      </c>
      <c r="H23" s="13">
        <v>2</v>
      </c>
      <c r="I23" s="14">
        <v>5</v>
      </c>
      <c r="J23" s="14">
        <v>4</v>
      </c>
      <c r="K23" s="14">
        <v>1</v>
      </c>
      <c r="L23" s="14">
        <v>0</v>
      </c>
      <c r="M23" s="15"/>
      <c r="N23" s="15"/>
      <c r="O23" s="15"/>
      <c r="P23" s="25"/>
      <c r="Q23" s="25"/>
      <c r="R23" s="25"/>
      <c r="S23" s="25"/>
      <c r="T23" s="25"/>
      <c r="U23" s="25"/>
      <c r="V23" s="25"/>
      <c r="W23" s="25"/>
      <c r="X23" s="25"/>
      <c r="Y23" s="18"/>
      <c r="Z23" s="18"/>
      <c r="AA23" s="18"/>
      <c r="AB23" s="18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03">
        <v>2</v>
      </c>
      <c r="AN23" s="103">
        <v>2</v>
      </c>
      <c r="AO23" s="103">
        <v>2</v>
      </c>
      <c r="AP23" s="103">
        <v>1</v>
      </c>
      <c r="AQ23" s="103"/>
      <c r="AR23" s="103"/>
      <c r="AS23" s="103"/>
      <c r="AT23" s="103"/>
      <c r="AU23" s="103"/>
      <c r="AV23" s="103"/>
      <c r="AW23" s="103">
        <v>1</v>
      </c>
      <c r="AX23" s="103"/>
      <c r="AY23" s="28"/>
      <c r="AZ23" s="20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4">
        <f t="shared" si="0"/>
        <v>0</v>
      </c>
    </row>
    <row r="24" spans="1:69" ht="20.100000000000001" hidden="1" customHeight="1" x14ac:dyDescent="0.45">
      <c r="A24" s="91">
        <v>45311</v>
      </c>
      <c r="B24" s="12">
        <f t="shared" si="1"/>
        <v>0</v>
      </c>
      <c r="C24" s="12"/>
      <c r="D24" s="12"/>
      <c r="E24" s="13">
        <v>14</v>
      </c>
      <c r="F24" s="13">
        <v>18</v>
      </c>
      <c r="G24" s="13">
        <v>4</v>
      </c>
      <c r="H24" s="13">
        <v>1</v>
      </c>
      <c r="I24" s="14">
        <v>3</v>
      </c>
      <c r="J24" s="14">
        <v>0</v>
      </c>
      <c r="K24" s="14">
        <v>3</v>
      </c>
      <c r="L24" s="14">
        <v>0</v>
      </c>
      <c r="M24" s="15"/>
      <c r="N24" s="15"/>
      <c r="O24" s="15"/>
      <c r="P24" s="25"/>
      <c r="Q24" s="25"/>
      <c r="R24" s="25"/>
      <c r="S24" s="25"/>
      <c r="T24" s="25"/>
      <c r="U24" s="25"/>
      <c r="V24" s="25"/>
      <c r="W24" s="25"/>
      <c r="X24" s="25"/>
      <c r="Y24" s="18"/>
      <c r="Z24" s="18"/>
      <c r="AA24" s="18"/>
      <c r="AB24" s="18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03">
        <v>2</v>
      </c>
      <c r="AN24" s="103"/>
      <c r="AO24" s="103">
        <v>3</v>
      </c>
      <c r="AP24" s="103"/>
      <c r="AQ24" s="103"/>
      <c r="AR24" s="103"/>
      <c r="AS24" s="103"/>
      <c r="AT24" s="103"/>
      <c r="AU24" s="103"/>
      <c r="AV24" s="103"/>
      <c r="AW24" s="105">
        <v>2</v>
      </c>
      <c r="AX24" s="105"/>
      <c r="AY24" s="28"/>
      <c r="AZ24" s="20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4">
        <f t="shared" si="0"/>
        <v>0</v>
      </c>
    </row>
    <row r="25" spans="1:69" s="35" customFormat="1" ht="20.100000000000001" hidden="1" customHeight="1" x14ac:dyDescent="0.45">
      <c r="A25" s="91">
        <v>45312</v>
      </c>
      <c r="B25" s="12">
        <f t="shared" si="1"/>
        <v>0</v>
      </c>
      <c r="C25" s="12"/>
      <c r="D25" s="12"/>
      <c r="E25" s="13">
        <v>21</v>
      </c>
      <c r="F25" s="13">
        <v>6</v>
      </c>
      <c r="G25" s="13">
        <v>6</v>
      </c>
      <c r="H25" s="13">
        <v>1</v>
      </c>
      <c r="I25" s="14">
        <v>1</v>
      </c>
      <c r="J25" s="14">
        <v>0</v>
      </c>
      <c r="K25" s="14">
        <v>1</v>
      </c>
      <c r="L25" s="14">
        <v>0</v>
      </c>
      <c r="M25" s="15"/>
      <c r="N25" s="15"/>
      <c r="O25" s="15"/>
      <c r="P25" s="25"/>
      <c r="Q25" s="25"/>
      <c r="R25" s="25"/>
      <c r="S25" s="25"/>
      <c r="T25" s="25"/>
      <c r="U25" s="25"/>
      <c r="V25" s="25"/>
      <c r="W25" s="25"/>
      <c r="X25" s="25"/>
      <c r="Y25" s="18"/>
      <c r="Z25" s="18"/>
      <c r="AA25" s="18"/>
      <c r="AB25" s="18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03">
        <v>2</v>
      </c>
      <c r="AN25" s="103">
        <v>1</v>
      </c>
      <c r="AO25" s="103">
        <v>5</v>
      </c>
      <c r="AP25" s="103"/>
      <c r="AQ25" s="103"/>
      <c r="AR25" s="103"/>
      <c r="AS25" s="103"/>
      <c r="AT25" s="103"/>
      <c r="AU25" s="103"/>
      <c r="AV25" s="103"/>
      <c r="AW25" s="105"/>
      <c r="AX25" s="105"/>
      <c r="AY25" s="28"/>
      <c r="AZ25" s="20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4">
        <f t="shared" si="0"/>
        <v>0</v>
      </c>
      <c r="BQ25"/>
    </row>
    <row r="26" spans="1:69" ht="20.100000000000001" hidden="1" customHeight="1" x14ac:dyDescent="0.45">
      <c r="A26" s="91">
        <v>45313</v>
      </c>
      <c r="B26" s="12">
        <f t="shared" si="1"/>
        <v>0</v>
      </c>
      <c r="C26" s="12"/>
      <c r="D26" s="12"/>
      <c r="E26" s="13">
        <v>13</v>
      </c>
      <c r="F26" s="13">
        <v>13</v>
      </c>
      <c r="G26" s="13">
        <v>4</v>
      </c>
      <c r="H26" s="13">
        <v>1</v>
      </c>
      <c r="I26" s="14">
        <v>3</v>
      </c>
      <c r="J26" s="14">
        <v>1</v>
      </c>
      <c r="K26" s="14">
        <v>0</v>
      </c>
      <c r="L26" s="14">
        <v>0</v>
      </c>
      <c r="M26" s="15"/>
      <c r="N26" s="15"/>
      <c r="O26" s="15"/>
      <c r="P26" s="25"/>
      <c r="Q26" s="25"/>
      <c r="R26" s="25"/>
      <c r="S26" s="25"/>
      <c r="T26" s="25"/>
      <c r="U26" s="25"/>
      <c r="V26" s="25"/>
      <c r="W26" s="25"/>
      <c r="X26" s="25"/>
      <c r="Y26" s="18"/>
      <c r="Z26" s="18"/>
      <c r="AA26" s="18"/>
      <c r="AB26" s="18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03">
        <v>2</v>
      </c>
      <c r="AN26" s="103">
        <v>1</v>
      </c>
      <c r="AO26" s="103">
        <v>5</v>
      </c>
      <c r="AP26" s="103"/>
      <c r="AQ26" s="103"/>
      <c r="AR26" s="103"/>
      <c r="AS26" s="103"/>
      <c r="AT26" s="103"/>
      <c r="AU26" s="103"/>
      <c r="AV26" s="103"/>
      <c r="AW26" s="105"/>
      <c r="AX26" s="105"/>
      <c r="AY26" s="28"/>
      <c r="AZ26" s="20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4">
        <f t="shared" si="0"/>
        <v>0</v>
      </c>
    </row>
    <row r="27" spans="1:69" ht="20.100000000000001" hidden="1" customHeight="1" x14ac:dyDescent="0.45">
      <c r="A27" s="91">
        <v>45314</v>
      </c>
      <c r="B27" s="12">
        <f t="shared" si="1"/>
        <v>0</v>
      </c>
      <c r="C27" s="12"/>
      <c r="D27" s="12"/>
      <c r="E27" s="13">
        <v>15</v>
      </c>
      <c r="F27" s="13">
        <v>12</v>
      </c>
      <c r="G27" s="13">
        <v>4</v>
      </c>
      <c r="H27" s="13">
        <v>2</v>
      </c>
      <c r="I27" s="14">
        <v>5</v>
      </c>
      <c r="J27" s="14">
        <v>4</v>
      </c>
      <c r="K27" s="14">
        <v>1</v>
      </c>
      <c r="L27" s="14">
        <v>0</v>
      </c>
      <c r="M27" s="15"/>
      <c r="N27" s="15"/>
      <c r="O27" s="15"/>
      <c r="P27" s="25"/>
      <c r="Q27" s="25"/>
      <c r="R27" s="25"/>
      <c r="S27" s="25"/>
      <c r="T27" s="25"/>
      <c r="U27" s="25"/>
      <c r="V27" s="25"/>
      <c r="W27" s="25"/>
      <c r="X27" s="25"/>
      <c r="Y27" s="18"/>
      <c r="Z27" s="18"/>
      <c r="AA27" s="18"/>
      <c r="AB27" s="18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03">
        <v>1</v>
      </c>
      <c r="AN27" s="103">
        <v>3</v>
      </c>
      <c r="AO27" s="103">
        <v>1</v>
      </c>
      <c r="AP27" s="103">
        <v>0</v>
      </c>
      <c r="AQ27" s="103">
        <v>1</v>
      </c>
      <c r="AR27" s="103"/>
      <c r="AS27" s="103"/>
      <c r="AT27" s="103"/>
      <c r="AU27" s="103"/>
      <c r="AV27" s="103"/>
      <c r="AW27" s="105">
        <v>1</v>
      </c>
      <c r="AX27" s="105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4">
        <f t="shared" si="0"/>
        <v>0</v>
      </c>
    </row>
    <row r="28" spans="1:69" ht="20.100000000000001" hidden="1" customHeight="1" x14ac:dyDescent="0.45">
      <c r="A28" s="91">
        <v>45315</v>
      </c>
      <c r="B28" s="12">
        <f t="shared" si="1"/>
        <v>0</v>
      </c>
      <c r="C28" s="12"/>
      <c r="D28" s="12"/>
      <c r="E28" s="13">
        <v>9</v>
      </c>
      <c r="F28" s="13">
        <v>8</v>
      </c>
      <c r="G28" s="13">
        <v>3</v>
      </c>
      <c r="H28" s="13">
        <v>4</v>
      </c>
      <c r="I28" s="14">
        <v>1</v>
      </c>
      <c r="J28" s="14">
        <v>5</v>
      </c>
      <c r="K28" s="14">
        <v>1</v>
      </c>
      <c r="L28" s="14">
        <v>0</v>
      </c>
      <c r="M28" s="15"/>
      <c r="N28" s="15"/>
      <c r="O28" s="15"/>
      <c r="P28" s="25"/>
      <c r="Q28" s="25"/>
      <c r="R28" s="25"/>
      <c r="S28" s="25"/>
      <c r="T28" s="25"/>
      <c r="U28" s="25"/>
      <c r="V28" s="25"/>
      <c r="W28" s="25"/>
      <c r="X28" s="25"/>
      <c r="Y28" s="18"/>
      <c r="Z28" s="18"/>
      <c r="AA28" s="18"/>
      <c r="AB28" s="18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03"/>
      <c r="AN28" s="103">
        <v>2</v>
      </c>
      <c r="AO28" s="103">
        <v>5</v>
      </c>
      <c r="AP28" s="103"/>
      <c r="AQ28" s="103"/>
      <c r="AR28" s="103"/>
      <c r="AS28" s="103"/>
      <c r="AT28" s="103"/>
      <c r="AU28" s="103"/>
      <c r="AV28" s="103"/>
      <c r="AW28" s="105">
        <v>1</v>
      </c>
      <c r="AX28" s="105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4">
        <f t="shared" si="0"/>
        <v>0</v>
      </c>
    </row>
    <row r="29" spans="1:69" ht="20.100000000000001" hidden="1" customHeight="1" x14ac:dyDescent="0.45">
      <c r="A29" s="91">
        <v>45316</v>
      </c>
      <c r="B29" s="12">
        <f t="shared" si="1"/>
        <v>0</v>
      </c>
      <c r="C29" s="12"/>
      <c r="D29" s="12"/>
      <c r="E29" s="13">
        <v>10</v>
      </c>
      <c r="F29" s="13">
        <v>6</v>
      </c>
      <c r="G29" s="13">
        <v>4</v>
      </c>
      <c r="H29" s="13">
        <v>2</v>
      </c>
      <c r="I29" s="14">
        <v>3</v>
      </c>
      <c r="J29" s="14">
        <v>3</v>
      </c>
      <c r="K29" s="14">
        <v>1</v>
      </c>
      <c r="L29" s="14">
        <v>1</v>
      </c>
      <c r="M29" s="15"/>
      <c r="N29" s="15"/>
      <c r="O29" s="15"/>
      <c r="P29" s="25"/>
      <c r="Q29" s="25"/>
      <c r="R29" s="25"/>
      <c r="S29" s="25"/>
      <c r="T29" s="25"/>
      <c r="U29" s="25"/>
      <c r="V29" s="25"/>
      <c r="W29" s="25"/>
      <c r="X29" s="25"/>
      <c r="Y29" s="18"/>
      <c r="Z29" s="18"/>
      <c r="AA29" s="18"/>
      <c r="AB29" s="18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03">
        <v>2</v>
      </c>
      <c r="AN29" s="103">
        <v>1</v>
      </c>
      <c r="AO29" s="103">
        <v>2</v>
      </c>
      <c r="AP29" s="103">
        <v>1</v>
      </c>
      <c r="AQ29" s="103"/>
      <c r="AR29" s="103"/>
      <c r="AS29" s="103"/>
      <c r="AT29" s="103"/>
      <c r="AU29" s="103"/>
      <c r="AV29" s="103"/>
      <c r="AW29" s="105">
        <v>2</v>
      </c>
      <c r="AX29" s="105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4">
        <f t="shared" si="0"/>
        <v>0</v>
      </c>
    </row>
    <row r="30" spans="1:69" ht="20.100000000000001" hidden="1" customHeight="1" x14ac:dyDescent="0.45">
      <c r="A30" s="91">
        <v>45317</v>
      </c>
      <c r="B30" s="12">
        <f t="shared" si="1"/>
        <v>0</v>
      </c>
      <c r="C30" s="12"/>
      <c r="D30" s="12"/>
      <c r="E30" s="13">
        <v>14</v>
      </c>
      <c r="F30" s="13">
        <v>10</v>
      </c>
      <c r="G30" s="13">
        <v>11</v>
      </c>
      <c r="H30" s="13">
        <v>0</v>
      </c>
      <c r="I30" s="14">
        <v>2</v>
      </c>
      <c r="J30" s="14">
        <v>1</v>
      </c>
      <c r="K30" s="14">
        <v>3</v>
      </c>
      <c r="L30" s="14">
        <v>1</v>
      </c>
      <c r="M30" s="15"/>
      <c r="N30" s="15"/>
      <c r="O30" s="15"/>
      <c r="P30" s="25"/>
      <c r="Q30" s="25"/>
      <c r="R30" s="25"/>
      <c r="S30" s="25"/>
      <c r="T30" s="25"/>
      <c r="U30" s="25"/>
      <c r="V30" s="25"/>
      <c r="W30" s="25"/>
      <c r="X30" s="25"/>
      <c r="Y30" s="18"/>
      <c r="Z30" s="18"/>
      <c r="AA30" s="18"/>
      <c r="AB30" s="18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03">
        <v>2</v>
      </c>
      <c r="AN30" s="103"/>
      <c r="AO30" s="103">
        <v>11</v>
      </c>
      <c r="AP30" s="103"/>
      <c r="AQ30" s="103"/>
      <c r="AR30" s="103">
        <v>1</v>
      </c>
      <c r="AS30" s="103"/>
      <c r="AT30" s="103"/>
      <c r="AU30" s="103">
        <v>1</v>
      </c>
      <c r="AV30" s="103"/>
      <c r="AW30" s="103"/>
      <c r="AX30" s="103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4">
        <f t="shared" si="0"/>
        <v>0</v>
      </c>
    </row>
    <row r="31" spans="1:69" ht="20.100000000000001" hidden="1" customHeight="1" x14ac:dyDescent="0.45">
      <c r="A31" s="91">
        <v>45318</v>
      </c>
      <c r="B31" s="12">
        <f t="shared" si="1"/>
        <v>0</v>
      </c>
      <c r="C31" s="12"/>
      <c r="D31" s="12"/>
      <c r="E31" s="13">
        <v>23</v>
      </c>
      <c r="F31" s="13">
        <v>16</v>
      </c>
      <c r="G31" s="13">
        <v>6</v>
      </c>
      <c r="H31" s="13">
        <v>4</v>
      </c>
      <c r="I31" s="14">
        <v>2</v>
      </c>
      <c r="J31" s="14">
        <v>0</v>
      </c>
      <c r="K31" s="14">
        <v>0</v>
      </c>
      <c r="L31" s="14">
        <v>1</v>
      </c>
      <c r="M31" s="15"/>
      <c r="N31" s="15"/>
      <c r="O31" s="15"/>
      <c r="P31" s="25"/>
      <c r="Q31" s="25"/>
      <c r="R31" s="25"/>
      <c r="S31" s="25"/>
      <c r="T31" s="25"/>
      <c r="U31" s="25"/>
      <c r="V31" s="25"/>
      <c r="W31" s="25"/>
      <c r="X31" s="25"/>
      <c r="Y31" s="18"/>
      <c r="Z31" s="18"/>
      <c r="AA31" s="18"/>
      <c r="AB31" s="18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03">
        <v>0</v>
      </c>
      <c r="AN31" s="103">
        <v>1</v>
      </c>
      <c r="AO31" s="103">
        <v>5</v>
      </c>
      <c r="AP31" s="103"/>
      <c r="AQ31" s="103"/>
      <c r="AR31" s="103">
        <v>1</v>
      </c>
      <c r="AS31" s="103"/>
      <c r="AT31" s="103"/>
      <c r="AU31" s="103">
        <v>1</v>
      </c>
      <c r="AV31" s="103"/>
      <c r="AW31" s="105">
        <v>3</v>
      </c>
      <c r="AX31" s="105"/>
      <c r="AY31" s="28"/>
      <c r="AZ31" s="28"/>
      <c r="BA31" s="28"/>
      <c r="BB31" s="44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4">
        <f t="shared" si="0"/>
        <v>0</v>
      </c>
    </row>
    <row r="32" spans="1:69" ht="18.75" hidden="1" customHeight="1" x14ac:dyDescent="0.45">
      <c r="A32" s="91">
        <v>45319</v>
      </c>
      <c r="B32" s="12">
        <f t="shared" si="1"/>
        <v>0</v>
      </c>
      <c r="C32" s="12"/>
      <c r="D32" s="12"/>
      <c r="E32" s="13">
        <v>19</v>
      </c>
      <c r="F32" s="13">
        <v>13</v>
      </c>
      <c r="G32" s="13">
        <v>5</v>
      </c>
      <c r="H32" s="13">
        <v>3</v>
      </c>
      <c r="I32" s="14">
        <v>4</v>
      </c>
      <c r="J32" s="14"/>
      <c r="K32" s="14"/>
      <c r="L32" s="14">
        <v>1</v>
      </c>
      <c r="M32" s="15"/>
      <c r="N32" s="15"/>
      <c r="O32" s="15"/>
      <c r="P32" s="25"/>
      <c r="Q32" s="25"/>
      <c r="R32" s="25"/>
      <c r="S32" s="25"/>
      <c r="T32" s="25"/>
      <c r="U32" s="25"/>
      <c r="V32" s="25"/>
      <c r="W32" s="25"/>
      <c r="X32" s="25"/>
      <c r="Y32" s="18"/>
      <c r="Z32" s="18"/>
      <c r="AA32" s="18"/>
      <c r="AB32" s="18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03">
        <v>1</v>
      </c>
      <c r="AN32" s="103"/>
      <c r="AO32" s="103">
        <v>1</v>
      </c>
      <c r="AP32" s="103"/>
      <c r="AQ32" s="103"/>
      <c r="AR32" s="103">
        <v>1</v>
      </c>
      <c r="AS32" s="103">
        <v>1</v>
      </c>
      <c r="AT32" s="103"/>
      <c r="AU32" s="103">
        <v>1</v>
      </c>
      <c r="AV32" s="103"/>
      <c r="AW32" s="105">
        <v>3</v>
      </c>
      <c r="AX32" s="105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4">
        <f t="shared" si="0"/>
        <v>0</v>
      </c>
    </row>
    <row r="33" spans="1:69" ht="20.100000000000001" hidden="1" customHeight="1" x14ac:dyDescent="0.45">
      <c r="A33" s="91">
        <v>45320</v>
      </c>
      <c r="B33" s="12">
        <f t="shared" si="1"/>
        <v>0</v>
      </c>
      <c r="C33" s="12"/>
      <c r="D33" s="12"/>
      <c r="E33" s="13">
        <v>23</v>
      </c>
      <c r="F33" s="13">
        <v>11</v>
      </c>
      <c r="G33" s="13">
        <v>6</v>
      </c>
      <c r="H33" s="13">
        <v>0</v>
      </c>
      <c r="I33" s="14">
        <v>3</v>
      </c>
      <c r="J33" s="14">
        <v>2</v>
      </c>
      <c r="K33" s="14">
        <v>1</v>
      </c>
      <c r="L33" s="14">
        <v>0</v>
      </c>
      <c r="M33" s="15"/>
      <c r="N33" s="15"/>
      <c r="O33" s="15"/>
      <c r="P33" s="16"/>
      <c r="Q33" s="16"/>
      <c r="R33" s="16"/>
      <c r="S33" s="16"/>
      <c r="T33" s="16"/>
      <c r="U33" s="16"/>
      <c r="V33" s="17"/>
      <c r="W33" s="17"/>
      <c r="X33" s="17"/>
      <c r="Y33" s="18"/>
      <c r="Z33" s="18"/>
      <c r="AA33" s="18"/>
      <c r="AB33" s="18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03"/>
      <c r="AN33" s="103"/>
      <c r="AO33" s="103">
        <v>1</v>
      </c>
      <c r="AP33" s="103"/>
      <c r="AQ33" s="103"/>
      <c r="AR33" s="103"/>
      <c r="AS33" s="103">
        <v>1</v>
      </c>
      <c r="AT33" s="103"/>
      <c r="AU33" s="103">
        <v>2</v>
      </c>
      <c r="AV33" s="103"/>
      <c r="AW33" s="105">
        <v>3</v>
      </c>
      <c r="AX33" s="105"/>
      <c r="AY33" s="28"/>
      <c r="AZ33" s="20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4">
        <f t="shared" si="0"/>
        <v>0</v>
      </c>
    </row>
    <row r="34" spans="1:69" s="47" customFormat="1" ht="20.25" customHeight="1" x14ac:dyDescent="0.45">
      <c r="A34" s="45" t="s">
        <v>65</v>
      </c>
      <c r="B34" s="46">
        <f t="shared" ref="B34:BM34" si="2">SUM(B5:B33)</f>
        <v>0</v>
      </c>
      <c r="C34" s="46">
        <f t="shared" si="2"/>
        <v>0</v>
      </c>
      <c r="D34" s="46">
        <f t="shared" si="2"/>
        <v>0</v>
      </c>
      <c r="E34" s="46">
        <f t="shared" ref="E34:AX34" si="3">SUM(E5:E33)</f>
        <v>558</v>
      </c>
      <c r="F34" s="46">
        <f t="shared" si="3"/>
        <v>335</v>
      </c>
      <c r="G34" s="46">
        <f t="shared" si="3"/>
        <v>145</v>
      </c>
      <c r="H34" s="46">
        <f t="shared" si="3"/>
        <v>50</v>
      </c>
      <c r="I34" s="46">
        <f t="shared" si="3"/>
        <v>88</v>
      </c>
      <c r="J34" s="46">
        <f t="shared" si="3"/>
        <v>73</v>
      </c>
      <c r="K34" s="46">
        <f t="shared" si="3"/>
        <v>24</v>
      </c>
      <c r="L34" s="46">
        <f t="shared" si="3"/>
        <v>11</v>
      </c>
      <c r="M34" s="46">
        <f t="shared" si="3"/>
        <v>0</v>
      </c>
      <c r="N34" s="46">
        <f t="shared" si="3"/>
        <v>0</v>
      </c>
      <c r="O34" s="46">
        <f t="shared" si="3"/>
        <v>0</v>
      </c>
      <c r="P34" s="46">
        <f t="shared" si="3"/>
        <v>0</v>
      </c>
      <c r="Q34" s="46">
        <f t="shared" si="3"/>
        <v>0</v>
      </c>
      <c r="R34" s="46">
        <f t="shared" si="3"/>
        <v>0</v>
      </c>
      <c r="S34" s="46">
        <f t="shared" si="3"/>
        <v>0</v>
      </c>
      <c r="T34" s="46">
        <f t="shared" si="3"/>
        <v>0</v>
      </c>
      <c r="U34" s="46">
        <f t="shared" si="3"/>
        <v>0</v>
      </c>
      <c r="V34" s="46">
        <f t="shared" si="3"/>
        <v>0</v>
      </c>
      <c r="W34" s="46">
        <f t="shared" si="3"/>
        <v>0</v>
      </c>
      <c r="X34" s="46">
        <f t="shared" si="3"/>
        <v>0</v>
      </c>
      <c r="Y34" s="46">
        <f t="shared" si="3"/>
        <v>0</v>
      </c>
      <c r="Z34" s="46">
        <f t="shared" si="3"/>
        <v>0</v>
      </c>
      <c r="AA34" s="46">
        <f t="shared" si="3"/>
        <v>0</v>
      </c>
      <c r="AB34" s="46">
        <f t="shared" si="3"/>
        <v>0</v>
      </c>
      <c r="AC34" s="46">
        <f t="shared" si="3"/>
        <v>0</v>
      </c>
      <c r="AD34" s="46">
        <f t="shared" si="3"/>
        <v>0</v>
      </c>
      <c r="AE34" s="46">
        <f t="shared" si="3"/>
        <v>0</v>
      </c>
      <c r="AF34" s="46">
        <f t="shared" si="3"/>
        <v>0</v>
      </c>
      <c r="AG34" s="46">
        <f t="shared" si="3"/>
        <v>0</v>
      </c>
      <c r="AH34" s="46">
        <f t="shared" si="3"/>
        <v>0</v>
      </c>
      <c r="AI34" s="46">
        <f t="shared" si="3"/>
        <v>0</v>
      </c>
      <c r="AJ34" s="46">
        <f t="shared" si="3"/>
        <v>0</v>
      </c>
      <c r="AK34" s="46">
        <f t="shared" si="3"/>
        <v>0</v>
      </c>
      <c r="AL34" s="46">
        <f t="shared" si="3"/>
        <v>0</v>
      </c>
      <c r="AM34" s="46">
        <f t="shared" si="3"/>
        <v>54</v>
      </c>
      <c r="AN34" s="46">
        <f t="shared" si="3"/>
        <v>17</v>
      </c>
      <c r="AO34" s="46">
        <f t="shared" si="3"/>
        <v>80</v>
      </c>
      <c r="AP34" s="46">
        <f t="shared" si="3"/>
        <v>9</v>
      </c>
      <c r="AQ34" s="46">
        <f t="shared" si="3"/>
        <v>3</v>
      </c>
      <c r="AR34" s="46">
        <f t="shared" si="3"/>
        <v>8</v>
      </c>
      <c r="AS34" s="46">
        <f t="shared" si="3"/>
        <v>3</v>
      </c>
      <c r="AT34" s="46">
        <f t="shared" si="3"/>
        <v>0</v>
      </c>
      <c r="AU34" s="46">
        <f t="shared" si="3"/>
        <v>11</v>
      </c>
      <c r="AV34" s="46">
        <f t="shared" si="3"/>
        <v>4</v>
      </c>
      <c r="AW34" s="46">
        <f t="shared" si="3"/>
        <v>39</v>
      </c>
      <c r="AX34" s="46">
        <f t="shared" si="3"/>
        <v>2</v>
      </c>
      <c r="AY34" s="46">
        <f t="shared" si="2"/>
        <v>0</v>
      </c>
      <c r="AZ34" s="46">
        <f t="shared" si="2"/>
        <v>0</v>
      </c>
      <c r="BA34" s="46">
        <f t="shared" si="2"/>
        <v>0</v>
      </c>
      <c r="BB34" s="46">
        <f t="shared" si="2"/>
        <v>0</v>
      </c>
      <c r="BC34" s="46">
        <f t="shared" si="2"/>
        <v>0</v>
      </c>
      <c r="BD34" s="46">
        <f t="shared" si="2"/>
        <v>0</v>
      </c>
      <c r="BE34" s="46">
        <f t="shared" si="2"/>
        <v>0</v>
      </c>
      <c r="BF34" s="46">
        <f t="shared" si="2"/>
        <v>0</v>
      </c>
      <c r="BG34" s="46">
        <f t="shared" si="2"/>
        <v>0</v>
      </c>
      <c r="BH34" s="46">
        <f t="shared" si="2"/>
        <v>0</v>
      </c>
      <c r="BI34" s="46">
        <f t="shared" si="2"/>
        <v>0</v>
      </c>
      <c r="BJ34" s="46">
        <f t="shared" si="2"/>
        <v>0</v>
      </c>
      <c r="BK34" s="46">
        <f t="shared" si="2"/>
        <v>0</v>
      </c>
      <c r="BL34" s="46">
        <f t="shared" si="2"/>
        <v>0</v>
      </c>
      <c r="BM34" s="46">
        <f t="shared" si="2"/>
        <v>0</v>
      </c>
      <c r="BN34" s="46">
        <f t="shared" ref="BN34:BP34" si="4">SUM(BN5:BN33)</f>
        <v>0</v>
      </c>
      <c r="BO34" s="46">
        <f t="shared" si="4"/>
        <v>0</v>
      </c>
      <c r="BP34" s="46">
        <f t="shared" si="4"/>
        <v>0</v>
      </c>
      <c r="BQ34"/>
    </row>
    <row r="35" spans="1:69" ht="18.75" x14ac:dyDescent="0.4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</row>
    <row r="37" spans="1:69" ht="21" x14ac:dyDescent="0.25">
      <c r="AN37" s="137" t="s">
        <v>98</v>
      </c>
      <c r="AO37" s="137" t="s">
        <v>112</v>
      </c>
      <c r="AP37" s="137" t="s">
        <v>69</v>
      </c>
    </row>
    <row r="38" spans="1:69" ht="21" x14ac:dyDescent="0.25">
      <c r="G38" s="178" t="s">
        <v>4</v>
      </c>
      <c r="H38" s="178"/>
      <c r="I38" s="148" t="s">
        <v>5</v>
      </c>
      <c r="J38" s="148"/>
      <c r="AN38" s="111">
        <v>1</v>
      </c>
      <c r="AO38" s="138" t="s">
        <v>113</v>
      </c>
      <c r="AP38" s="111">
        <v>42</v>
      </c>
    </row>
    <row r="39" spans="1:69" ht="21" x14ac:dyDescent="0.25">
      <c r="G39" s="2" t="s">
        <v>16</v>
      </c>
      <c r="H39" s="2" t="s">
        <v>17</v>
      </c>
      <c r="I39" s="2" t="s">
        <v>16</v>
      </c>
      <c r="J39" s="2" t="s">
        <v>17</v>
      </c>
      <c r="AN39" s="111">
        <v>2</v>
      </c>
      <c r="AO39" s="138" t="s">
        <v>114</v>
      </c>
      <c r="AP39" s="111">
        <v>71</v>
      </c>
    </row>
    <row r="40" spans="1:69" ht="21" x14ac:dyDescent="0.25">
      <c r="G40" s="148"/>
      <c r="H40" s="148"/>
      <c r="I40" s="148"/>
      <c r="J40" s="148"/>
      <c r="AN40" s="111">
        <v>3</v>
      </c>
      <c r="AO40" s="138" t="s">
        <v>115</v>
      </c>
      <c r="AP40" s="111">
        <v>40</v>
      </c>
    </row>
    <row r="41" spans="1:69" ht="21" x14ac:dyDescent="0.25">
      <c r="G41" s="179"/>
      <c r="H41" s="180"/>
      <c r="I41" s="179"/>
      <c r="J41" s="180"/>
      <c r="AN41" s="111">
        <v>4</v>
      </c>
      <c r="AO41" s="138" t="s">
        <v>116</v>
      </c>
      <c r="AP41" s="111">
        <v>3</v>
      </c>
    </row>
    <row r="42" spans="1:69" ht="21" x14ac:dyDescent="0.25">
      <c r="G42" s="186" t="s">
        <v>124</v>
      </c>
      <c r="H42" s="186"/>
      <c r="I42" s="186"/>
      <c r="J42" s="24" t="s">
        <v>1</v>
      </c>
      <c r="AN42" s="111">
        <v>5</v>
      </c>
      <c r="AO42" s="138" t="s">
        <v>57</v>
      </c>
      <c r="AP42" s="111">
        <v>8</v>
      </c>
    </row>
    <row r="43" spans="1:69" ht="21" x14ac:dyDescent="0.25">
      <c r="G43" s="181" t="s">
        <v>4</v>
      </c>
      <c r="H43" s="9" t="s">
        <v>16</v>
      </c>
      <c r="I43" s="24"/>
      <c r="J43" s="183"/>
      <c r="K43" s="185"/>
      <c r="AN43" s="111">
        <v>6</v>
      </c>
      <c r="AO43" s="138" t="s">
        <v>117</v>
      </c>
      <c r="AP43" s="111">
        <v>6</v>
      </c>
    </row>
    <row r="44" spans="1:69" ht="21" x14ac:dyDescent="0.25">
      <c r="G44" s="182"/>
      <c r="H44" s="9" t="s">
        <v>17</v>
      </c>
      <c r="I44" s="24"/>
      <c r="J44" s="184"/>
      <c r="K44" s="185"/>
      <c r="AN44" s="111">
        <v>7</v>
      </c>
      <c r="AO44" s="138" t="s">
        <v>118</v>
      </c>
      <c r="AP44" s="111">
        <v>2</v>
      </c>
    </row>
    <row r="45" spans="1:69" ht="21" x14ac:dyDescent="0.25">
      <c r="G45" s="181" t="s">
        <v>5</v>
      </c>
      <c r="H45" s="9" t="s">
        <v>16</v>
      </c>
      <c r="I45" s="24"/>
      <c r="J45" s="183"/>
      <c r="K45" s="185"/>
      <c r="AN45" s="111">
        <v>8</v>
      </c>
      <c r="AO45" s="138" t="s">
        <v>119</v>
      </c>
      <c r="AP45" s="111">
        <v>22</v>
      </c>
    </row>
    <row r="46" spans="1:69" ht="21" x14ac:dyDescent="0.25">
      <c r="G46" s="182"/>
      <c r="H46" s="24" t="s">
        <v>17</v>
      </c>
      <c r="I46" s="24"/>
      <c r="J46" s="184"/>
      <c r="K46" s="185"/>
      <c r="AN46" s="111">
        <v>9</v>
      </c>
      <c r="AO46" s="138" t="s">
        <v>120</v>
      </c>
      <c r="AP46" s="111">
        <v>0</v>
      </c>
    </row>
    <row r="47" spans="1:69" ht="21" x14ac:dyDescent="0.25">
      <c r="G47" s="187" t="s">
        <v>97</v>
      </c>
      <c r="H47" s="188"/>
      <c r="I47" s="189"/>
      <c r="J47" s="24"/>
      <c r="AN47" s="111">
        <v>10</v>
      </c>
      <c r="AO47" s="138" t="s">
        <v>121</v>
      </c>
      <c r="AP47" s="111">
        <v>1</v>
      </c>
    </row>
    <row r="48" spans="1:69" ht="21" x14ac:dyDescent="0.25">
      <c r="AN48" s="111">
        <v>11</v>
      </c>
      <c r="AO48" s="111" t="s">
        <v>123</v>
      </c>
      <c r="AP48" s="111">
        <v>9</v>
      </c>
    </row>
    <row r="49" spans="40:42" ht="21" x14ac:dyDescent="0.25">
      <c r="AN49" s="111">
        <v>12</v>
      </c>
      <c r="AO49" s="138" t="s">
        <v>47</v>
      </c>
      <c r="AP49" s="111">
        <v>2</v>
      </c>
    </row>
    <row r="50" spans="40:42" ht="21" x14ac:dyDescent="0.25">
      <c r="AN50" s="111">
        <v>13</v>
      </c>
      <c r="AO50" s="138" t="s">
        <v>122</v>
      </c>
      <c r="AP50" s="111">
        <v>1</v>
      </c>
    </row>
    <row r="51" spans="40:42" ht="21" x14ac:dyDescent="0.25">
      <c r="AN51" s="150" t="s">
        <v>97</v>
      </c>
      <c r="AO51" s="150"/>
      <c r="AP51" s="110">
        <f>SUM(AP38:AP50)</f>
        <v>207</v>
      </c>
    </row>
  </sheetData>
  <mergeCells count="27">
    <mergeCell ref="AM3:AW3"/>
    <mergeCell ref="Y3:AB3"/>
    <mergeCell ref="AC3:AD3"/>
    <mergeCell ref="AE3:AF3"/>
    <mergeCell ref="AG3:AH3"/>
    <mergeCell ref="AI3:AJ3"/>
    <mergeCell ref="AK3:AL3"/>
    <mergeCell ref="A2:X2"/>
    <mergeCell ref="A3:A4"/>
    <mergeCell ref="B3:B4"/>
    <mergeCell ref="C3:C4"/>
    <mergeCell ref="D3:D4"/>
    <mergeCell ref="E3:H3"/>
    <mergeCell ref="I3:L3"/>
    <mergeCell ref="M3:O3"/>
    <mergeCell ref="P3:X3"/>
    <mergeCell ref="AN51:AO51"/>
    <mergeCell ref="G38:H38"/>
    <mergeCell ref="G41:H41"/>
    <mergeCell ref="I41:J41"/>
    <mergeCell ref="G43:G44"/>
    <mergeCell ref="G45:G46"/>
    <mergeCell ref="J43:J44"/>
    <mergeCell ref="J45:J46"/>
    <mergeCell ref="K43:K46"/>
    <mergeCell ref="G42:I42"/>
    <mergeCell ref="G47:I4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4691-6A6E-4238-BBAF-4B884733380B}">
  <dimension ref="A2:BQ35"/>
  <sheetViews>
    <sheetView topLeftCell="A16" zoomScale="70" zoomScaleNormal="70" workbookViewId="0">
      <selection activeCell="BT31" sqref="BT30:BT31"/>
    </sheetView>
  </sheetViews>
  <sheetFormatPr defaultRowHeight="15" x14ac:dyDescent="0.25"/>
  <cols>
    <col min="1" max="1" width="13.28515625" customWidth="1"/>
    <col min="2" max="2" width="10.42578125" hidden="1" customWidth="1"/>
    <col min="3" max="3" width="9.140625" hidden="1" customWidth="1"/>
    <col min="4" max="4" width="10" hidden="1" customWidth="1"/>
    <col min="5" max="5" width="10.28515625" customWidth="1"/>
    <col min="6" max="7" width="9.140625" customWidth="1"/>
    <col min="8" max="8" width="10.28515625" customWidth="1"/>
    <col min="9" max="12" width="9.140625" customWidth="1"/>
    <col min="13" max="13" width="11.5703125" hidden="1" customWidth="1"/>
    <col min="14" max="18" width="9.140625" hidden="1" customWidth="1"/>
    <col min="19" max="19" width="12" hidden="1" customWidth="1"/>
    <col min="20" max="21" width="9.140625" hidden="1" customWidth="1"/>
    <col min="22" max="22" width="10.42578125" hidden="1" customWidth="1"/>
    <col min="23" max="33" width="9.140625" hidden="1" customWidth="1"/>
    <col min="34" max="34" width="9.5703125" hidden="1" customWidth="1"/>
    <col min="35" max="35" width="11.85546875" hidden="1" customWidth="1"/>
    <col min="36" max="38" width="9.140625" hidden="1" customWidth="1"/>
    <col min="39" max="44" width="9.140625" customWidth="1"/>
    <col min="45" max="48" width="9.7109375" customWidth="1"/>
    <col min="49" max="50" width="9.140625" customWidth="1"/>
    <col min="51" max="67" width="9.140625" hidden="1" customWidth="1"/>
    <col min="68" max="68" width="9.140625" style="57" customWidth="1"/>
  </cols>
  <sheetData>
    <row r="2" spans="1:69" ht="21" x14ac:dyDescent="0.25">
      <c r="A2" s="166" t="s">
        <v>91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spans="1:69" ht="18" x14ac:dyDescent="0.4">
      <c r="A3" s="169" t="s">
        <v>0</v>
      </c>
      <c r="B3" s="169" t="s">
        <v>1</v>
      </c>
      <c r="C3" s="170" t="s">
        <v>2</v>
      </c>
      <c r="D3" s="171" t="s">
        <v>3</v>
      </c>
      <c r="E3" s="172" t="s">
        <v>4</v>
      </c>
      <c r="F3" s="172"/>
      <c r="G3" s="172"/>
      <c r="H3" s="172"/>
      <c r="I3" s="173" t="s">
        <v>5</v>
      </c>
      <c r="J3" s="173"/>
      <c r="K3" s="173"/>
      <c r="L3" s="173"/>
      <c r="M3" s="151" t="s">
        <v>6</v>
      </c>
      <c r="N3" s="151"/>
      <c r="O3" s="151"/>
      <c r="P3" s="174" t="s">
        <v>7</v>
      </c>
      <c r="Q3" s="174"/>
      <c r="R3" s="174"/>
      <c r="S3" s="174"/>
      <c r="T3" s="174"/>
      <c r="U3" s="174"/>
      <c r="V3" s="174"/>
      <c r="W3" s="174"/>
      <c r="X3" s="174"/>
      <c r="Y3" s="160" t="s">
        <v>8</v>
      </c>
      <c r="Z3" s="161"/>
      <c r="AA3" s="161"/>
      <c r="AB3" s="162"/>
      <c r="AC3" s="163" t="s">
        <v>9</v>
      </c>
      <c r="AD3" s="164"/>
      <c r="AE3" s="165">
        <v>45219</v>
      </c>
      <c r="AF3" s="164"/>
      <c r="AG3" s="163" t="s">
        <v>10</v>
      </c>
      <c r="AH3" s="164"/>
      <c r="AI3" s="163" t="s">
        <v>11</v>
      </c>
      <c r="AJ3" s="164"/>
      <c r="AK3" s="163" t="s">
        <v>12</v>
      </c>
      <c r="AL3" s="164"/>
      <c r="AM3" s="175" t="s">
        <v>13</v>
      </c>
      <c r="AN3" s="176"/>
      <c r="AO3" s="176"/>
      <c r="AP3" s="176"/>
      <c r="AQ3" s="176"/>
      <c r="AR3" s="176"/>
      <c r="AS3" s="176"/>
      <c r="AT3" s="176"/>
      <c r="AU3" s="176"/>
      <c r="AV3" s="176"/>
      <c r="AW3" s="177"/>
      <c r="AX3" s="106"/>
    </row>
    <row r="4" spans="1:69" ht="33.75" customHeight="1" x14ac:dyDescent="0.4">
      <c r="A4" s="169"/>
      <c r="B4" s="169"/>
      <c r="C4" s="170"/>
      <c r="D4" s="171"/>
      <c r="E4" s="2" t="s">
        <v>14</v>
      </c>
      <c r="F4" s="2" t="s">
        <v>15</v>
      </c>
      <c r="G4" s="2" t="s">
        <v>16</v>
      </c>
      <c r="H4" s="2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107" t="s">
        <v>21</v>
      </c>
      <c r="Q4" s="107" t="s">
        <v>22</v>
      </c>
      <c r="R4" s="107" t="s">
        <v>23</v>
      </c>
      <c r="S4" s="107" t="s">
        <v>24</v>
      </c>
      <c r="T4" s="107" t="s">
        <v>25</v>
      </c>
      <c r="U4" s="107" t="s">
        <v>26</v>
      </c>
      <c r="V4" s="107" t="s">
        <v>27</v>
      </c>
      <c r="W4" s="107" t="s">
        <v>28</v>
      </c>
      <c r="X4" s="107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108" t="s">
        <v>36</v>
      </c>
      <c r="AN4" s="108" t="s">
        <v>37</v>
      </c>
      <c r="AO4" s="108" t="s">
        <v>38</v>
      </c>
      <c r="AP4" s="108" t="s">
        <v>39</v>
      </c>
      <c r="AQ4" s="108" t="s">
        <v>40</v>
      </c>
      <c r="AR4" s="108" t="s">
        <v>41</v>
      </c>
      <c r="AS4" s="108" t="s">
        <v>42</v>
      </c>
      <c r="AT4" s="108" t="s">
        <v>43</v>
      </c>
      <c r="AU4" s="108" t="s">
        <v>44</v>
      </c>
      <c r="AV4" s="108" t="s">
        <v>90</v>
      </c>
      <c r="AW4" s="108" t="s">
        <v>46</v>
      </c>
      <c r="AX4" s="101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</row>
    <row r="5" spans="1:69" ht="23.25" x14ac:dyDescent="0.45">
      <c r="A5" s="91">
        <v>45292</v>
      </c>
      <c r="B5" s="12"/>
      <c r="C5" s="12"/>
      <c r="D5" s="12"/>
      <c r="E5" s="13"/>
      <c r="F5" s="13"/>
      <c r="G5" s="13"/>
      <c r="H5" s="13"/>
      <c r="I5" s="14"/>
      <c r="J5" s="14"/>
      <c r="K5" s="14"/>
      <c r="L5" s="14"/>
      <c r="M5" s="15"/>
      <c r="N5" s="15"/>
      <c r="O5" s="15"/>
      <c r="P5" s="16"/>
      <c r="Q5" s="16"/>
      <c r="R5" s="16"/>
      <c r="S5" s="16"/>
      <c r="T5" s="16"/>
      <c r="U5" s="16"/>
      <c r="V5" s="17"/>
      <c r="W5" s="17"/>
      <c r="X5" s="17"/>
      <c r="Y5" s="18"/>
      <c r="Z5" s="18"/>
      <c r="AA5" s="18"/>
      <c r="AB5" s="18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4"/>
      <c r="AX5" s="104"/>
      <c r="AY5" s="22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9">
        <f>SUM(AY5:BO5)</f>
        <v>0</v>
      </c>
    </row>
    <row r="6" spans="1:69" ht="23.25" x14ac:dyDescent="0.45">
      <c r="A6" s="91">
        <v>45293</v>
      </c>
      <c r="B6" s="12"/>
      <c r="C6" s="12"/>
      <c r="D6" s="12"/>
      <c r="E6" s="13"/>
      <c r="F6" s="13"/>
      <c r="G6" s="13"/>
      <c r="H6" s="13"/>
      <c r="I6" s="14"/>
      <c r="J6" s="14"/>
      <c r="K6" s="14"/>
      <c r="L6" s="14"/>
      <c r="M6" s="15"/>
      <c r="N6" s="15"/>
      <c r="O6" s="15"/>
      <c r="P6" s="16"/>
      <c r="Q6" s="16"/>
      <c r="R6" s="16"/>
      <c r="S6" s="16"/>
      <c r="T6" s="16"/>
      <c r="U6" s="16"/>
      <c r="V6" s="17"/>
      <c r="W6" s="17"/>
      <c r="X6" s="17"/>
      <c r="Y6" s="18"/>
      <c r="Z6" s="18"/>
      <c r="AA6" s="18"/>
      <c r="AB6" s="18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4"/>
      <c r="AX6" s="104"/>
      <c r="AY6" s="22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9">
        <f t="shared" ref="BP6:BP33" si="0">SUM(AY6:BO6)</f>
        <v>0</v>
      </c>
    </row>
    <row r="7" spans="1:69" ht="18.75" x14ac:dyDescent="0.45">
      <c r="A7" s="91">
        <v>45294</v>
      </c>
      <c r="B7" s="12"/>
      <c r="C7" s="12"/>
      <c r="D7" s="12"/>
      <c r="E7" s="13"/>
      <c r="F7" s="13"/>
      <c r="G7" s="13"/>
      <c r="H7" s="13"/>
      <c r="I7" s="14"/>
      <c r="J7" s="14"/>
      <c r="K7" s="14"/>
      <c r="L7" s="14"/>
      <c r="M7" s="15"/>
      <c r="N7" s="15"/>
      <c r="O7" s="15"/>
      <c r="P7" s="25"/>
      <c r="Q7" s="25"/>
      <c r="R7" s="25"/>
      <c r="S7" s="25"/>
      <c r="T7" s="25"/>
      <c r="U7" s="25"/>
      <c r="V7" s="26"/>
      <c r="W7" s="26"/>
      <c r="X7" s="26"/>
      <c r="Y7" s="18"/>
      <c r="Z7" s="18"/>
      <c r="AA7" s="18"/>
      <c r="AB7" s="18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4"/>
      <c r="AX7" s="104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9">
        <f t="shared" si="0"/>
        <v>0</v>
      </c>
    </row>
    <row r="8" spans="1:69" ht="20.25" x14ac:dyDescent="0.45">
      <c r="A8" s="91">
        <v>45295</v>
      </c>
      <c r="B8" s="12"/>
      <c r="C8" s="12"/>
      <c r="D8" s="12"/>
      <c r="E8" s="13"/>
      <c r="F8" s="13"/>
      <c r="G8" s="13"/>
      <c r="H8" s="13"/>
      <c r="I8" s="14"/>
      <c r="J8" s="14"/>
      <c r="K8" s="14"/>
      <c r="L8" s="14"/>
      <c r="M8" s="15"/>
      <c r="N8" s="15"/>
      <c r="O8" s="15"/>
      <c r="P8" s="27"/>
      <c r="Q8" s="27"/>
      <c r="R8" s="27"/>
      <c r="S8" s="27"/>
      <c r="T8" s="27"/>
      <c r="U8" s="27"/>
      <c r="V8" s="27"/>
      <c r="W8" s="27"/>
      <c r="X8" s="27"/>
      <c r="Y8" s="18"/>
      <c r="Z8" s="18"/>
      <c r="AA8" s="18"/>
      <c r="AB8" s="18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4"/>
      <c r="AX8" s="104"/>
      <c r="AY8" s="28"/>
      <c r="AZ8" s="20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9">
        <f t="shared" si="0"/>
        <v>0</v>
      </c>
    </row>
    <row r="9" spans="1:69" ht="18.75" x14ac:dyDescent="0.45">
      <c r="A9" s="91">
        <v>45296</v>
      </c>
      <c r="B9" s="12"/>
      <c r="C9" s="12"/>
      <c r="D9" s="12"/>
      <c r="E9" s="13"/>
      <c r="F9" s="13"/>
      <c r="G9" s="13"/>
      <c r="H9" s="13"/>
      <c r="I9" s="14"/>
      <c r="J9" s="14"/>
      <c r="K9" s="14"/>
      <c r="L9" s="14"/>
      <c r="M9" s="15"/>
      <c r="N9" s="15"/>
      <c r="O9" s="15"/>
      <c r="P9" s="25"/>
      <c r="Q9" s="25"/>
      <c r="R9" s="25"/>
      <c r="S9" s="25"/>
      <c r="T9" s="25"/>
      <c r="U9" s="25"/>
      <c r="V9" s="25"/>
      <c r="W9" s="25"/>
      <c r="X9" s="29"/>
      <c r="Y9" s="18"/>
      <c r="Z9" s="18"/>
      <c r="AA9" s="18"/>
      <c r="AB9" s="18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4"/>
      <c r="AX9" s="104"/>
      <c r="AY9" s="28"/>
      <c r="AZ9" s="20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9">
        <f t="shared" si="0"/>
        <v>0</v>
      </c>
    </row>
    <row r="10" spans="1:69" ht="18.75" x14ac:dyDescent="0.45">
      <c r="A10" s="91">
        <v>45297</v>
      </c>
      <c r="B10" s="12"/>
      <c r="C10" s="12"/>
      <c r="D10" s="12"/>
      <c r="E10" s="13"/>
      <c r="F10" s="13"/>
      <c r="G10" s="13"/>
      <c r="H10" s="13"/>
      <c r="I10" s="14"/>
      <c r="J10" s="14"/>
      <c r="K10" s="14"/>
      <c r="L10" s="14"/>
      <c r="M10" s="15"/>
      <c r="N10" s="15"/>
      <c r="O10" s="15"/>
      <c r="P10" s="25"/>
      <c r="Q10" s="25"/>
      <c r="R10" s="25"/>
      <c r="S10" s="25"/>
      <c r="T10" s="25"/>
      <c r="U10" s="25"/>
      <c r="V10" s="25"/>
      <c r="W10" s="25"/>
      <c r="X10" s="25"/>
      <c r="Y10" s="18"/>
      <c r="Z10" s="18"/>
      <c r="AA10" s="18"/>
      <c r="AB10" s="18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4"/>
      <c r="AX10" s="104"/>
      <c r="AY10" s="28"/>
      <c r="AZ10" s="20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9">
        <f t="shared" si="0"/>
        <v>0</v>
      </c>
    </row>
    <row r="11" spans="1:69" s="35" customFormat="1" ht="19.5" customHeight="1" x14ac:dyDescent="0.45">
      <c r="A11" s="91">
        <v>45298</v>
      </c>
      <c r="B11" s="12"/>
      <c r="C11" s="12"/>
      <c r="D11" s="12"/>
      <c r="E11" s="13"/>
      <c r="F11" s="13"/>
      <c r="G11" s="13"/>
      <c r="H11" s="13"/>
      <c r="I11" s="14"/>
      <c r="J11" s="14"/>
      <c r="K11" s="14"/>
      <c r="L11" s="14"/>
      <c r="M11" s="15"/>
      <c r="N11" s="15"/>
      <c r="O11" s="15"/>
      <c r="P11" s="25"/>
      <c r="Q11" s="25"/>
      <c r="R11" s="25"/>
      <c r="S11" s="25"/>
      <c r="T11" s="25"/>
      <c r="U11" s="25"/>
      <c r="V11" s="25"/>
      <c r="W11" s="25"/>
      <c r="X11" s="25"/>
      <c r="Y11" s="18"/>
      <c r="Z11" s="18"/>
      <c r="AA11" s="18"/>
      <c r="AB11" s="18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4"/>
      <c r="AX11" s="104"/>
      <c r="AY11" s="28"/>
      <c r="AZ11" s="20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9">
        <f t="shared" si="0"/>
        <v>0</v>
      </c>
      <c r="BQ11"/>
    </row>
    <row r="12" spans="1:69" ht="18.75" x14ac:dyDescent="0.45">
      <c r="A12" s="91">
        <v>45299</v>
      </c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5"/>
      <c r="N12" s="15"/>
      <c r="O12" s="15"/>
      <c r="P12" s="25"/>
      <c r="Q12" s="25"/>
      <c r="R12" s="25"/>
      <c r="S12" s="25"/>
      <c r="T12" s="25"/>
      <c r="U12" s="25"/>
      <c r="V12" s="25"/>
      <c r="W12" s="25"/>
      <c r="X12" s="25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4"/>
      <c r="AX12" s="104"/>
      <c r="AY12" s="28"/>
      <c r="AZ12" s="20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9">
        <f t="shared" si="0"/>
        <v>0</v>
      </c>
    </row>
    <row r="13" spans="1:69" ht="18.75" x14ac:dyDescent="0.45">
      <c r="A13" s="91">
        <v>45300</v>
      </c>
      <c r="B13" s="12"/>
      <c r="C13" s="12"/>
      <c r="D13" s="12"/>
      <c r="E13" s="13"/>
      <c r="F13" s="13"/>
      <c r="G13" s="13"/>
      <c r="H13" s="13"/>
      <c r="I13" s="14"/>
      <c r="J13" s="14"/>
      <c r="K13" s="14"/>
      <c r="L13" s="14"/>
      <c r="M13" s="15"/>
      <c r="N13" s="15"/>
      <c r="O13" s="15"/>
      <c r="P13" s="25"/>
      <c r="Q13" s="25"/>
      <c r="R13" s="25"/>
      <c r="S13" s="25"/>
      <c r="T13" s="25"/>
      <c r="U13" s="25"/>
      <c r="V13" s="25"/>
      <c r="W13" s="25"/>
      <c r="X13" s="25"/>
      <c r="Y13" s="18"/>
      <c r="Z13" s="18"/>
      <c r="AA13" s="18"/>
      <c r="AB13" s="18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4"/>
      <c r="AX13" s="104"/>
      <c r="AY13" s="28"/>
      <c r="AZ13" s="20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9">
        <f t="shared" si="0"/>
        <v>0</v>
      </c>
    </row>
    <row r="14" spans="1:69" ht="18.75" x14ac:dyDescent="0.45">
      <c r="A14" s="91">
        <v>45301</v>
      </c>
      <c r="B14" s="12"/>
      <c r="C14" s="12"/>
      <c r="D14" s="12"/>
      <c r="E14" s="13"/>
      <c r="F14" s="13"/>
      <c r="G14" s="13"/>
      <c r="H14" s="13"/>
      <c r="I14" s="14"/>
      <c r="J14" s="14"/>
      <c r="K14" s="14"/>
      <c r="L14" s="14"/>
      <c r="M14" s="15"/>
      <c r="N14" s="15"/>
      <c r="O14" s="15"/>
      <c r="P14" s="25"/>
      <c r="Q14" s="25"/>
      <c r="R14" s="25"/>
      <c r="S14" s="25"/>
      <c r="T14" s="25"/>
      <c r="U14" s="25"/>
      <c r="V14" s="25"/>
      <c r="W14" s="25"/>
      <c r="X14" s="25"/>
      <c r="Y14" s="18"/>
      <c r="Z14" s="18"/>
      <c r="AA14" s="18"/>
      <c r="AB14" s="18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5"/>
      <c r="AY14" s="28"/>
      <c r="AZ14" s="20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9">
        <f t="shared" si="0"/>
        <v>0</v>
      </c>
    </row>
    <row r="15" spans="1:69" ht="18.75" x14ac:dyDescent="0.45">
      <c r="A15" s="91">
        <v>45302</v>
      </c>
      <c r="B15" s="12">
        <f t="shared" ref="B15:B33" si="1">SUM(C15:D15)</f>
        <v>0</v>
      </c>
      <c r="C15" s="12"/>
      <c r="D15" s="12"/>
      <c r="E15" s="13"/>
      <c r="F15" s="13"/>
      <c r="G15" s="13"/>
      <c r="H15" s="13"/>
      <c r="I15" s="14"/>
      <c r="J15" s="14"/>
      <c r="K15" s="14"/>
      <c r="L15" s="14"/>
      <c r="M15" s="15"/>
      <c r="N15" s="15"/>
      <c r="O15" s="15"/>
      <c r="P15" s="25"/>
      <c r="Q15" s="25"/>
      <c r="R15" s="25"/>
      <c r="S15" s="25"/>
      <c r="T15" s="25"/>
      <c r="U15" s="25"/>
      <c r="V15" s="25"/>
      <c r="W15" s="25"/>
      <c r="X15" s="25"/>
      <c r="Y15" s="18"/>
      <c r="Z15" s="18"/>
      <c r="AA15" s="18"/>
      <c r="AB15" s="18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5"/>
      <c r="AX15" s="105"/>
      <c r="AY15" s="28"/>
      <c r="AZ15" s="20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9">
        <f t="shared" si="0"/>
        <v>0</v>
      </c>
    </row>
    <row r="16" spans="1:69" ht="18.75" x14ac:dyDescent="0.45">
      <c r="A16" s="91">
        <v>45303</v>
      </c>
      <c r="B16" s="12">
        <f t="shared" si="1"/>
        <v>0</v>
      </c>
      <c r="C16" s="12"/>
      <c r="D16" s="12"/>
      <c r="E16" s="13"/>
      <c r="F16" s="13"/>
      <c r="G16" s="13"/>
      <c r="H16" s="13"/>
      <c r="I16" s="14"/>
      <c r="J16" s="14"/>
      <c r="K16" s="14"/>
      <c r="L16" s="14"/>
      <c r="M16" s="15"/>
      <c r="N16" s="15"/>
      <c r="O16" s="15"/>
      <c r="P16" s="25"/>
      <c r="Q16" s="25"/>
      <c r="R16" s="25"/>
      <c r="S16" s="25"/>
      <c r="T16" s="25"/>
      <c r="U16" s="25"/>
      <c r="V16" s="25"/>
      <c r="W16" s="25"/>
      <c r="X16" s="25"/>
      <c r="Y16" s="18"/>
      <c r="Z16" s="18"/>
      <c r="AA16" s="18"/>
      <c r="AB16" s="18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5"/>
      <c r="AX16" s="105"/>
      <c r="AY16" s="28"/>
      <c r="AZ16" s="20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9">
        <f t="shared" si="0"/>
        <v>0</v>
      </c>
    </row>
    <row r="17" spans="1:69" ht="18" customHeight="1" x14ac:dyDescent="0.45">
      <c r="A17" s="91">
        <v>45304</v>
      </c>
      <c r="B17" s="12">
        <f t="shared" si="1"/>
        <v>0</v>
      </c>
      <c r="C17" s="12"/>
      <c r="D17" s="12"/>
      <c r="E17" s="13"/>
      <c r="F17" s="13"/>
      <c r="G17" s="13"/>
      <c r="H17" s="13"/>
      <c r="I17" s="14"/>
      <c r="J17" s="14"/>
      <c r="K17" s="14"/>
      <c r="L17" s="14"/>
      <c r="M17" s="15"/>
      <c r="N17" s="15"/>
      <c r="O17" s="15"/>
      <c r="P17" s="25"/>
      <c r="Q17" s="25"/>
      <c r="R17" s="25"/>
      <c r="S17" s="25"/>
      <c r="T17" s="25"/>
      <c r="U17" s="25"/>
      <c r="V17" s="25"/>
      <c r="W17" s="25"/>
      <c r="X17" s="25"/>
      <c r="Y17" s="18"/>
      <c r="Z17" s="18"/>
      <c r="AA17" s="18"/>
      <c r="AB17" s="18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28"/>
      <c r="AZ17" s="20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9">
        <f t="shared" si="0"/>
        <v>0</v>
      </c>
    </row>
    <row r="18" spans="1:69" s="35" customFormat="1" ht="18.75" x14ac:dyDescent="0.45">
      <c r="A18" s="91">
        <v>45305</v>
      </c>
      <c r="B18" s="12">
        <f t="shared" si="1"/>
        <v>0</v>
      </c>
      <c r="C18" s="12"/>
      <c r="D18" s="12"/>
      <c r="E18" s="13"/>
      <c r="F18" s="13"/>
      <c r="G18" s="13"/>
      <c r="H18" s="13"/>
      <c r="I18" s="14"/>
      <c r="J18" s="14"/>
      <c r="K18" s="14"/>
      <c r="L18" s="14"/>
      <c r="M18" s="15"/>
      <c r="N18" s="15"/>
      <c r="O18" s="15"/>
      <c r="P18" s="25"/>
      <c r="Q18" s="25"/>
      <c r="R18" s="25"/>
      <c r="S18" s="25"/>
      <c r="T18" s="25"/>
      <c r="U18" s="25"/>
      <c r="V18" s="25"/>
      <c r="W18" s="25"/>
      <c r="X18" s="25"/>
      <c r="Y18" s="18"/>
      <c r="Z18" s="18"/>
      <c r="AA18" s="18"/>
      <c r="AB18" s="18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5"/>
      <c r="AX18" s="105"/>
      <c r="AY18" s="28"/>
      <c r="AZ18" s="20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9">
        <f t="shared" si="0"/>
        <v>0</v>
      </c>
      <c r="BQ18"/>
    </row>
    <row r="19" spans="1:69" s="43" customFormat="1" ht="18.75" x14ac:dyDescent="0.45">
      <c r="A19" s="91">
        <v>45306</v>
      </c>
      <c r="B19" s="12">
        <f t="shared" si="1"/>
        <v>0</v>
      </c>
      <c r="C19" s="12"/>
      <c r="D19" s="12"/>
      <c r="E19" s="13"/>
      <c r="F19" s="13"/>
      <c r="G19" s="13"/>
      <c r="H19" s="13"/>
      <c r="I19" s="14"/>
      <c r="J19" s="14"/>
      <c r="K19" s="14"/>
      <c r="L19" s="14"/>
      <c r="M19" s="15"/>
      <c r="N19" s="15"/>
      <c r="O19" s="15"/>
      <c r="P19" s="25"/>
      <c r="Q19" s="25"/>
      <c r="R19" s="25"/>
      <c r="S19" s="25"/>
      <c r="T19" s="25"/>
      <c r="U19" s="25"/>
      <c r="V19" s="25"/>
      <c r="W19" s="25"/>
      <c r="X19" s="25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5"/>
      <c r="AX19" s="105"/>
      <c r="AY19" s="28"/>
      <c r="AZ19" s="20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9">
        <f t="shared" si="0"/>
        <v>0</v>
      </c>
      <c r="BQ19"/>
    </row>
    <row r="20" spans="1:69" ht="18.75" x14ac:dyDescent="0.45">
      <c r="A20" s="91">
        <v>45307</v>
      </c>
      <c r="B20" s="12">
        <f t="shared" si="1"/>
        <v>0</v>
      </c>
      <c r="C20" s="12"/>
      <c r="D20" s="12"/>
      <c r="E20" s="13"/>
      <c r="F20" s="13"/>
      <c r="G20" s="13"/>
      <c r="H20" s="13"/>
      <c r="I20" s="14"/>
      <c r="J20" s="14"/>
      <c r="K20" s="14"/>
      <c r="L20" s="14"/>
      <c r="M20" s="15"/>
      <c r="N20" s="15"/>
      <c r="O20" s="15"/>
      <c r="P20" s="25"/>
      <c r="Q20" s="25"/>
      <c r="R20" s="25"/>
      <c r="S20" s="25"/>
      <c r="T20" s="25"/>
      <c r="U20" s="25"/>
      <c r="V20" s="25"/>
      <c r="W20" s="25"/>
      <c r="X20" s="25"/>
      <c r="Y20" s="18"/>
      <c r="Z20" s="18"/>
      <c r="AA20" s="18"/>
      <c r="AB20" s="18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5"/>
      <c r="AX20" s="105"/>
      <c r="AY20" s="28"/>
      <c r="AZ20" s="20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9">
        <f t="shared" si="0"/>
        <v>0</v>
      </c>
    </row>
    <row r="21" spans="1:69" ht="18.75" x14ac:dyDescent="0.45">
      <c r="A21" s="91">
        <v>45308</v>
      </c>
      <c r="B21" s="12">
        <f t="shared" si="1"/>
        <v>0</v>
      </c>
      <c r="C21" s="12"/>
      <c r="D21" s="12"/>
      <c r="E21" s="13"/>
      <c r="F21" s="13"/>
      <c r="G21" s="13"/>
      <c r="H21" s="13"/>
      <c r="I21" s="14"/>
      <c r="J21" s="14"/>
      <c r="K21" s="14"/>
      <c r="L21" s="14"/>
      <c r="M21" s="15"/>
      <c r="N21" s="15"/>
      <c r="O21" s="15"/>
      <c r="P21" s="25"/>
      <c r="Q21" s="25"/>
      <c r="R21" s="25"/>
      <c r="S21" s="25"/>
      <c r="T21" s="25"/>
      <c r="U21" s="25"/>
      <c r="V21" s="25"/>
      <c r="W21" s="25"/>
      <c r="X21" s="25"/>
      <c r="Y21" s="18"/>
      <c r="Z21" s="18"/>
      <c r="AA21" s="18"/>
      <c r="AB21" s="18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5"/>
      <c r="AX21" s="105"/>
      <c r="AY21" s="28"/>
      <c r="AZ21" s="20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9">
        <f t="shared" si="0"/>
        <v>0</v>
      </c>
    </row>
    <row r="22" spans="1:69" ht="20.100000000000001" customHeight="1" x14ac:dyDescent="0.45">
      <c r="A22" s="91">
        <v>45309</v>
      </c>
      <c r="B22" s="12">
        <f t="shared" si="1"/>
        <v>0</v>
      </c>
      <c r="C22" s="12"/>
      <c r="D22" s="12"/>
      <c r="E22" s="13"/>
      <c r="F22" s="13"/>
      <c r="G22" s="13"/>
      <c r="H22" s="13"/>
      <c r="I22" s="14"/>
      <c r="J22" s="14"/>
      <c r="K22" s="14"/>
      <c r="L22" s="14"/>
      <c r="M22" s="15"/>
      <c r="N22" s="15"/>
      <c r="O22" s="15"/>
      <c r="P22" s="25"/>
      <c r="Q22" s="25"/>
      <c r="R22" s="25"/>
      <c r="S22" s="25"/>
      <c r="T22" s="25"/>
      <c r="U22" s="25"/>
      <c r="V22" s="25"/>
      <c r="W22" s="25"/>
      <c r="X22" s="25"/>
      <c r="Y22" s="18"/>
      <c r="Z22" s="18"/>
      <c r="AA22" s="18"/>
      <c r="AB22" s="18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5"/>
      <c r="AX22" s="105"/>
      <c r="AY22" s="28"/>
      <c r="AZ22" s="20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9">
        <f t="shared" si="0"/>
        <v>0</v>
      </c>
    </row>
    <row r="23" spans="1:69" ht="20.100000000000001" customHeight="1" x14ac:dyDescent="0.45">
      <c r="A23" s="91">
        <v>45310</v>
      </c>
      <c r="B23" s="12">
        <f t="shared" si="1"/>
        <v>0</v>
      </c>
      <c r="C23" s="12"/>
      <c r="D23" s="12"/>
      <c r="E23" s="13"/>
      <c r="F23" s="13"/>
      <c r="G23" s="13"/>
      <c r="H23" s="13"/>
      <c r="I23" s="14"/>
      <c r="J23" s="14"/>
      <c r="K23" s="14"/>
      <c r="L23" s="14"/>
      <c r="M23" s="15"/>
      <c r="N23" s="15"/>
      <c r="O23" s="15"/>
      <c r="P23" s="25"/>
      <c r="Q23" s="25"/>
      <c r="R23" s="25"/>
      <c r="S23" s="25"/>
      <c r="T23" s="25"/>
      <c r="U23" s="25"/>
      <c r="V23" s="25"/>
      <c r="W23" s="25"/>
      <c r="X23" s="25"/>
      <c r="Y23" s="18"/>
      <c r="Z23" s="18"/>
      <c r="AA23" s="18"/>
      <c r="AB23" s="18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28"/>
      <c r="AZ23" s="20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9">
        <f t="shared" si="0"/>
        <v>0</v>
      </c>
    </row>
    <row r="24" spans="1:69" ht="20.100000000000001" customHeight="1" x14ac:dyDescent="0.45">
      <c r="A24" s="91">
        <v>45311</v>
      </c>
      <c r="B24" s="12">
        <f t="shared" si="1"/>
        <v>0</v>
      </c>
      <c r="C24" s="12"/>
      <c r="D24" s="12"/>
      <c r="E24" s="13"/>
      <c r="F24" s="13"/>
      <c r="G24" s="13"/>
      <c r="H24" s="13"/>
      <c r="I24" s="14"/>
      <c r="J24" s="14"/>
      <c r="K24" s="14"/>
      <c r="L24" s="14"/>
      <c r="M24" s="15"/>
      <c r="N24" s="15"/>
      <c r="O24" s="15"/>
      <c r="P24" s="25"/>
      <c r="Q24" s="25"/>
      <c r="R24" s="25"/>
      <c r="S24" s="25"/>
      <c r="T24" s="25"/>
      <c r="U24" s="25"/>
      <c r="V24" s="25"/>
      <c r="W24" s="25"/>
      <c r="X24" s="25"/>
      <c r="Y24" s="18"/>
      <c r="Z24" s="18"/>
      <c r="AA24" s="18"/>
      <c r="AB24" s="18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5"/>
      <c r="AX24" s="105"/>
      <c r="AY24" s="28"/>
      <c r="AZ24" s="20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9">
        <f t="shared" si="0"/>
        <v>0</v>
      </c>
    </row>
    <row r="25" spans="1:69" s="35" customFormat="1" ht="20.100000000000001" customHeight="1" x14ac:dyDescent="0.45">
      <c r="A25" s="91">
        <v>45312</v>
      </c>
      <c r="B25" s="12">
        <f t="shared" si="1"/>
        <v>0</v>
      </c>
      <c r="C25" s="12"/>
      <c r="D25" s="12"/>
      <c r="E25" s="13"/>
      <c r="F25" s="13"/>
      <c r="G25" s="13"/>
      <c r="H25" s="13"/>
      <c r="I25" s="14"/>
      <c r="J25" s="14"/>
      <c r="K25" s="14"/>
      <c r="L25" s="14"/>
      <c r="M25" s="15"/>
      <c r="N25" s="15"/>
      <c r="O25" s="15"/>
      <c r="P25" s="25"/>
      <c r="Q25" s="25"/>
      <c r="R25" s="25"/>
      <c r="S25" s="25"/>
      <c r="T25" s="25"/>
      <c r="U25" s="25"/>
      <c r="V25" s="25"/>
      <c r="W25" s="25"/>
      <c r="X25" s="25"/>
      <c r="Y25" s="18"/>
      <c r="Z25" s="18"/>
      <c r="AA25" s="18"/>
      <c r="AB25" s="18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5"/>
      <c r="AX25" s="105"/>
      <c r="AY25" s="28"/>
      <c r="AZ25" s="20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9">
        <f t="shared" si="0"/>
        <v>0</v>
      </c>
      <c r="BQ25"/>
    </row>
    <row r="26" spans="1:69" ht="20.100000000000001" customHeight="1" x14ac:dyDescent="0.45">
      <c r="A26" s="91">
        <v>45313</v>
      </c>
      <c r="B26" s="12">
        <f t="shared" si="1"/>
        <v>0</v>
      </c>
      <c r="C26" s="12"/>
      <c r="D26" s="12"/>
      <c r="E26" s="13"/>
      <c r="F26" s="13"/>
      <c r="G26" s="13"/>
      <c r="H26" s="13"/>
      <c r="I26" s="14"/>
      <c r="J26" s="14"/>
      <c r="K26" s="14"/>
      <c r="L26" s="14"/>
      <c r="M26" s="15"/>
      <c r="N26" s="15"/>
      <c r="O26" s="15"/>
      <c r="P26" s="25"/>
      <c r="Q26" s="25"/>
      <c r="R26" s="25"/>
      <c r="S26" s="25"/>
      <c r="T26" s="25"/>
      <c r="U26" s="25"/>
      <c r="V26" s="25"/>
      <c r="W26" s="25"/>
      <c r="X26" s="25"/>
      <c r="Y26" s="18"/>
      <c r="Z26" s="18"/>
      <c r="AA26" s="18"/>
      <c r="AB26" s="18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5"/>
      <c r="AX26" s="105"/>
      <c r="AY26" s="28"/>
      <c r="AZ26" s="20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9">
        <f t="shared" si="0"/>
        <v>0</v>
      </c>
    </row>
    <row r="27" spans="1:69" ht="20.100000000000001" customHeight="1" x14ac:dyDescent="0.45">
      <c r="A27" s="91">
        <v>45314</v>
      </c>
      <c r="B27" s="12">
        <f t="shared" si="1"/>
        <v>0</v>
      </c>
      <c r="C27" s="12"/>
      <c r="D27" s="12"/>
      <c r="E27" s="13"/>
      <c r="F27" s="13"/>
      <c r="G27" s="13"/>
      <c r="H27" s="13"/>
      <c r="I27" s="14"/>
      <c r="J27" s="14"/>
      <c r="K27" s="14"/>
      <c r="L27" s="14"/>
      <c r="M27" s="15"/>
      <c r="N27" s="15"/>
      <c r="O27" s="15"/>
      <c r="P27" s="25"/>
      <c r="Q27" s="25"/>
      <c r="R27" s="25"/>
      <c r="S27" s="25"/>
      <c r="T27" s="25"/>
      <c r="U27" s="25"/>
      <c r="V27" s="25"/>
      <c r="W27" s="25"/>
      <c r="X27" s="25"/>
      <c r="Y27" s="18"/>
      <c r="Z27" s="18"/>
      <c r="AA27" s="18"/>
      <c r="AB27" s="18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5"/>
      <c r="AX27" s="105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9">
        <f t="shared" si="0"/>
        <v>0</v>
      </c>
    </row>
    <row r="28" spans="1:69" ht="20.100000000000001" customHeight="1" x14ac:dyDescent="0.45">
      <c r="A28" s="91">
        <v>45315</v>
      </c>
      <c r="B28" s="12">
        <f t="shared" si="1"/>
        <v>0</v>
      </c>
      <c r="C28" s="12"/>
      <c r="D28" s="12"/>
      <c r="E28" s="13"/>
      <c r="F28" s="13"/>
      <c r="G28" s="13"/>
      <c r="H28" s="13"/>
      <c r="I28" s="14"/>
      <c r="J28" s="14"/>
      <c r="K28" s="14"/>
      <c r="L28" s="14"/>
      <c r="M28" s="15"/>
      <c r="N28" s="15"/>
      <c r="O28" s="15"/>
      <c r="P28" s="25"/>
      <c r="Q28" s="25"/>
      <c r="R28" s="25"/>
      <c r="S28" s="25"/>
      <c r="T28" s="25"/>
      <c r="U28" s="25"/>
      <c r="V28" s="25"/>
      <c r="W28" s="25"/>
      <c r="X28" s="25"/>
      <c r="Y28" s="18"/>
      <c r="Z28" s="18"/>
      <c r="AA28" s="18"/>
      <c r="AB28" s="18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5"/>
      <c r="AX28" s="105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9">
        <f t="shared" si="0"/>
        <v>0</v>
      </c>
    </row>
    <row r="29" spans="1:69" ht="20.100000000000001" customHeight="1" x14ac:dyDescent="0.45">
      <c r="A29" s="91">
        <v>45316</v>
      </c>
      <c r="B29" s="12">
        <f t="shared" si="1"/>
        <v>0</v>
      </c>
      <c r="C29" s="12"/>
      <c r="D29" s="12"/>
      <c r="E29" s="13"/>
      <c r="F29" s="13"/>
      <c r="G29" s="13"/>
      <c r="H29" s="13"/>
      <c r="I29" s="14"/>
      <c r="J29" s="14"/>
      <c r="K29" s="14"/>
      <c r="L29" s="14"/>
      <c r="M29" s="15"/>
      <c r="N29" s="15"/>
      <c r="O29" s="15"/>
      <c r="P29" s="25"/>
      <c r="Q29" s="25"/>
      <c r="R29" s="25"/>
      <c r="S29" s="25"/>
      <c r="T29" s="25"/>
      <c r="U29" s="25"/>
      <c r="V29" s="25"/>
      <c r="W29" s="25"/>
      <c r="X29" s="25"/>
      <c r="Y29" s="18"/>
      <c r="Z29" s="18"/>
      <c r="AA29" s="18"/>
      <c r="AB29" s="18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5"/>
      <c r="AX29" s="105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9">
        <f t="shared" si="0"/>
        <v>0</v>
      </c>
    </row>
    <row r="30" spans="1:69" ht="20.100000000000001" customHeight="1" x14ac:dyDescent="0.45">
      <c r="A30" s="91">
        <v>45317</v>
      </c>
      <c r="B30" s="12">
        <f t="shared" si="1"/>
        <v>0</v>
      </c>
      <c r="C30" s="12"/>
      <c r="D30" s="12"/>
      <c r="E30" s="13"/>
      <c r="F30" s="13"/>
      <c r="G30" s="13"/>
      <c r="H30" s="13"/>
      <c r="I30" s="14"/>
      <c r="J30" s="14"/>
      <c r="K30" s="14"/>
      <c r="L30" s="14"/>
      <c r="M30" s="15"/>
      <c r="N30" s="15"/>
      <c r="O30" s="15"/>
      <c r="P30" s="25"/>
      <c r="Q30" s="25"/>
      <c r="R30" s="25"/>
      <c r="S30" s="25"/>
      <c r="T30" s="25"/>
      <c r="U30" s="25"/>
      <c r="V30" s="25"/>
      <c r="W30" s="25"/>
      <c r="X30" s="25"/>
      <c r="Y30" s="18"/>
      <c r="Z30" s="18"/>
      <c r="AA30" s="18"/>
      <c r="AB30" s="18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9">
        <f t="shared" si="0"/>
        <v>0</v>
      </c>
    </row>
    <row r="31" spans="1:69" ht="20.100000000000001" customHeight="1" x14ac:dyDescent="0.45">
      <c r="A31" s="91">
        <v>45318</v>
      </c>
      <c r="B31" s="12">
        <f t="shared" si="1"/>
        <v>0</v>
      </c>
      <c r="C31" s="12"/>
      <c r="D31" s="12"/>
      <c r="E31" s="13"/>
      <c r="F31" s="13"/>
      <c r="G31" s="13"/>
      <c r="H31" s="13"/>
      <c r="I31" s="14"/>
      <c r="J31" s="14"/>
      <c r="K31" s="14"/>
      <c r="L31" s="14"/>
      <c r="M31" s="15"/>
      <c r="N31" s="15"/>
      <c r="O31" s="15"/>
      <c r="P31" s="25"/>
      <c r="Q31" s="25"/>
      <c r="R31" s="25"/>
      <c r="S31" s="25"/>
      <c r="T31" s="25"/>
      <c r="U31" s="25"/>
      <c r="V31" s="25"/>
      <c r="W31" s="25"/>
      <c r="X31" s="25"/>
      <c r="Y31" s="18"/>
      <c r="Z31" s="18"/>
      <c r="AA31" s="18"/>
      <c r="AB31" s="18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5"/>
      <c r="AX31" s="105"/>
      <c r="AY31" s="28"/>
      <c r="AZ31" s="28"/>
      <c r="BA31" s="28"/>
      <c r="BB31" s="44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9">
        <f t="shared" si="0"/>
        <v>0</v>
      </c>
    </row>
    <row r="32" spans="1:69" ht="18.75" customHeight="1" x14ac:dyDescent="0.45">
      <c r="A32" s="91">
        <v>45319</v>
      </c>
      <c r="B32" s="12">
        <f t="shared" si="1"/>
        <v>0</v>
      </c>
      <c r="C32" s="12"/>
      <c r="D32" s="12"/>
      <c r="E32" s="13"/>
      <c r="F32" s="13"/>
      <c r="G32" s="13"/>
      <c r="H32" s="13"/>
      <c r="I32" s="14"/>
      <c r="J32" s="14"/>
      <c r="K32" s="14"/>
      <c r="L32" s="14"/>
      <c r="M32" s="15"/>
      <c r="N32" s="15"/>
      <c r="O32" s="15"/>
      <c r="P32" s="25"/>
      <c r="Q32" s="25"/>
      <c r="R32" s="25"/>
      <c r="S32" s="25"/>
      <c r="T32" s="25"/>
      <c r="U32" s="25"/>
      <c r="V32" s="25"/>
      <c r="W32" s="25"/>
      <c r="X32" s="25"/>
      <c r="Y32" s="18"/>
      <c r="Z32" s="18"/>
      <c r="AA32" s="18"/>
      <c r="AB32" s="18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5"/>
      <c r="AX32" s="105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9">
        <f t="shared" si="0"/>
        <v>0</v>
      </c>
    </row>
    <row r="33" spans="1:69" ht="20.100000000000001" customHeight="1" x14ac:dyDescent="0.45">
      <c r="A33" s="91">
        <v>45320</v>
      </c>
      <c r="B33" s="12">
        <f t="shared" si="1"/>
        <v>0</v>
      </c>
      <c r="C33" s="12"/>
      <c r="D33" s="12"/>
      <c r="E33" s="13"/>
      <c r="F33" s="13"/>
      <c r="G33" s="13"/>
      <c r="H33" s="13"/>
      <c r="I33" s="14"/>
      <c r="J33" s="14"/>
      <c r="K33" s="14"/>
      <c r="L33" s="14"/>
      <c r="M33" s="15"/>
      <c r="N33" s="15"/>
      <c r="O33" s="15"/>
      <c r="P33" s="16"/>
      <c r="Q33" s="16"/>
      <c r="R33" s="16"/>
      <c r="S33" s="16"/>
      <c r="T33" s="16"/>
      <c r="U33" s="16"/>
      <c r="V33" s="17"/>
      <c r="W33" s="17"/>
      <c r="X33" s="17"/>
      <c r="Y33" s="18"/>
      <c r="Z33" s="18"/>
      <c r="AA33" s="18"/>
      <c r="AB33" s="18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5"/>
      <c r="AX33" s="105"/>
      <c r="AY33" s="28"/>
      <c r="AZ33" s="20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9">
        <f t="shared" si="0"/>
        <v>0</v>
      </c>
    </row>
    <row r="34" spans="1:69" s="47" customFormat="1" ht="20.25" customHeight="1" x14ac:dyDescent="0.45">
      <c r="A34" s="45" t="s">
        <v>65</v>
      </c>
      <c r="B34" s="46">
        <f t="shared" ref="B34:BM34" si="2">SUM(B5:B33)</f>
        <v>0</v>
      </c>
      <c r="C34" s="46">
        <f t="shared" si="2"/>
        <v>0</v>
      </c>
      <c r="D34" s="46">
        <f t="shared" si="2"/>
        <v>0</v>
      </c>
      <c r="E34" s="46">
        <f t="shared" ref="E34:AX34" si="3">SUM(E5:E33)</f>
        <v>0</v>
      </c>
      <c r="F34" s="46">
        <f t="shared" si="3"/>
        <v>0</v>
      </c>
      <c r="G34" s="46">
        <f t="shared" si="3"/>
        <v>0</v>
      </c>
      <c r="H34" s="46">
        <f t="shared" si="3"/>
        <v>0</v>
      </c>
      <c r="I34" s="46">
        <f t="shared" si="3"/>
        <v>0</v>
      </c>
      <c r="J34" s="46">
        <f t="shared" si="3"/>
        <v>0</v>
      </c>
      <c r="K34" s="46">
        <f t="shared" si="3"/>
        <v>0</v>
      </c>
      <c r="L34" s="46">
        <f t="shared" si="3"/>
        <v>0</v>
      </c>
      <c r="M34" s="46">
        <f t="shared" si="3"/>
        <v>0</v>
      </c>
      <c r="N34" s="46">
        <f t="shared" si="3"/>
        <v>0</v>
      </c>
      <c r="O34" s="46">
        <f t="shared" si="3"/>
        <v>0</v>
      </c>
      <c r="P34" s="46">
        <f t="shared" si="3"/>
        <v>0</v>
      </c>
      <c r="Q34" s="46">
        <f t="shared" si="3"/>
        <v>0</v>
      </c>
      <c r="R34" s="46">
        <f t="shared" si="3"/>
        <v>0</v>
      </c>
      <c r="S34" s="46">
        <f t="shared" si="3"/>
        <v>0</v>
      </c>
      <c r="T34" s="46">
        <f t="shared" si="3"/>
        <v>0</v>
      </c>
      <c r="U34" s="46">
        <f t="shared" si="3"/>
        <v>0</v>
      </c>
      <c r="V34" s="46">
        <f t="shared" si="3"/>
        <v>0</v>
      </c>
      <c r="W34" s="46">
        <f t="shared" si="3"/>
        <v>0</v>
      </c>
      <c r="X34" s="46">
        <f t="shared" si="3"/>
        <v>0</v>
      </c>
      <c r="Y34" s="46">
        <f t="shared" si="3"/>
        <v>0</v>
      </c>
      <c r="Z34" s="46">
        <f t="shared" si="3"/>
        <v>0</v>
      </c>
      <c r="AA34" s="46">
        <f t="shared" si="3"/>
        <v>0</v>
      </c>
      <c r="AB34" s="46">
        <f t="shared" si="3"/>
        <v>0</v>
      </c>
      <c r="AC34" s="46">
        <f t="shared" si="3"/>
        <v>0</v>
      </c>
      <c r="AD34" s="46">
        <f t="shared" si="3"/>
        <v>0</v>
      </c>
      <c r="AE34" s="46">
        <f t="shared" si="3"/>
        <v>0</v>
      </c>
      <c r="AF34" s="46">
        <f t="shared" si="3"/>
        <v>0</v>
      </c>
      <c r="AG34" s="46">
        <f t="shared" si="3"/>
        <v>0</v>
      </c>
      <c r="AH34" s="46">
        <f t="shared" si="3"/>
        <v>0</v>
      </c>
      <c r="AI34" s="46">
        <f t="shared" si="3"/>
        <v>0</v>
      </c>
      <c r="AJ34" s="46">
        <f t="shared" si="3"/>
        <v>0</v>
      </c>
      <c r="AK34" s="46">
        <f t="shared" si="3"/>
        <v>0</v>
      </c>
      <c r="AL34" s="46">
        <f t="shared" si="3"/>
        <v>0</v>
      </c>
      <c r="AM34" s="46">
        <f t="shared" si="3"/>
        <v>0</v>
      </c>
      <c r="AN34" s="46">
        <f t="shared" si="3"/>
        <v>0</v>
      </c>
      <c r="AO34" s="46">
        <f t="shared" si="3"/>
        <v>0</v>
      </c>
      <c r="AP34" s="46">
        <f t="shared" si="3"/>
        <v>0</v>
      </c>
      <c r="AQ34" s="46">
        <f t="shared" si="3"/>
        <v>0</v>
      </c>
      <c r="AR34" s="46">
        <f t="shared" si="3"/>
        <v>0</v>
      </c>
      <c r="AS34" s="46">
        <f t="shared" si="3"/>
        <v>0</v>
      </c>
      <c r="AT34" s="46">
        <f t="shared" si="3"/>
        <v>0</v>
      </c>
      <c r="AU34" s="46">
        <f t="shared" si="3"/>
        <v>0</v>
      </c>
      <c r="AV34" s="46">
        <f t="shared" si="3"/>
        <v>0</v>
      </c>
      <c r="AW34" s="46">
        <f t="shared" si="3"/>
        <v>0</v>
      </c>
      <c r="AX34" s="46">
        <f t="shared" si="3"/>
        <v>0</v>
      </c>
      <c r="AY34" s="46">
        <f t="shared" si="2"/>
        <v>0</v>
      </c>
      <c r="AZ34" s="46">
        <f t="shared" si="2"/>
        <v>0</v>
      </c>
      <c r="BA34" s="46">
        <f t="shared" si="2"/>
        <v>0</v>
      </c>
      <c r="BB34" s="46">
        <f t="shared" si="2"/>
        <v>0</v>
      </c>
      <c r="BC34" s="46">
        <f t="shared" si="2"/>
        <v>0</v>
      </c>
      <c r="BD34" s="46">
        <f t="shared" si="2"/>
        <v>0</v>
      </c>
      <c r="BE34" s="46">
        <f t="shared" si="2"/>
        <v>0</v>
      </c>
      <c r="BF34" s="46">
        <f t="shared" si="2"/>
        <v>0</v>
      </c>
      <c r="BG34" s="46">
        <f t="shared" si="2"/>
        <v>0</v>
      </c>
      <c r="BH34" s="46">
        <f t="shared" si="2"/>
        <v>0</v>
      </c>
      <c r="BI34" s="46">
        <f t="shared" si="2"/>
        <v>0</v>
      </c>
      <c r="BJ34" s="46">
        <f t="shared" si="2"/>
        <v>0</v>
      </c>
      <c r="BK34" s="46">
        <f t="shared" si="2"/>
        <v>0</v>
      </c>
      <c r="BL34" s="46">
        <f t="shared" si="2"/>
        <v>0</v>
      </c>
      <c r="BM34" s="46">
        <f t="shared" si="2"/>
        <v>0</v>
      </c>
      <c r="BN34" s="46">
        <f t="shared" ref="BN34:BP34" si="4">SUM(BN5:BN33)</f>
        <v>0</v>
      </c>
      <c r="BO34" s="46">
        <f t="shared" si="4"/>
        <v>0</v>
      </c>
      <c r="BP34" s="45">
        <f t="shared" si="4"/>
        <v>0</v>
      </c>
      <c r="BQ34"/>
    </row>
    <row r="35" spans="1:69" ht="18.75" x14ac:dyDescent="0.4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51"/>
    </row>
  </sheetData>
  <mergeCells count="16">
    <mergeCell ref="AM3:AW3"/>
    <mergeCell ref="Y3:AB3"/>
    <mergeCell ref="AC3:AD3"/>
    <mergeCell ref="AE3:AF3"/>
    <mergeCell ref="AG3:AH3"/>
    <mergeCell ref="AI3:AJ3"/>
    <mergeCell ref="AK3:AL3"/>
    <mergeCell ref="A2:X2"/>
    <mergeCell ref="A3:A4"/>
    <mergeCell ref="B3:B4"/>
    <mergeCell ref="C3:C4"/>
    <mergeCell ref="D3:D4"/>
    <mergeCell ref="E3:H3"/>
    <mergeCell ref="I3:L3"/>
    <mergeCell ref="M3:O3"/>
    <mergeCell ref="P3:X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91D4-6F56-4D2A-8471-7E4D432C67C9}">
  <dimension ref="A2:BT94"/>
  <sheetViews>
    <sheetView tabSelected="1" zoomScale="115" zoomScaleNormal="115" workbookViewId="0">
      <selection activeCell="H86" sqref="H86"/>
    </sheetView>
  </sheetViews>
  <sheetFormatPr defaultRowHeight="15" x14ac:dyDescent="0.25"/>
  <cols>
    <col min="1" max="1" width="13.28515625" customWidth="1"/>
    <col min="2" max="2" width="10.42578125" bestFit="1" customWidth="1"/>
    <col min="3" max="3" width="12.140625" bestFit="1" customWidth="1"/>
    <col min="4" max="5" width="6.42578125" bestFit="1" customWidth="1"/>
    <col min="6" max="6" width="10.140625" bestFit="1" customWidth="1"/>
    <col min="7" max="7" width="9.140625" customWidth="1"/>
    <col min="8" max="8" width="10.28515625" style="125" customWidth="1"/>
    <col min="9" max="10" width="9.140625" customWidth="1"/>
    <col min="11" max="11" width="13.140625" bestFit="1" customWidth="1"/>
    <col min="12" max="12" width="9.85546875" bestFit="1" customWidth="1"/>
    <col min="13" max="13" width="20.28515625" customWidth="1"/>
    <col min="14" max="14" width="8.5703125" bestFit="1" customWidth="1"/>
    <col min="15" max="18" width="9.140625" customWidth="1"/>
    <col min="19" max="19" width="12" customWidth="1"/>
    <col min="20" max="21" width="9.140625" customWidth="1"/>
    <col min="22" max="22" width="10.42578125" customWidth="1"/>
    <col min="23" max="33" width="9.140625" customWidth="1"/>
    <col min="34" max="34" width="9.5703125" customWidth="1"/>
    <col min="35" max="35" width="11.85546875" customWidth="1"/>
    <col min="36" max="40" width="9.140625" customWidth="1"/>
    <col min="41" max="41" width="15.5703125" customWidth="1"/>
    <col min="42" max="44" width="9.140625" customWidth="1"/>
    <col min="45" max="48" width="9.7109375" customWidth="1"/>
    <col min="49" max="53" width="9.140625" customWidth="1"/>
    <col min="54" max="54" width="18" customWidth="1"/>
    <col min="55" max="68" width="9.140625" customWidth="1"/>
  </cols>
  <sheetData>
    <row r="2" spans="1:72" ht="21" x14ac:dyDescent="0.25">
      <c r="A2" s="166" t="s">
        <v>89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spans="1:72" ht="18" x14ac:dyDescent="0.4">
      <c r="A3" s="169" t="s">
        <v>0</v>
      </c>
      <c r="B3" s="169" t="s">
        <v>1</v>
      </c>
      <c r="C3" s="170" t="s">
        <v>2</v>
      </c>
      <c r="D3" s="171" t="s">
        <v>3</v>
      </c>
      <c r="E3" s="172" t="s">
        <v>4</v>
      </c>
      <c r="F3" s="172"/>
      <c r="G3" s="172"/>
      <c r="H3" s="172"/>
      <c r="I3" s="173" t="s">
        <v>5</v>
      </c>
      <c r="J3" s="173"/>
      <c r="K3" s="173"/>
      <c r="L3" s="173"/>
      <c r="M3" s="151" t="s">
        <v>6</v>
      </c>
      <c r="N3" s="151"/>
      <c r="O3" s="151"/>
      <c r="P3" s="174" t="s">
        <v>7</v>
      </c>
      <c r="Q3" s="174"/>
      <c r="R3" s="174"/>
      <c r="S3" s="174"/>
      <c r="T3" s="174"/>
      <c r="U3" s="174"/>
      <c r="V3" s="174"/>
      <c r="W3" s="174"/>
      <c r="X3" s="174"/>
      <c r="Y3" s="160" t="s">
        <v>8</v>
      </c>
      <c r="Z3" s="161"/>
      <c r="AA3" s="161"/>
      <c r="AB3" s="162"/>
      <c r="AC3" s="163" t="s">
        <v>9</v>
      </c>
      <c r="AD3" s="164"/>
      <c r="AE3" s="165">
        <v>45219</v>
      </c>
      <c r="AF3" s="164"/>
      <c r="AG3" s="163" t="s">
        <v>10</v>
      </c>
      <c r="AH3" s="164"/>
      <c r="AI3" s="163" t="s">
        <v>11</v>
      </c>
      <c r="AJ3" s="164"/>
      <c r="AK3" s="163" t="s">
        <v>12</v>
      </c>
      <c r="AL3" s="164"/>
      <c r="AM3" s="157" t="s">
        <v>13</v>
      </c>
      <c r="AN3" s="158"/>
      <c r="AO3" s="158"/>
      <c r="AP3" s="158"/>
      <c r="AQ3" s="158"/>
      <c r="AR3" s="158"/>
      <c r="AS3" s="158"/>
      <c r="AT3" s="158"/>
      <c r="AU3" s="158"/>
      <c r="AV3" s="158"/>
      <c r="AW3" s="159"/>
      <c r="AX3" s="1"/>
    </row>
    <row r="4" spans="1:72" ht="33.75" customHeight="1" x14ac:dyDescent="0.4">
      <c r="A4" s="169"/>
      <c r="B4" s="169"/>
      <c r="C4" s="170"/>
      <c r="D4" s="171"/>
      <c r="E4" s="2" t="s">
        <v>14</v>
      </c>
      <c r="F4" s="2" t="s">
        <v>15</v>
      </c>
      <c r="G4" s="2" t="s">
        <v>16</v>
      </c>
      <c r="H4" s="116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141" t="s">
        <v>21</v>
      </c>
      <c r="Q4" s="141" t="s">
        <v>22</v>
      </c>
      <c r="R4" s="141" t="s">
        <v>23</v>
      </c>
      <c r="S4" s="141" t="s">
        <v>24</v>
      </c>
      <c r="T4" s="141" t="s">
        <v>25</v>
      </c>
      <c r="U4" s="141" t="s">
        <v>26</v>
      </c>
      <c r="V4" s="141" t="s">
        <v>27</v>
      </c>
      <c r="W4" s="141" t="s">
        <v>28</v>
      </c>
      <c r="X4" s="141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8" t="s">
        <v>36</v>
      </c>
      <c r="AN4" s="8" t="s">
        <v>37</v>
      </c>
      <c r="AO4" s="8" t="s">
        <v>38</v>
      </c>
      <c r="AP4" s="8" t="s">
        <v>39</v>
      </c>
      <c r="AQ4" s="8" t="s">
        <v>40</v>
      </c>
      <c r="AR4" s="8" t="s">
        <v>41</v>
      </c>
      <c r="AS4" s="8" t="s">
        <v>42</v>
      </c>
      <c r="AT4" s="8" t="s">
        <v>43</v>
      </c>
      <c r="AU4" s="8" t="s">
        <v>44</v>
      </c>
      <c r="AV4" s="8" t="s">
        <v>90</v>
      </c>
      <c r="AW4" s="147" t="s">
        <v>46</v>
      </c>
      <c r="AX4" s="8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</row>
    <row r="5" spans="1:72" ht="20.25" hidden="1" x14ac:dyDescent="0.35">
      <c r="A5" s="91">
        <v>45292</v>
      </c>
      <c r="B5" s="12">
        <f>SUM(C5:D5)</f>
        <v>32</v>
      </c>
      <c r="C5" s="12">
        <v>17</v>
      </c>
      <c r="D5" s="12">
        <v>15</v>
      </c>
      <c r="E5" s="13">
        <v>18</v>
      </c>
      <c r="F5" s="13">
        <v>8</v>
      </c>
      <c r="G5" s="13">
        <v>2</v>
      </c>
      <c r="H5" s="117">
        <v>2</v>
      </c>
      <c r="I5" s="14">
        <v>2</v>
      </c>
      <c r="J5" s="14">
        <v>0</v>
      </c>
      <c r="K5" s="14">
        <v>0</v>
      </c>
      <c r="L5" s="14">
        <v>0</v>
      </c>
      <c r="M5" s="15">
        <v>14</v>
      </c>
      <c r="N5" s="15">
        <v>15</v>
      </c>
      <c r="O5" s="15">
        <v>3</v>
      </c>
      <c r="P5" s="16">
        <v>22</v>
      </c>
      <c r="Q5" s="16">
        <v>1</v>
      </c>
      <c r="R5" s="16">
        <v>2</v>
      </c>
      <c r="S5" s="16">
        <v>1</v>
      </c>
      <c r="T5" s="16">
        <v>1</v>
      </c>
      <c r="U5" s="16">
        <v>0</v>
      </c>
      <c r="V5" s="17">
        <v>1</v>
      </c>
      <c r="W5" s="17">
        <v>0</v>
      </c>
      <c r="X5" s="17">
        <v>2</v>
      </c>
      <c r="Y5" s="18">
        <v>0</v>
      </c>
      <c r="Z5" s="18">
        <v>4</v>
      </c>
      <c r="AA5" s="18">
        <v>0</v>
      </c>
      <c r="AB5" s="18">
        <v>1</v>
      </c>
      <c r="AC5" s="19">
        <v>2</v>
      </c>
      <c r="AD5" s="19">
        <v>8</v>
      </c>
      <c r="AE5" s="19">
        <v>0</v>
      </c>
      <c r="AF5" s="19">
        <v>1</v>
      </c>
      <c r="AG5" s="19">
        <v>7</v>
      </c>
      <c r="AH5" s="19">
        <v>3</v>
      </c>
      <c r="AI5" s="19">
        <v>5</v>
      </c>
      <c r="AJ5" s="19">
        <v>2</v>
      </c>
      <c r="AK5" s="19">
        <v>3</v>
      </c>
      <c r="AL5" s="19">
        <v>1</v>
      </c>
      <c r="AM5" s="20">
        <v>1</v>
      </c>
      <c r="AN5" s="20">
        <v>1</v>
      </c>
      <c r="AO5" s="20">
        <v>1</v>
      </c>
      <c r="AP5" s="20">
        <v>0</v>
      </c>
      <c r="AQ5" s="20">
        <v>1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1">
        <v>0</v>
      </c>
      <c r="AX5" s="21">
        <v>0</v>
      </c>
      <c r="AY5" s="22">
        <v>0</v>
      </c>
      <c r="AZ5" s="23">
        <v>0</v>
      </c>
      <c r="BA5" s="23">
        <v>0</v>
      </c>
      <c r="BB5" s="23">
        <v>0</v>
      </c>
      <c r="BC5" s="23">
        <v>0</v>
      </c>
      <c r="BD5" s="23">
        <v>1</v>
      </c>
      <c r="BE5" s="23">
        <v>0</v>
      </c>
      <c r="BF5" s="23">
        <v>0</v>
      </c>
      <c r="BG5" s="23">
        <v>0</v>
      </c>
      <c r="BH5" s="23">
        <v>1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0</v>
      </c>
      <c r="BO5" s="23">
        <v>0</v>
      </c>
      <c r="BP5" s="24">
        <f>SUM(AY5:BO5)</f>
        <v>2</v>
      </c>
      <c r="BQ5">
        <f>SUM(E5:H5,I5:L5)</f>
        <v>32</v>
      </c>
      <c r="BR5">
        <f>SUM(AC5:AL5)</f>
        <v>32</v>
      </c>
      <c r="BS5">
        <f>SUM(AM5:AX5)</f>
        <v>4</v>
      </c>
      <c r="BT5">
        <f>SUM(G5:H5,K5:L5)</f>
        <v>4</v>
      </c>
    </row>
    <row r="6" spans="1:72" ht="20.25" hidden="1" x14ac:dyDescent="0.35">
      <c r="A6" s="91">
        <v>45293</v>
      </c>
      <c r="B6" s="12">
        <f t="shared" ref="B6:B35" si="0">SUM(C6:D6)</f>
        <v>53</v>
      </c>
      <c r="C6" s="12">
        <v>35</v>
      </c>
      <c r="D6" s="12">
        <v>18</v>
      </c>
      <c r="E6" s="13">
        <v>22</v>
      </c>
      <c r="F6" s="13">
        <v>17</v>
      </c>
      <c r="G6" s="13">
        <v>3</v>
      </c>
      <c r="H6" s="117">
        <v>3</v>
      </c>
      <c r="I6" s="14">
        <v>5</v>
      </c>
      <c r="J6" s="14">
        <v>3</v>
      </c>
      <c r="K6" s="14">
        <v>0</v>
      </c>
      <c r="L6" s="14">
        <v>0</v>
      </c>
      <c r="M6" s="15">
        <v>27</v>
      </c>
      <c r="N6" s="15">
        <v>19</v>
      </c>
      <c r="O6" s="15">
        <v>7</v>
      </c>
      <c r="P6" s="16">
        <v>28</v>
      </c>
      <c r="Q6" s="16">
        <v>7</v>
      </c>
      <c r="R6" s="16">
        <v>3</v>
      </c>
      <c r="S6" s="16">
        <v>1</v>
      </c>
      <c r="T6" s="16">
        <v>1</v>
      </c>
      <c r="U6" s="16">
        <v>0</v>
      </c>
      <c r="V6" s="17">
        <v>4</v>
      </c>
      <c r="W6" s="17">
        <v>0</v>
      </c>
      <c r="X6" s="17">
        <v>1</v>
      </c>
      <c r="Y6" s="18">
        <v>0</v>
      </c>
      <c r="Z6" s="18">
        <v>2</v>
      </c>
      <c r="AA6" s="18">
        <v>0</v>
      </c>
      <c r="AB6" s="18">
        <v>1</v>
      </c>
      <c r="AC6" s="19">
        <v>3</v>
      </c>
      <c r="AD6" s="19">
        <v>4</v>
      </c>
      <c r="AE6" s="19">
        <v>6</v>
      </c>
      <c r="AF6" s="19">
        <v>1</v>
      </c>
      <c r="AG6" s="19">
        <v>11</v>
      </c>
      <c r="AH6" s="19">
        <v>5</v>
      </c>
      <c r="AI6" s="19">
        <v>9</v>
      </c>
      <c r="AJ6" s="19">
        <v>6</v>
      </c>
      <c r="AK6" s="19">
        <v>6</v>
      </c>
      <c r="AL6" s="19">
        <v>2</v>
      </c>
      <c r="AM6" s="20">
        <v>2</v>
      </c>
      <c r="AN6" s="20">
        <v>0</v>
      </c>
      <c r="AO6" s="20">
        <v>3</v>
      </c>
      <c r="AP6" s="20">
        <v>0</v>
      </c>
      <c r="AQ6" s="20">
        <v>1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1">
        <v>0</v>
      </c>
      <c r="AX6" s="21">
        <v>0</v>
      </c>
      <c r="AY6" s="22">
        <v>0</v>
      </c>
      <c r="AZ6" s="23">
        <v>1</v>
      </c>
      <c r="BA6" s="23">
        <v>0</v>
      </c>
      <c r="BB6" s="23">
        <v>1</v>
      </c>
      <c r="BC6" s="23">
        <v>0</v>
      </c>
      <c r="BD6" s="23">
        <v>0</v>
      </c>
      <c r="BE6" s="23">
        <v>0</v>
      </c>
      <c r="BF6" s="23">
        <v>1</v>
      </c>
      <c r="BG6" s="23">
        <v>0</v>
      </c>
      <c r="BH6" s="23">
        <v>4</v>
      </c>
      <c r="BI6" s="23">
        <v>1</v>
      </c>
      <c r="BJ6" s="23">
        <v>0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4">
        <f t="shared" ref="BP6:BP33" si="1">SUM(AY6:BO6)</f>
        <v>8</v>
      </c>
      <c r="BQ6">
        <f t="shared" ref="BQ6:BQ35" si="2">SUM(E6:H6,I6:L6)</f>
        <v>53</v>
      </c>
      <c r="BR6">
        <f t="shared" ref="BR6:BR35" si="3">SUM(AC6:AL6)</f>
        <v>53</v>
      </c>
      <c r="BS6">
        <f t="shared" ref="BS6:BS35" si="4">SUM(AM6:AX6)</f>
        <v>6</v>
      </c>
      <c r="BT6">
        <f t="shared" ref="BT6:BT35" si="5">SUM(G6:H6,K6:L6)</f>
        <v>6</v>
      </c>
    </row>
    <row r="7" spans="1:72" ht="17.25" hidden="1" x14ac:dyDescent="0.35">
      <c r="A7" s="91">
        <v>45294</v>
      </c>
      <c r="B7" s="12">
        <f t="shared" si="0"/>
        <v>36</v>
      </c>
      <c r="C7" s="12">
        <v>22</v>
      </c>
      <c r="D7" s="12">
        <v>14</v>
      </c>
      <c r="E7" s="13">
        <v>17</v>
      </c>
      <c r="F7" s="13">
        <v>10</v>
      </c>
      <c r="G7" s="13">
        <v>5</v>
      </c>
      <c r="H7" s="117">
        <v>1</v>
      </c>
      <c r="I7" s="14">
        <v>2</v>
      </c>
      <c r="J7" s="14">
        <v>0</v>
      </c>
      <c r="K7" s="14">
        <v>1</v>
      </c>
      <c r="L7" s="14">
        <v>0</v>
      </c>
      <c r="M7" s="15">
        <v>23</v>
      </c>
      <c r="N7" s="15">
        <v>11</v>
      </c>
      <c r="O7" s="15">
        <v>2</v>
      </c>
      <c r="P7" s="25">
        <v>17</v>
      </c>
      <c r="Q7" s="25">
        <v>5</v>
      </c>
      <c r="R7" s="25">
        <v>1</v>
      </c>
      <c r="S7" s="25">
        <v>2</v>
      </c>
      <c r="T7" s="25">
        <v>1</v>
      </c>
      <c r="U7" s="25">
        <v>1</v>
      </c>
      <c r="V7" s="26">
        <v>3</v>
      </c>
      <c r="W7" s="26">
        <v>0</v>
      </c>
      <c r="X7" s="26">
        <v>3</v>
      </c>
      <c r="Y7" s="18">
        <v>0</v>
      </c>
      <c r="Z7" s="18">
        <v>0</v>
      </c>
      <c r="AA7" s="18">
        <v>0</v>
      </c>
      <c r="AB7" s="18">
        <v>2</v>
      </c>
      <c r="AC7" s="19">
        <v>6</v>
      </c>
      <c r="AD7" s="19">
        <v>4</v>
      </c>
      <c r="AE7" s="19">
        <v>0</v>
      </c>
      <c r="AF7" s="19">
        <v>0</v>
      </c>
      <c r="AG7" s="19">
        <v>5</v>
      </c>
      <c r="AH7" s="19">
        <v>4</v>
      </c>
      <c r="AI7" s="19">
        <v>3</v>
      </c>
      <c r="AJ7" s="19">
        <v>0</v>
      </c>
      <c r="AK7" s="19">
        <v>8</v>
      </c>
      <c r="AL7" s="19">
        <v>6</v>
      </c>
      <c r="AM7" s="20">
        <v>3</v>
      </c>
      <c r="AN7" s="20">
        <v>2</v>
      </c>
      <c r="AO7" s="20">
        <v>1</v>
      </c>
      <c r="AP7" s="20">
        <v>0</v>
      </c>
      <c r="AQ7" s="20">
        <v>1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1">
        <v>0</v>
      </c>
      <c r="AX7" s="21">
        <v>0</v>
      </c>
      <c r="AY7" s="22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3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4">
        <f t="shared" si="1"/>
        <v>3</v>
      </c>
      <c r="BQ7">
        <f t="shared" si="2"/>
        <v>36</v>
      </c>
      <c r="BR7">
        <f t="shared" si="3"/>
        <v>36</v>
      </c>
      <c r="BS7">
        <f t="shared" si="4"/>
        <v>7</v>
      </c>
      <c r="BT7">
        <f t="shared" si="5"/>
        <v>7</v>
      </c>
    </row>
    <row r="8" spans="1:72" ht="18" hidden="1" x14ac:dyDescent="0.35">
      <c r="A8" s="91">
        <v>45295</v>
      </c>
      <c r="B8" s="12">
        <f>SUM(C8:D8)</f>
        <v>61</v>
      </c>
      <c r="C8" s="12">
        <v>40</v>
      </c>
      <c r="D8" s="12">
        <v>21</v>
      </c>
      <c r="E8" s="13">
        <v>27</v>
      </c>
      <c r="F8" s="13">
        <v>16</v>
      </c>
      <c r="G8" s="13">
        <v>7</v>
      </c>
      <c r="H8" s="117">
        <v>2</v>
      </c>
      <c r="I8" s="14">
        <v>4</v>
      </c>
      <c r="J8" s="14">
        <v>5</v>
      </c>
      <c r="K8" s="14">
        <v>0</v>
      </c>
      <c r="L8" s="14">
        <v>0</v>
      </c>
      <c r="M8" s="15">
        <v>37</v>
      </c>
      <c r="N8" s="15">
        <v>22</v>
      </c>
      <c r="O8" s="15">
        <v>2</v>
      </c>
      <c r="P8" s="27">
        <v>20</v>
      </c>
      <c r="Q8" s="27">
        <v>20</v>
      </c>
      <c r="R8" s="27">
        <v>2</v>
      </c>
      <c r="S8" s="27">
        <v>4</v>
      </c>
      <c r="T8" s="27">
        <v>2</v>
      </c>
      <c r="U8" s="27">
        <v>0</v>
      </c>
      <c r="V8" s="27">
        <v>3</v>
      </c>
      <c r="W8" s="27">
        <v>0</v>
      </c>
      <c r="X8" s="27">
        <v>1</v>
      </c>
      <c r="Y8" s="18">
        <v>0</v>
      </c>
      <c r="Z8" s="18">
        <v>2</v>
      </c>
      <c r="AA8" s="18">
        <v>0</v>
      </c>
      <c r="AB8" s="18">
        <v>3</v>
      </c>
      <c r="AC8" s="19">
        <v>10</v>
      </c>
      <c r="AD8" s="19">
        <v>5</v>
      </c>
      <c r="AE8" s="19">
        <v>5</v>
      </c>
      <c r="AF8" s="19">
        <v>1</v>
      </c>
      <c r="AG8" s="19">
        <v>5</v>
      </c>
      <c r="AH8" s="19">
        <v>4</v>
      </c>
      <c r="AI8" s="19">
        <v>10</v>
      </c>
      <c r="AJ8" s="19">
        <v>4</v>
      </c>
      <c r="AK8" s="19">
        <v>10</v>
      </c>
      <c r="AL8" s="19">
        <v>7</v>
      </c>
      <c r="AM8" s="20">
        <v>2</v>
      </c>
      <c r="AN8" s="20">
        <v>4</v>
      </c>
      <c r="AO8" s="20">
        <v>3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1">
        <v>0</v>
      </c>
      <c r="AX8" s="21">
        <v>0</v>
      </c>
      <c r="AY8" s="28">
        <v>0</v>
      </c>
      <c r="AZ8" s="20">
        <v>1</v>
      </c>
      <c r="BA8" s="28">
        <v>0</v>
      </c>
      <c r="BB8" s="28">
        <v>0</v>
      </c>
      <c r="BC8" s="28">
        <v>1</v>
      </c>
      <c r="BD8" s="28">
        <v>0</v>
      </c>
      <c r="BE8" s="28">
        <v>0</v>
      </c>
      <c r="BF8" s="28">
        <v>0</v>
      </c>
      <c r="BG8" s="28">
        <v>1</v>
      </c>
      <c r="BH8" s="28">
        <v>6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4">
        <f t="shared" si="1"/>
        <v>9</v>
      </c>
      <c r="BQ8">
        <f t="shared" si="2"/>
        <v>61</v>
      </c>
      <c r="BR8">
        <f t="shared" si="3"/>
        <v>61</v>
      </c>
      <c r="BS8">
        <f t="shared" si="4"/>
        <v>9</v>
      </c>
      <c r="BT8">
        <f t="shared" si="5"/>
        <v>9</v>
      </c>
    </row>
    <row r="9" spans="1:72" ht="17.25" hidden="1" x14ac:dyDescent="0.35">
      <c r="A9" s="91">
        <v>45296</v>
      </c>
      <c r="B9" s="12">
        <f t="shared" si="0"/>
        <v>55</v>
      </c>
      <c r="C9" s="12">
        <v>32</v>
      </c>
      <c r="D9" s="12">
        <v>23</v>
      </c>
      <c r="E9" s="13">
        <v>29</v>
      </c>
      <c r="F9" s="13">
        <v>13</v>
      </c>
      <c r="G9" s="13">
        <v>4</v>
      </c>
      <c r="H9" s="117">
        <v>0</v>
      </c>
      <c r="I9" s="14">
        <v>7</v>
      </c>
      <c r="J9" s="14">
        <v>2</v>
      </c>
      <c r="K9" s="14">
        <v>0</v>
      </c>
      <c r="L9" s="14">
        <v>0</v>
      </c>
      <c r="M9" s="15">
        <v>35</v>
      </c>
      <c r="N9" s="15">
        <v>18</v>
      </c>
      <c r="O9" s="15">
        <v>2</v>
      </c>
      <c r="P9" s="25">
        <v>22</v>
      </c>
      <c r="Q9" s="25">
        <v>10</v>
      </c>
      <c r="R9" s="25">
        <v>0</v>
      </c>
      <c r="S9" s="25">
        <v>9</v>
      </c>
      <c r="T9" s="25">
        <v>2</v>
      </c>
      <c r="U9" s="25">
        <v>0</v>
      </c>
      <c r="V9" s="25">
        <v>1</v>
      </c>
      <c r="W9" s="25">
        <v>0</v>
      </c>
      <c r="X9" s="29">
        <v>2</v>
      </c>
      <c r="Y9" s="18">
        <v>0</v>
      </c>
      <c r="Z9" s="18">
        <v>0</v>
      </c>
      <c r="AA9" s="18">
        <v>0</v>
      </c>
      <c r="AB9" s="18">
        <v>4</v>
      </c>
      <c r="AC9" s="19">
        <v>7</v>
      </c>
      <c r="AD9" s="19">
        <v>12</v>
      </c>
      <c r="AE9" s="19">
        <v>2</v>
      </c>
      <c r="AF9" s="19">
        <v>0</v>
      </c>
      <c r="AG9" s="19">
        <v>5</v>
      </c>
      <c r="AH9" s="19">
        <v>1</v>
      </c>
      <c r="AI9" s="19">
        <v>10</v>
      </c>
      <c r="AJ9" s="19">
        <v>5</v>
      </c>
      <c r="AK9" s="19">
        <v>8</v>
      </c>
      <c r="AL9" s="19">
        <v>5</v>
      </c>
      <c r="AM9" s="20">
        <v>1</v>
      </c>
      <c r="AN9" s="20">
        <v>1</v>
      </c>
      <c r="AO9" s="20">
        <v>2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1">
        <v>0</v>
      </c>
      <c r="AX9" s="21">
        <v>0</v>
      </c>
      <c r="AY9" s="28">
        <v>0</v>
      </c>
      <c r="AZ9" s="20">
        <v>3</v>
      </c>
      <c r="BA9" s="28">
        <v>0</v>
      </c>
      <c r="BB9" s="28">
        <v>0</v>
      </c>
      <c r="BC9" s="28">
        <v>0</v>
      </c>
      <c r="BD9" s="28">
        <v>0</v>
      </c>
      <c r="BE9" s="28">
        <v>0</v>
      </c>
      <c r="BF9" s="28">
        <v>0</v>
      </c>
      <c r="BG9" s="28">
        <v>0</v>
      </c>
      <c r="BH9" s="28">
        <v>3</v>
      </c>
      <c r="BI9" s="28">
        <v>2</v>
      </c>
      <c r="BJ9" s="28">
        <v>1</v>
      </c>
      <c r="BK9" s="28">
        <v>0</v>
      </c>
      <c r="BL9" s="28">
        <v>0</v>
      </c>
      <c r="BM9" s="28">
        <v>0</v>
      </c>
      <c r="BN9" s="28">
        <v>0</v>
      </c>
      <c r="BO9" s="28">
        <v>0</v>
      </c>
      <c r="BP9" s="24">
        <f t="shared" si="1"/>
        <v>9</v>
      </c>
      <c r="BQ9">
        <f t="shared" si="2"/>
        <v>55</v>
      </c>
      <c r="BR9">
        <f t="shared" si="3"/>
        <v>55</v>
      </c>
      <c r="BS9">
        <f t="shared" si="4"/>
        <v>4</v>
      </c>
      <c r="BT9">
        <f t="shared" si="5"/>
        <v>4</v>
      </c>
    </row>
    <row r="10" spans="1:72" ht="17.25" hidden="1" x14ac:dyDescent="0.35">
      <c r="A10" s="91">
        <v>45297</v>
      </c>
      <c r="B10" s="12">
        <f t="shared" si="0"/>
        <v>51</v>
      </c>
      <c r="C10" s="12">
        <v>26</v>
      </c>
      <c r="D10" s="12">
        <v>25</v>
      </c>
      <c r="E10" s="13">
        <v>23</v>
      </c>
      <c r="F10" s="13">
        <v>15</v>
      </c>
      <c r="G10" s="13">
        <v>6</v>
      </c>
      <c r="H10" s="117">
        <v>1</v>
      </c>
      <c r="I10" s="14">
        <v>5</v>
      </c>
      <c r="J10" s="14">
        <v>1</v>
      </c>
      <c r="K10" s="14">
        <v>0</v>
      </c>
      <c r="L10" s="14">
        <v>0</v>
      </c>
      <c r="M10" s="15">
        <v>40</v>
      </c>
      <c r="N10" s="15">
        <v>10</v>
      </c>
      <c r="O10" s="15">
        <v>1</v>
      </c>
      <c r="P10" s="25">
        <v>21</v>
      </c>
      <c r="Q10" s="25">
        <v>11</v>
      </c>
      <c r="R10" s="25">
        <v>2</v>
      </c>
      <c r="S10" s="25">
        <v>8</v>
      </c>
      <c r="T10" s="25">
        <v>0</v>
      </c>
      <c r="U10" s="25">
        <v>1</v>
      </c>
      <c r="V10" s="25">
        <v>2</v>
      </c>
      <c r="W10" s="25">
        <v>0</v>
      </c>
      <c r="X10" s="25">
        <v>0</v>
      </c>
      <c r="Y10" s="18">
        <v>0</v>
      </c>
      <c r="Z10" s="18">
        <v>0</v>
      </c>
      <c r="AA10" s="18">
        <v>0</v>
      </c>
      <c r="AB10" s="18">
        <v>2</v>
      </c>
      <c r="AC10" s="19">
        <v>8</v>
      </c>
      <c r="AD10" s="19">
        <v>7</v>
      </c>
      <c r="AE10" s="19">
        <v>1</v>
      </c>
      <c r="AF10" s="19">
        <v>2</v>
      </c>
      <c r="AG10" s="19">
        <v>9</v>
      </c>
      <c r="AH10" s="19">
        <v>2</v>
      </c>
      <c r="AI10" s="19">
        <v>3</v>
      </c>
      <c r="AJ10" s="19">
        <v>5</v>
      </c>
      <c r="AK10" s="19">
        <v>5</v>
      </c>
      <c r="AL10" s="19">
        <v>9</v>
      </c>
      <c r="AM10" s="20">
        <v>2</v>
      </c>
      <c r="AN10" s="20">
        <v>2</v>
      </c>
      <c r="AO10" s="20">
        <v>2</v>
      </c>
      <c r="AP10" s="20">
        <v>0</v>
      </c>
      <c r="AQ10" s="20">
        <v>1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1">
        <v>0</v>
      </c>
      <c r="AX10" s="21">
        <v>0</v>
      </c>
      <c r="AY10" s="28">
        <v>0</v>
      </c>
      <c r="AZ10" s="20">
        <v>1</v>
      </c>
      <c r="BA10" s="28">
        <v>0</v>
      </c>
      <c r="BB10" s="28">
        <v>0</v>
      </c>
      <c r="BC10" s="28">
        <v>0</v>
      </c>
      <c r="BD10" s="28">
        <v>0</v>
      </c>
      <c r="BE10" s="28">
        <v>0</v>
      </c>
      <c r="BF10" s="28">
        <v>0</v>
      </c>
      <c r="BG10" s="28">
        <v>0</v>
      </c>
      <c r="BH10" s="28">
        <v>3</v>
      </c>
      <c r="BI10" s="28">
        <v>1</v>
      </c>
      <c r="BJ10" s="28">
        <v>0</v>
      </c>
      <c r="BK10" s="28">
        <v>1</v>
      </c>
      <c r="BL10" s="28">
        <v>0</v>
      </c>
      <c r="BM10" s="28">
        <v>0</v>
      </c>
      <c r="BN10" s="28">
        <v>0</v>
      </c>
      <c r="BO10" s="28">
        <v>0</v>
      </c>
      <c r="BP10" s="24">
        <f t="shared" si="1"/>
        <v>6</v>
      </c>
      <c r="BQ10">
        <f t="shared" si="2"/>
        <v>51</v>
      </c>
      <c r="BR10">
        <f t="shared" si="3"/>
        <v>51</v>
      </c>
      <c r="BS10">
        <f t="shared" si="4"/>
        <v>7</v>
      </c>
      <c r="BT10">
        <f t="shared" si="5"/>
        <v>7</v>
      </c>
    </row>
    <row r="11" spans="1:72" s="35" customFormat="1" ht="19.5" hidden="1" customHeight="1" x14ac:dyDescent="0.35">
      <c r="A11" s="91">
        <v>45298</v>
      </c>
      <c r="B11" s="12">
        <f t="shared" si="0"/>
        <v>39</v>
      </c>
      <c r="C11" s="30">
        <v>21</v>
      </c>
      <c r="D11" s="30">
        <v>18</v>
      </c>
      <c r="E11" s="30">
        <v>19</v>
      </c>
      <c r="F11" s="30">
        <v>14</v>
      </c>
      <c r="G11" s="30">
        <v>2</v>
      </c>
      <c r="H11" s="118">
        <v>1</v>
      </c>
      <c r="I11" s="30">
        <v>1</v>
      </c>
      <c r="J11" s="30">
        <v>0</v>
      </c>
      <c r="K11" s="30">
        <v>2</v>
      </c>
      <c r="L11" s="30">
        <v>0</v>
      </c>
      <c r="M11" s="30">
        <v>22</v>
      </c>
      <c r="N11" s="30">
        <v>11</v>
      </c>
      <c r="O11" s="30">
        <v>6</v>
      </c>
      <c r="P11" s="31">
        <v>20</v>
      </c>
      <c r="Q11" s="31">
        <v>5</v>
      </c>
      <c r="R11" s="31">
        <v>0</v>
      </c>
      <c r="S11" s="31">
        <v>4</v>
      </c>
      <c r="T11" s="31">
        <v>2</v>
      </c>
      <c r="U11" s="31">
        <v>0</v>
      </c>
      <c r="V11" s="31">
        <v>5</v>
      </c>
      <c r="W11" s="31">
        <v>0</v>
      </c>
      <c r="X11" s="31">
        <v>0</v>
      </c>
      <c r="Y11" s="30">
        <v>0</v>
      </c>
      <c r="Z11" s="30">
        <v>1</v>
      </c>
      <c r="AA11" s="30">
        <v>0</v>
      </c>
      <c r="AB11" s="30">
        <v>3</v>
      </c>
      <c r="AC11" s="30">
        <v>6</v>
      </c>
      <c r="AD11" s="30">
        <v>9</v>
      </c>
      <c r="AE11" s="30">
        <v>1</v>
      </c>
      <c r="AF11" s="30">
        <v>2</v>
      </c>
      <c r="AG11" s="30">
        <v>4</v>
      </c>
      <c r="AH11" s="30">
        <v>4</v>
      </c>
      <c r="AI11" s="30">
        <v>5</v>
      </c>
      <c r="AJ11" s="30">
        <v>1</v>
      </c>
      <c r="AK11" s="30">
        <v>5</v>
      </c>
      <c r="AL11" s="30">
        <v>2</v>
      </c>
      <c r="AM11" s="30">
        <v>2</v>
      </c>
      <c r="AN11" s="30">
        <v>1</v>
      </c>
      <c r="AO11" s="30">
        <v>2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2">
        <v>0</v>
      </c>
      <c r="AX11" s="32">
        <v>0</v>
      </c>
      <c r="AY11" s="33">
        <v>0</v>
      </c>
      <c r="AZ11" s="30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3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/>
      <c r="BP11" s="24">
        <f t="shared" si="1"/>
        <v>3</v>
      </c>
      <c r="BQ11">
        <f t="shared" si="2"/>
        <v>39</v>
      </c>
      <c r="BR11">
        <f t="shared" si="3"/>
        <v>39</v>
      </c>
      <c r="BS11">
        <f t="shared" si="4"/>
        <v>5</v>
      </c>
      <c r="BT11">
        <f t="shared" si="5"/>
        <v>5</v>
      </c>
    </row>
    <row r="12" spans="1:72" ht="20.25" hidden="1" x14ac:dyDescent="0.35">
      <c r="A12" s="91">
        <v>45299</v>
      </c>
      <c r="B12" s="12">
        <f t="shared" si="0"/>
        <v>48</v>
      </c>
      <c r="C12" s="12">
        <v>29</v>
      </c>
      <c r="D12" s="12">
        <v>19</v>
      </c>
      <c r="E12" s="13">
        <v>23</v>
      </c>
      <c r="F12" s="13">
        <v>11</v>
      </c>
      <c r="G12" s="13">
        <v>5</v>
      </c>
      <c r="H12" s="117">
        <v>2</v>
      </c>
      <c r="I12" s="14">
        <v>3</v>
      </c>
      <c r="J12" s="14">
        <v>1</v>
      </c>
      <c r="K12" s="14">
        <v>3</v>
      </c>
      <c r="L12" s="14">
        <v>0</v>
      </c>
      <c r="M12" s="36">
        <v>24</v>
      </c>
      <c r="N12" s="36">
        <v>20</v>
      </c>
      <c r="O12" s="36">
        <v>4</v>
      </c>
      <c r="P12" s="29">
        <v>19</v>
      </c>
      <c r="Q12" s="29">
        <v>14</v>
      </c>
      <c r="R12" s="29">
        <v>0</v>
      </c>
      <c r="S12" s="29">
        <v>1</v>
      </c>
      <c r="T12" s="29">
        <v>6</v>
      </c>
      <c r="U12" s="25">
        <v>0</v>
      </c>
      <c r="V12" s="29">
        <v>0</v>
      </c>
      <c r="W12" s="25">
        <v>0</v>
      </c>
      <c r="X12" s="29">
        <v>1</v>
      </c>
      <c r="Y12" s="18">
        <v>0</v>
      </c>
      <c r="Z12" s="18">
        <v>2</v>
      </c>
      <c r="AA12" s="18">
        <v>0</v>
      </c>
      <c r="AB12" s="18">
        <v>1</v>
      </c>
      <c r="AC12" s="38">
        <v>5</v>
      </c>
      <c r="AD12" s="19">
        <v>4</v>
      </c>
      <c r="AE12" s="19">
        <v>0</v>
      </c>
      <c r="AF12" s="19">
        <v>1</v>
      </c>
      <c r="AG12" s="19">
        <v>3</v>
      </c>
      <c r="AH12" s="19">
        <v>4</v>
      </c>
      <c r="AI12" s="19">
        <v>13</v>
      </c>
      <c r="AJ12" s="19">
        <v>3</v>
      </c>
      <c r="AK12" s="19">
        <v>8</v>
      </c>
      <c r="AL12" s="19">
        <v>7</v>
      </c>
      <c r="AM12" s="12">
        <v>2</v>
      </c>
      <c r="AN12" s="20">
        <v>4</v>
      </c>
      <c r="AO12" s="20">
        <v>3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1</v>
      </c>
      <c r="AV12" s="20">
        <v>0</v>
      </c>
      <c r="AW12" s="21">
        <v>0</v>
      </c>
      <c r="AX12" s="21">
        <v>0</v>
      </c>
      <c r="AY12" s="28">
        <v>0</v>
      </c>
      <c r="AZ12" s="28">
        <v>1</v>
      </c>
      <c r="BA12" s="28">
        <v>0</v>
      </c>
      <c r="BB12" s="28">
        <v>0</v>
      </c>
      <c r="BC12" s="28">
        <v>1</v>
      </c>
      <c r="BD12" s="28">
        <v>1</v>
      </c>
      <c r="BE12" s="28">
        <v>0</v>
      </c>
      <c r="BF12" s="28">
        <v>0</v>
      </c>
      <c r="BG12" s="28">
        <v>0</v>
      </c>
      <c r="BH12" s="28">
        <v>4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4">
        <f t="shared" si="1"/>
        <v>7</v>
      </c>
      <c r="BQ12">
        <f t="shared" si="2"/>
        <v>48</v>
      </c>
      <c r="BR12">
        <f t="shared" si="3"/>
        <v>48</v>
      </c>
      <c r="BS12">
        <f t="shared" si="4"/>
        <v>10</v>
      </c>
      <c r="BT12">
        <f t="shared" si="5"/>
        <v>10</v>
      </c>
    </row>
    <row r="13" spans="1:72" ht="20.25" hidden="1" x14ac:dyDescent="0.35">
      <c r="A13" s="91">
        <v>45300</v>
      </c>
      <c r="B13" s="12">
        <f t="shared" si="0"/>
        <v>40</v>
      </c>
      <c r="C13" s="12">
        <v>25</v>
      </c>
      <c r="D13" s="12">
        <v>15</v>
      </c>
      <c r="E13" s="13">
        <v>20</v>
      </c>
      <c r="F13" s="13">
        <v>11</v>
      </c>
      <c r="G13" s="13">
        <v>3</v>
      </c>
      <c r="H13" s="117">
        <v>1</v>
      </c>
      <c r="I13" s="14">
        <v>2</v>
      </c>
      <c r="J13" s="14">
        <v>3</v>
      </c>
      <c r="K13" s="14">
        <v>0</v>
      </c>
      <c r="L13" s="14">
        <v>0</v>
      </c>
      <c r="M13" s="36">
        <v>23</v>
      </c>
      <c r="N13" s="36">
        <v>13</v>
      </c>
      <c r="O13" s="36">
        <v>4</v>
      </c>
      <c r="P13" s="25">
        <v>19</v>
      </c>
      <c r="Q13" s="25">
        <v>9</v>
      </c>
      <c r="R13" s="25">
        <v>0</v>
      </c>
      <c r="S13" s="25">
        <v>2</v>
      </c>
      <c r="T13" s="25">
        <v>4</v>
      </c>
      <c r="U13" s="25">
        <v>0</v>
      </c>
      <c r="V13" s="25">
        <v>1</v>
      </c>
      <c r="W13" s="25">
        <v>0</v>
      </c>
      <c r="X13" s="25">
        <v>0</v>
      </c>
      <c r="Y13" s="18">
        <v>1</v>
      </c>
      <c r="Z13" s="18">
        <v>0</v>
      </c>
      <c r="AA13" s="18">
        <v>0</v>
      </c>
      <c r="AB13" s="18">
        <v>0</v>
      </c>
      <c r="AC13" s="19">
        <v>1</v>
      </c>
      <c r="AD13" s="19">
        <v>3</v>
      </c>
      <c r="AE13" s="19">
        <v>1</v>
      </c>
      <c r="AF13" s="19">
        <v>1</v>
      </c>
      <c r="AG13" s="19">
        <v>5</v>
      </c>
      <c r="AH13" s="19">
        <v>1</v>
      </c>
      <c r="AI13" s="19">
        <v>10</v>
      </c>
      <c r="AJ13" s="19">
        <v>3</v>
      </c>
      <c r="AK13" s="19">
        <v>8</v>
      </c>
      <c r="AL13" s="19">
        <v>7</v>
      </c>
      <c r="AM13" s="20">
        <v>1</v>
      </c>
      <c r="AN13" s="20">
        <v>2</v>
      </c>
      <c r="AO13" s="20">
        <v>1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1">
        <v>0</v>
      </c>
      <c r="AX13" s="21">
        <v>0</v>
      </c>
      <c r="AY13" s="28">
        <v>0</v>
      </c>
      <c r="AZ13" s="20">
        <v>1</v>
      </c>
      <c r="BA13" s="28">
        <v>1</v>
      </c>
      <c r="BB13" s="28">
        <v>0</v>
      </c>
      <c r="BC13" s="28">
        <v>1</v>
      </c>
      <c r="BD13" s="28">
        <v>1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1</v>
      </c>
      <c r="BN13" s="28">
        <v>0</v>
      </c>
      <c r="BO13" s="28">
        <v>0</v>
      </c>
      <c r="BP13" s="24">
        <f t="shared" si="1"/>
        <v>5</v>
      </c>
      <c r="BQ13">
        <f t="shared" si="2"/>
        <v>40</v>
      </c>
      <c r="BR13">
        <f t="shared" si="3"/>
        <v>40</v>
      </c>
      <c r="BS13">
        <f t="shared" si="4"/>
        <v>4</v>
      </c>
      <c r="BT13">
        <f t="shared" si="5"/>
        <v>4</v>
      </c>
    </row>
    <row r="14" spans="1:72" ht="20.25" hidden="1" x14ac:dyDescent="0.35">
      <c r="A14" s="91">
        <v>45301</v>
      </c>
      <c r="B14" s="12">
        <f t="shared" si="0"/>
        <v>31</v>
      </c>
      <c r="C14" s="12">
        <v>18</v>
      </c>
      <c r="D14" s="12">
        <v>13</v>
      </c>
      <c r="E14" s="13">
        <v>20</v>
      </c>
      <c r="F14" s="13">
        <v>6</v>
      </c>
      <c r="G14" s="13">
        <v>3</v>
      </c>
      <c r="H14" s="117">
        <v>0</v>
      </c>
      <c r="I14" s="14">
        <v>0</v>
      </c>
      <c r="J14" s="14">
        <v>2</v>
      </c>
      <c r="K14" s="14">
        <v>0</v>
      </c>
      <c r="L14" s="14">
        <v>0</v>
      </c>
      <c r="M14" s="36">
        <v>21</v>
      </c>
      <c r="N14" s="36">
        <v>9</v>
      </c>
      <c r="O14" s="36">
        <v>1</v>
      </c>
      <c r="P14" s="25">
        <v>18</v>
      </c>
      <c r="Q14" s="25">
        <v>5</v>
      </c>
      <c r="R14" s="25">
        <v>0</v>
      </c>
      <c r="S14" s="25">
        <v>4</v>
      </c>
      <c r="T14" s="25">
        <v>1</v>
      </c>
      <c r="U14" s="25">
        <v>0</v>
      </c>
      <c r="V14" s="25">
        <v>1</v>
      </c>
      <c r="W14" s="25">
        <v>0</v>
      </c>
      <c r="X14" s="25">
        <v>0</v>
      </c>
      <c r="Y14" s="18">
        <v>0</v>
      </c>
      <c r="Z14" s="18">
        <v>3</v>
      </c>
      <c r="AA14" s="18">
        <v>0</v>
      </c>
      <c r="AB14" s="18">
        <v>1</v>
      </c>
      <c r="AC14" s="19">
        <v>3</v>
      </c>
      <c r="AD14" s="19">
        <v>4</v>
      </c>
      <c r="AE14" s="19">
        <v>1</v>
      </c>
      <c r="AF14" s="19">
        <v>1</v>
      </c>
      <c r="AG14" s="19">
        <v>2</v>
      </c>
      <c r="AH14" s="19">
        <v>2</v>
      </c>
      <c r="AI14" s="19">
        <v>6</v>
      </c>
      <c r="AJ14" s="19">
        <v>4</v>
      </c>
      <c r="AK14" s="19">
        <v>6</v>
      </c>
      <c r="AL14" s="19">
        <v>2</v>
      </c>
      <c r="AM14" s="20">
        <v>1</v>
      </c>
      <c r="AN14" s="20">
        <v>2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8">
        <v>0</v>
      </c>
      <c r="AY14" s="28">
        <v>0</v>
      </c>
      <c r="AZ14" s="28">
        <v>1</v>
      </c>
      <c r="BA14" s="28">
        <v>0</v>
      </c>
      <c r="BB14" s="28">
        <v>0</v>
      </c>
      <c r="BC14" s="28">
        <v>0</v>
      </c>
      <c r="BD14" s="28">
        <v>1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4">
        <f t="shared" si="1"/>
        <v>2</v>
      </c>
      <c r="BQ14">
        <f t="shared" si="2"/>
        <v>31</v>
      </c>
      <c r="BR14">
        <f t="shared" si="3"/>
        <v>31</v>
      </c>
      <c r="BS14">
        <f t="shared" si="4"/>
        <v>3</v>
      </c>
      <c r="BT14">
        <f t="shared" si="5"/>
        <v>3</v>
      </c>
    </row>
    <row r="15" spans="1:72" ht="16.5" hidden="1" x14ac:dyDescent="0.35">
      <c r="A15" s="91">
        <v>45302</v>
      </c>
      <c r="B15" s="12">
        <f t="shared" si="0"/>
        <v>41</v>
      </c>
      <c r="C15" s="12">
        <v>15</v>
      </c>
      <c r="D15" s="12">
        <v>26</v>
      </c>
      <c r="E15" s="13">
        <v>15</v>
      </c>
      <c r="F15" s="13">
        <v>16</v>
      </c>
      <c r="G15" s="13">
        <v>2</v>
      </c>
      <c r="H15" s="117">
        <v>1</v>
      </c>
      <c r="I15" s="14">
        <v>5</v>
      </c>
      <c r="J15" s="14">
        <v>2</v>
      </c>
      <c r="K15" s="14">
        <v>0</v>
      </c>
      <c r="L15" s="14">
        <v>0</v>
      </c>
      <c r="M15" s="15">
        <v>29</v>
      </c>
      <c r="N15" s="15">
        <v>9</v>
      </c>
      <c r="O15" s="15">
        <v>3</v>
      </c>
      <c r="P15" s="25">
        <v>20</v>
      </c>
      <c r="Q15" s="25">
        <v>6</v>
      </c>
      <c r="R15" s="25">
        <v>1</v>
      </c>
      <c r="S15" s="25">
        <v>1</v>
      </c>
      <c r="T15" s="25">
        <v>3</v>
      </c>
      <c r="U15" s="25">
        <v>1</v>
      </c>
      <c r="V15" s="25">
        <v>1</v>
      </c>
      <c r="W15" s="25">
        <v>0</v>
      </c>
      <c r="X15" s="25">
        <v>1</v>
      </c>
      <c r="Y15" s="18">
        <v>1</v>
      </c>
      <c r="Z15" s="18">
        <v>0</v>
      </c>
      <c r="AA15" s="18">
        <v>0</v>
      </c>
      <c r="AB15" s="18">
        <v>0</v>
      </c>
      <c r="AC15" s="19">
        <v>3</v>
      </c>
      <c r="AD15" s="19">
        <v>9</v>
      </c>
      <c r="AE15" s="19">
        <v>0</v>
      </c>
      <c r="AF15" s="19">
        <v>1</v>
      </c>
      <c r="AG15" s="19">
        <v>2</v>
      </c>
      <c r="AH15" s="19">
        <v>5</v>
      </c>
      <c r="AI15" s="19">
        <v>6</v>
      </c>
      <c r="AJ15" s="19">
        <v>3</v>
      </c>
      <c r="AK15" s="19">
        <v>4</v>
      </c>
      <c r="AL15" s="19">
        <v>8</v>
      </c>
      <c r="AM15" s="20">
        <v>1</v>
      </c>
      <c r="AN15" s="20">
        <v>0</v>
      </c>
      <c r="AO15" s="20">
        <v>0</v>
      </c>
      <c r="AP15" s="20">
        <v>1</v>
      </c>
      <c r="AQ15" s="20">
        <v>0</v>
      </c>
      <c r="AR15" s="20">
        <v>0</v>
      </c>
      <c r="AS15" s="20">
        <v>1</v>
      </c>
      <c r="AT15" s="20">
        <v>0</v>
      </c>
      <c r="AU15" s="20">
        <v>0</v>
      </c>
      <c r="AV15" s="20">
        <v>0</v>
      </c>
      <c r="AW15" s="28">
        <v>0</v>
      </c>
      <c r="AX15" s="28">
        <v>0</v>
      </c>
      <c r="AY15" s="28">
        <v>0</v>
      </c>
      <c r="AZ15" s="28">
        <v>1</v>
      </c>
      <c r="BA15" s="28">
        <v>1</v>
      </c>
      <c r="BB15" s="28">
        <v>0</v>
      </c>
      <c r="BC15" s="28">
        <v>1</v>
      </c>
      <c r="BD15" s="28">
        <v>1</v>
      </c>
      <c r="BE15" s="28">
        <v>0</v>
      </c>
      <c r="BF15" s="28">
        <v>0</v>
      </c>
      <c r="BG15" s="28">
        <v>0</v>
      </c>
      <c r="BH15" s="28">
        <v>2</v>
      </c>
      <c r="BI15" s="28">
        <v>1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4">
        <f t="shared" si="1"/>
        <v>7</v>
      </c>
      <c r="BQ15">
        <f t="shared" si="2"/>
        <v>41</v>
      </c>
      <c r="BR15">
        <f t="shared" si="3"/>
        <v>41</v>
      </c>
      <c r="BS15">
        <f t="shared" si="4"/>
        <v>3</v>
      </c>
      <c r="BT15">
        <f t="shared" si="5"/>
        <v>3</v>
      </c>
    </row>
    <row r="16" spans="1:72" ht="20.25" hidden="1" x14ac:dyDescent="0.35">
      <c r="A16" s="91">
        <v>45303</v>
      </c>
      <c r="B16" s="12">
        <f>SUM(C16:D16)</f>
        <v>44</v>
      </c>
      <c r="C16" s="12">
        <v>21</v>
      </c>
      <c r="D16" s="12">
        <v>23</v>
      </c>
      <c r="E16" s="13">
        <v>23</v>
      </c>
      <c r="F16" s="13">
        <v>14</v>
      </c>
      <c r="G16" s="13">
        <v>1</v>
      </c>
      <c r="H16" s="117">
        <v>1</v>
      </c>
      <c r="I16" s="39">
        <v>3</v>
      </c>
      <c r="J16" s="14">
        <v>1</v>
      </c>
      <c r="K16" s="14">
        <v>0</v>
      </c>
      <c r="L16" s="14">
        <v>1</v>
      </c>
      <c r="M16" s="15">
        <v>34</v>
      </c>
      <c r="N16" s="15">
        <v>7</v>
      </c>
      <c r="O16" s="15">
        <v>3</v>
      </c>
      <c r="P16" s="16">
        <v>22</v>
      </c>
      <c r="Q16" s="16">
        <v>9</v>
      </c>
      <c r="R16" s="16">
        <v>3</v>
      </c>
      <c r="S16" s="16">
        <v>2</v>
      </c>
      <c r="T16" s="16">
        <v>2</v>
      </c>
      <c r="U16" s="16">
        <v>1</v>
      </c>
      <c r="V16" s="16">
        <v>0</v>
      </c>
      <c r="W16" s="16">
        <v>0</v>
      </c>
      <c r="X16" s="16">
        <v>0</v>
      </c>
      <c r="Y16" s="18">
        <v>0</v>
      </c>
      <c r="Z16" s="18">
        <v>4</v>
      </c>
      <c r="AA16" s="18">
        <v>0</v>
      </c>
      <c r="AB16" s="18">
        <v>1</v>
      </c>
      <c r="AC16" s="19">
        <v>5</v>
      </c>
      <c r="AD16" s="19">
        <v>4</v>
      </c>
      <c r="AE16" s="19">
        <v>2</v>
      </c>
      <c r="AF16" s="19">
        <v>1</v>
      </c>
      <c r="AG16" s="19">
        <v>5</v>
      </c>
      <c r="AH16" s="19">
        <v>1</v>
      </c>
      <c r="AI16" s="19">
        <v>4</v>
      </c>
      <c r="AJ16" s="19">
        <v>8</v>
      </c>
      <c r="AK16" s="19">
        <v>5</v>
      </c>
      <c r="AL16" s="19">
        <v>9</v>
      </c>
      <c r="AM16" s="20">
        <v>1</v>
      </c>
      <c r="AN16" s="20">
        <v>2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1</v>
      </c>
      <c r="BE16" s="28">
        <v>0</v>
      </c>
      <c r="BF16" s="28">
        <v>0</v>
      </c>
      <c r="BG16" s="28">
        <v>0</v>
      </c>
      <c r="BH16" s="28">
        <v>3</v>
      </c>
      <c r="BI16" s="28">
        <v>0</v>
      </c>
      <c r="BJ16" s="28">
        <v>1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4">
        <f t="shared" si="1"/>
        <v>5</v>
      </c>
      <c r="BQ16">
        <f t="shared" si="2"/>
        <v>44</v>
      </c>
      <c r="BR16">
        <f t="shared" si="3"/>
        <v>44</v>
      </c>
      <c r="BS16">
        <f t="shared" si="4"/>
        <v>3</v>
      </c>
      <c r="BT16">
        <f t="shared" si="5"/>
        <v>3</v>
      </c>
    </row>
    <row r="17" spans="1:72" ht="18" hidden="1" customHeight="1" x14ac:dyDescent="0.35">
      <c r="A17" s="91">
        <v>45304</v>
      </c>
      <c r="B17" s="12">
        <f t="shared" si="0"/>
        <v>43</v>
      </c>
      <c r="C17" s="12">
        <v>18</v>
      </c>
      <c r="D17" s="12">
        <v>25</v>
      </c>
      <c r="E17" s="13">
        <v>16</v>
      </c>
      <c r="F17" s="13">
        <v>15</v>
      </c>
      <c r="G17" s="13">
        <v>0</v>
      </c>
      <c r="H17" s="117">
        <v>5</v>
      </c>
      <c r="I17" s="14">
        <v>3</v>
      </c>
      <c r="J17" s="14">
        <v>4</v>
      </c>
      <c r="K17" s="14">
        <v>0</v>
      </c>
      <c r="L17" s="14">
        <v>0</v>
      </c>
      <c r="M17" s="15">
        <v>33</v>
      </c>
      <c r="N17" s="15">
        <v>7</v>
      </c>
      <c r="O17" s="15">
        <v>3</v>
      </c>
      <c r="P17" s="25">
        <v>17</v>
      </c>
      <c r="Q17" s="25">
        <v>11</v>
      </c>
      <c r="R17" s="25">
        <v>2</v>
      </c>
      <c r="S17" s="25">
        <v>4</v>
      </c>
      <c r="T17" s="25">
        <v>1</v>
      </c>
      <c r="U17" s="25">
        <v>1</v>
      </c>
      <c r="V17" s="25">
        <v>0</v>
      </c>
      <c r="W17" s="25">
        <v>0</v>
      </c>
      <c r="X17" s="25">
        <v>0</v>
      </c>
      <c r="Y17" s="18">
        <v>0</v>
      </c>
      <c r="Z17" s="18">
        <v>0</v>
      </c>
      <c r="AA17" s="18">
        <v>0</v>
      </c>
      <c r="AB17" s="18">
        <v>2</v>
      </c>
      <c r="AC17" s="19">
        <v>8</v>
      </c>
      <c r="AD17" s="19">
        <v>4</v>
      </c>
      <c r="AE17" s="19">
        <v>1</v>
      </c>
      <c r="AF17" s="19">
        <v>0</v>
      </c>
      <c r="AG17" s="19">
        <v>1</v>
      </c>
      <c r="AH17" s="19">
        <v>3</v>
      </c>
      <c r="AI17" s="19">
        <v>5</v>
      </c>
      <c r="AJ17" s="19">
        <v>12</v>
      </c>
      <c r="AK17" s="19">
        <v>3</v>
      </c>
      <c r="AL17" s="19">
        <v>6</v>
      </c>
      <c r="AM17" s="20">
        <v>0</v>
      </c>
      <c r="AN17" s="20">
        <v>2</v>
      </c>
      <c r="AO17" s="20">
        <v>0</v>
      </c>
      <c r="AP17" s="20">
        <v>3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8">
        <v>0</v>
      </c>
      <c r="AZ17" s="28">
        <v>2</v>
      </c>
      <c r="BA17" s="28">
        <v>0</v>
      </c>
      <c r="BB17" s="28">
        <v>1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2</v>
      </c>
      <c r="BI17" s="28">
        <v>1</v>
      </c>
      <c r="BJ17" s="28">
        <v>0</v>
      </c>
      <c r="BK17" s="28">
        <v>0</v>
      </c>
      <c r="BL17" s="28">
        <v>0</v>
      </c>
      <c r="BM17" s="28">
        <v>0</v>
      </c>
      <c r="BN17" s="28">
        <v>1</v>
      </c>
      <c r="BO17" s="28">
        <v>0</v>
      </c>
      <c r="BP17" s="24">
        <f t="shared" si="1"/>
        <v>7</v>
      </c>
      <c r="BQ17">
        <f t="shared" si="2"/>
        <v>43</v>
      </c>
      <c r="BR17">
        <f t="shared" si="3"/>
        <v>43</v>
      </c>
      <c r="BS17">
        <f t="shared" si="4"/>
        <v>5</v>
      </c>
      <c r="BT17">
        <f t="shared" si="5"/>
        <v>5</v>
      </c>
    </row>
    <row r="18" spans="1:72" s="35" customFormat="1" ht="16.5" hidden="1" x14ac:dyDescent="0.35">
      <c r="A18" s="91">
        <v>45305</v>
      </c>
      <c r="B18" s="12">
        <f t="shared" si="0"/>
        <v>48</v>
      </c>
      <c r="C18" s="30">
        <v>27</v>
      </c>
      <c r="D18" s="30">
        <v>21</v>
      </c>
      <c r="E18" s="30">
        <v>19</v>
      </c>
      <c r="F18" s="30">
        <v>15</v>
      </c>
      <c r="G18" s="30">
        <v>4</v>
      </c>
      <c r="H18" s="118">
        <v>2</v>
      </c>
      <c r="I18" s="30">
        <v>4</v>
      </c>
      <c r="J18" s="30">
        <v>4</v>
      </c>
      <c r="K18" s="30">
        <v>0</v>
      </c>
      <c r="L18" s="30">
        <v>0</v>
      </c>
      <c r="M18" s="30">
        <v>31</v>
      </c>
      <c r="N18" s="30">
        <v>13</v>
      </c>
      <c r="O18" s="30">
        <v>4</v>
      </c>
      <c r="P18" s="31">
        <v>24</v>
      </c>
      <c r="Q18" s="31">
        <v>8</v>
      </c>
      <c r="R18" s="31">
        <v>2</v>
      </c>
      <c r="S18" s="31">
        <v>2</v>
      </c>
      <c r="T18" s="31">
        <v>3</v>
      </c>
      <c r="U18" s="31">
        <v>0</v>
      </c>
      <c r="V18" s="31">
        <v>1</v>
      </c>
      <c r="W18" s="31">
        <v>0</v>
      </c>
      <c r="X18" s="31">
        <v>0</v>
      </c>
      <c r="Y18" s="30">
        <v>0</v>
      </c>
      <c r="Z18" s="30">
        <v>3</v>
      </c>
      <c r="AA18" s="30">
        <v>0</v>
      </c>
      <c r="AB18" s="30">
        <v>2</v>
      </c>
      <c r="AC18" s="30">
        <v>2</v>
      </c>
      <c r="AD18" s="30">
        <v>6</v>
      </c>
      <c r="AE18" s="30">
        <v>2</v>
      </c>
      <c r="AF18" s="30">
        <v>2</v>
      </c>
      <c r="AG18" s="30">
        <v>6</v>
      </c>
      <c r="AH18" s="30">
        <v>3</v>
      </c>
      <c r="AI18" s="30">
        <v>12</v>
      </c>
      <c r="AJ18" s="30">
        <v>4</v>
      </c>
      <c r="AK18" s="30">
        <v>5</v>
      </c>
      <c r="AL18" s="30">
        <v>6</v>
      </c>
      <c r="AM18" s="30">
        <v>3</v>
      </c>
      <c r="AN18" s="30">
        <v>2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3">
        <v>1</v>
      </c>
      <c r="AX18" s="33">
        <v>0</v>
      </c>
      <c r="AY18" s="33">
        <v>0</v>
      </c>
      <c r="AZ18" s="33">
        <v>2</v>
      </c>
      <c r="BA18" s="33">
        <v>0</v>
      </c>
      <c r="BB18" s="33">
        <v>0</v>
      </c>
      <c r="BC18" s="33">
        <v>0</v>
      </c>
      <c r="BD18" s="33">
        <v>2</v>
      </c>
      <c r="BE18" s="33">
        <v>0</v>
      </c>
      <c r="BF18" s="33">
        <v>0</v>
      </c>
      <c r="BG18" s="33">
        <v>0</v>
      </c>
      <c r="BH18" s="33">
        <v>2</v>
      </c>
      <c r="BI18" s="33">
        <v>1</v>
      </c>
      <c r="BJ18" s="33">
        <v>0</v>
      </c>
      <c r="BK18" s="33">
        <v>1</v>
      </c>
      <c r="BL18" s="33">
        <v>0</v>
      </c>
      <c r="BM18" s="33">
        <v>0</v>
      </c>
      <c r="BN18" s="33">
        <v>0</v>
      </c>
      <c r="BO18" s="33">
        <v>0</v>
      </c>
      <c r="BP18" s="24">
        <f t="shared" si="1"/>
        <v>8</v>
      </c>
      <c r="BQ18">
        <f t="shared" si="2"/>
        <v>48</v>
      </c>
      <c r="BR18">
        <f t="shared" si="3"/>
        <v>48</v>
      </c>
      <c r="BS18">
        <f t="shared" si="4"/>
        <v>6</v>
      </c>
      <c r="BT18">
        <f t="shared" si="5"/>
        <v>6</v>
      </c>
    </row>
    <row r="19" spans="1:72" s="43" customFormat="1" ht="20.25" hidden="1" x14ac:dyDescent="0.35">
      <c r="A19" s="91">
        <v>45306</v>
      </c>
      <c r="B19" s="12">
        <f t="shared" si="0"/>
        <v>46</v>
      </c>
      <c r="C19" s="37">
        <v>32</v>
      </c>
      <c r="D19" s="37">
        <v>14</v>
      </c>
      <c r="E19" s="40">
        <v>21</v>
      </c>
      <c r="F19" s="40">
        <v>15</v>
      </c>
      <c r="G19" s="40">
        <v>5</v>
      </c>
      <c r="H19" s="119">
        <v>1</v>
      </c>
      <c r="I19" s="37">
        <v>2</v>
      </c>
      <c r="J19" s="37">
        <v>1</v>
      </c>
      <c r="K19" s="37">
        <v>1</v>
      </c>
      <c r="L19" s="37">
        <v>0</v>
      </c>
      <c r="M19" s="37">
        <v>27</v>
      </c>
      <c r="N19" s="37">
        <v>18</v>
      </c>
      <c r="O19" s="37">
        <v>1</v>
      </c>
      <c r="P19" s="41">
        <v>19</v>
      </c>
      <c r="Q19" s="41">
        <v>12</v>
      </c>
      <c r="R19" s="41">
        <v>1</v>
      </c>
      <c r="S19" s="41">
        <v>2</v>
      </c>
      <c r="T19" s="41">
        <v>6</v>
      </c>
      <c r="U19" s="41">
        <v>2</v>
      </c>
      <c r="V19" s="41">
        <v>0</v>
      </c>
      <c r="W19" s="41">
        <v>0</v>
      </c>
      <c r="X19" s="41">
        <v>0</v>
      </c>
      <c r="Y19" s="37">
        <v>0</v>
      </c>
      <c r="Z19" s="37">
        <v>0</v>
      </c>
      <c r="AA19" s="37">
        <v>0</v>
      </c>
      <c r="AB19" s="37">
        <v>2</v>
      </c>
      <c r="AC19" s="37">
        <v>8</v>
      </c>
      <c r="AD19" s="37">
        <v>4</v>
      </c>
      <c r="AE19" s="37">
        <v>3</v>
      </c>
      <c r="AF19" s="37">
        <v>0</v>
      </c>
      <c r="AG19" s="37">
        <v>5</v>
      </c>
      <c r="AH19" s="37">
        <v>2</v>
      </c>
      <c r="AI19" s="37">
        <v>10</v>
      </c>
      <c r="AJ19" s="37">
        <v>1</v>
      </c>
      <c r="AK19" s="37">
        <v>6</v>
      </c>
      <c r="AL19" s="37">
        <v>7</v>
      </c>
      <c r="AM19" s="37">
        <v>0</v>
      </c>
      <c r="AN19" s="37">
        <v>2</v>
      </c>
      <c r="AO19" s="37">
        <v>4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42">
        <v>1</v>
      </c>
      <c r="AX19" s="42">
        <v>0</v>
      </c>
      <c r="AY19" s="42">
        <v>0</v>
      </c>
      <c r="AZ19" s="42">
        <v>0</v>
      </c>
      <c r="BA19" s="42">
        <v>0</v>
      </c>
      <c r="BB19" s="42">
        <v>1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2</v>
      </c>
      <c r="BI19" s="42">
        <v>1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24">
        <f t="shared" si="1"/>
        <v>4</v>
      </c>
      <c r="BQ19">
        <f t="shared" si="2"/>
        <v>46</v>
      </c>
      <c r="BR19">
        <f t="shared" si="3"/>
        <v>46</v>
      </c>
      <c r="BS19">
        <f t="shared" si="4"/>
        <v>7</v>
      </c>
      <c r="BT19">
        <f t="shared" si="5"/>
        <v>7</v>
      </c>
    </row>
    <row r="20" spans="1:72" ht="16.5" hidden="1" x14ac:dyDescent="0.35">
      <c r="A20" s="91">
        <v>45307</v>
      </c>
      <c r="B20" s="12">
        <f t="shared" si="0"/>
        <v>38</v>
      </c>
      <c r="C20" s="12">
        <v>23</v>
      </c>
      <c r="D20" s="12">
        <v>15</v>
      </c>
      <c r="E20" s="13">
        <v>15</v>
      </c>
      <c r="F20" s="13">
        <v>14</v>
      </c>
      <c r="G20" s="13">
        <v>2</v>
      </c>
      <c r="H20" s="117">
        <v>1</v>
      </c>
      <c r="I20" s="14">
        <v>2</v>
      </c>
      <c r="J20" s="14">
        <v>3</v>
      </c>
      <c r="K20" s="14">
        <v>1</v>
      </c>
      <c r="L20" s="14">
        <v>0</v>
      </c>
      <c r="M20" s="15">
        <v>25</v>
      </c>
      <c r="N20" s="15">
        <v>11</v>
      </c>
      <c r="O20" s="15">
        <v>2</v>
      </c>
      <c r="P20" s="25">
        <v>21</v>
      </c>
      <c r="Q20" s="25">
        <v>4</v>
      </c>
      <c r="R20" s="25">
        <v>0</v>
      </c>
      <c r="S20" s="25">
        <v>1</v>
      </c>
      <c r="T20" s="25">
        <v>4</v>
      </c>
      <c r="U20" s="25">
        <v>0</v>
      </c>
      <c r="V20" s="25">
        <v>2</v>
      </c>
      <c r="W20" s="25">
        <v>0</v>
      </c>
      <c r="X20" s="25">
        <v>0</v>
      </c>
      <c r="Y20" s="18">
        <v>0</v>
      </c>
      <c r="Z20" s="18">
        <v>2</v>
      </c>
      <c r="AA20" s="18">
        <v>0</v>
      </c>
      <c r="AB20" s="18">
        <v>1</v>
      </c>
      <c r="AC20" s="19">
        <v>2</v>
      </c>
      <c r="AD20" s="19">
        <v>3</v>
      </c>
      <c r="AE20" s="19">
        <v>2</v>
      </c>
      <c r="AF20" s="19">
        <v>3</v>
      </c>
      <c r="AG20" s="19">
        <v>4</v>
      </c>
      <c r="AH20" s="19">
        <v>2</v>
      </c>
      <c r="AI20" s="19">
        <v>8</v>
      </c>
      <c r="AJ20" s="19">
        <v>2</v>
      </c>
      <c r="AK20" s="19">
        <v>7</v>
      </c>
      <c r="AL20" s="19">
        <v>5</v>
      </c>
      <c r="AM20" s="20">
        <v>0</v>
      </c>
      <c r="AN20" s="20">
        <v>1</v>
      </c>
      <c r="AO20" s="20">
        <v>2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8">
        <v>1</v>
      </c>
      <c r="AX20" s="28">
        <v>0</v>
      </c>
      <c r="AY20" s="20">
        <v>0</v>
      </c>
      <c r="AZ20" s="20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4</v>
      </c>
      <c r="BI20" s="28">
        <v>2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4">
        <f t="shared" si="1"/>
        <v>6</v>
      </c>
      <c r="BQ20">
        <f t="shared" si="2"/>
        <v>38</v>
      </c>
      <c r="BR20">
        <f t="shared" si="3"/>
        <v>38</v>
      </c>
      <c r="BS20">
        <f t="shared" si="4"/>
        <v>4</v>
      </c>
      <c r="BT20">
        <f t="shared" si="5"/>
        <v>4</v>
      </c>
    </row>
    <row r="21" spans="1:72" ht="16.5" hidden="1" x14ac:dyDescent="0.35">
      <c r="A21" s="91">
        <v>45308</v>
      </c>
      <c r="B21" s="12">
        <f t="shared" si="0"/>
        <v>41</v>
      </c>
      <c r="C21" s="12">
        <v>23</v>
      </c>
      <c r="D21" s="12">
        <v>18</v>
      </c>
      <c r="E21" s="13">
        <v>23</v>
      </c>
      <c r="F21" s="13">
        <v>8</v>
      </c>
      <c r="G21" s="13">
        <v>3</v>
      </c>
      <c r="H21" s="117">
        <v>2</v>
      </c>
      <c r="I21" s="14">
        <v>3</v>
      </c>
      <c r="J21" s="14">
        <v>1</v>
      </c>
      <c r="K21" s="14">
        <v>1</v>
      </c>
      <c r="L21" s="14">
        <v>0</v>
      </c>
      <c r="M21" s="15">
        <v>29</v>
      </c>
      <c r="N21" s="15">
        <v>12</v>
      </c>
      <c r="O21" s="15">
        <v>0</v>
      </c>
      <c r="P21" s="25">
        <v>19</v>
      </c>
      <c r="Q21" s="25">
        <v>10</v>
      </c>
      <c r="R21" s="25">
        <v>2</v>
      </c>
      <c r="S21" s="25">
        <v>2</v>
      </c>
      <c r="T21" s="25">
        <v>2</v>
      </c>
      <c r="U21" s="25">
        <v>0</v>
      </c>
      <c r="V21" s="25">
        <v>1</v>
      </c>
      <c r="W21" s="25">
        <v>0</v>
      </c>
      <c r="X21" s="25">
        <v>0</v>
      </c>
      <c r="Y21" s="18">
        <v>0</v>
      </c>
      <c r="Z21" s="18">
        <v>4</v>
      </c>
      <c r="AA21" s="18">
        <v>0</v>
      </c>
      <c r="AB21" s="18">
        <v>0</v>
      </c>
      <c r="AC21" s="19">
        <v>7</v>
      </c>
      <c r="AD21" s="19">
        <v>2</v>
      </c>
      <c r="AE21" s="19">
        <v>2</v>
      </c>
      <c r="AF21" s="19">
        <v>0</v>
      </c>
      <c r="AG21" s="19">
        <v>5</v>
      </c>
      <c r="AH21" s="19">
        <v>1</v>
      </c>
      <c r="AI21" s="19">
        <v>5</v>
      </c>
      <c r="AJ21" s="19">
        <v>7</v>
      </c>
      <c r="AK21" s="19">
        <v>4</v>
      </c>
      <c r="AL21" s="19">
        <v>8</v>
      </c>
      <c r="AM21" s="20">
        <v>0</v>
      </c>
      <c r="AN21" s="20">
        <v>0</v>
      </c>
      <c r="AO21" s="20">
        <v>3</v>
      </c>
      <c r="AP21" s="20">
        <v>2</v>
      </c>
      <c r="AQ21" s="20">
        <v>0</v>
      </c>
      <c r="AR21" s="20">
        <v>0</v>
      </c>
      <c r="AS21" s="20">
        <v>1</v>
      </c>
      <c r="AT21" s="20">
        <v>0</v>
      </c>
      <c r="AU21" s="20">
        <v>0</v>
      </c>
      <c r="AV21" s="20">
        <v>0</v>
      </c>
      <c r="AW21" s="28">
        <v>0</v>
      </c>
      <c r="AX21" s="28">
        <v>0</v>
      </c>
      <c r="AY21" s="28">
        <v>0</v>
      </c>
      <c r="AZ21" s="28">
        <v>1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1</v>
      </c>
      <c r="BG21" s="28">
        <v>0</v>
      </c>
      <c r="BH21" s="28">
        <v>1</v>
      </c>
      <c r="BI21" s="28">
        <v>2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4">
        <f t="shared" si="1"/>
        <v>5</v>
      </c>
      <c r="BQ21">
        <f t="shared" si="2"/>
        <v>41</v>
      </c>
      <c r="BR21">
        <f t="shared" si="3"/>
        <v>41</v>
      </c>
      <c r="BS21">
        <f t="shared" si="4"/>
        <v>6</v>
      </c>
      <c r="BT21">
        <f t="shared" si="5"/>
        <v>6</v>
      </c>
    </row>
    <row r="22" spans="1:72" ht="20.100000000000001" hidden="1" customHeight="1" x14ac:dyDescent="0.35">
      <c r="A22" s="91">
        <v>45309</v>
      </c>
      <c r="B22" s="12">
        <f t="shared" si="0"/>
        <v>37</v>
      </c>
      <c r="C22" s="12">
        <v>20</v>
      </c>
      <c r="D22" s="12">
        <v>17</v>
      </c>
      <c r="E22" s="13">
        <v>15</v>
      </c>
      <c r="F22" s="13">
        <v>9</v>
      </c>
      <c r="G22" s="13">
        <v>5</v>
      </c>
      <c r="H22" s="117">
        <v>2</v>
      </c>
      <c r="I22" s="14">
        <v>3</v>
      </c>
      <c r="J22" s="14">
        <v>0</v>
      </c>
      <c r="K22" s="14">
        <v>3</v>
      </c>
      <c r="L22" s="14">
        <v>0</v>
      </c>
      <c r="M22" s="15">
        <v>23</v>
      </c>
      <c r="N22" s="15">
        <v>11</v>
      </c>
      <c r="O22" s="15">
        <v>3</v>
      </c>
      <c r="P22" s="29">
        <v>19</v>
      </c>
      <c r="Q22" s="29">
        <v>5</v>
      </c>
      <c r="R22" s="29">
        <v>1</v>
      </c>
      <c r="S22" s="29">
        <v>0</v>
      </c>
      <c r="T22" s="29">
        <v>2</v>
      </c>
      <c r="U22" s="29">
        <v>0</v>
      </c>
      <c r="V22" s="29">
        <v>3</v>
      </c>
      <c r="W22" s="29">
        <v>0</v>
      </c>
      <c r="X22" s="29">
        <v>1</v>
      </c>
      <c r="Y22" s="18">
        <v>0</v>
      </c>
      <c r="Z22" s="18">
        <v>2</v>
      </c>
      <c r="AA22" s="18">
        <v>0</v>
      </c>
      <c r="AB22" s="18">
        <v>0</v>
      </c>
      <c r="AC22" s="19">
        <v>6</v>
      </c>
      <c r="AD22" s="19">
        <v>4</v>
      </c>
      <c r="AE22" s="19">
        <v>0</v>
      </c>
      <c r="AF22" s="19">
        <v>2</v>
      </c>
      <c r="AG22" s="19">
        <v>6</v>
      </c>
      <c r="AH22" s="19">
        <v>4</v>
      </c>
      <c r="AI22" s="19">
        <v>4</v>
      </c>
      <c r="AJ22" s="19">
        <v>3</v>
      </c>
      <c r="AK22" s="19">
        <v>4</v>
      </c>
      <c r="AL22" s="19">
        <v>4</v>
      </c>
      <c r="AM22" s="20">
        <v>2</v>
      </c>
      <c r="AN22" s="20">
        <v>2</v>
      </c>
      <c r="AO22" s="20">
        <v>4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1</v>
      </c>
      <c r="AW22" s="28">
        <v>0</v>
      </c>
      <c r="AX22" s="28">
        <v>1</v>
      </c>
      <c r="AY22" s="28">
        <v>0</v>
      </c>
      <c r="AZ22" s="28">
        <v>0</v>
      </c>
      <c r="BA22" s="28">
        <v>0</v>
      </c>
      <c r="BB22" s="28">
        <v>1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4</v>
      </c>
      <c r="BI22" s="28">
        <v>0</v>
      </c>
      <c r="BJ22" s="28">
        <v>0</v>
      </c>
      <c r="BK22" s="28">
        <v>1</v>
      </c>
      <c r="BL22" s="28">
        <v>0</v>
      </c>
      <c r="BM22" s="28">
        <v>0</v>
      </c>
      <c r="BN22" s="28">
        <v>0</v>
      </c>
      <c r="BO22" s="28">
        <v>0</v>
      </c>
      <c r="BP22" s="24">
        <f t="shared" si="1"/>
        <v>6</v>
      </c>
      <c r="BQ22">
        <f t="shared" si="2"/>
        <v>37</v>
      </c>
      <c r="BR22">
        <f t="shared" si="3"/>
        <v>37</v>
      </c>
      <c r="BS22">
        <f t="shared" si="4"/>
        <v>10</v>
      </c>
      <c r="BT22">
        <f t="shared" si="5"/>
        <v>10</v>
      </c>
    </row>
    <row r="23" spans="1:72" ht="20.100000000000001" hidden="1" customHeight="1" x14ac:dyDescent="0.35">
      <c r="A23" s="91">
        <v>45310</v>
      </c>
      <c r="B23" s="12">
        <f t="shared" si="0"/>
        <v>24</v>
      </c>
      <c r="C23" s="12">
        <v>17</v>
      </c>
      <c r="D23" s="12">
        <v>7</v>
      </c>
      <c r="E23" s="13">
        <v>10</v>
      </c>
      <c r="F23" s="13">
        <v>6</v>
      </c>
      <c r="G23" s="13">
        <v>5</v>
      </c>
      <c r="H23" s="116">
        <v>0</v>
      </c>
      <c r="I23" s="14">
        <v>0</v>
      </c>
      <c r="J23" s="14">
        <v>3</v>
      </c>
      <c r="K23" s="14">
        <v>0</v>
      </c>
      <c r="L23" s="14">
        <v>0</v>
      </c>
      <c r="M23" s="15">
        <v>15</v>
      </c>
      <c r="N23" s="15">
        <v>4</v>
      </c>
      <c r="O23" s="15">
        <v>5</v>
      </c>
      <c r="P23" s="29">
        <v>11</v>
      </c>
      <c r="Q23" s="29">
        <v>6</v>
      </c>
      <c r="R23" s="29">
        <v>1</v>
      </c>
      <c r="S23" s="29">
        <v>1</v>
      </c>
      <c r="T23" s="29">
        <v>2</v>
      </c>
      <c r="U23" s="29">
        <v>0</v>
      </c>
      <c r="V23" s="29">
        <v>0</v>
      </c>
      <c r="W23" s="29">
        <v>0</v>
      </c>
      <c r="X23" s="29">
        <v>0</v>
      </c>
      <c r="Y23" s="18">
        <v>0</v>
      </c>
      <c r="Z23" s="18">
        <v>2</v>
      </c>
      <c r="AA23" s="18">
        <v>0</v>
      </c>
      <c r="AB23" s="18">
        <v>0</v>
      </c>
      <c r="AC23" s="19">
        <v>1</v>
      </c>
      <c r="AD23" s="19">
        <v>1</v>
      </c>
      <c r="AE23" s="19">
        <v>1</v>
      </c>
      <c r="AF23" s="19">
        <v>1</v>
      </c>
      <c r="AG23" s="19">
        <v>6</v>
      </c>
      <c r="AH23" s="19">
        <v>0</v>
      </c>
      <c r="AI23" s="19">
        <v>5</v>
      </c>
      <c r="AJ23" s="19">
        <v>1</v>
      </c>
      <c r="AK23" s="19">
        <v>4</v>
      </c>
      <c r="AL23" s="19">
        <v>4</v>
      </c>
      <c r="AM23" s="20">
        <v>0</v>
      </c>
      <c r="AN23" s="20">
        <v>1</v>
      </c>
      <c r="AO23" s="20">
        <v>2</v>
      </c>
      <c r="AP23" s="20">
        <v>1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1</v>
      </c>
      <c r="AX23" s="20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1</v>
      </c>
      <c r="BE23" s="28">
        <v>0</v>
      </c>
      <c r="BF23" s="28">
        <v>0</v>
      </c>
      <c r="BG23" s="28">
        <v>0</v>
      </c>
      <c r="BH23" s="28">
        <v>1</v>
      </c>
      <c r="BI23" s="28">
        <v>1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4">
        <f t="shared" si="1"/>
        <v>3</v>
      </c>
      <c r="BQ23">
        <f t="shared" si="2"/>
        <v>24</v>
      </c>
      <c r="BR23">
        <f t="shared" si="3"/>
        <v>24</v>
      </c>
      <c r="BS23">
        <f t="shared" si="4"/>
        <v>5</v>
      </c>
      <c r="BT23">
        <f t="shared" si="5"/>
        <v>5</v>
      </c>
    </row>
    <row r="24" spans="1:72" ht="20.100000000000001" hidden="1" customHeight="1" x14ac:dyDescent="0.35">
      <c r="A24" s="91">
        <v>45311</v>
      </c>
      <c r="B24" s="12">
        <f t="shared" si="0"/>
        <v>42</v>
      </c>
      <c r="C24" s="12">
        <v>30</v>
      </c>
      <c r="D24" s="12">
        <v>12</v>
      </c>
      <c r="E24" s="13">
        <v>16</v>
      </c>
      <c r="F24" s="13">
        <v>10</v>
      </c>
      <c r="G24" s="13">
        <v>9</v>
      </c>
      <c r="H24" s="117">
        <v>1</v>
      </c>
      <c r="I24" s="14">
        <v>2</v>
      </c>
      <c r="J24" s="14">
        <v>2</v>
      </c>
      <c r="K24" s="14">
        <v>2</v>
      </c>
      <c r="L24" s="14">
        <v>0</v>
      </c>
      <c r="M24" s="15">
        <v>31</v>
      </c>
      <c r="N24" s="15">
        <v>7</v>
      </c>
      <c r="O24" s="15">
        <v>4</v>
      </c>
      <c r="P24" s="29">
        <v>23</v>
      </c>
      <c r="Q24" s="29">
        <v>5</v>
      </c>
      <c r="R24" s="29">
        <v>2</v>
      </c>
      <c r="S24" s="29">
        <v>2</v>
      </c>
      <c r="T24" s="29">
        <v>2</v>
      </c>
      <c r="U24" s="29">
        <v>0</v>
      </c>
      <c r="V24" s="29">
        <v>0</v>
      </c>
      <c r="W24" s="29">
        <v>0</v>
      </c>
      <c r="X24" s="29">
        <v>2</v>
      </c>
      <c r="Y24" s="18">
        <v>0</v>
      </c>
      <c r="Z24" s="18">
        <v>3</v>
      </c>
      <c r="AA24" s="18">
        <v>0</v>
      </c>
      <c r="AB24" s="18">
        <v>0</v>
      </c>
      <c r="AC24" s="19">
        <v>4</v>
      </c>
      <c r="AD24" s="19">
        <v>3</v>
      </c>
      <c r="AE24" s="19">
        <v>1</v>
      </c>
      <c r="AF24" s="19">
        <v>0</v>
      </c>
      <c r="AG24" s="19">
        <v>4</v>
      </c>
      <c r="AH24" s="19">
        <v>0</v>
      </c>
      <c r="AI24" s="19">
        <v>16</v>
      </c>
      <c r="AJ24" s="19">
        <v>4</v>
      </c>
      <c r="AK24" s="19">
        <v>5</v>
      </c>
      <c r="AL24" s="19">
        <v>5</v>
      </c>
      <c r="AM24" s="20">
        <v>3</v>
      </c>
      <c r="AN24" s="20">
        <v>1</v>
      </c>
      <c r="AO24" s="20">
        <v>5</v>
      </c>
      <c r="AP24" s="20">
        <v>0</v>
      </c>
      <c r="AQ24" s="20">
        <v>0</v>
      </c>
      <c r="AR24" s="20">
        <v>1</v>
      </c>
      <c r="AS24" s="20">
        <v>0</v>
      </c>
      <c r="AT24" s="20">
        <v>0</v>
      </c>
      <c r="AU24" s="20">
        <v>0</v>
      </c>
      <c r="AV24" s="20">
        <v>0</v>
      </c>
      <c r="AW24" s="28">
        <v>2</v>
      </c>
      <c r="AX24" s="28">
        <v>0</v>
      </c>
      <c r="AY24" s="28">
        <v>0</v>
      </c>
      <c r="AZ24" s="28">
        <v>2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2</v>
      </c>
      <c r="BI24" s="28">
        <v>0</v>
      </c>
      <c r="BJ24" s="28">
        <v>0</v>
      </c>
      <c r="BK24" s="28">
        <v>1</v>
      </c>
      <c r="BL24" s="28">
        <v>0</v>
      </c>
      <c r="BM24" s="28">
        <v>1</v>
      </c>
      <c r="BN24" s="28">
        <v>0</v>
      </c>
      <c r="BO24" s="28">
        <v>0</v>
      </c>
      <c r="BP24" s="24">
        <f t="shared" si="1"/>
        <v>6</v>
      </c>
      <c r="BQ24">
        <f t="shared" si="2"/>
        <v>42</v>
      </c>
      <c r="BR24">
        <f t="shared" si="3"/>
        <v>42</v>
      </c>
      <c r="BS24">
        <f t="shared" si="4"/>
        <v>12</v>
      </c>
      <c r="BT24">
        <f t="shared" si="5"/>
        <v>12</v>
      </c>
    </row>
    <row r="25" spans="1:72" s="35" customFormat="1" ht="20.100000000000001" hidden="1" customHeight="1" x14ac:dyDescent="0.35">
      <c r="A25" s="91">
        <v>45312</v>
      </c>
      <c r="B25" s="12">
        <f t="shared" si="0"/>
        <v>43</v>
      </c>
      <c r="C25" s="30">
        <v>16</v>
      </c>
      <c r="D25" s="30">
        <v>27</v>
      </c>
      <c r="E25" s="30">
        <v>13</v>
      </c>
      <c r="F25" s="30">
        <v>17</v>
      </c>
      <c r="G25" s="30">
        <v>5</v>
      </c>
      <c r="H25" s="118">
        <v>0</v>
      </c>
      <c r="I25" s="30">
        <v>7</v>
      </c>
      <c r="J25" s="30">
        <v>0</v>
      </c>
      <c r="K25" s="30">
        <v>1</v>
      </c>
      <c r="L25" s="30">
        <v>0</v>
      </c>
      <c r="M25" s="30">
        <v>29</v>
      </c>
      <c r="N25" s="30">
        <v>10</v>
      </c>
      <c r="O25" s="30">
        <v>4</v>
      </c>
      <c r="P25" s="30">
        <v>17</v>
      </c>
      <c r="Q25" s="30">
        <v>9</v>
      </c>
      <c r="R25" s="30">
        <v>1</v>
      </c>
      <c r="S25" s="30">
        <v>0</v>
      </c>
      <c r="T25" s="30">
        <v>3</v>
      </c>
      <c r="U25" s="30">
        <v>0</v>
      </c>
      <c r="V25" s="30">
        <v>3</v>
      </c>
      <c r="W25" s="30">
        <v>0</v>
      </c>
      <c r="X25" s="30">
        <v>2</v>
      </c>
      <c r="Y25" s="30">
        <v>0</v>
      </c>
      <c r="Z25" s="30">
        <v>1</v>
      </c>
      <c r="AA25" s="30">
        <v>0</v>
      </c>
      <c r="AB25" s="30">
        <v>2</v>
      </c>
      <c r="AC25" s="30">
        <v>4</v>
      </c>
      <c r="AD25" s="30">
        <v>11</v>
      </c>
      <c r="AE25" s="30">
        <v>0</v>
      </c>
      <c r="AF25" s="30">
        <v>0</v>
      </c>
      <c r="AG25" s="30">
        <v>2</v>
      </c>
      <c r="AH25" s="30">
        <v>5</v>
      </c>
      <c r="AI25" s="30">
        <v>6</v>
      </c>
      <c r="AJ25" s="30">
        <v>7</v>
      </c>
      <c r="AK25" s="30">
        <v>4</v>
      </c>
      <c r="AL25" s="30">
        <v>4</v>
      </c>
      <c r="AM25" s="30">
        <v>1</v>
      </c>
      <c r="AN25" s="30">
        <v>2</v>
      </c>
      <c r="AO25" s="30">
        <v>1</v>
      </c>
      <c r="AP25" s="30">
        <v>0</v>
      </c>
      <c r="AQ25" s="30">
        <v>1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3">
        <v>1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3</v>
      </c>
      <c r="BE25" s="33">
        <v>0</v>
      </c>
      <c r="BF25" s="33">
        <v>0</v>
      </c>
      <c r="BG25" s="33">
        <v>0</v>
      </c>
      <c r="BH25" s="33">
        <v>2</v>
      </c>
      <c r="BI25" s="33">
        <v>2</v>
      </c>
      <c r="BJ25" s="33">
        <v>0</v>
      </c>
      <c r="BK25" s="33">
        <v>1</v>
      </c>
      <c r="BL25" s="33">
        <v>0</v>
      </c>
      <c r="BM25" s="33">
        <v>0</v>
      </c>
      <c r="BN25" s="33">
        <v>0</v>
      </c>
      <c r="BO25" s="33">
        <v>0</v>
      </c>
      <c r="BP25" s="24">
        <f t="shared" si="1"/>
        <v>8</v>
      </c>
      <c r="BQ25">
        <f t="shared" si="2"/>
        <v>43</v>
      </c>
      <c r="BR25">
        <f t="shared" si="3"/>
        <v>43</v>
      </c>
      <c r="BS25">
        <f t="shared" si="4"/>
        <v>6</v>
      </c>
      <c r="BT25">
        <f t="shared" si="5"/>
        <v>6</v>
      </c>
    </row>
    <row r="26" spans="1:72" ht="20.100000000000001" hidden="1" customHeight="1" x14ac:dyDescent="0.35">
      <c r="A26" s="91">
        <v>45313</v>
      </c>
      <c r="B26" s="12">
        <f t="shared" si="0"/>
        <v>53</v>
      </c>
      <c r="C26" s="12">
        <v>26</v>
      </c>
      <c r="D26" s="12">
        <v>27</v>
      </c>
      <c r="E26" s="13">
        <v>20</v>
      </c>
      <c r="F26" s="13">
        <v>19</v>
      </c>
      <c r="G26" s="13">
        <v>6</v>
      </c>
      <c r="H26" s="117">
        <v>3</v>
      </c>
      <c r="I26" s="14">
        <v>2</v>
      </c>
      <c r="J26" s="14">
        <v>2</v>
      </c>
      <c r="K26" s="14">
        <v>1</v>
      </c>
      <c r="L26" s="14">
        <v>0</v>
      </c>
      <c r="M26" s="15">
        <v>39</v>
      </c>
      <c r="N26" s="15">
        <v>12</v>
      </c>
      <c r="O26" s="15">
        <v>2</v>
      </c>
      <c r="P26" s="25">
        <v>19</v>
      </c>
      <c r="Q26" s="25">
        <v>12</v>
      </c>
      <c r="R26" s="25">
        <v>1</v>
      </c>
      <c r="S26" s="25">
        <v>6</v>
      </c>
      <c r="T26" s="25">
        <v>7</v>
      </c>
      <c r="U26" s="25">
        <v>1</v>
      </c>
      <c r="V26" s="25">
        <v>2</v>
      </c>
      <c r="W26" s="25">
        <v>0</v>
      </c>
      <c r="X26" s="25">
        <v>0</v>
      </c>
      <c r="Y26" s="18">
        <v>1</v>
      </c>
      <c r="Z26" s="18">
        <v>1</v>
      </c>
      <c r="AA26" s="18">
        <v>0</v>
      </c>
      <c r="AB26" s="18">
        <v>1</v>
      </c>
      <c r="AC26" s="19">
        <v>4</v>
      </c>
      <c r="AD26" s="19">
        <v>7</v>
      </c>
      <c r="AE26" s="19">
        <v>1</v>
      </c>
      <c r="AF26" s="19">
        <v>1</v>
      </c>
      <c r="AG26" s="19">
        <v>4</v>
      </c>
      <c r="AH26" s="19">
        <v>3</v>
      </c>
      <c r="AI26" s="19">
        <v>9</v>
      </c>
      <c r="AJ26" s="19">
        <v>10</v>
      </c>
      <c r="AK26" s="19">
        <v>8</v>
      </c>
      <c r="AL26" s="19">
        <v>6</v>
      </c>
      <c r="AM26" s="20">
        <v>3</v>
      </c>
      <c r="AN26" s="20">
        <v>1</v>
      </c>
      <c r="AO26" s="20">
        <v>4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1</v>
      </c>
      <c r="AV26" s="20">
        <v>0</v>
      </c>
      <c r="AW26" s="28">
        <v>1</v>
      </c>
      <c r="AX26" s="28">
        <v>0</v>
      </c>
      <c r="AY26" s="28">
        <v>0</v>
      </c>
      <c r="AZ26" s="28">
        <v>1</v>
      </c>
      <c r="BA26" s="28">
        <v>0</v>
      </c>
      <c r="BB26" s="28">
        <v>0</v>
      </c>
      <c r="BC26" s="28">
        <v>0</v>
      </c>
      <c r="BD26" s="28">
        <v>0</v>
      </c>
      <c r="BE26" s="28">
        <v>1</v>
      </c>
      <c r="BF26" s="28">
        <v>0</v>
      </c>
      <c r="BG26" s="28">
        <v>0</v>
      </c>
      <c r="BH26" s="28">
        <v>1</v>
      </c>
      <c r="BI26" s="28">
        <v>1</v>
      </c>
      <c r="BJ26" s="28">
        <v>0</v>
      </c>
      <c r="BK26" s="28">
        <v>1</v>
      </c>
      <c r="BL26" s="28">
        <v>0</v>
      </c>
      <c r="BM26" s="28">
        <v>0</v>
      </c>
      <c r="BN26" s="28">
        <v>0</v>
      </c>
      <c r="BO26" s="28">
        <v>0</v>
      </c>
      <c r="BP26" s="24">
        <f t="shared" si="1"/>
        <v>5</v>
      </c>
      <c r="BQ26">
        <f t="shared" si="2"/>
        <v>53</v>
      </c>
      <c r="BR26">
        <f t="shared" si="3"/>
        <v>53</v>
      </c>
      <c r="BS26">
        <f t="shared" si="4"/>
        <v>10</v>
      </c>
      <c r="BT26">
        <f t="shared" si="5"/>
        <v>10</v>
      </c>
    </row>
    <row r="27" spans="1:72" ht="20.100000000000001" hidden="1" customHeight="1" x14ac:dyDescent="0.35">
      <c r="A27" s="91">
        <v>45314</v>
      </c>
      <c r="B27" s="12">
        <f t="shared" si="0"/>
        <v>51</v>
      </c>
      <c r="C27" s="12">
        <v>24</v>
      </c>
      <c r="D27" s="12">
        <v>27</v>
      </c>
      <c r="E27" s="13">
        <v>27</v>
      </c>
      <c r="F27" s="13">
        <v>10</v>
      </c>
      <c r="G27" s="13">
        <v>7</v>
      </c>
      <c r="H27" s="117">
        <v>3</v>
      </c>
      <c r="I27" s="14">
        <v>2</v>
      </c>
      <c r="J27" s="14">
        <v>2</v>
      </c>
      <c r="K27" s="14">
        <v>0</v>
      </c>
      <c r="L27" s="14">
        <v>0</v>
      </c>
      <c r="M27" s="15">
        <v>26</v>
      </c>
      <c r="N27" s="15">
        <v>21</v>
      </c>
      <c r="O27" s="15">
        <v>4</v>
      </c>
      <c r="P27" s="25">
        <v>30</v>
      </c>
      <c r="Q27" s="25">
        <v>4</v>
      </c>
      <c r="R27" s="25">
        <v>1</v>
      </c>
      <c r="S27" s="25">
        <v>3</v>
      </c>
      <c r="T27" s="25">
        <v>3</v>
      </c>
      <c r="U27" s="25">
        <v>2</v>
      </c>
      <c r="V27" s="25">
        <v>3</v>
      </c>
      <c r="W27" s="25">
        <v>0</v>
      </c>
      <c r="X27" s="25">
        <v>1</v>
      </c>
      <c r="Y27" s="18">
        <v>1</v>
      </c>
      <c r="Z27" s="18">
        <v>1</v>
      </c>
      <c r="AA27" s="18">
        <v>0</v>
      </c>
      <c r="AB27" s="18">
        <v>0</v>
      </c>
      <c r="AC27" s="19">
        <v>6</v>
      </c>
      <c r="AD27" s="19">
        <v>8</v>
      </c>
      <c r="AE27" s="19">
        <v>3</v>
      </c>
      <c r="AF27" s="19">
        <v>1</v>
      </c>
      <c r="AG27" s="19">
        <v>3</v>
      </c>
      <c r="AH27" s="19">
        <v>2</v>
      </c>
      <c r="AI27" s="19">
        <v>3</v>
      </c>
      <c r="AJ27" s="19">
        <v>9</v>
      </c>
      <c r="AK27" s="19">
        <v>9</v>
      </c>
      <c r="AL27" s="19">
        <v>7</v>
      </c>
      <c r="AM27" s="20">
        <v>3</v>
      </c>
      <c r="AN27" s="20">
        <v>0</v>
      </c>
      <c r="AO27" s="20">
        <v>3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2</v>
      </c>
      <c r="AV27" s="20">
        <v>0</v>
      </c>
      <c r="AW27" s="28">
        <v>2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1</v>
      </c>
      <c r="BD27" s="28">
        <v>0</v>
      </c>
      <c r="BE27" s="28">
        <v>0</v>
      </c>
      <c r="BF27" s="28">
        <v>0</v>
      </c>
      <c r="BG27" s="28">
        <v>0</v>
      </c>
      <c r="BH27" s="28">
        <v>1</v>
      </c>
      <c r="BI27" s="28">
        <v>1</v>
      </c>
      <c r="BJ27" s="28">
        <v>0</v>
      </c>
      <c r="BK27" s="28">
        <v>1</v>
      </c>
      <c r="BL27" s="28">
        <v>0</v>
      </c>
      <c r="BM27" s="28">
        <v>0</v>
      </c>
      <c r="BN27" s="28">
        <v>0</v>
      </c>
      <c r="BO27" s="28">
        <v>0</v>
      </c>
      <c r="BP27" s="24">
        <f t="shared" si="1"/>
        <v>4</v>
      </c>
      <c r="BQ27">
        <f t="shared" si="2"/>
        <v>51</v>
      </c>
      <c r="BR27">
        <f t="shared" si="3"/>
        <v>51</v>
      </c>
      <c r="BS27">
        <f t="shared" si="4"/>
        <v>10</v>
      </c>
      <c r="BT27">
        <f t="shared" si="5"/>
        <v>10</v>
      </c>
    </row>
    <row r="28" spans="1:72" ht="20.100000000000001" hidden="1" customHeight="1" x14ac:dyDescent="0.35">
      <c r="A28" s="91">
        <v>45315</v>
      </c>
      <c r="B28" s="12">
        <f t="shared" si="0"/>
        <v>52</v>
      </c>
      <c r="C28" s="12">
        <v>25</v>
      </c>
      <c r="D28" s="12">
        <v>27</v>
      </c>
      <c r="E28" s="13">
        <v>18</v>
      </c>
      <c r="F28" s="13">
        <v>22</v>
      </c>
      <c r="G28" s="13">
        <v>5</v>
      </c>
      <c r="H28" s="117">
        <v>0</v>
      </c>
      <c r="I28" s="14">
        <v>4</v>
      </c>
      <c r="J28" s="14">
        <v>3</v>
      </c>
      <c r="K28" s="14">
        <v>0</v>
      </c>
      <c r="L28" s="14">
        <v>0</v>
      </c>
      <c r="M28" s="15">
        <v>43</v>
      </c>
      <c r="N28" s="15">
        <v>7</v>
      </c>
      <c r="O28" s="15">
        <v>2</v>
      </c>
      <c r="P28" s="25">
        <v>24</v>
      </c>
      <c r="Q28" s="25">
        <v>7</v>
      </c>
      <c r="R28" s="25">
        <v>2</v>
      </c>
      <c r="S28" s="25">
        <v>6</v>
      </c>
      <c r="T28" s="25">
        <v>3</v>
      </c>
      <c r="U28" s="25">
        <v>1</v>
      </c>
      <c r="V28" s="25">
        <v>2</v>
      </c>
      <c r="W28" s="25">
        <v>0</v>
      </c>
      <c r="X28" s="25">
        <v>0</v>
      </c>
      <c r="Y28" s="18">
        <v>2</v>
      </c>
      <c r="Z28" s="18">
        <v>2</v>
      </c>
      <c r="AA28" s="18">
        <v>0</v>
      </c>
      <c r="AB28" s="18">
        <v>2</v>
      </c>
      <c r="AC28" s="19">
        <v>8</v>
      </c>
      <c r="AD28" s="19">
        <v>9</v>
      </c>
      <c r="AE28" s="19">
        <v>1</v>
      </c>
      <c r="AF28" s="19">
        <v>0</v>
      </c>
      <c r="AG28" s="19">
        <v>1</v>
      </c>
      <c r="AH28" s="19">
        <v>4</v>
      </c>
      <c r="AI28" s="19">
        <v>7</v>
      </c>
      <c r="AJ28" s="19">
        <v>8</v>
      </c>
      <c r="AK28" s="19">
        <v>8</v>
      </c>
      <c r="AL28" s="19">
        <v>6</v>
      </c>
      <c r="AM28" s="20">
        <v>2</v>
      </c>
      <c r="AN28" s="20">
        <v>0</v>
      </c>
      <c r="AO28" s="20">
        <v>3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8">
        <v>0</v>
      </c>
      <c r="AX28" s="28">
        <v>0</v>
      </c>
      <c r="AY28" s="28">
        <v>1</v>
      </c>
      <c r="AZ28" s="28">
        <v>0</v>
      </c>
      <c r="BA28" s="28">
        <v>0</v>
      </c>
      <c r="BB28" s="28">
        <v>0</v>
      </c>
      <c r="BC28" s="28">
        <v>1</v>
      </c>
      <c r="BD28" s="28">
        <v>0</v>
      </c>
      <c r="BE28" s="28">
        <v>1</v>
      </c>
      <c r="BF28" s="28">
        <v>0</v>
      </c>
      <c r="BG28" s="28">
        <v>0</v>
      </c>
      <c r="BH28" s="28">
        <v>1</v>
      </c>
      <c r="BI28" s="28">
        <v>1</v>
      </c>
      <c r="BJ28" s="28">
        <v>0</v>
      </c>
      <c r="BK28" s="28">
        <v>1</v>
      </c>
      <c r="BL28" s="28">
        <v>0</v>
      </c>
      <c r="BM28" s="28">
        <v>0</v>
      </c>
      <c r="BN28" s="28">
        <v>1</v>
      </c>
      <c r="BO28" s="28">
        <v>0</v>
      </c>
      <c r="BP28" s="24">
        <f t="shared" si="1"/>
        <v>7</v>
      </c>
      <c r="BQ28">
        <f t="shared" si="2"/>
        <v>52</v>
      </c>
      <c r="BR28">
        <f t="shared" si="3"/>
        <v>52</v>
      </c>
      <c r="BS28">
        <f t="shared" si="4"/>
        <v>5</v>
      </c>
      <c r="BT28">
        <f t="shared" si="5"/>
        <v>5</v>
      </c>
    </row>
    <row r="29" spans="1:72" ht="20.100000000000001" hidden="1" customHeight="1" x14ac:dyDescent="0.35">
      <c r="A29" s="91">
        <v>45316</v>
      </c>
      <c r="B29" s="12">
        <f t="shared" si="0"/>
        <v>49</v>
      </c>
      <c r="C29" s="12">
        <v>26</v>
      </c>
      <c r="D29" s="12">
        <v>23</v>
      </c>
      <c r="E29" s="13">
        <v>21</v>
      </c>
      <c r="F29" s="13">
        <v>12</v>
      </c>
      <c r="G29" s="13">
        <v>6</v>
      </c>
      <c r="H29" s="117">
        <v>5</v>
      </c>
      <c r="I29" s="14">
        <v>2</v>
      </c>
      <c r="J29" s="14">
        <v>2</v>
      </c>
      <c r="K29" s="14">
        <v>0</v>
      </c>
      <c r="L29" s="14">
        <v>1</v>
      </c>
      <c r="M29" s="15">
        <v>37</v>
      </c>
      <c r="N29" s="15">
        <v>11</v>
      </c>
      <c r="O29" s="15">
        <v>1</v>
      </c>
      <c r="P29" s="25">
        <v>26</v>
      </c>
      <c r="Q29" s="25">
        <v>5</v>
      </c>
      <c r="R29" s="25">
        <v>3</v>
      </c>
      <c r="S29" s="25">
        <v>2</v>
      </c>
      <c r="T29" s="25">
        <v>5</v>
      </c>
      <c r="U29" s="25">
        <v>0</v>
      </c>
      <c r="V29" s="25">
        <v>3</v>
      </c>
      <c r="W29" s="25">
        <v>0</v>
      </c>
      <c r="X29" s="25">
        <v>0</v>
      </c>
      <c r="Y29" s="18">
        <v>1</v>
      </c>
      <c r="Z29" s="18">
        <v>4</v>
      </c>
      <c r="AA29" s="18">
        <v>0</v>
      </c>
      <c r="AB29" s="18">
        <v>1</v>
      </c>
      <c r="AC29" s="19">
        <v>6</v>
      </c>
      <c r="AD29" s="19">
        <v>5</v>
      </c>
      <c r="AE29" s="19">
        <v>2</v>
      </c>
      <c r="AF29" s="19">
        <v>1</v>
      </c>
      <c r="AG29" s="19">
        <v>3</v>
      </c>
      <c r="AH29" s="19">
        <v>4</v>
      </c>
      <c r="AI29" s="19">
        <v>10</v>
      </c>
      <c r="AJ29" s="19">
        <v>9</v>
      </c>
      <c r="AK29" s="19">
        <v>5</v>
      </c>
      <c r="AL29" s="19">
        <v>4</v>
      </c>
      <c r="AM29" s="20">
        <v>2</v>
      </c>
      <c r="AN29" s="20">
        <v>1</v>
      </c>
      <c r="AO29" s="20">
        <v>4</v>
      </c>
      <c r="AP29" s="20">
        <v>0</v>
      </c>
      <c r="AQ29" s="20">
        <v>0</v>
      </c>
      <c r="AR29" s="20">
        <v>0</v>
      </c>
      <c r="AS29" s="20">
        <v>1</v>
      </c>
      <c r="AT29" s="20">
        <v>0</v>
      </c>
      <c r="AU29" s="20">
        <v>1</v>
      </c>
      <c r="AV29" s="20">
        <v>0</v>
      </c>
      <c r="AW29" s="28">
        <v>3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3</v>
      </c>
      <c r="BI29" s="28">
        <v>0</v>
      </c>
      <c r="BJ29" s="28">
        <v>0</v>
      </c>
      <c r="BK29" s="28">
        <v>0</v>
      </c>
      <c r="BL29" s="28">
        <v>0</v>
      </c>
      <c r="BM29" s="28">
        <v>1</v>
      </c>
      <c r="BN29" s="28">
        <v>1</v>
      </c>
      <c r="BO29" s="28">
        <v>0</v>
      </c>
      <c r="BP29" s="24">
        <f t="shared" si="1"/>
        <v>5</v>
      </c>
      <c r="BQ29">
        <f t="shared" si="2"/>
        <v>49</v>
      </c>
      <c r="BR29">
        <f t="shared" si="3"/>
        <v>49</v>
      </c>
      <c r="BS29">
        <f t="shared" si="4"/>
        <v>12</v>
      </c>
      <c r="BT29">
        <f t="shared" si="5"/>
        <v>12</v>
      </c>
    </row>
    <row r="30" spans="1:72" ht="20.100000000000001" hidden="1" customHeight="1" x14ac:dyDescent="0.35">
      <c r="A30" s="91">
        <v>45317</v>
      </c>
      <c r="B30" s="12">
        <f t="shared" si="0"/>
        <v>50</v>
      </c>
      <c r="C30" s="12">
        <v>22</v>
      </c>
      <c r="D30" s="12">
        <v>28</v>
      </c>
      <c r="E30" s="13">
        <v>25</v>
      </c>
      <c r="F30" s="13">
        <v>12</v>
      </c>
      <c r="G30" s="13">
        <v>7</v>
      </c>
      <c r="H30" s="117">
        <v>1</v>
      </c>
      <c r="I30" s="14">
        <v>2</v>
      </c>
      <c r="J30" s="14">
        <v>2</v>
      </c>
      <c r="K30" s="14">
        <v>1</v>
      </c>
      <c r="L30" s="14">
        <v>0</v>
      </c>
      <c r="M30" s="15">
        <v>34</v>
      </c>
      <c r="N30" s="15">
        <v>14</v>
      </c>
      <c r="O30" s="15">
        <v>2</v>
      </c>
      <c r="P30" s="25">
        <v>23</v>
      </c>
      <c r="Q30" s="25">
        <v>3</v>
      </c>
      <c r="R30" s="25">
        <v>4</v>
      </c>
      <c r="S30" s="25">
        <v>4</v>
      </c>
      <c r="T30" s="25">
        <v>6</v>
      </c>
      <c r="U30" s="25">
        <v>1</v>
      </c>
      <c r="V30" s="25">
        <v>4</v>
      </c>
      <c r="W30" s="25">
        <v>0</v>
      </c>
      <c r="X30" s="25">
        <v>0</v>
      </c>
      <c r="Y30" s="18">
        <v>0</v>
      </c>
      <c r="Z30" s="18">
        <v>1</v>
      </c>
      <c r="AA30" s="18">
        <v>0</v>
      </c>
      <c r="AB30" s="18">
        <v>3</v>
      </c>
      <c r="AC30" s="19">
        <v>4</v>
      </c>
      <c r="AD30" s="19">
        <v>14</v>
      </c>
      <c r="AE30" s="19">
        <v>2</v>
      </c>
      <c r="AF30" s="19">
        <v>1</v>
      </c>
      <c r="AG30" s="19">
        <v>2</v>
      </c>
      <c r="AH30" s="19">
        <v>0</v>
      </c>
      <c r="AI30" s="19">
        <v>10</v>
      </c>
      <c r="AJ30" s="19">
        <v>6</v>
      </c>
      <c r="AK30" s="19">
        <v>4</v>
      </c>
      <c r="AL30" s="19">
        <v>7</v>
      </c>
      <c r="AM30" s="20">
        <v>1</v>
      </c>
      <c r="AN30" s="20">
        <v>1</v>
      </c>
      <c r="AO30" s="20">
        <v>3</v>
      </c>
      <c r="AP30" s="20">
        <v>1</v>
      </c>
      <c r="AQ30" s="20">
        <v>0</v>
      </c>
      <c r="AR30" s="20">
        <v>0</v>
      </c>
      <c r="AS30" s="20">
        <v>0</v>
      </c>
      <c r="AT30" s="20">
        <v>0</v>
      </c>
      <c r="AU30" s="20">
        <v>1</v>
      </c>
      <c r="AV30" s="20">
        <v>0</v>
      </c>
      <c r="AW30" s="20">
        <v>2</v>
      </c>
      <c r="AX30" s="20">
        <v>0</v>
      </c>
      <c r="AY30" s="28">
        <v>0</v>
      </c>
      <c r="AZ30" s="28">
        <v>1</v>
      </c>
      <c r="BA30" s="28">
        <v>0</v>
      </c>
      <c r="BB30" s="28">
        <v>1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1</v>
      </c>
      <c r="BI30" s="28">
        <v>1</v>
      </c>
      <c r="BJ30" s="28">
        <v>0</v>
      </c>
      <c r="BK30" s="28">
        <v>1</v>
      </c>
      <c r="BL30" s="28">
        <v>0</v>
      </c>
      <c r="BM30" s="28">
        <v>0</v>
      </c>
      <c r="BN30" s="28">
        <v>0</v>
      </c>
      <c r="BO30" s="28">
        <v>0</v>
      </c>
      <c r="BP30" s="24">
        <f t="shared" si="1"/>
        <v>5</v>
      </c>
      <c r="BQ30">
        <f t="shared" si="2"/>
        <v>50</v>
      </c>
      <c r="BR30">
        <f t="shared" si="3"/>
        <v>50</v>
      </c>
      <c r="BS30">
        <f t="shared" si="4"/>
        <v>9</v>
      </c>
      <c r="BT30">
        <f t="shared" si="5"/>
        <v>9</v>
      </c>
    </row>
    <row r="31" spans="1:72" ht="20.100000000000001" hidden="1" customHeight="1" x14ac:dyDescent="0.35">
      <c r="A31" s="91">
        <v>45318</v>
      </c>
      <c r="B31" s="12">
        <f t="shared" si="0"/>
        <v>46</v>
      </c>
      <c r="C31" s="12">
        <v>24</v>
      </c>
      <c r="D31" s="12">
        <v>22</v>
      </c>
      <c r="E31" s="13">
        <v>18</v>
      </c>
      <c r="F31" s="13">
        <v>13</v>
      </c>
      <c r="G31" s="13">
        <v>4</v>
      </c>
      <c r="H31" s="117">
        <v>1</v>
      </c>
      <c r="I31" s="14">
        <v>5</v>
      </c>
      <c r="J31" s="14">
        <v>4</v>
      </c>
      <c r="K31" s="14">
        <v>0</v>
      </c>
      <c r="L31" s="14">
        <v>1</v>
      </c>
      <c r="M31" s="15">
        <v>38</v>
      </c>
      <c r="N31" s="15">
        <v>5</v>
      </c>
      <c r="O31" s="15">
        <v>3</v>
      </c>
      <c r="P31" s="25">
        <v>18</v>
      </c>
      <c r="Q31" s="25">
        <v>9</v>
      </c>
      <c r="R31" s="25">
        <v>3</v>
      </c>
      <c r="S31" s="25">
        <v>0</v>
      </c>
      <c r="T31" s="25">
        <v>3</v>
      </c>
      <c r="U31" s="25">
        <v>1</v>
      </c>
      <c r="V31" s="25">
        <v>1</v>
      </c>
      <c r="W31" s="25">
        <v>0</v>
      </c>
      <c r="X31" s="25">
        <v>1</v>
      </c>
      <c r="Y31" s="18">
        <v>0</v>
      </c>
      <c r="Z31" s="18">
        <v>2</v>
      </c>
      <c r="AA31" s="18">
        <v>0</v>
      </c>
      <c r="AB31" s="18">
        <v>3</v>
      </c>
      <c r="AC31" s="19">
        <v>5</v>
      </c>
      <c r="AD31" s="19">
        <v>4</v>
      </c>
      <c r="AE31" s="19">
        <v>1</v>
      </c>
      <c r="AF31" s="19">
        <v>3</v>
      </c>
      <c r="AG31" s="19">
        <v>5</v>
      </c>
      <c r="AH31" s="19">
        <v>1</v>
      </c>
      <c r="AI31" s="19">
        <v>9</v>
      </c>
      <c r="AJ31" s="19">
        <v>10</v>
      </c>
      <c r="AK31" s="19">
        <v>4</v>
      </c>
      <c r="AL31" s="19">
        <v>4</v>
      </c>
      <c r="AM31" s="20">
        <v>0</v>
      </c>
      <c r="AN31" s="20">
        <v>1</v>
      </c>
      <c r="AO31" s="20">
        <v>1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1</v>
      </c>
      <c r="AV31" s="20">
        <v>0</v>
      </c>
      <c r="AW31" s="28">
        <v>3</v>
      </c>
      <c r="AX31" s="28">
        <v>0</v>
      </c>
      <c r="AY31" s="28">
        <v>0</v>
      </c>
      <c r="AZ31" s="28">
        <v>4</v>
      </c>
      <c r="BA31" s="28">
        <v>0</v>
      </c>
      <c r="BB31" s="44">
        <v>0</v>
      </c>
      <c r="BC31" s="28">
        <v>0</v>
      </c>
      <c r="BD31" s="28">
        <v>2</v>
      </c>
      <c r="BE31" s="28">
        <v>2</v>
      </c>
      <c r="BF31" s="28">
        <v>0</v>
      </c>
      <c r="BG31" s="28">
        <v>0</v>
      </c>
      <c r="BH31" s="28">
        <v>1</v>
      </c>
      <c r="BI31" s="28">
        <v>1</v>
      </c>
      <c r="BJ31" s="28">
        <v>0</v>
      </c>
      <c r="BK31" s="28">
        <v>0</v>
      </c>
      <c r="BL31" s="28">
        <v>0</v>
      </c>
      <c r="BM31" s="28">
        <v>0</v>
      </c>
      <c r="BN31" s="28">
        <v>0</v>
      </c>
      <c r="BO31" s="28">
        <v>0</v>
      </c>
      <c r="BP31" s="24">
        <f t="shared" si="1"/>
        <v>10</v>
      </c>
      <c r="BQ31">
        <f t="shared" si="2"/>
        <v>46</v>
      </c>
      <c r="BR31">
        <f t="shared" si="3"/>
        <v>46</v>
      </c>
      <c r="BS31">
        <f t="shared" si="4"/>
        <v>6</v>
      </c>
      <c r="BT31">
        <f t="shared" si="5"/>
        <v>6</v>
      </c>
    </row>
    <row r="32" spans="1:72" ht="18.75" hidden="1" customHeight="1" x14ac:dyDescent="0.35">
      <c r="A32" s="91">
        <v>45319</v>
      </c>
      <c r="B32" s="12">
        <f t="shared" si="0"/>
        <v>22</v>
      </c>
      <c r="C32" s="12">
        <v>15</v>
      </c>
      <c r="D32" s="12">
        <v>7</v>
      </c>
      <c r="E32" s="13">
        <v>10</v>
      </c>
      <c r="F32" s="13">
        <v>2</v>
      </c>
      <c r="G32" s="13">
        <v>3</v>
      </c>
      <c r="H32" s="117">
        <v>1</v>
      </c>
      <c r="I32" s="14">
        <v>1</v>
      </c>
      <c r="J32" s="14">
        <v>4</v>
      </c>
      <c r="K32" s="14">
        <v>0</v>
      </c>
      <c r="L32" s="14">
        <v>1</v>
      </c>
      <c r="M32" s="15">
        <v>14</v>
      </c>
      <c r="N32" s="15">
        <v>5</v>
      </c>
      <c r="O32" s="15">
        <v>3</v>
      </c>
      <c r="P32" s="25">
        <v>8</v>
      </c>
      <c r="Q32" s="25">
        <v>2</v>
      </c>
      <c r="R32" s="25">
        <v>0</v>
      </c>
      <c r="S32" s="25">
        <v>0</v>
      </c>
      <c r="T32" s="25">
        <v>2</v>
      </c>
      <c r="U32" s="25">
        <v>0</v>
      </c>
      <c r="V32" s="25">
        <v>3</v>
      </c>
      <c r="W32" s="25">
        <v>0</v>
      </c>
      <c r="X32" s="25">
        <v>1</v>
      </c>
      <c r="Y32" s="18">
        <v>0</v>
      </c>
      <c r="Z32" s="18">
        <v>0</v>
      </c>
      <c r="AA32" s="18">
        <v>0</v>
      </c>
      <c r="AB32" s="18">
        <v>0</v>
      </c>
      <c r="AC32" s="19">
        <v>4</v>
      </c>
      <c r="AD32" s="19">
        <v>3</v>
      </c>
      <c r="AE32" s="19">
        <v>1</v>
      </c>
      <c r="AF32" s="19">
        <v>1</v>
      </c>
      <c r="AG32" s="19">
        <v>1</v>
      </c>
      <c r="AH32" s="19">
        <v>0</v>
      </c>
      <c r="AI32" s="19">
        <v>6</v>
      </c>
      <c r="AJ32" s="19">
        <v>3</v>
      </c>
      <c r="AK32" s="19">
        <v>3</v>
      </c>
      <c r="AL32" s="19">
        <v>0</v>
      </c>
      <c r="AM32" s="20">
        <v>1</v>
      </c>
      <c r="AN32" s="20">
        <v>0</v>
      </c>
      <c r="AO32" s="20">
        <v>2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8">
        <v>2</v>
      </c>
      <c r="AX32" s="28">
        <v>0</v>
      </c>
      <c r="AY32" s="28">
        <v>0</v>
      </c>
      <c r="AZ32" s="28">
        <v>1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1</v>
      </c>
      <c r="BG32" s="28">
        <v>0</v>
      </c>
      <c r="BH32" s="28">
        <v>2</v>
      </c>
      <c r="BI32" s="28">
        <v>1</v>
      </c>
      <c r="BJ32" s="28">
        <v>0</v>
      </c>
      <c r="BK32" s="28">
        <v>0</v>
      </c>
      <c r="BL32" s="28">
        <v>0</v>
      </c>
      <c r="BM32" s="28">
        <v>1</v>
      </c>
      <c r="BN32" s="28">
        <v>0</v>
      </c>
      <c r="BO32" s="28">
        <v>0</v>
      </c>
      <c r="BP32" s="24">
        <f t="shared" si="1"/>
        <v>6</v>
      </c>
      <c r="BQ32">
        <f t="shared" si="2"/>
        <v>22</v>
      </c>
      <c r="BR32">
        <f t="shared" si="3"/>
        <v>22</v>
      </c>
      <c r="BS32">
        <f t="shared" si="4"/>
        <v>5</v>
      </c>
      <c r="BT32">
        <f t="shared" si="5"/>
        <v>5</v>
      </c>
    </row>
    <row r="33" spans="1:72" ht="20.100000000000001" hidden="1" customHeight="1" x14ac:dyDescent="0.35">
      <c r="A33" s="91">
        <v>45320</v>
      </c>
      <c r="B33" s="12">
        <f t="shared" si="0"/>
        <v>38</v>
      </c>
      <c r="C33" s="12">
        <v>22</v>
      </c>
      <c r="D33" s="12">
        <v>16</v>
      </c>
      <c r="E33" s="13">
        <v>19</v>
      </c>
      <c r="F33" s="13">
        <v>8</v>
      </c>
      <c r="G33" s="13">
        <v>7</v>
      </c>
      <c r="H33" s="117">
        <v>1</v>
      </c>
      <c r="I33" s="14">
        <v>2</v>
      </c>
      <c r="J33" s="14">
        <v>1</v>
      </c>
      <c r="K33" s="14">
        <v>0</v>
      </c>
      <c r="L33" s="14">
        <v>0</v>
      </c>
      <c r="M33" s="15">
        <v>21</v>
      </c>
      <c r="N33" s="15">
        <v>12</v>
      </c>
      <c r="O33" s="15">
        <v>5</v>
      </c>
      <c r="P33" s="16">
        <v>18</v>
      </c>
      <c r="Q33" s="16">
        <v>6</v>
      </c>
      <c r="R33" s="16">
        <v>2</v>
      </c>
      <c r="S33" s="16">
        <v>1</v>
      </c>
      <c r="T33" s="16">
        <v>7</v>
      </c>
      <c r="U33" s="16">
        <v>0</v>
      </c>
      <c r="V33" s="17">
        <v>0</v>
      </c>
      <c r="W33" s="17">
        <v>0</v>
      </c>
      <c r="X33" s="17">
        <v>1</v>
      </c>
      <c r="Y33" s="18">
        <v>0</v>
      </c>
      <c r="Z33" s="18">
        <v>3</v>
      </c>
      <c r="AA33" s="18">
        <v>0</v>
      </c>
      <c r="AB33" s="18">
        <v>3</v>
      </c>
      <c r="AC33" s="19">
        <v>5</v>
      </c>
      <c r="AD33" s="19">
        <v>6</v>
      </c>
      <c r="AE33" s="19">
        <v>0</v>
      </c>
      <c r="AF33" s="19">
        <v>0</v>
      </c>
      <c r="AG33" s="19">
        <v>7</v>
      </c>
      <c r="AH33" s="19">
        <v>3</v>
      </c>
      <c r="AI33" s="19">
        <v>4</v>
      </c>
      <c r="AJ33" s="19">
        <v>4</v>
      </c>
      <c r="AK33" s="19">
        <v>6</v>
      </c>
      <c r="AL33" s="19">
        <v>3</v>
      </c>
      <c r="AM33" s="12">
        <v>1</v>
      </c>
      <c r="AN33" s="20">
        <v>0</v>
      </c>
      <c r="AO33" s="20">
        <v>4</v>
      </c>
      <c r="AP33" s="20">
        <v>0</v>
      </c>
      <c r="AQ33" s="20">
        <v>0</v>
      </c>
      <c r="AR33" s="20">
        <v>1</v>
      </c>
      <c r="AS33" s="20">
        <v>0</v>
      </c>
      <c r="AT33" s="20">
        <v>0</v>
      </c>
      <c r="AU33" s="20">
        <v>0</v>
      </c>
      <c r="AV33" s="20">
        <v>0</v>
      </c>
      <c r="AW33" s="28">
        <v>1</v>
      </c>
      <c r="AX33" s="28">
        <v>1</v>
      </c>
      <c r="AY33" s="28">
        <v>0</v>
      </c>
      <c r="AZ33" s="20">
        <v>0</v>
      </c>
      <c r="BA33" s="28">
        <v>0</v>
      </c>
      <c r="BB33" s="28">
        <v>0</v>
      </c>
      <c r="BC33" s="28">
        <v>0</v>
      </c>
      <c r="BD33" s="28">
        <v>1</v>
      </c>
      <c r="BE33" s="28">
        <v>0</v>
      </c>
      <c r="BF33" s="28">
        <v>0</v>
      </c>
      <c r="BG33" s="28">
        <v>0</v>
      </c>
      <c r="BH33" s="28">
        <v>1</v>
      </c>
      <c r="BI33" s="28">
        <v>1</v>
      </c>
      <c r="BJ33" s="28">
        <v>0</v>
      </c>
      <c r="BK33" s="28">
        <v>0</v>
      </c>
      <c r="BL33" s="28">
        <v>0</v>
      </c>
      <c r="BM33" s="28">
        <v>0</v>
      </c>
      <c r="BN33" s="28">
        <v>0</v>
      </c>
      <c r="BO33" s="28">
        <v>0</v>
      </c>
      <c r="BP33" s="24">
        <f t="shared" si="1"/>
        <v>3</v>
      </c>
      <c r="BQ33">
        <f t="shared" si="2"/>
        <v>38</v>
      </c>
      <c r="BR33">
        <f t="shared" si="3"/>
        <v>38</v>
      </c>
      <c r="BS33">
        <f t="shared" si="4"/>
        <v>8</v>
      </c>
      <c r="BT33">
        <f t="shared" si="5"/>
        <v>8</v>
      </c>
    </row>
    <row r="34" spans="1:72" ht="20.100000000000001" hidden="1" customHeight="1" x14ac:dyDescent="0.35">
      <c r="A34" s="91">
        <v>45321</v>
      </c>
      <c r="B34" s="12">
        <f t="shared" si="0"/>
        <v>52</v>
      </c>
      <c r="C34" s="12">
        <v>29</v>
      </c>
      <c r="D34" s="12">
        <v>23</v>
      </c>
      <c r="E34" s="13">
        <v>26</v>
      </c>
      <c r="F34" s="13">
        <v>15</v>
      </c>
      <c r="G34" s="13">
        <v>7</v>
      </c>
      <c r="H34" s="117">
        <v>0</v>
      </c>
      <c r="I34" s="14">
        <v>2</v>
      </c>
      <c r="J34" s="14">
        <v>1</v>
      </c>
      <c r="K34" s="14">
        <v>1</v>
      </c>
      <c r="L34" s="14">
        <v>0</v>
      </c>
      <c r="M34" s="15">
        <v>12</v>
      </c>
      <c r="N34" s="15">
        <v>37</v>
      </c>
      <c r="O34" s="15">
        <v>3</v>
      </c>
      <c r="P34" s="16">
        <v>30</v>
      </c>
      <c r="Q34" s="16">
        <v>8</v>
      </c>
      <c r="R34" s="16">
        <v>0</v>
      </c>
      <c r="S34" s="16">
        <v>4</v>
      </c>
      <c r="T34" s="16">
        <v>4</v>
      </c>
      <c r="U34" s="16">
        <v>1</v>
      </c>
      <c r="V34" s="17">
        <v>0</v>
      </c>
      <c r="W34" s="17">
        <v>0</v>
      </c>
      <c r="X34" s="17">
        <v>1</v>
      </c>
      <c r="Y34" s="18">
        <v>0</v>
      </c>
      <c r="Z34" s="18">
        <v>1</v>
      </c>
      <c r="AA34" s="18">
        <v>0</v>
      </c>
      <c r="AB34" s="18">
        <v>5</v>
      </c>
      <c r="AC34" s="19">
        <v>5</v>
      </c>
      <c r="AD34" s="19">
        <v>11</v>
      </c>
      <c r="AE34" s="19">
        <v>1</v>
      </c>
      <c r="AF34" s="19">
        <v>2</v>
      </c>
      <c r="AG34" s="19">
        <v>8</v>
      </c>
      <c r="AH34" s="19">
        <v>2</v>
      </c>
      <c r="AI34" s="19">
        <v>12</v>
      </c>
      <c r="AJ34" s="19">
        <v>4</v>
      </c>
      <c r="AK34" s="19">
        <v>3</v>
      </c>
      <c r="AL34" s="19">
        <v>4</v>
      </c>
      <c r="AM34" s="12">
        <v>1</v>
      </c>
      <c r="AN34" s="20">
        <v>1</v>
      </c>
      <c r="AO34" s="20">
        <v>4</v>
      </c>
      <c r="AP34" s="20">
        <v>0</v>
      </c>
      <c r="AQ34" s="20">
        <v>1</v>
      </c>
      <c r="AR34" s="20">
        <v>0</v>
      </c>
      <c r="AS34" s="20">
        <v>0</v>
      </c>
      <c r="AT34" s="20">
        <v>0</v>
      </c>
      <c r="AU34" s="20">
        <v>1</v>
      </c>
      <c r="AV34" s="20">
        <v>0</v>
      </c>
      <c r="AW34" s="28">
        <v>0</v>
      </c>
      <c r="AX34" s="28">
        <v>0</v>
      </c>
      <c r="AY34" s="28">
        <v>0</v>
      </c>
      <c r="AZ34" s="20">
        <v>0</v>
      </c>
      <c r="BA34" s="28">
        <v>0</v>
      </c>
      <c r="BB34" s="28">
        <v>0</v>
      </c>
      <c r="BC34" s="28">
        <v>0</v>
      </c>
      <c r="BD34" s="28">
        <v>2</v>
      </c>
      <c r="BE34" s="28">
        <v>0</v>
      </c>
      <c r="BF34" s="28">
        <v>0</v>
      </c>
      <c r="BG34" s="28">
        <v>0</v>
      </c>
      <c r="BH34" s="28">
        <v>2</v>
      </c>
      <c r="BI34" s="28">
        <v>0</v>
      </c>
      <c r="BJ34" s="28">
        <v>0</v>
      </c>
      <c r="BK34" s="28">
        <v>0</v>
      </c>
      <c r="BL34" s="28">
        <v>0</v>
      </c>
      <c r="BM34" s="28">
        <v>0</v>
      </c>
      <c r="BN34" s="28">
        <v>0</v>
      </c>
      <c r="BO34" s="28">
        <v>0</v>
      </c>
      <c r="BP34" s="24">
        <f>SUM(AY34:BO34)</f>
        <v>4</v>
      </c>
      <c r="BQ34">
        <f t="shared" si="2"/>
        <v>52</v>
      </c>
      <c r="BR34">
        <f t="shared" si="3"/>
        <v>52</v>
      </c>
      <c r="BS34">
        <f t="shared" si="4"/>
        <v>8</v>
      </c>
      <c r="BT34">
        <f t="shared" si="5"/>
        <v>8</v>
      </c>
    </row>
    <row r="35" spans="1:72" ht="20.100000000000001" hidden="1" customHeight="1" x14ac:dyDescent="0.35">
      <c r="A35" s="91">
        <v>45322</v>
      </c>
      <c r="B35" s="12">
        <f t="shared" si="0"/>
        <v>53</v>
      </c>
      <c r="C35" s="12">
        <v>31</v>
      </c>
      <c r="D35" s="12">
        <v>22</v>
      </c>
      <c r="E35" s="13">
        <v>24</v>
      </c>
      <c r="F35" s="13">
        <v>15</v>
      </c>
      <c r="G35" s="13">
        <v>4</v>
      </c>
      <c r="H35" s="117">
        <v>2</v>
      </c>
      <c r="I35" s="14">
        <v>4</v>
      </c>
      <c r="J35" s="14">
        <v>2</v>
      </c>
      <c r="K35" s="14">
        <v>2</v>
      </c>
      <c r="L35" s="14">
        <v>0</v>
      </c>
      <c r="M35" s="15">
        <v>35</v>
      </c>
      <c r="N35" s="15">
        <v>14</v>
      </c>
      <c r="O35" s="15">
        <v>4</v>
      </c>
      <c r="P35" s="16">
        <v>24</v>
      </c>
      <c r="Q35" s="16">
        <v>10</v>
      </c>
      <c r="R35" s="16">
        <v>1</v>
      </c>
      <c r="S35" s="16">
        <v>1</v>
      </c>
      <c r="T35" s="16">
        <v>4</v>
      </c>
      <c r="U35" s="16">
        <v>1</v>
      </c>
      <c r="V35" s="17">
        <v>4</v>
      </c>
      <c r="W35" s="17">
        <v>0</v>
      </c>
      <c r="X35" s="17">
        <v>0</v>
      </c>
      <c r="Y35" s="18">
        <v>1</v>
      </c>
      <c r="Z35" s="18">
        <v>1</v>
      </c>
      <c r="AA35" s="18">
        <v>0</v>
      </c>
      <c r="AB35" s="18">
        <v>2</v>
      </c>
      <c r="AC35" s="19">
        <v>5</v>
      </c>
      <c r="AD35" s="19">
        <v>5</v>
      </c>
      <c r="AE35" s="19">
        <v>1</v>
      </c>
      <c r="AF35" s="19">
        <v>1</v>
      </c>
      <c r="AG35" s="19">
        <v>7</v>
      </c>
      <c r="AH35" s="19">
        <v>3</v>
      </c>
      <c r="AI35" s="19">
        <v>13</v>
      </c>
      <c r="AJ35" s="19">
        <v>8</v>
      </c>
      <c r="AK35" s="19">
        <v>5</v>
      </c>
      <c r="AL35" s="19">
        <v>5</v>
      </c>
      <c r="AM35" s="12">
        <v>0</v>
      </c>
      <c r="AN35" s="20">
        <v>1</v>
      </c>
      <c r="AO35" s="20">
        <v>4</v>
      </c>
      <c r="AP35" s="20">
        <v>0</v>
      </c>
      <c r="AQ35" s="20">
        <v>0</v>
      </c>
      <c r="AR35" s="20">
        <v>0</v>
      </c>
      <c r="AS35" s="20">
        <v>0</v>
      </c>
      <c r="AT35" s="20">
        <v>1</v>
      </c>
      <c r="AU35" s="20">
        <v>1</v>
      </c>
      <c r="AV35" s="20">
        <v>0</v>
      </c>
      <c r="AW35" s="28">
        <v>1</v>
      </c>
      <c r="AX35" s="28">
        <v>0</v>
      </c>
      <c r="AY35" s="28">
        <v>0</v>
      </c>
      <c r="AZ35" s="20">
        <v>0</v>
      </c>
      <c r="BA35" s="28">
        <v>0</v>
      </c>
      <c r="BB35" s="28">
        <v>0</v>
      </c>
      <c r="BC35" s="28">
        <v>0</v>
      </c>
      <c r="BD35" s="28">
        <v>5</v>
      </c>
      <c r="BE35" s="28">
        <v>0</v>
      </c>
      <c r="BF35" s="28">
        <v>0</v>
      </c>
      <c r="BG35" s="28">
        <v>0</v>
      </c>
      <c r="BH35" s="28">
        <v>2</v>
      </c>
      <c r="BI35" s="28">
        <v>0</v>
      </c>
      <c r="BJ35" s="28">
        <v>0</v>
      </c>
      <c r="BK35" s="28">
        <v>0</v>
      </c>
      <c r="BL35" s="28">
        <v>1</v>
      </c>
      <c r="BM35" s="28">
        <v>0</v>
      </c>
      <c r="BN35" s="28">
        <v>0</v>
      </c>
      <c r="BO35" s="28">
        <v>0</v>
      </c>
      <c r="BP35" s="24">
        <f>SUM(AY35:BO35)</f>
        <v>8</v>
      </c>
      <c r="BQ35">
        <f t="shared" si="2"/>
        <v>53</v>
      </c>
      <c r="BR35">
        <f t="shared" si="3"/>
        <v>53</v>
      </c>
      <c r="BS35">
        <f t="shared" si="4"/>
        <v>8</v>
      </c>
      <c r="BT35">
        <f t="shared" si="5"/>
        <v>8</v>
      </c>
    </row>
    <row r="36" spans="1:72" s="47" customFormat="1" ht="20.25" customHeight="1" x14ac:dyDescent="0.35">
      <c r="A36" s="45" t="s">
        <v>65</v>
      </c>
      <c r="B36" s="46">
        <f>SUM(B5:B35)</f>
        <v>1359</v>
      </c>
      <c r="C36" s="46">
        <f t="shared" ref="C36:BN36" si="6">SUM(C5:C35)</f>
        <v>751</v>
      </c>
      <c r="D36" s="46">
        <f t="shared" si="6"/>
        <v>608</v>
      </c>
      <c r="E36" s="46">
        <f t="shared" si="6"/>
        <v>612</v>
      </c>
      <c r="F36" s="46">
        <f t="shared" si="6"/>
        <v>388</v>
      </c>
      <c r="G36" s="46">
        <f t="shared" si="6"/>
        <v>137</v>
      </c>
      <c r="H36" s="128">
        <f t="shared" si="6"/>
        <v>46</v>
      </c>
      <c r="I36" s="46">
        <f t="shared" si="6"/>
        <v>91</v>
      </c>
      <c r="J36" s="46">
        <f t="shared" si="6"/>
        <v>61</v>
      </c>
      <c r="K36" s="46">
        <f t="shared" si="6"/>
        <v>20</v>
      </c>
      <c r="L36" s="46">
        <f t="shared" si="6"/>
        <v>4</v>
      </c>
      <c r="M36" s="46">
        <f t="shared" si="6"/>
        <v>871</v>
      </c>
      <c r="N36" s="46">
        <f t="shared" si="6"/>
        <v>395</v>
      </c>
      <c r="O36" s="46">
        <f t="shared" si="6"/>
        <v>93</v>
      </c>
      <c r="P36" s="46">
        <f t="shared" si="6"/>
        <v>638</v>
      </c>
      <c r="Q36" s="46">
        <f t="shared" si="6"/>
        <v>238</v>
      </c>
      <c r="R36" s="46">
        <f t="shared" si="6"/>
        <v>43</v>
      </c>
      <c r="S36" s="46">
        <f t="shared" si="6"/>
        <v>80</v>
      </c>
      <c r="T36" s="46">
        <f t="shared" si="6"/>
        <v>94</v>
      </c>
      <c r="U36" s="46">
        <f t="shared" si="6"/>
        <v>15</v>
      </c>
      <c r="V36" s="46">
        <f t="shared" si="6"/>
        <v>54</v>
      </c>
      <c r="W36" s="46">
        <f t="shared" si="6"/>
        <v>0</v>
      </c>
      <c r="X36" s="46">
        <f t="shared" si="6"/>
        <v>21</v>
      </c>
      <c r="Y36" s="46">
        <f t="shared" si="6"/>
        <v>8</v>
      </c>
      <c r="Z36" s="46">
        <f t="shared" si="6"/>
        <v>51</v>
      </c>
      <c r="AA36" s="46">
        <f t="shared" si="6"/>
        <v>0</v>
      </c>
      <c r="AB36" s="46">
        <f t="shared" si="6"/>
        <v>48</v>
      </c>
      <c r="AC36" s="46">
        <f t="shared" si="6"/>
        <v>153</v>
      </c>
      <c r="AD36" s="46">
        <f t="shared" si="6"/>
        <v>183</v>
      </c>
      <c r="AE36" s="46">
        <f t="shared" si="6"/>
        <v>44</v>
      </c>
      <c r="AF36" s="46">
        <f t="shared" si="6"/>
        <v>31</v>
      </c>
      <c r="AG36" s="46">
        <f t="shared" si="6"/>
        <v>143</v>
      </c>
      <c r="AH36" s="46">
        <f t="shared" si="6"/>
        <v>78</v>
      </c>
      <c r="AI36" s="46">
        <f t="shared" si="6"/>
        <v>238</v>
      </c>
      <c r="AJ36" s="46">
        <f t="shared" si="6"/>
        <v>156</v>
      </c>
      <c r="AK36" s="46">
        <f t="shared" si="6"/>
        <v>173</v>
      </c>
      <c r="AL36" s="46">
        <f t="shared" si="6"/>
        <v>160</v>
      </c>
      <c r="AM36" s="46">
        <f t="shared" si="6"/>
        <v>42</v>
      </c>
      <c r="AN36" s="46">
        <f t="shared" si="6"/>
        <v>40</v>
      </c>
      <c r="AO36" s="46">
        <f t="shared" si="6"/>
        <v>71</v>
      </c>
      <c r="AP36" s="46">
        <f t="shared" si="6"/>
        <v>8</v>
      </c>
      <c r="AQ36" s="46">
        <f t="shared" si="6"/>
        <v>6</v>
      </c>
      <c r="AR36" s="46">
        <f t="shared" si="6"/>
        <v>2</v>
      </c>
      <c r="AS36" s="46">
        <f t="shared" si="6"/>
        <v>3</v>
      </c>
      <c r="AT36" s="46">
        <f t="shared" si="6"/>
        <v>1</v>
      </c>
      <c r="AU36" s="46">
        <f t="shared" si="6"/>
        <v>9</v>
      </c>
      <c r="AV36" s="46">
        <f t="shared" si="6"/>
        <v>1</v>
      </c>
      <c r="AW36" s="46">
        <f t="shared" si="6"/>
        <v>22</v>
      </c>
      <c r="AX36" s="46">
        <f t="shared" si="6"/>
        <v>2</v>
      </c>
      <c r="AY36" s="46">
        <f t="shared" si="6"/>
        <v>1</v>
      </c>
      <c r="AZ36" s="46">
        <f t="shared" si="6"/>
        <v>24</v>
      </c>
      <c r="BA36" s="46">
        <f t="shared" si="6"/>
        <v>2</v>
      </c>
      <c r="BB36" s="46">
        <f t="shared" si="6"/>
        <v>5</v>
      </c>
      <c r="BC36" s="46">
        <f t="shared" si="6"/>
        <v>6</v>
      </c>
      <c r="BD36" s="46">
        <f t="shared" si="6"/>
        <v>22</v>
      </c>
      <c r="BE36" s="46">
        <f t="shared" si="6"/>
        <v>4</v>
      </c>
      <c r="BF36" s="46">
        <f t="shared" si="6"/>
        <v>3</v>
      </c>
      <c r="BG36" s="46">
        <f t="shared" si="6"/>
        <v>1</v>
      </c>
      <c r="BH36" s="46">
        <f t="shared" si="6"/>
        <v>67</v>
      </c>
      <c r="BI36" s="46">
        <f t="shared" si="6"/>
        <v>22</v>
      </c>
      <c r="BJ36" s="46">
        <f t="shared" si="6"/>
        <v>2</v>
      </c>
      <c r="BK36" s="46">
        <f t="shared" si="6"/>
        <v>9</v>
      </c>
      <c r="BL36" s="46">
        <f t="shared" si="6"/>
        <v>1</v>
      </c>
      <c r="BM36" s="46">
        <f t="shared" si="6"/>
        <v>4</v>
      </c>
      <c r="BN36" s="46">
        <f t="shared" si="6"/>
        <v>3</v>
      </c>
      <c r="BO36" s="46">
        <f t="shared" ref="BO36:BR36" si="7">SUM(BO5:BO35)</f>
        <v>0</v>
      </c>
      <c r="BP36" s="46">
        <f t="shared" si="7"/>
        <v>176</v>
      </c>
      <c r="BQ36" s="46">
        <f t="shared" si="7"/>
        <v>1359</v>
      </c>
      <c r="BR36" s="46">
        <f t="shared" si="7"/>
        <v>1359</v>
      </c>
      <c r="BS36">
        <f>SUM(BS5:BS35)</f>
        <v>207</v>
      </c>
      <c r="BT36">
        <f>SUM(BS36)</f>
        <v>207</v>
      </c>
    </row>
    <row r="37" spans="1:72" ht="18.75" hidden="1" x14ac:dyDescent="0.45">
      <c r="A37" s="48"/>
      <c r="B37" s="48"/>
      <c r="C37" s="48"/>
      <c r="D37" s="48"/>
      <c r="E37" s="48"/>
      <c r="F37" s="48"/>
      <c r="G37" s="48"/>
      <c r="H37" s="124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</row>
    <row r="38" spans="1:72" s="57" customFormat="1" ht="45" hidden="1" customHeight="1" x14ac:dyDescent="0.25">
      <c r="A38" s="155" t="s">
        <v>66</v>
      </c>
      <c r="B38" s="156"/>
      <c r="C38" s="49" t="s">
        <v>67</v>
      </c>
      <c r="D38" s="49" t="s">
        <v>14</v>
      </c>
      <c r="E38" s="49" t="s">
        <v>15</v>
      </c>
      <c r="F38" s="49" t="s">
        <v>16</v>
      </c>
      <c r="G38" s="49" t="s">
        <v>17</v>
      </c>
      <c r="H38" s="120"/>
      <c r="I38" s="51"/>
      <c r="J38" s="155" t="s">
        <v>66</v>
      </c>
      <c r="K38" s="156"/>
      <c r="L38" s="52" t="s">
        <v>68</v>
      </c>
      <c r="M38" s="2" t="s">
        <v>2</v>
      </c>
      <c r="N38" s="2" t="s">
        <v>3</v>
      </c>
      <c r="O38" s="4" t="s">
        <v>1</v>
      </c>
      <c r="P38" s="155" t="s">
        <v>66</v>
      </c>
      <c r="Q38" s="156"/>
      <c r="R38" s="53" t="s">
        <v>7</v>
      </c>
      <c r="S38" s="53"/>
      <c r="T38" s="54" t="s">
        <v>25</v>
      </c>
      <c r="U38" s="54">
        <f>+T5+T6+T7+T8+T9+T10+T11</f>
        <v>9</v>
      </c>
      <c r="V38" s="155" t="s">
        <v>66</v>
      </c>
      <c r="W38" s="156"/>
      <c r="X38" s="55" t="s">
        <v>6</v>
      </c>
      <c r="Y38" s="56" t="s">
        <v>69</v>
      </c>
      <c r="Z38" s="155" t="s">
        <v>66</v>
      </c>
      <c r="AA38" s="156"/>
      <c r="AB38" s="8" t="s">
        <v>70</v>
      </c>
      <c r="AC38" s="8"/>
      <c r="AE38" s="155" t="s">
        <v>66</v>
      </c>
      <c r="AF38" s="156"/>
      <c r="AG38" s="152" t="s">
        <v>13</v>
      </c>
      <c r="AH38" s="153"/>
      <c r="AI38" s="147" t="s">
        <v>43</v>
      </c>
      <c r="AJ38" s="147">
        <f>SUM(AT5:AT11)</f>
        <v>0</v>
      </c>
      <c r="AK38" s="147" t="s">
        <v>45</v>
      </c>
      <c r="AL38" s="147">
        <f>SUM(AV5:AV11)</f>
        <v>0</v>
      </c>
    </row>
    <row r="39" spans="1:72" s="57" customFormat="1" ht="45" hidden="1" customHeight="1" x14ac:dyDescent="0.25">
      <c r="A39" s="51"/>
      <c r="B39" s="51"/>
      <c r="C39" s="49" t="s">
        <v>4</v>
      </c>
      <c r="D39" s="49">
        <f>+E5+E6+E7+E8+E9+E10+E11</f>
        <v>155</v>
      </c>
      <c r="E39" s="49">
        <f>+F5+F6+F7+F8+F9+F10+F11</f>
        <v>93</v>
      </c>
      <c r="F39" s="49">
        <f>+G5+G6+G7+G8+G9+G10+G11</f>
        <v>29</v>
      </c>
      <c r="G39" s="49">
        <f>+H5+H6+H7+H8+H9+H10+H11</f>
        <v>10</v>
      </c>
      <c r="H39" s="120">
        <f>SUM(D39:G39)</f>
        <v>287</v>
      </c>
      <c r="I39" s="51"/>
      <c r="J39" s="51"/>
      <c r="K39" s="51"/>
      <c r="L39" s="52" t="s">
        <v>71</v>
      </c>
      <c r="M39" s="58">
        <f>+AC5+AC6+AC7+AC8+AC9+AC10+AC11</f>
        <v>42</v>
      </c>
      <c r="N39" s="58">
        <f>+AD5+AD6+AD7+AD8+AD9+AD10+AD11</f>
        <v>49</v>
      </c>
      <c r="O39" s="4">
        <f>SUM(M39:N39)</f>
        <v>91</v>
      </c>
      <c r="P39" s="59"/>
      <c r="Q39" s="59"/>
      <c r="R39" s="54" t="s">
        <v>21</v>
      </c>
      <c r="S39" s="54">
        <f>+P5+P6+P7+P8+P9+P10+P11</f>
        <v>150</v>
      </c>
      <c r="T39" s="54" t="s">
        <v>26</v>
      </c>
      <c r="U39" s="54">
        <f>+U5+U6+U7+U8+U9+U10+U11</f>
        <v>2</v>
      </c>
      <c r="X39" s="54" t="s">
        <v>72</v>
      </c>
      <c r="Y39" s="60">
        <f>+M5+M6+M7+M8+M9+M10+M11</f>
        <v>198</v>
      </c>
      <c r="AB39" s="8" t="s">
        <v>30</v>
      </c>
      <c r="AC39" s="8">
        <f>SUM(Y5:Y11)</f>
        <v>0</v>
      </c>
      <c r="AG39" s="8" t="s">
        <v>36</v>
      </c>
      <c r="AH39" s="142">
        <f>+AM5+AM6+AM7+AM8+AM9+AM10+AM11</f>
        <v>13</v>
      </c>
      <c r="AI39" s="147" t="s">
        <v>40</v>
      </c>
      <c r="AJ39" s="147">
        <f>+AQ5+AQ6+AQ7+AQ8+AQ9+AQ10+AQ11</f>
        <v>4</v>
      </c>
      <c r="AK39" s="147" t="s">
        <v>47</v>
      </c>
      <c r="AL39" s="147">
        <f>AX5+AX6+AX7+AX8+AX9+AX10+AX11</f>
        <v>0</v>
      </c>
    </row>
    <row r="40" spans="1:72" s="57" customFormat="1" ht="45" hidden="1" customHeight="1" x14ac:dyDescent="0.25">
      <c r="A40" s="51"/>
      <c r="B40" s="51"/>
      <c r="C40" s="49" t="s">
        <v>5</v>
      </c>
      <c r="D40" s="49">
        <f>+I5+I6+I7+I8+I9+I10+I11</f>
        <v>26</v>
      </c>
      <c r="E40" s="49">
        <f>+J5+J6+J7+J8+J9+J10+J11</f>
        <v>11</v>
      </c>
      <c r="F40" s="49">
        <f>+K5+K6+K7+K8+K9+K10+K11</f>
        <v>3</v>
      </c>
      <c r="G40" s="49">
        <f>+L5+L6+L7+L8+L9+L10+L11</f>
        <v>0</v>
      </c>
      <c r="H40" s="120">
        <f>SUM(D40:G40)</f>
        <v>40</v>
      </c>
      <c r="I40" s="51"/>
      <c r="J40" s="51"/>
      <c r="K40" s="51"/>
      <c r="L40" s="52" t="s">
        <v>73</v>
      </c>
      <c r="M40" s="58">
        <f>+AE5+AE6+AE7+AE8+AE9+AE10+AE11</f>
        <v>15</v>
      </c>
      <c r="N40" s="58">
        <f>+AF5+AF6+AF7+AF8+AF9+AF10+AF11</f>
        <v>7</v>
      </c>
      <c r="O40" s="4">
        <f>SUM(M40:N40)</f>
        <v>22</v>
      </c>
      <c r="P40" s="59"/>
      <c r="Q40" s="59"/>
      <c r="R40" s="54" t="s">
        <v>22</v>
      </c>
      <c r="S40" s="54">
        <f>+Q5+Q6+Q7+Q8+Q9+Q10+Q11</f>
        <v>59</v>
      </c>
      <c r="T40" s="54" t="s">
        <v>27</v>
      </c>
      <c r="U40" s="54">
        <f>+V5+V6+V7+V8+V9+V10+V11</f>
        <v>19</v>
      </c>
      <c r="X40" s="54" t="s">
        <v>74</v>
      </c>
      <c r="Y40" s="60">
        <f>+N5+N6+N7+N8+N9+N10+N11</f>
        <v>106</v>
      </c>
      <c r="AB40" s="8" t="s">
        <v>75</v>
      </c>
      <c r="AC40" s="8">
        <f>SUM(Z5:Z11)</f>
        <v>9</v>
      </c>
      <c r="AG40" s="8" t="s">
        <v>37</v>
      </c>
      <c r="AH40" s="142">
        <f>+AN5+AN6+AN7+AN8+AN9+AN10+AN11</f>
        <v>11</v>
      </c>
      <c r="AI40" s="147" t="s">
        <v>41</v>
      </c>
      <c r="AJ40" s="147">
        <f>+AR5+AR6+AR7+AR8+AR9+AR10+AR11</f>
        <v>0</v>
      </c>
    </row>
    <row r="41" spans="1:72" s="57" customFormat="1" ht="45" hidden="1" customHeight="1" x14ac:dyDescent="0.25">
      <c r="A41" s="51"/>
      <c r="B41" s="51"/>
      <c r="C41" s="50" t="s">
        <v>1</v>
      </c>
      <c r="D41" s="50">
        <f>SUM(D39:D40)</f>
        <v>181</v>
      </c>
      <c r="E41" s="50">
        <f>SUM(E39:E40)</f>
        <v>104</v>
      </c>
      <c r="F41" s="50">
        <f>SUM(F39:F40)</f>
        <v>32</v>
      </c>
      <c r="G41" s="50">
        <f>SUM(G39:G40)</f>
        <v>10</v>
      </c>
      <c r="H41" s="120">
        <f>SUM(D41:G41)</f>
        <v>327</v>
      </c>
      <c r="I41" s="51"/>
      <c r="J41" s="51"/>
      <c r="K41" s="51"/>
      <c r="L41" s="52" t="s">
        <v>76</v>
      </c>
      <c r="M41" s="58">
        <f>+AG5+AG6+AG7+AG8+AG9+AG10+AG11</f>
        <v>46</v>
      </c>
      <c r="N41" s="58">
        <f>+AH5+AH6+AH7+AH8+AH9+AH10+AH11</f>
        <v>23</v>
      </c>
      <c r="O41" s="4">
        <f>SUM(M41:N41)</f>
        <v>69</v>
      </c>
      <c r="P41" s="62"/>
      <c r="Q41" s="59"/>
      <c r="R41" s="54" t="s">
        <v>23</v>
      </c>
      <c r="S41" s="54">
        <f>+R5+R6+R7+R8+R9+R10+R11</f>
        <v>10</v>
      </c>
      <c r="T41" s="54" t="s">
        <v>28</v>
      </c>
      <c r="U41" s="54">
        <f>+W5+W6+W7+W8+W9+W10+W11</f>
        <v>0</v>
      </c>
      <c r="X41" s="54" t="s">
        <v>77</v>
      </c>
      <c r="Y41" s="60">
        <f>+O5+O6+O7+O8+O9+O10+O11</f>
        <v>23</v>
      </c>
      <c r="AB41" s="8" t="s">
        <v>78</v>
      </c>
      <c r="AC41" s="8">
        <f>SUM(AA5:AA11)</f>
        <v>0</v>
      </c>
      <c r="AG41" s="8" t="s">
        <v>38</v>
      </c>
      <c r="AH41" s="142">
        <f>+AO5+AO6+AO7+AO8+AO9+AO10+AO11</f>
        <v>14</v>
      </c>
      <c r="AI41" s="147" t="s">
        <v>42</v>
      </c>
      <c r="AJ41" s="147">
        <f>+AS5+AS6+AS7+AS8+AS9+AS10+AS11</f>
        <v>0</v>
      </c>
    </row>
    <row r="42" spans="1:72" s="57" customFormat="1" ht="45" hidden="1" customHeight="1" x14ac:dyDescent="0.25">
      <c r="A42" s="51"/>
      <c r="B42" s="51"/>
      <c r="C42" s="51"/>
      <c r="D42" s="51"/>
      <c r="E42" s="51"/>
      <c r="F42" s="51"/>
      <c r="G42" s="51"/>
      <c r="H42" s="121"/>
      <c r="I42" s="51"/>
      <c r="J42" s="51"/>
      <c r="K42" s="51"/>
      <c r="L42" s="52" t="s">
        <v>79</v>
      </c>
      <c r="M42" s="58">
        <f>+AI5+AI6+AI7+AI8+AI9+AI10+AI11</f>
        <v>45</v>
      </c>
      <c r="N42" s="58">
        <f>+AJ5+AJ6+AJ7+AJ8+AJ9+AJ10+AJ11</f>
        <v>23</v>
      </c>
      <c r="O42" s="4">
        <f t="shared" ref="O42:O43" si="8">SUM(M42:N42)</f>
        <v>68</v>
      </c>
      <c r="P42" s="62"/>
      <c r="Q42" s="63"/>
      <c r="R42" s="54" t="s">
        <v>24</v>
      </c>
      <c r="S42" s="54">
        <f>+S5+S6+S7+S8+S9+S10+S11</f>
        <v>29</v>
      </c>
      <c r="T42" s="54" t="s">
        <v>29</v>
      </c>
      <c r="U42" s="54">
        <f>+X5+X6+X7+X8+X9+X10+X11</f>
        <v>9</v>
      </c>
      <c r="X42" s="64" t="s">
        <v>1</v>
      </c>
      <c r="Y42" s="65">
        <f>SUM(Y39:Y41)</f>
        <v>327</v>
      </c>
      <c r="AB42" s="8" t="s">
        <v>33</v>
      </c>
      <c r="AC42" s="8">
        <f>SUM(AB5:AB11)</f>
        <v>16</v>
      </c>
      <c r="AG42" s="8" t="s">
        <v>39</v>
      </c>
      <c r="AH42" s="142">
        <f>+AP5+AP6+AP7+AP8+AP9+AP10+AP11</f>
        <v>0</v>
      </c>
      <c r="AI42" s="147" t="s">
        <v>46</v>
      </c>
      <c r="AJ42" s="147">
        <f>+AW5+AW6+AW7+AW8+AW9+AW10+AW11</f>
        <v>0</v>
      </c>
      <c r="AK42" s="147" t="s">
        <v>1</v>
      </c>
      <c r="AL42" s="147">
        <f>SUM(AH39:AH42,AJ38:AJ42,AL38:AL39)</f>
        <v>42</v>
      </c>
    </row>
    <row r="43" spans="1:72" s="57" customFormat="1" ht="45" hidden="1" customHeight="1" x14ac:dyDescent="0.25">
      <c r="A43" s="51"/>
      <c r="B43" s="51"/>
      <c r="C43" s="66"/>
      <c r="D43" s="66"/>
      <c r="E43" s="66"/>
      <c r="F43" s="66"/>
      <c r="G43" s="51"/>
      <c r="H43" s="122"/>
      <c r="I43" s="51"/>
      <c r="J43" s="51"/>
      <c r="K43" s="51"/>
      <c r="L43" s="52" t="s">
        <v>80</v>
      </c>
      <c r="M43" s="58">
        <f>+AK5+AK6+AK7+AK8+AK9+AK10+AK11</f>
        <v>45</v>
      </c>
      <c r="N43" s="58">
        <f>+AL5+AL6+AL7+AL8+AL9+AL10+AL11</f>
        <v>32</v>
      </c>
      <c r="O43" s="4">
        <f t="shared" si="8"/>
        <v>77</v>
      </c>
      <c r="P43" s="62"/>
      <c r="Q43" s="63"/>
      <c r="R43" s="68" t="s">
        <v>1</v>
      </c>
      <c r="S43" s="68">
        <f>+S39+S40+S41+S42+U39+U40+U41+U42+U38</f>
        <v>287</v>
      </c>
      <c r="AB43" s="2" t="s">
        <v>1</v>
      </c>
      <c r="AC43" s="2">
        <f>SUM(AC39:AC42)</f>
        <v>25</v>
      </c>
    </row>
    <row r="44" spans="1:72" s="57" customFormat="1" ht="45" hidden="1" customHeight="1" x14ac:dyDescent="0.25">
      <c r="A44" s="51"/>
      <c r="B44" s="51"/>
      <c r="H44" s="123"/>
      <c r="I44" s="66"/>
      <c r="J44" s="66"/>
      <c r="K44" s="66"/>
      <c r="L44" s="69" t="s">
        <v>1</v>
      </c>
      <c r="M44" s="70">
        <f>SUM(M39:M43)</f>
        <v>193</v>
      </c>
      <c r="N44" s="70">
        <f>SUM(N39:N43)</f>
        <v>134</v>
      </c>
      <c r="O44" s="70">
        <f>SUM(M44:N44)</f>
        <v>327</v>
      </c>
      <c r="P44" s="59"/>
      <c r="Q44" s="59"/>
    </row>
    <row r="45" spans="1:72" s="57" customFormat="1" ht="45" hidden="1" customHeight="1" x14ac:dyDescent="0.25">
      <c r="A45" s="155" t="s">
        <v>81</v>
      </c>
      <c r="B45" s="156"/>
      <c r="C45" s="49" t="s">
        <v>67</v>
      </c>
      <c r="D45" s="49" t="s">
        <v>14</v>
      </c>
      <c r="E45" s="49" t="s">
        <v>15</v>
      </c>
      <c r="F45" s="49" t="s">
        <v>16</v>
      </c>
      <c r="G45" s="49" t="s">
        <v>17</v>
      </c>
      <c r="H45" s="120"/>
      <c r="I45" s="51"/>
      <c r="J45" s="155" t="s">
        <v>81</v>
      </c>
      <c r="K45" s="156"/>
      <c r="L45" s="52" t="s">
        <v>68</v>
      </c>
      <c r="M45" s="2" t="s">
        <v>2</v>
      </c>
      <c r="N45" s="2" t="s">
        <v>3</v>
      </c>
      <c r="O45" s="4" t="s">
        <v>1</v>
      </c>
      <c r="P45" s="155" t="s">
        <v>81</v>
      </c>
      <c r="Q45" s="156"/>
      <c r="R45" s="53" t="s">
        <v>7</v>
      </c>
      <c r="S45" s="53"/>
      <c r="T45" s="54" t="s">
        <v>25</v>
      </c>
      <c r="U45" s="54">
        <f>+T12+T13+T14+T15+T16+T17+T18</f>
        <v>20</v>
      </c>
      <c r="V45" s="155" t="s">
        <v>81</v>
      </c>
      <c r="W45" s="156"/>
      <c r="X45" s="55" t="s">
        <v>6</v>
      </c>
      <c r="Y45" s="56" t="s">
        <v>69</v>
      </c>
      <c r="Z45" s="155" t="s">
        <v>81</v>
      </c>
      <c r="AA45" s="156"/>
      <c r="AB45" s="8" t="s">
        <v>70</v>
      </c>
      <c r="AC45" s="8"/>
      <c r="AE45" s="155" t="s">
        <v>81</v>
      </c>
      <c r="AF45" s="156"/>
      <c r="AG45" s="152" t="s">
        <v>13</v>
      </c>
      <c r="AH45" s="153"/>
      <c r="AI45" s="147" t="s">
        <v>43</v>
      </c>
      <c r="AJ45" s="147">
        <f>SUM(AT12:AT18)</f>
        <v>0</v>
      </c>
      <c r="AK45" s="147" t="s">
        <v>45</v>
      </c>
      <c r="AL45" s="147">
        <f>SUM(AV12:AV18)</f>
        <v>0</v>
      </c>
    </row>
    <row r="46" spans="1:72" s="57" customFormat="1" ht="45" hidden="1" customHeight="1" x14ac:dyDescent="0.25">
      <c r="A46" s="51"/>
      <c r="B46" s="51"/>
      <c r="C46" s="49" t="s">
        <v>4</v>
      </c>
      <c r="D46" s="49">
        <f>+E12+E13+E14+E15+E16+E17+E18</f>
        <v>136</v>
      </c>
      <c r="E46" s="49">
        <f>+F12+F13+F14+F15+F16+F17+F18</f>
        <v>88</v>
      </c>
      <c r="F46" s="49">
        <f>+G12+G13+G14+G15+G16+G17+G18</f>
        <v>18</v>
      </c>
      <c r="G46" s="49">
        <f>+H12+H13+H14+H15+H16+H17+H18</f>
        <v>12</v>
      </c>
      <c r="H46" s="120">
        <f>SUM(D46:G46)</f>
        <v>254</v>
      </c>
      <c r="I46" s="51"/>
      <c r="J46" s="51"/>
      <c r="K46" s="51"/>
      <c r="L46" s="52" t="s">
        <v>71</v>
      </c>
      <c r="M46" s="58">
        <f>+AC12+AC13+AC14+AC15+AC16+AC17+AC18</f>
        <v>27</v>
      </c>
      <c r="N46" s="58">
        <f>+AD12+AD13+AD14+AD15+AD16+AD17+AD18</f>
        <v>34</v>
      </c>
      <c r="O46" s="4">
        <f>SUM(M46:N46)</f>
        <v>61</v>
      </c>
      <c r="P46" s="59"/>
      <c r="Q46" s="59"/>
      <c r="R46" s="54" t="s">
        <v>21</v>
      </c>
      <c r="S46" s="54">
        <f>+P12+P13+P14+P15+P16+P17+P18</f>
        <v>139</v>
      </c>
      <c r="T46" s="54" t="s">
        <v>26</v>
      </c>
      <c r="U46" s="54">
        <f>+U12+U13+U14+U15+U16+U17+U18</f>
        <v>3</v>
      </c>
      <c r="X46" s="54" t="s">
        <v>72</v>
      </c>
      <c r="Y46" s="60">
        <f>+M12+M13+M14+M15+M16+M17+M18</f>
        <v>195</v>
      </c>
      <c r="AB46" s="8" t="s">
        <v>30</v>
      </c>
      <c r="AC46" s="8">
        <f>SUM(Y12:Y18)</f>
        <v>2</v>
      </c>
      <c r="AG46" s="8" t="s">
        <v>36</v>
      </c>
      <c r="AH46" s="142">
        <f>+AM12+AM13+AM14+AM15+AM16+AM17+AM18</f>
        <v>9</v>
      </c>
      <c r="AI46" s="147" t="s">
        <v>40</v>
      </c>
      <c r="AJ46" s="147">
        <f>+AQ12+AQ13+AQ14+AQ15+AQ16+AQ17+AQ18</f>
        <v>0</v>
      </c>
      <c r="AK46" s="147" t="s">
        <v>47</v>
      </c>
      <c r="AL46" s="147">
        <f>AX12+AX13+AX14+AX15+AX16+AX17+AX18</f>
        <v>0</v>
      </c>
    </row>
    <row r="47" spans="1:72" s="57" customFormat="1" ht="45" hidden="1" customHeight="1" x14ac:dyDescent="0.25">
      <c r="A47" s="51"/>
      <c r="B47" s="51"/>
      <c r="C47" s="49" t="s">
        <v>5</v>
      </c>
      <c r="D47" s="49">
        <f>+I12+I13+I14+I15+I16+I17+I18</f>
        <v>20</v>
      </c>
      <c r="E47" s="49">
        <f>+J12+J13+J14+J15+J16+J17+J18</f>
        <v>17</v>
      </c>
      <c r="F47" s="49">
        <f>+K12+K13+K14+K15+K16+K17+K18</f>
        <v>3</v>
      </c>
      <c r="G47" s="49">
        <f>+L12+L13+L14+L15+L16+L17+L18</f>
        <v>1</v>
      </c>
      <c r="H47" s="120">
        <f>SUM(D47:G47)</f>
        <v>41</v>
      </c>
      <c r="I47" s="51"/>
      <c r="J47" s="51"/>
      <c r="K47" s="51"/>
      <c r="L47" s="52" t="s">
        <v>73</v>
      </c>
      <c r="M47" s="58">
        <f>+AE12+AE13+AE14+AE15+AE16+AE17+AE18</f>
        <v>7</v>
      </c>
      <c r="N47" s="58">
        <f>+AF12+AF13+AF14+AF15+AF16+AF17+AF18</f>
        <v>7</v>
      </c>
      <c r="O47" s="4">
        <f>SUM(M47:N47)</f>
        <v>14</v>
      </c>
      <c r="P47" s="59"/>
      <c r="Q47" s="59"/>
      <c r="R47" s="54" t="s">
        <v>22</v>
      </c>
      <c r="S47" s="54">
        <f>+Q12+Q13+Q14+Q15+Q16+Q17+Q18</f>
        <v>62</v>
      </c>
      <c r="T47" s="54" t="s">
        <v>27</v>
      </c>
      <c r="U47" s="54">
        <f>+V12+V13+V14+V15+V16+V17+V18</f>
        <v>4</v>
      </c>
      <c r="X47" s="54" t="s">
        <v>74</v>
      </c>
      <c r="Y47" s="60">
        <f>+N12+N13+N14+N15+N16+N17+N18</f>
        <v>78</v>
      </c>
      <c r="AB47" s="8" t="s">
        <v>75</v>
      </c>
      <c r="AC47" s="8">
        <f>SUM(Z12:Z18)</f>
        <v>12</v>
      </c>
      <c r="AG47" s="8" t="s">
        <v>37</v>
      </c>
      <c r="AH47" s="142">
        <f>+AN12+AN13+AN14+AN15+AN16+AN17+AN18</f>
        <v>14</v>
      </c>
      <c r="AI47" s="147" t="s">
        <v>41</v>
      </c>
      <c r="AJ47" s="147">
        <f>+AR12+AR13+AR14+AR15+AR16+AR17+AR18</f>
        <v>0</v>
      </c>
    </row>
    <row r="48" spans="1:72" s="57" customFormat="1" ht="45" hidden="1" customHeight="1" x14ac:dyDescent="0.25">
      <c r="A48" s="51"/>
      <c r="B48" s="51"/>
      <c r="C48" s="50" t="s">
        <v>1</v>
      </c>
      <c r="D48" s="50">
        <f>SUM(D46:D47)</f>
        <v>156</v>
      </c>
      <c r="E48" s="50">
        <f>SUM(E46:E47)</f>
        <v>105</v>
      </c>
      <c r="F48" s="50">
        <f>SUM(F46:F47)</f>
        <v>21</v>
      </c>
      <c r="G48" s="50">
        <f>SUM(G46:G47)</f>
        <v>13</v>
      </c>
      <c r="H48" s="120">
        <f>SUM(D48:G48)</f>
        <v>295</v>
      </c>
      <c r="I48" s="51"/>
      <c r="J48" s="51"/>
      <c r="K48" s="51"/>
      <c r="L48" s="52" t="s">
        <v>76</v>
      </c>
      <c r="M48" s="58">
        <f>+AG12+AG13+AG14+AG15+AG16+AG17+AG18</f>
        <v>24</v>
      </c>
      <c r="N48" s="58">
        <f>+AH12+AH13+AH14+AH15+AH16+AH17+AH18</f>
        <v>19</v>
      </c>
      <c r="O48" s="4">
        <f>SUM(M48:N48)</f>
        <v>43</v>
      </c>
      <c r="P48" s="62"/>
      <c r="Q48" s="59"/>
      <c r="R48" s="54" t="s">
        <v>23</v>
      </c>
      <c r="S48" s="54">
        <f>+R12+R13+R14+R15+R16+R17+R18</f>
        <v>8</v>
      </c>
      <c r="T48" s="54" t="s">
        <v>28</v>
      </c>
      <c r="U48" s="54">
        <f>+W12+W13+W14+W15+W16+W17+W18</f>
        <v>0</v>
      </c>
      <c r="X48" s="54" t="s">
        <v>77</v>
      </c>
      <c r="Y48" s="60">
        <f>+O12+O13+O14+O15+O16+O17+O18</f>
        <v>22</v>
      </c>
      <c r="AB48" s="8" t="s">
        <v>78</v>
      </c>
      <c r="AC48" s="8">
        <f>SUM(AA12:AA18)</f>
        <v>0</v>
      </c>
      <c r="AG48" s="8" t="s">
        <v>38</v>
      </c>
      <c r="AH48" s="142">
        <f>+AO12+AO13+AO14+AO15+AO16+AO17+AO18</f>
        <v>4</v>
      </c>
      <c r="AI48" s="147" t="s">
        <v>42</v>
      </c>
      <c r="AJ48" s="147">
        <f>+AS12+AS13+AS14+AS15+AS16+AS17+AS18</f>
        <v>1</v>
      </c>
    </row>
    <row r="49" spans="1:38" s="57" customFormat="1" ht="45" hidden="1" customHeight="1" x14ac:dyDescent="0.25">
      <c r="A49" s="51"/>
      <c r="B49" s="51"/>
      <c r="C49" s="51"/>
      <c r="D49" s="51"/>
      <c r="E49" s="51"/>
      <c r="F49" s="51"/>
      <c r="G49" s="51"/>
      <c r="H49" s="121"/>
      <c r="I49" s="51"/>
      <c r="J49" s="51"/>
      <c r="K49" s="51"/>
      <c r="L49" s="52" t="s">
        <v>79</v>
      </c>
      <c r="M49" s="58">
        <f>+AI12+AI13+AI14+AI15+AI16+AI17+AI18</f>
        <v>56</v>
      </c>
      <c r="N49" s="58">
        <f>+AJ12+AJ13+AJ14+AJ15+AJ16+AJ17+AJ18</f>
        <v>37</v>
      </c>
      <c r="O49" s="4">
        <f t="shared" ref="O49:O50" si="9">SUM(M49:N49)</f>
        <v>93</v>
      </c>
      <c r="P49" s="62"/>
      <c r="Q49" s="63"/>
      <c r="R49" s="54" t="s">
        <v>24</v>
      </c>
      <c r="S49" s="54">
        <f>+S12+S13+S14+S15+S16+S17+S18</f>
        <v>16</v>
      </c>
      <c r="T49" s="54" t="s">
        <v>29</v>
      </c>
      <c r="U49" s="54">
        <f>+X12+X13+X14+X15+X16+X17+X18</f>
        <v>2</v>
      </c>
      <c r="X49" s="64" t="s">
        <v>1</v>
      </c>
      <c r="Y49" s="65">
        <f>SUM(Y46:Y48)</f>
        <v>295</v>
      </c>
      <c r="AB49" s="8" t="s">
        <v>33</v>
      </c>
      <c r="AC49" s="8">
        <f>SUM(AB12:AB18)</f>
        <v>7</v>
      </c>
      <c r="AG49" s="8" t="s">
        <v>39</v>
      </c>
      <c r="AH49" s="142">
        <f>+AP12+AP13+AP14+AP15+AP16+AP17+AP18</f>
        <v>4</v>
      </c>
      <c r="AI49" s="147" t="s">
        <v>46</v>
      </c>
      <c r="AJ49" s="147">
        <f>+AW12+AW13+AW14+AW15+AW16+AW17+AW18</f>
        <v>1</v>
      </c>
      <c r="AK49" s="147" t="s">
        <v>1</v>
      </c>
      <c r="AL49" s="147">
        <f>SUM(AH46:AH49,AJ45:AJ49,AL45:AL46)</f>
        <v>33</v>
      </c>
    </row>
    <row r="50" spans="1:38" s="57" customFormat="1" ht="45" hidden="1" customHeight="1" x14ac:dyDescent="0.25">
      <c r="A50" s="51"/>
      <c r="B50" s="51"/>
      <c r="C50" s="66"/>
      <c r="D50" s="66"/>
      <c r="E50" s="66"/>
      <c r="F50" s="66"/>
      <c r="G50" s="51"/>
      <c r="H50" s="122"/>
      <c r="I50" s="51"/>
      <c r="J50" s="51"/>
      <c r="K50" s="51"/>
      <c r="L50" s="52" t="s">
        <v>80</v>
      </c>
      <c r="M50" s="58">
        <f>+AK12+AK13+AK14+AK15+AK16+AK17+AK18</f>
        <v>39</v>
      </c>
      <c r="N50" s="58">
        <f>+AL12+AL13+AL14+AL15+AL16+AL17+AL18</f>
        <v>45</v>
      </c>
      <c r="O50" s="4">
        <f t="shared" si="9"/>
        <v>84</v>
      </c>
      <c r="P50" s="62"/>
      <c r="Q50" s="63"/>
      <c r="R50" s="68" t="s">
        <v>1</v>
      </c>
      <c r="S50" s="68">
        <f>+S46+S47+S48+S49+U46+U47+U48+U49+U45</f>
        <v>254</v>
      </c>
      <c r="AB50" s="2" t="s">
        <v>1</v>
      </c>
      <c r="AC50" s="2">
        <f>SUM(AC46:AC49)</f>
        <v>21</v>
      </c>
    </row>
    <row r="51" spans="1:38" s="57" customFormat="1" ht="45" hidden="1" customHeight="1" x14ac:dyDescent="0.25">
      <c r="A51" s="51"/>
      <c r="B51" s="51"/>
      <c r="H51" s="123"/>
      <c r="I51" s="66"/>
      <c r="J51" s="66"/>
      <c r="K51" s="66"/>
      <c r="L51" s="69" t="s">
        <v>1</v>
      </c>
      <c r="M51" s="70">
        <f>SUM(M46:M50)</f>
        <v>153</v>
      </c>
      <c r="N51" s="70">
        <f>SUM(N46:N50)</f>
        <v>142</v>
      </c>
      <c r="O51" s="70">
        <f>SUM(M51:N51)</f>
        <v>295</v>
      </c>
      <c r="P51" s="59"/>
      <c r="Q51" s="59"/>
    </row>
    <row r="52" spans="1:38" s="57" customFormat="1" ht="45" hidden="1" customHeight="1" x14ac:dyDescent="0.25">
      <c r="A52" s="155" t="s">
        <v>82</v>
      </c>
      <c r="B52" s="156"/>
      <c r="C52" s="49" t="s">
        <v>67</v>
      </c>
      <c r="D52" s="49" t="s">
        <v>14</v>
      </c>
      <c r="E52" s="49" t="s">
        <v>15</v>
      </c>
      <c r="F52" s="49" t="s">
        <v>16</v>
      </c>
      <c r="G52" s="49" t="s">
        <v>17</v>
      </c>
      <c r="H52" s="120"/>
      <c r="I52" s="51"/>
      <c r="J52" s="155" t="s">
        <v>82</v>
      </c>
      <c r="K52" s="156"/>
      <c r="L52" s="52" t="s">
        <v>68</v>
      </c>
      <c r="M52" s="2" t="s">
        <v>2</v>
      </c>
      <c r="N52" s="2" t="s">
        <v>3</v>
      </c>
      <c r="O52" s="4" t="s">
        <v>1</v>
      </c>
      <c r="P52" s="155" t="s">
        <v>82</v>
      </c>
      <c r="Q52" s="156"/>
      <c r="R52" s="53" t="s">
        <v>7</v>
      </c>
      <c r="S52" s="53"/>
      <c r="T52" s="54" t="s">
        <v>25</v>
      </c>
      <c r="U52" s="54">
        <f>+T19+T20+T21+T22+T23+T24+T25</f>
        <v>21</v>
      </c>
      <c r="V52" s="155" t="s">
        <v>82</v>
      </c>
      <c r="W52" s="156"/>
      <c r="X52" s="55" t="s">
        <v>6</v>
      </c>
      <c r="Y52" s="56" t="s">
        <v>69</v>
      </c>
      <c r="Z52" s="155" t="s">
        <v>82</v>
      </c>
      <c r="AA52" s="156"/>
      <c r="AB52" s="8" t="s">
        <v>70</v>
      </c>
      <c r="AC52" s="8"/>
      <c r="AE52" s="155" t="s">
        <v>82</v>
      </c>
      <c r="AF52" s="156"/>
      <c r="AG52" s="152" t="s">
        <v>13</v>
      </c>
      <c r="AH52" s="153"/>
      <c r="AI52" s="147" t="s">
        <v>43</v>
      </c>
      <c r="AJ52" s="147">
        <f>SUM(AT19:AT25)</f>
        <v>0</v>
      </c>
      <c r="AK52" s="147" t="s">
        <v>45</v>
      </c>
      <c r="AL52" s="147">
        <f>SUM(AV19:AV25)</f>
        <v>1</v>
      </c>
    </row>
    <row r="53" spans="1:38" s="57" customFormat="1" ht="45" hidden="1" customHeight="1" x14ac:dyDescent="0.25">
      <c r="A53" s="51"/>
      <c r="B53" s="51"/>
      <c r="C53" s="49" t="s">
        <v>4</v>
      </c>
      <c r="D53" s="49">
        <f>+E19+E20+E21+E22+E23+E24+E25</f>
        <v>113</v>
      </c>
      <c r="E53" s="49">
        <f>+F19+F20+F21+F22+F23+F24+F25</f>
        <v>79</v>
      </c>
      <c r="F53" s="49">
        <f>+G19+G20+G21+G22+G23+G24+G25</f>
        <v>34</v>
      </c>
      <c r="G53" s="49">
        <f>+H19+H20+H21+H22+H23+H24+H25</f>
        <v>7</v>
      </c>
      <c r="H53" s="120">
        <f>SUM(D53:G53)</f>
        <v>233</v>
      </c>
      <c r="I53" s="51"/>
      <c r="J53" s="51"/>
      <c r="K53" s="51"/>
      <c r="L53" s="52" t="s">
        <v>71</v>
      </c>
      <c r="M53" s="58">
        <f>+AC19+AC20+AC21+AC22+AC23+AC24+AC25</f>
        <v>32</v>
      </c>
      <c r="N53" s="58">
        <f>+AD19+AD20+AD21+AD22+AD23+AD24+AD25</f>
        <v>28</v>
      </c>
      <c r="O53" s="4">
        <f>SUM(M53:N53)</f>
        <v>60</v>
      </c>
      <c r="P53" s="59"/>
      <c r="Q53" s="59"/>
      <c r="R53" s="54" t="s">
        <v>21</v>
      </c>
      <c r="S53" s="54">
        <f>+P19+P20+P21+P22+P23+P24+P25</f>
        <v>129</v>
      </c>
      <c r="T53" s="54" t="s">
        <v>26</v>
      </c>
      <c r="U53" s="54">
        <f>+U19+U20+U21+U22+U23+U24+U25</f>
        <v>2</v>
      </c>
      <c r="X53" s="54" t="s">
        <v>72</v>
      </c>
      <c r="Y53" s="60">
        <f>+M19+M20+M21+M22+M23+M24+M25</f>
        <v>179</v>
      </c>
      <c r="AB53" s="8" t="s">
        <v>30</v>
      </c>
      <c r="AC53" s="8">
        <f>SUM(Y19:Y25)</f>
        <v>0</v>
      </c>
      <c r="AG53" s="8" t="s">
        <v>36</v>
      </c>
      <c r="AH53" s="142">
        <f>+AM19+AM20+AM21+AM22+AM23+AM24+AM25</f>
        <v>6</v>
      </c>
      <c r="AI53" s="147" t="s">
        <v>40</v>
      </c>
      <c r="AJ53" s="147">
        <f>+AQ19+AQ20+AQ21+AQ22+AQ23+AQ24+AQ25</f>
        <v>1</v>
      </c>
      <c r="AK53" s="147" t="s">
        <v>47</v>
      </c>
      <c r="AL53" s="147">
        <f>AX19+AX20+AX21+AX22+AX23+AX24+AX25</f>
        <v>1</v>
      </c>
    </row>
    <row r="54" spans="1:38" s="57" customFormat="1" ht="45" hidden="1" customHeight="1" x14ac:dyDescent="0.25">
      <c r="A54" s="51"/>
      <c r="B54" s="51"/>
      <c r="C54" s="49" t="s">
        <v>5</v>
      </c>
      <c r="D54" s="49">
        <f>+I19+I20+I21+I22+I23+I24+I25</f>
        <v>19</v>
      </c>
      <c r="E54" s="49">
        <f>+J19+J20+J21+J22+J23+J24+J25</f>
        <v>10</v>
      </c>
      <c r="F54" s="49">
        <f>+K19+K20+K21+K22+K23+K24+K25</f>
        <v>9</v>
      </c>
      <c r="G54" s="49">
        <f>+L19+L20+L21+L22+L23+L24+L25</f>
        <v>0</v>
      </c>
      <c r="H54" s="120">
        <f>SUM(D54:G54)</f>
        <v>38</v>
      </c>
      <c r="I54" s="51"/>
      <c r="J54" s="51"/>
      <c r="K54" s="51"/>
      <c r="L54" s="52" t="s">
        <v>73</v>
      </c>
      <c r="M54" s="58">
        <f>+AE19+AE20+AE21+AE22+AE23+AE24+AE25</f>
        <v>9</v>
      </c>
      <c r="N54" s="58">
        <f>+AF19+AF20+AF21+AF22+AF23+AF24+AF25</f>
        <v>6</v>
      </c>
      <c r="O54" s="4">
        <f>SUM(M54:N54)</f>
        <v>15</v>
      </c>
      <c r="P54" s="59"/>
      <c r="Q54" s="59"/>
      <c r="R54" s="54" t="s">
        <v>22</v>
      </c>
      <c r="S54" s="54">
        <f>+Q19+Q20+Q21+Q22+Q23+Q24+Q25</f>
        <v>51</v>
      </c>
      <c r="T54" s="54" t="s">
        <v>27</v>
      </c>
      <c r="U54" s="54">
        <f>+V19+V20+V21+V22+V23+V24+V25</f>
        <v>9</v>
      </c>
      <c r="X54" s="54" t="s">
        <v>74</v>
      </c>
      <c r="Y54" s="60">
        <f>+N19+N20+N21+N22+N23+N24+N25</f>
        <v>73</v>
      </c>
      <c r="AB54" s="8" t="s">
        <v>75</v>
      </c>
      <c r="AC54" s="8">
        <f>SUM(Z19:Z25)</f>
        <v>14</v>
      </c>
      <c r="AG54" s="8" t="s">
        <v>37</v>
      </c>
      <c r="AH54" s="142">
        <f>+AN19+AN20+AN21+AN22+AN23+AN24+AN25</f>
        <v>9</v>
      </c>
      <c r="AI54" s="147" t="s">
        <v>41</v>
      </c>
      <c r="AJ54" s="147">
        <f>+AR19+AR20+AR21+AR22+AR23+AR24+AR25</f>
        <v>1</v>
      </c>
    </row>
    <row r="55" spans="1:38" s="57" customFormat="1" ht="45" hidden="1" customHeight="1" x14ac:dyDescent="0.25">
      <c r="A55" s="51"/>
      <c r="B55" s="51"/>
      <c r="C55" s="50" t="s">
        <v>1</v>
      </c>
      <c r="D55" s="50">
        <f>SUM(D53:D54)</f>
        <v>132</v>
      </c>
      <c r="E55" s="50">
        <f>SUM(E53:E54)</f>
        <v>89</v>
      </c>
      <c r="F55" s="50">
        <f>SUM(F53:F54)</f>
        <v>43</v>
      </c>
      <c r="G55" s="50">
        <f>SUM(G53:G54)</f>
        <v>7</v>
      </c>
      <c r="H55" s="120">
        <f>SUM(D55:G55)</f>
        <v>271</v>
      </c>
      <c r="I55" s="51"/>
      <c r="J55" s="51"/>
      <c r="K55" s="51"/>
      <c r="L55" s="52" t="s">
        <v>76</v>
      </c>
      <c r="M55" s="58">
        <f>+AG19+AG20+AG21+AG22+AG23+AG24+AG25</f>
        <v>32</v>
      </c>
      <c r="N55" s="58">
        <f>+AH19+AH20+AH21+AH22+AH23+AH24+AH25</f>
        <v>14</v>
      </c>
      <c r="O55" s="4">
        <f>SUM(M55:N55)</f>
        <v>46</v>
      </c>
      <c r="P55" s="62"/>
      <c r="Q55" s="59"/>
      <c r="R55" s="54" t="s">
        <v>23</v>
      </c>
      <c r="S55" s="54">
        <f>+R19+R20+R21+R22+R23+R24+R25</f>
        <v>8</v>
      </c>
      <c r="T55" s="54" t="s">
        <v>28</v>
      </c>
      <c r="U55" s="54">
        <f>+W19+W20+W21+W22+W23+W24+W25</f>
        <v>0</v>
      </c>
      <c r="X55" s="54" t="s">
        <v>77</v>
      </c>
      <c r="Y55" s="60">
        <f>+O19+O20+O21+O22+O23+O24+O25</f>
        <v>19</v>
      </c>
      <c r="AB55" s="8" t="s">
        <v>78</v>
      </c>
      <c r="AC55" s="8">
        <f>SUM(AA19:AA25)</f>
        <v>0</v>
      </c>
      <c r="AG55" s="8" t="s">
        <v>38</v>
      </c>
      <c r="AH55" s="142">
        <f>+AO19+AO20+AO21+AO22+AO23+AO24+AO25</f>
        <v>21</v>
      </c>
      <c r="AI55" s="147" t="s">
        <v>42</v>
      </c>
      <c r="AJ55" s="147">
        <f>+AS19+AS20+AS21+AS22+AS23+AS24+AS25</f>
        <v>1</v>
      </c>
    </row>
    <row r="56" spans="1:38" s="57" customFormat="1" ht="45" hidden="1" customHeight="1" x14ac:dyDescent="0.25">
      <c r="A56" s="51"/>
      <c r="B56" s="51"/>
      <c r="C56" s="51"/>
      <c r="D56" s="51"/>
      <c r="E56" s="51"/>
      <c r="F56" s="51"/>
      <c r="G56" s="51"/>
      <c r="H56" s="121"/>
      <c r="I56" s="51"/>
      <c r="J56" s="51"/>
      <c r="K56" s="51"/>
      <c r="L56" s="52" t="s">
        <v>79</v>
      </c>
      <c r="M56" s="58">
        <f>+AI19+AI20+AI21+AI22+AI23+AI24+AI25</f>
        <v>54</v>
      </c>
      <c r="N56" s="58">
        <f>+AJ19+AJ20+AJ21+AJ22+AJ23+AJ24+AJ25</f>
        <v>25</v>
      </c>
      <c r="O56" s="4">
        <f t="shared" ref="O56:O58" si="10">SUM(M56:N56)</f>
        <v>79</v>
      </c>
      <c r="P56" s="62"/>
      <c r="Q56" s="63"/>
      <c r="R56" s="54" t="s">
        <v>24</v>
      </c>
      <c r="S56" s="54">
        <f>+S19+S20+S21+S22+S23+S24+S25</f>
        <v>8</v>
      </c>
      <c r="T56" s="54" t="s">
        <v>29</v>
      </c>
      <c r="U56" s="54">
        <f>+X19+X20+X21+X22+X23+X24+X25</f>
        <v>5</v>
      </c>
      <c r="X56" s="64" t="s">
        <v>1</v>
      </c>
      <c r="Y56" s="65">
        <f>SUM(Y53:Y55)</f>
        <v>271</v>
      </c>
      <c r="AB56" s="8" t="s">
        <v>33</v>
      </c>
      <c r="AC56" s="8">
        <f>SUM(AB19:AB25)</f>
        <v>5</v>
      </c>
      <c r="AG56" s="8" t="s">
        <v>39</v>
      </c>
      <c r="AH56" s="142">
        <f>+AP19+AP20+AP21+AP22+AP23+AP24+AP25</f>
        <v>3</v>
      </c>
      <c r="AI56" s="147" t="s">
        <v>46</v>
      </c>
      <c r="AJ56" s="147">
        <f>+AW19+AW20+AW21+AW22+AW23+AW24+AW25</f>
        <v>6</v>
      </c>
      <c r="AK56" s="147" t="s">
        <v>1</v>
      </c>
      <c r="AL56" s="147">
        <f>SUM(AH53:AH56,AJ52:AJ53:AJ54:AJ56,AL52:AL53)</f>
        <v>50</v>
      </c>
    </row>
    <row r="57" spans="1:38" s="57" customFormat="1" ht="45" hidden="1" customHeight="1" x14ac:dyDescent="0.25">
      <c r="A57" s="51"/>
      <c r="B57" s="51"/>
      <c r="C57" s="66"/>
      <c r="D57" s="66"/>
      <c r="E57" s="66"/>
      <c r="F57" s="66"/>
      <c r="G57" s="51"/>
      <c r="H57" s="122"/>
      <c r="I57" s="51"/>
      <c r="J57" s="51"/>
      <c r="K57" s="51"/>
      <c r="L57" s="52" t="s">
        <v>80</v>
      </c>
      <c r="M57" s="58">
        <f>+AK19+AK20+AK21+AK22+AK23+AK24+AK25</f>
        <v>34</v>
      </c>
      <c r="N57" s="58">
        <f>+AL19+AL20+AL21+AL22+AL23+AL24+AL25</f>
        <v>37</v>
      </c>
      <c r="O57" s="4">
        <f t="shared" si="10"/>
        <v>71</v>
      </c>
      <c r="P57" s="62"/>
      <c r="Q57" s="63"/>
      <c r="R57" s="68" t="s">
        <v>1</v>
      </c>
      <c r="S57" s="68">
        <f>+S53+S54+S55+S56+U53+U54+U55+U56+U52</f>
        <v>233</v>
      </c>
      <c r="AB57" s="2" t="s">
        <v>1</v>
      </c>
      <c r="AC57" s="2">
        <f>SUM(AC53:AC56)</f>
        <v>19</v>
      </c>
    </row>
    <row r="58" spans="1:38" s="57" customFormat="1" ht="45" hidden="1" customHeight="1" x14ac:dyDescent="0.25">
      <c r="A58" s="51"/>
      <c r="B58" s="51"/>
      <c r="H58" s="123"/>
      <c r="I58" s="66"/>
      <c r="J58" s="66"/>
      <c r="K58" s="66"/>
      <c r="L58" s="69" t="s">
        <v>1</v>
      </c>
      <c r="M58" s="70">
        <f>SUM(M53:M57)</f>
        <v>161</v>
      </c>
      <c r="N58" s="70">
        <f>SUM(N53:N57)</f>
        <v>110</v>
      </c>
      <c r="O58" s="70">
        <f t="shared" si="10"/>
        <v>271</v>
      </c>
      <c r="P58" s="59"/>
      <c r="Q58" s="59"/>
    </row>
    <row r="59" spans="1:38" s="57" customFormat="1" ht="45" hidden="1" customHeight="1" x14ac:dyDescent="0.25">
      <c r="A59" s="155" t="s">
        <v>83</v>
      </c>
      <c r="B59" s="156"/>
      <c r="C59" s="49" t="s">
        <v>67</v>
      </c>
      <c r="D59" s="49" t="s">
        <v>14</v>
      </c>
      <c r="E59" s="49" t="s">
        <v>15</v>
      </c>
      <c r="F59" s="49" t="s">
        <v>16</v>
      </c>
      <c r="G59" s="49" t="s">
        <v>17</v>
      </c>
      <c r="H59" s="120"/>
      <c r="I59" s="51"/>
      <c r="J59" s="155" t="s">
        <v>83</v>
      </c>
      <c r="K59" s="156"/>
      <c r="L59" s="52" t="s">
        <v>68</v>
      </c>
      <c r="M59" s="2" t="s">
        <v>2</v>
      </c>
      <c r="N59" s="2" t="s">
        <v>3</v>
      </c>
      <c r="O59" s="4" t="s">
        <v>1</v>
      </c>
      <c r="P59" s="155" t="s">
        <v>83</v>
      </c>
      <c r="Q59" s="156"/>
      <c r="R59" s="53" t="s">
        <v>7</v>
      </c>
      <c r="S59" s="53"/>
      <c r="T59" s="54" t="s">
        <v>25</v>
      </c>
      <c r="U59" s="54">
        <f>+T26+T27+T28+T29+T30+T31+T32+T33+T35</f>
        <v>40</v>
      </c>
      <c r="V59" s="155" t="s">
        <v>83</v>
      </c>
      <c r="W59" s="156"/>
      <c r="X59" s="55" t="s">
        <v>6</v>
      </c>
      <c r="Y59" s="56" t="s">
        <v>69</v>
      </c>
      <c r="Z59" s="155" t="s">
        <v>83</v>
      </c>
      <c r="AA59" s="156"/>
      <c r="AB59" s="8" t="s">
        <v>70</v>
      </c>
      <c r="AC59" s="8"/>
      <c r="AE59" s="155" t="s">
        <v>83</v>
      </c>
      <c r="AF59" s="156"/>
      <c r="AG59" s="152" t="s">
        <v>13</v>
      </c>
      <c r="AH59" s="153"/>
      <c r="AI59" s="147" t="s">
        <v>43</v>
      </c>
      <c r="AJ59" s="147">
        <f>SUM(AT26:AT35)</f>
        <v>1</v>
      </c>
      <c r="AK59" s="147" t="s">
        <v>45</v>
      </c>
      <c r="AL59" s="147">
        <f>SUM(AV26:AV35)</f>
        <v>0</v>
      </c>
    </row>
    <row r="60" spans="1:38" s="57" customFormat="1" ht="45" hidden="1" customHeight="1" x14ac:dyDescent="0.25">
      <c r="A60" s="51"/>
      <c r="B60" s="51"/>
      <c r="C60" s="49" t="s">
        <v>4</v>
      </c>
      <c r="D60" s="49">
        <f>SUM(E26:E35)</f>
        <v>208</v>
      </c>
      <c r="E60" s="49">
        <f>+F26+F27+F28+F29+F30+F31+F32+F33+F35</f>
        <v>113</v>
      </c>
      <c r="F60" s="49">
        <f>+G26+G27+G28+G29+G30+G31+G32+G33+G35</f>
        <v>49</v>
      </c>
      <c r="G60" s="49">
        <f>+H26+H27+H28+H29+H30+H31+H32+H33+H35</f>
        <v>17</v>
      </c>
      <c r="H60" s="120">
        <f>SUM(D60:G60)</f>
        <v>387</v>
      </c>
      <c r="I60" s="51"/>
      <c r="J60" s="51"/>
      <c r="K60" s="51"/>
      <c r="L60" s="52" t="s">
        <v>71</v>
      </c>
      <c r="M60" s="58">
        <f>+AC26+AC27+AC28+AC29+AC30+AC31+AC32+AC33</f>
        <v>42</v>
      </c>
      <c r="N60" s="58">
        <f>+AD26+AD27+AD28+AD29+AD30+AD31+AD32+AD33+AD35</f>
        <v>61</v>
      </c>
      <c r="O60" s="4">
        <f>SUM(M60:N60)</f>
        <v>103</v>
      </c>
      <c r="P60" s="59"/>
      <c r="Q60" s="59"/>
      <c r="R60" s="54" t="s">
        <v>21</v>
      </c>
      <c r="S60" s="54">
        <f>+P26+P27+P28+P29+P30+P31+P32+P33+P35</f>
        <v>190</v>
      </c>
      <c r="T60" s="54" t="s">
        <v>26</v>
      </c>
      <c r="U60" s="54">
        <f>+U26+U27+U28+U29+U30+U31+U32+U33+U35</f>
        <v>7</v>
      </c>
      <c r="X60" s="54" t="s">
        <v>72</v>
      </c>
      <c r="Y60" s="60">
        <f>+M26+M27+M28+M29+M30+M31+M32+M33+M35</f>
        <v>287</v>
      </c>
      <c r="AB60" s="8" t="s">
        <v>30</v>
      </c>
      <c r="AC60" s="8">
        <f>SUM(Y26:Y35)</f>
        <v>6</v>
      </c>
      <c r="AG60" s="8" t="s">
        <v>36</v>
      </c>
      <c r="AH60" s="142">
        <f>+AM26+AM27+AM28+AM29+AM30+AM31+AM32+AM33+AM35</f>
        <v>13</v>
      </c>
      <c r="AI60" s="147" t="s">
        <v>40</v>
      </c>
      <c r="AJ60" s="147">
        <f>+AQ26+AQ27+AQ28+AQ29+AQ30+AQ31+AQ32+AQ33+AQ35</f>
        <v>0</v>
      </c>
      <c r="AK60" s="147" t="s">
        <v>47</v>
      </c>
      <c r="AL60" s="147">
        <f>AX26+AX27+AX28+AX29+AX30+AX31+AX32+AX33+AX35</f>
        <v>1</v>
      </c>
    </row>
    <row r="61" spans="1:38" s="57" customFormat="1" ht="45" hidden="1" customHeight="1" x14ac:dyDescent="0.25">
      <c r="A61" s="51"/>
      <c r="B61" s="51"/>
      <c r="C61" s="49" t="s">
        <v>5</v>
      </c>
      <c r="D61" s="49">
        <f>+I26+I27+I28+I29+I30+I31+I32+I33+I35</f>
        <v>24</v>
      </c>
      <c r="E61" s="49">
        <f>+J26+J27+J28+J29+J30+J31+J32+J33+J35</f>
        <v>22</v>
      </c>
      <c r="F61" s="49">
        <f t="shared" ref="F61:G61" si="11">+K26+K27+K28+K29+K30+K31+K32+K33+K35</f>
        <v>4</v>
      </c>
      <c r="G61" s="49">
        <f t="shared" si="11"/>
        <v>3</v>
      </c>
      <c r="H61" s="120">
        <f>SUM(D61:G61)</f>
        <v>53</v>
      </c>
      <c r="I61" s="51"/>
      <c r="J61" s="51"/>
      <c r="K61" s="51"/>
      <c r="L61" s="52" t="s">
        <v>73</v>
      </c>
      <c r="M61" s="58">
        <f>+AE26+AE27+AE28+AE29+AE30+AE31+AE32+AE33+AE35</f>
        <v>12</v>
      </c>
      <c r="N61" s="58">
        <f>+AF26+AF27+AF28+AF29+AF30+AF31+AF32+AF33+AF35</f>
        <v>9</v>
      </c>
      <c r="O61" s="4">
        <f>SUM(M61:N61)</f>
        <v>21</v>
      </c>
      <c r="P61" s="59"/>
      <c r="Q61" s="59"/>
      <c r="R61" s="54" t="s">
        <v>22</v>
      </c>
      <c r="S61" s="54">
        <f>+Q26+Q27+Q28+Q29+Q30+Q31+Q32+Q33+Q35</f>
        <v>58</v>
      </c>
      <c r="T61" s="54" t="s">
        <v>27</v>
      </c>
      <c r="U61" s="54">
        <f>+V26+V27+V28+V29+V30+V31+V32+V33+V35</f>
        <v>22</v>
      </c>
      <c r="X61" s="54" t="s">
        <v>74</v>
      </c>
      <c r="Y61" s="60">
        <f>+N26+N27+N28+N29+N30+N31+N32+N33+N35</f>
        <v>101</v>
      </c>
      <c r="AB61" s="8" t="s">
        <v>75</v>
      </c>
      <c r="AC61" s="8">
        <f>SUM(Z26:Z35)</f>
        <v>16</v>
      </c>
      <c r="AG61" s="8" t="s">
        <v>37</v>
      </c>
      <c r="AH61" s="142">
        <f>+AN26+AN27+AN28+AN29+AN30+AN31+AN32+AN33+AN35</f>
        <v>5</v>
      </c>
      <c r="AI61" s="147" t="s">
        <v>41</v>
      </c>
      <c r="AJ61" s="147">
        <f>+AR26+AR27+AR28+AR29+AR30+AR31+AR32+AR33+AR35</f>
        <v>1</v>
      </c>
    </row>
    <row r="62" spans="1:38" s="57" customFormat="1" ht="45" hidden="1" customHeight="1" x14ac:dyDescent="0.25">
      <c r="A62" s="51"/>
      <c r="B62" s="51"/>
      <c r="C62" s="50" t="s">
        <v>1</v>
      </c>
      <c r="D62" s="50">
        <f>SUM(D60:D61)</f>
        <v>232</v>
      </c>
      <c r="E62" s="50">
        <f>SUM(E60:E61)</f>
        <v>135</v>
      </c>
      <c r="F62" s="50">
        <f>SUM(F60:F61)</f>
        <v>53</v>
      </c>
      <c r="G62" s="50">
        <f>SUM(G60:G61)</f>
        <v>20</v>
      </c>
      <c r="H62" s="120">
        <f>SUM(D62:G62)</f>
        <v>440</v>
      </c>
      <c r="I62" s="51"/>
      <c r="J62" s="51"/>
      <c r="K62" s="51"/>
      <c r="L62" s="52" t="s">
        <v>76</v>
      </c>
      <c r="M62" s="58">
        <f>I38</f>
        <v>0</v>
      </c>
      <c r="N62" s="58">
        <f>+AH26+AH27+AH28+AH29+AH30+AH31+AH32+AH33+AH35</f>
        <v>20</v>
      </c>
      <c r="O62" s="4">
        <f>SUM(M62:N62)</f>
        <v>20</v>
      </c>
      <c r="P62" s="62"/>
      <c r="Q62" s="59"/>
      <c r="R62" s="54" t="s">
        <v>23</v>
      </c>
      <c r="S62" s="54">
        <f>+R26+R27+R28+R29+R30+R31+R32+R33+R35</f>
        <v>17</v>
      </c>
      <c r="T62" s="54" t="s">
        <v>28</v>
      </c>
      <c r="U62" s="54">
        <f>+W26+W27+W28+W29+W30+W31+W32</f>
        <v>0</v>
      </c>
      <c r="X62" s="54" t="s">
        <v>77</v>
      </c>
      <c r="Y62" s="60">
        <f>+O26+O27+O28+O29+O30+O31+O32</f>
        <v>17</v>
      </c>
      <c r="AB62" s="8" t="s">
        <v>78</v>
      </c>
      <c r="AC62" s="8">
        <f>SUM(AA26:AA35)</f>
        <v>0</v>
      </c>
      <c r="AG62" s="8" t="s">
        <v>38</v>
      </c>
      <c r="AH62" s="142">
        <f>+AO26+AO27+AO28+AO29+AO30+AO31+AO32+AO33+AK62</f>
        <v>24</v>
      </c>
      <c r="AI62" s="147" t="s">
        <v>42</v>
      </c>
      <c r="AJ62" s="147">
        <f>+AS26+AS27+AS28+AS29+AS30+AS31+AS32+AS33+AS35</f>
        <v>1</v>
      </c>
    </row>
    <row r="63" spans="1:38" s="57" customFormat="1" ht="45" hidden="1" customHeight="1" x14ac:dyDescent="0.25">
      <c r="A63" s="51"/>
      <c r="B63" s="51"/>
      <c r="C63" s="51"/>
      <c r="D63" s="51"/>
      <c r="E63" s="51"/>
      <c r="F63" s="51"/>
      <c r="G63" s="51"/>
      <c r="H63" s="121"/>
      <c r="I63" s="51"/>
      <c r="J63" s="51"/>
      <c r="K63" s="51"/>
      <c r="L63" s="52" t="s">
        <v>79</v>
      </c>
      <c r="M63" s="58">
        <f>+AI26+AI27+AI28+AI29+AI30+AI31+AI32+AI33+AI35</f>
        <v>71</v>
      </c>
      <c r="N63" s="58">
        <f>+AJ26+AJ27+AJ28+AJ29+AJ30+AJ31+AJ32+AJ33+AJ35</f>
        <v>67</v>
      </c>
      <c r="O63" s="4">
        <f t="shared" ref="O63:O64" si="12">SUM(M63:N63)</f>
        <v>138</v>
      </c>
      <c r="P63" s="62"/>
      <c r="Q63" s="63"/>
      <c r="R63" s="54" t="s">
        <v>24</v>
      </c>
      <c r="S63" s="54">
        <f>+S26+S27+S28+S29+S30+S31+S32+S33+S35</f>
        <v>23</v>
      </c>
      <c r="T63" s="54" t="s">
        <v>29</v>
      </c>
      <c r="U63" s="54">
        <f>+X26+X27+X28+X29+X30+X31+X32+X33+X35</f>
        <v>4</v>
      </c>
      <c r="X63" s="64" t="s">
        <v>1</v>
      </c>
      <c r="Y63" s="65">
        <f>SUM(Y60:Y62)</f>
        <v>405</v>
      </c>
      <c r="AB63" s="8" t="s">
        <v>33</v>
      </c>
      <c r="AC63" s="8">
        <f>SUM(AB26:AB35)</f>
        <v>20</v>
      </c>
      <c r="AG63" s="8" t="s">
        <v>39</v>
      </c>
      <c r="AH63" s="142">
        <f>+AP26+AP27+AP28+AP29+AP30+AP31+AP32+AP33+AP35</f>
        <v>1</v>
      </c>
      <c r="AI63" s="147" t="s">
        <v>46</v>
      </c>
      <c r="AJ63" s="147">
        <f>+AW26+AW27+AW28+AW29+AW30+AW31+AW32+AW33+AW35</f>
        <v>15</v>
      </c>
      <c r="AK63" s="8" t="s">
        <v>1</v>
      </c>
      <c r="AL63" s="147">
        <f>SUM(AH60,AH60:AH63,AJ59:AJ63,AL59:AL60)</f>
        <v>75</v>
      </c>
    </row>
    <row r="64" spans="1:38" s="57" customFormat="1" ht="45" hidden="1" customHeight="1" x14ac:dyDescent="0.25">
      <c r="A64" s="51"/>
      <c r="B64" s="51"/>
      <c r="C64" s="66"/>
      <c r="D64" s="66"/>
      <c r="E64" s="66"/>
      <c r="F64" s="66"/>
      <c r="G64" s="51"/>
      <c r="H64" s="122"/>
      <c r="I64" s="51"/>
      <c r="J64" s="51"/>
      <c r="K64" s="51"/>
      <c r="L64" s="52" t="s">
        <v>80</v>
      </c>
      <c r="M64" s="58">
        <f>+AK26+AK27+AK28+AK29+AK30+AK31+AK32+AK33+AK35</f>
        <v>52</v>
      </c>
      <c r="N64" s="58">
        <f>+AL26+AL27+AL28+AL29+AL30+AL31+AL32+AL33+AL35</f>
        <v>42</v>
      </c>
      <c r="O64" s="4">
        <f t="shared" si="12"/>
        <v>94</v>
      </c>
      <c r="P64" s="62"/>
      <c r="Q64" s="63"/>
      <c r="R64" s="68" t="s">
        <v>1</v>
      </c>
      <c r="S64" s="68">
        <f>+S60+S61+S62+S63+U60+U61+U62+U63+U59</f>
        <v>361</v>
      </c>
      <c r="AB64" s="2" t="s">
        <v>1</v>
      </c>
      <c r="AC64" s="2">
        <f>SUM(AC60:AC63)</f>
        <v>42</v>
      </c>
    </row>
    <row r="65" spans="1:56" s="57" customFormat="1" ht="45" hidden="1" customHeight="1" x14ac:dyDescent="0.25">
      <c r="A65" s="51"/>
      <c r="B65" s="51"/>
      <c r="H65" s="123"/>
      <c r="I65" s="66"/>
      <c r="J65" s="66"/>
      <c r="K65" s="66"/>
      <c r="L65" s="69" t="s">
        <v>1</v>
      </c>
      <c r="M65" s="70">
        <f>SUM(M60:M64)</f>
        <v>177</v>
      </c>
      <c r="N65" s="70">
        <f>SUM(N60:N64)</f>
        <v>199</v>
      </c>
      <c r="O65" s="70">
        <f>SUM(M65:N65)</f>
        <v>376</v>
      </c>
      <c r="P65" s="59"/>
      <c r="Q65" s="59"/>
    </row>
    <row r="66" spans="1:56" s="57" customFormat="1" ht="45" hidden="1" customHeight="1" x14ac:dyDescent="0.25">
      <c r="B66" s="51"/>
      <c r="H66" s="123"/>
      <c r="I66" s="66"/>
      <c r="J66" s="66"/>
      <c r="K66" s="66"/>
      <c r="P66" s="59"/>
      <c r="Q66" s="59"/>
    </row>
    <row r="67" spans="1:56" s="57" customFormat="1" ht="45" hidden="1" customHeight="1" x14ac:dyDescent="0.25">
      <c r="B67" s="51"/>
      <c r="H67" s="123"/>
      <c r="I67" s="66"/>
      <c r="J67" s="66"/>
      <c r="K67" s="66"/>
      <c r="P67" s="59"/>
      <c r="Q67" s="59"/>
    </row>
    <row r="68" spans="1:56" s="57" customFormat="1" ht="45" hidden="1" customHeight="1" x14ac:dyDescent="0.25">
      <c r="B68" s="51"/>
      <c r="C68" s="49" t="s">
        <v>67</v>
      </c>
      <c r="D68" s="49" t="s">
        <v>14</v>
      </c>
      <c r="E68" s="49" t="s">
        <v>15</v>
      </c>
      <c r="F68" s="49" t="s">
        <v>16</v>
      </c>
      <c r="G68" s="49" t="s">
        <v>17</v>
      </c>
      <c r="H68" s="120"/>
      <c r="I68" s="66"/>
      <c r="J68" s="66"/>
      <c r="K68" s="66"/>
      <c r="L68" s="52" t="s">
        <v>68</v>
      </c>
      <c r="M68" s="2" t="s">
        <v>2</v>
      </c>
      <c r="N68" s="2" t="s">
        <v>3</v>
      </c>
      <c r="O68" s="4" t="s">
        <v>1</v>
      </c>
      <c r="P68" s="59"/>
      <c r="Q68" s="59"/>
      <c r="R68" s="53" t="s">
        <v>7</v>
      </c>
      <c r="S68" s="53"/>
      <c r="T68" s="54" t="s">
        <v>25</v>
      </c>
      <c r="U68" s="54">
        <f>+U38+U45+U52+U59</f>
        <v>90</v>
      </c>
      <c r="V68" s="59"/>
      <c r="W68" s="59"/>
      <c r="X68" s="55" t="s">
        <v>6</v>
      </c>
      <c r="Y68" s="56" t="s">
        <v>69</v>
      </c>
      <c r="Z68" s="71"/>
      <c r="AA68" s="71"/>
      <c r="AB68" s="8" t="s">
        <v>70</v>
      </c>
      <c r="AC68" s="8"/>
      <c r="AD68" s="71"/>
      <c r="AE68" s="71"/>
      <c r="AF68" s="71"/>
      <c r="AG68" s="154" t="s">
        <v>13</v>
      </c>
      <c r="AH68" s="154"/>
      <c r="AI68" s="147" t="s">
        <v>44</v>
      </c>
      <c r="AJ68" s="20">
        <v>7</v>
      </c>
      <c r="AK68" s="147" t="s">
        <v>45</v>
      </c>
      <c r="AL68" s="147">
        <v>1</v>
      </c>
      <c r="AO68" s="72" t="s">
        <v>84</v>
      </c>
      <c r="AP68" s="143" t="s">
        <v>85</v>
      </c>
      <c r="AQ68" s="143"/>
    </row>
    <row r="69" spans="1:56" s="57" customFormat="1" ht="45" hidden="1" customHeight="1" x14ac:dyDescent="0.25">
      <c r="B69" s="74" t="s">
        <v>65</v>
      </c>
      <c r="C69" s="49" t="s">
        <v>4</v>
      </c>
      <c r="D69" s="129">
        <f t="shared" ref="D69:G70" si="13">+D39+D46+D53+D60</f>
        <v>612</v>
      </c>
      <c r="E69" s="129">
        <f t="shared" si="13"/>
        <v>373</v>
      </c>
      <c r="F69" s="129">
        <f t="shared" si="13"/>
        <v>130</v>
      </c>
      <c r="G69" s="129">
        <f t="shared" si="13"/>
        <v>46</v>
      </c>
      <c r="H69" s="130">
        <f>SUM(D69:G69)</f>
        <v>1161</v>
      </c>
      <c r="I69" s="51"/>
      <c r="J69" s="51"/>
      <c r="K69" s="74" t="s">
        <v>65</v>
      </c>
      <c r="L69" s="52" t="s">
        <v>71</v>
      </c>
      <c r="M69" s="147">
        <v>153</v>
      </c>
      <c r="N69" s="147">
        <v>183</v>
      </c>
      <c r="O69" s="4">
        <f t="shared" ref="O69:O73" si="14">SUM(M69:N69)</f>
        <v>336</v>
      </c>
      <c r="P69" s="59"/>
      <c r="Q69" s="74" t="s">
        <v>65</v>
      </c>
      <c r="R69" s="54" t="s">
        <v>21</v>
      </c>
      <c r="S69" s="54">
        <f>+S39+S46+S53+S60</f>
        <v>608</v>
      </c>
      <c r="T69" s="54" t="s">
        <v>26</v>
      </c>
      <c r="U69" s="54">
        <f>+U39+U46+U53+U60</f>
        <v>14</v>
      </c>
      <c r="W69" s="74" t="s">
        <v>65</v>
      </c>
      <c r="X69" s="54" t="s">
        <v>72</v>
      </c>
      <c r="Y69" s="60">
        <f>+Y39+Y46+Y53+Y60</f>
        <v>859</v>
      </c>
      <c r="AA69" s="74" t="s">
        <v>65</v>
      </c>
      <c r="AB69" s="8" t="s">
        <v>30</v>
      </c>
      <c r="AC69" s="8">
        <f>+AC39+AC46+AC53+AC60</f>
        <v>8</v>
      </c>
      <c r="AF69" s="74" t="s">
        <v>65</v>
      </c>
      <c r="AG69" s="8" t="s">
        <v>36</v>
      </c>
      <c r="AH69" s="8">
        <f>+AH39+AH46+AH53+AH60</f>
        <v>41</v>
      </c>
      <c r="AI69" s="8" t="s">
        <v>40</v>
      </c>
      <c r="AJ69" s="12">
        <v>10</v>
      </c>
      <c r="AK69" s="147" t="s">
        <v>47</v>
      </c>
      <c r="AL69" s="147">
        <v>0</v>
      </c>
      <c r="AP69" s="75" t="s">
        <v>48</v>
      </c>
      <c r="AQ69" s="8">
        <v>1</v>
      </c>
      <c r="AR69" s="76" t="s">
        <v>57</v>
      </c>
      <c r="AS69" s="8">
        <v>50</v>
      </c>
      <c r="AT69" s="51"/>
      <c r="AU69" s="51"/>
      <c r="AV69" s="51"/>
    </row>
    <row r="70" spans="1:56" s="57" customFormat="1" ht="45" hidden="1" customHeight="1" x14ac:dyDescent="0.25">
      <c r="B70" s="51"/>
      <c r="C70" s="49" t="s">
        <v>5</v>
      </c>
      <c r="D70" s="129">
        <f t="shared" si="13"/>
        <v>89</v>
      </c>
      <c r="E70" s="129">
        <f t="shared" si="13"/>
        <v>60</v>
      </c>
      <c r="F70" s="129">
        <f t="shared" si="13"/>
        <v>19</v>
      </c>
      <c r="G70" s="129">
        <f t="shared" si="13"/>
        <v>4</v>
      </c>
      <c r="H70" s="130">
        <f>SUM(D70:G70)</f>
        <v>172</v>
      </c>
      <c r="I70" s="51"/>
      <c r="J70" s="51"/>
      <c r="K70" s="51"/>
      <c r="L70" s="52" t="s">
        <v>73</v>
      </c>
      <c r="M70" s="58">
        <v>44</v>
      </c>
      <c r="N70" s="58">
        <v>31</v>
      </c>
      <c r="O70" s="4">
        <f t="shared" si="14"/>
        <v>75</v>
      </c>
      <c r="P70" s="59"/>
      <c r="Q70" s="59"/>
      <c r="R70" s="54" t="s">
        <v>22</v>
      </c>
      <c r="S70" s="54">
        <f>+S40+S47+S54+S61</f>
        <v>230</v>
      </c>
      <c r="T70" s="54" t="s">
        <v>27</v>
      </c>
      <c r="U70" s="54">
        <f>+U40+U47+U54+U61</f>
        <v>54</v>
      </c>
      <c r="X70" s="54" t="s">
        <v>74</v>
      </c>
      <c r="Y70" s="60">
        <f>+Y40+Y47+Y54+Y61</f>
        <v>358</v>
      </c>
      <c r="AB70" s="8" t="s">
        <v>75</v>
      </c>
      <c r="AC70" s="8">
        <f>+AC40+AC47+AC54+AC61</f>
        <v>51</v>
      </c>
      <c r="AG70" s="8" t="s">
        <v>37</v>
      </c>
      <c r="AH70" s="8">
        <f>+AH40+AH47+AH54+AH61</f>
        <v>39</v>
      </c>
      <c r="AI70" s="8" t="s">
        <v>41</v>
      </c>
      <c r="AJ70" s="77">
        <v>4</v>
      </c>
      <c r="AP70" s="76" t="s">
        <v>49</v>
      </c>
      <c r="AQ70" s="8">
        <v>22</v>
      </c>
      <c r="AR70" s="76" t="s">
        <v>58</v>
      </c>
      <c r="AS70" s="8">
        <v>34</v>
      </c>
      <c r="AT70" s="51"/>
      <c r="AU70" s="51"/>
      <c r="AV70" s="51"/>
    </row>
    <row r="71" spans="1:56" s="57" customFormat="1" ht="45" hidden="1" customHeight="1" x14ac:dyDescent="0.25">
      <c r="B71" s="51"/>
      <c r="C71" s="50" t="s">
        <v>1</v>
      </c>
      <c r="D71" s="131">
        <f>SUM(D69:D70)</f>
        <v>701</v>
      </c>
      <c r="E71" s="131">
        <f>SUM(E69:E70)</f>
        <v>433</v>
      </c>
      <c r="F71" s="131">
        <f>SUM(F69:F70)</f>
        <v>149</v>
      </c>
      <c r="G71" s="131">
        <f>SUM(G69:G70)</f>
        <v>50</v>
      </c>
      <c r="H71" s="130">
        <f>SUM(D71:G71)</f>
        <v>1333</v>
      </c>
      <c r="I71" s="51"/>
      <c r="J71" s="51"/>
      <c r="K71" s="51"/>
      <c r="L71" s="52" t="s">
        <v>76</v>
      </c>
      <c r="M71" s="58">
        <v>143</v>
      </c>
      <c r="N71" s="58">
        <v>78</v>
      </c>
      <c r="O71" s="4">
        <f t="shared" si="14"/>
        <v>221</v>
      </c>
      <c r="P71" s="59"/>
      <c r="Q71" s="59"/>
      <c r="R71" s="54" t="s">
        <v>23</v>
      </c>
      <c r="S71" s="54">
        <f t="shared" ref="S71" si="15">+S41+S48+S55+S62</f>
        <v>43</v>
      </c>
      <c r="T71" s="54" t="s">
        <v>28</v>
      </c>
      <c r="U71" s="54">
        <f t="shared" ref="U71" si="16">+U41+U48+U55+U62</f>
        <v>0</v>
      </c>
      <c r="X71" s="54" t="s">
        <v>77</v>
      </c>
      <c r="Y71" s="60">
        <v>99</v>
      </c>
      <c r="AB71" s="8" t="s">
        <v>78</v>
      </c>
      <c r="AC71" s="8">
        <f t="shared" ref="AC71:AC72" si="17">+AC41+AC48+AC55+AC62</f>
        <v>0</v>
      </c>
      <c r="AG71" s="8" t="s">
        <v>38</v>
      </c>
      <c r="AH71" s="8">
        <f>+AH41+AH48+AH55+AH62</f>
        <v>63</v>
      </c>
      <c r="AI71" s="8" t="s">
        <v>42</v>
      </c>
      <c r="AJ71" s="77">
        <v>7</v>
      </c>
      <c r="AP71" s="76" t="s">
        <v>50</v>
      </c>
      <c r="AQ71" s="8">
        <v>2</v>
      </c>
      <c r="AR71" s="76" t="s">
        <v>59</v>
      </c>
      <c r="AS71" s="8">
        <v>3</v>
      </c>
      <c r="AT71" s="51"/>
      <c r="AU71" s="51"/>
      <c r="AV71" s="51"/>
    </row>
    <row r="72" spans="1:56" s="57" customFormat="1" ht="45" hidden="1" customHeight="1" x14ac:dyDescent="0.25">
      <c r="B72" s="51"/>
      <c r="C72" s="51"/>
      <c r="D72" s="51"/>
      <c r="E72" s="51"/>
      <c r="F72" s="51"/>
      <c r="G72" s="51"/>
      <c r="H72" s="121"/>
      <c r="I72" s="51"/>
      <c r="J72" s="51"/>
      <c r="K72" s="51"/>
      <c r="L72" s="52" t="s">
        <v>79</v>
      </c>
      <c r="M72" s="78">
        <v>238</v>
      </c>
      <c r="N72" s="78">
        <v>156</v>
      </c>
      <c r="O72" s="4">
        <f t="shared" si="14"/>
        <v>394</v>
      </c>
      <c r="P72" s="62"/>
      <c r="Q72" s="59"/>
      <c r="R72" s="54" t="s">
        <v>24</v>
      </c>
      <c r="S72" s="54">
        <f>+S42+S49+S56+S63</f>
        <v>76</v>
      </c>
      <c r="T72" s="54" t="s">
        <v>29</v>
      </c>
      <c r="U72" s="54">
        <f>+U42+U49+U56+U63</f>
        <v>20</v>
      </c>
      <c r="X72" s="64" t="s">
        <v>1</v>
      </c>
      <c r="Y72" s="79">
        <f>SUM(Y69:Y71)</f>
        <v>1316</v>
      </c>
      <c r="AB72" s="8" t="s">
        <v>33</v>
      </c>
      <c r="AC72" s="8">
        <f t="shared" si="17"/>
        <v>48</v>
      </c>
      <c r="AG72" s="8" t="s">
        <v>39</v>
      </c>
      <c r="AH72" s="8">
        <f>+AH42+AH49+AH56+AH63</f>
        <v>8</v>
      </c>
      <c r="AI72" s="77" t="s">
        <v>46</v>
      </c>
      <c r="AJ72" s="77">
        <v>35</v>
      </c>
      <c r="AK72" s="80" t="s">
        <v>1</v>
      </c>
      <c r="AL72" s="81">
        <f>+AH69+AH70+AH71+AH72+AJ68+AJ69+AJ70+AJ71+AJ72+AL68+AL69</f>
        <v>215</v>
      </c>
      <c r="AP72" s="76" t="s">
        <v>86</v>
      </c>
      <c r="AQ72" s="8">
        <v>6</v>
      </c>
      <c r="AR72" s="76" t="s">
        <v>60</v>
      </c>
      <c r="AS72" s="8">
        <v>4</v>
      </c>
      <c r="AT72" s="51"/>
      <c r="AU72" s="51"/>
      <c r="AV72" s="51"/>
    </row>
    <row r="73" spans="1:56" s="57" customFormat="1" ht="45" hidden="1" customHeight="1" x14ac:dyDescent="0.25">
      <c r="B73" s="51"/>
      <c r="C73" s="66"/>
      <c r="D73" s="66"/>
      <c r="E73" s="66"/>
      <c r="F73" s="66"/>
      <c r="G73" s="51"/>
      <c r="H73" s="122"/>
      <c r="I73" s="51"/>
      <c r="J73" s="51"/>
      <c r="K73" s="51"/>
      <c r="L73" s="52" t="s">
        <v>80</v>
      </c>
      <c r="M73" s="78">
        <v>173</v>
      </c>
      <c r="N73" s="78">
        <v>160</v>
      </c>
      <c r="O73" s="4">
        <f t="shared" si="14"/>
        <v>333</v>
      </c>
      <c r="P73" s="62"/>
      <c r="Q73" s="63"/>
      <c r="R73" s="68" t="s">
        <v>1</v>
      </c>
      <c r="S73" s="68">
        <f>+S69+S70+S71+S72+U68+U69+U70+U71+U72</f>
        <v>1135</v>
      </c>
      <c r="AB73" s="2" t="s">
        <v>1</v>
      </c>
      <c r="AC73" s="2">
        <f>SUM(AC69:AC72)</f>
        <v>107</v>
      </c>
      <c r="AP73" s="76" t="s">
        <v>52</v>
      </c>
      <c r="AQ73" s="8">
        <v>10</v>
      </c>
      <c r="AR73" s="76" t="s">
        <v>61</v>
      </c>
      <c r="AS73" s="8">
        <v>3</v>
      </c>
      <c r="AT73" s="51"/>
      <c r="AU73" s="51"/>
      <c r="AV73" s="51"/>
    </row>
    <row r="74" spans="1:56" ht="45" hidden="1" customHeight="1" x14ac:dyDescent="0.4">
      <c r="B74" s="48"/>
      <c r="I74" s="48"/>
      <c r="J74" s="48"/>
      <c r="K74" s="48"/>
      <c r="L74" s="82" t="s">
        <v>1</v>
      </c>
      <c r="M74" s="4">
        <f>SUM(M69+M70+M71+M72+M73)</f>
        <v>751</v>
      </c>
      <c r="N74" s="4">
        <f>SUM(N69:N73)</f>
        <v>608</v>
      </c>
      <c r="O74" s="83">
        <f>SUM(M74:N74)</f>
        <v>1359</v>
      </c>
      <c r="P74" s="84"/>
      <c r="Q74" s="85"/>
      <c r="AP74" s="11" t="s">
        <v>53</v>
      </c>
      <c r="AQ74" s="8">
        <v>16</v>
      </c>
      <c r="AR74" s="11" t="s">
        <v>62</v>
      </c>
      <c r="AS74" s="140">
        <v>5</v>
      </c>
      <c r="AT74" s="87"/>
      <c r="AU74" s="87"/>
      <c r="AV74" s="87"/>
    </row>
    <row r="75" spans="1:56" ht="16.5" customHeight="1" x14ac:dyDescent="0.35">
      <c r="C75" t="s">
        <v>96</v>
      </c>
      <c r="H75" s="126"/>
      <c r="I75" s="114"/>
      <c r="J75" s="114" t="s">
        <v>110</v>
      </c>
      <c r="K75" s="113" t="s">
        <v>111</v>
      </c>
      <c r="AP75" s="11" t="s">
        <v>54</v>
      </c>
      <c r="AQ75" s="8">
        <v>1</v>
      </c>
      <c r="AR75" s="11" t="s">
        <v>63</v>
      </c>
      <c r="AS75" s="140">
        <v>1</v>
      </c>
      <c r="AT75" s="87"/>
      <c r="AU75" s="87"/>
      <c r="AV75" s="87"/>
    </row>
    <row r="76" spans="1:56" ht="21" x14ac:dyDescent="0.35">
      <c r="C76" s="144" t="s">
        <v>68</v>
      </c>
      <c r="D76" s="144" t="s">
        <v>2</v>
      </c>
      <c r="E76" s="144" t="s">
        <v>3</v>
      </c>
      <c r="F76" s="144" t="s">
        <v>1</v>
      </c>
      <c r="H76" s="126"/>
      <c r="I76" s="115"/>
      <c r="J76" s="115">
        <f>E36+F36+I36+J36</f>
        <v>1152</v>
      </c>
      <c r="K76">
        <f>G36+H36+K36+L36</f>
        <v>207</v>
      </c>
      <c r="AI76" s="11" t="s">
        <v>55</v>
      </c>
      <c r="AJ76" s="8">
        <v>0</v>
      </c>
      <c r="AK76" s="11" t="s">
        <v>64</v>
      </c>
      <c r="AL76" s="140">
        <v>1</v>
      </c>
      <c r="AM76" s="87"/>
      <c r="AN76" s="87"/>
      <c r="AO76" s="87"/>
      <c r="BA76" s="144" t="s">
        <v>98</v>
      </c>
      <c r="BB76" s="144" t="s">
        <v>101</v>
      </c>
      <c r="BC76" s="144" t="s">
        <v>69</v>
      </c>
    </row>
    <row r="77" spans="1:56" ht="21" x14ac:dyDescent="0.25">
      <c r="C77" s="110" t="s">
        <v>71</v>
      </c>
      <c r="D77" s="111">
        <v>154</v>
      </c>
      <c r="E77" s="111">
        <v>188</v>
      </c>
      <c r="F77" s="110">
        <f t="shared" ref="F77:F82" si="18">SUM(D77:E77)</f>
        <v>342</v>
      </c>
      <c r="H77" s="126">
        <f>D77/F82</f>
        <v>0.11282051282051282</v>
      </c>
      <c r="I77" s="127">
        <f>E77/1359</f>
        <v>0.13833701250919794</v>
      </c>
      <c r="J77" s="115"/>
      <c r="L77" s="149" t="s">
        <v>4</v>
      </c>
      <c r="M77" s="149"/>
      <c r="N77" s="149"/>
      <c r="O77" s="149" t="s">
        <v>5</v>
      </c>
      <c r="P77" s="149"/>
      <c r="Q77" s="149"/>
      <c r="R77" s="149" t="s">
        <v>97</v>
      </c>
      <c r="AI77" s="11" t="s">
        <v>56</v>
      </c>
      <c r="AJ77" s="8">
        <v>2</v>
      </c>
      <c r="AK77" s="88" t="s">
        <v>1</v>
      </c>
      <c r="AL77" s="89">
        <f>SUM(AQ69:AQ77,AS69:AS76)</f>
        <v>158</v>
      </c>
      <c r="AM77" s="90"/>
      <c r="AN77" s="90"/>
      <c r="AO77" s="90"/>
      <c r="BA77" s="111">
        <v>1</v>
      </c>
      <c r="BB77" s="145" t="s">
        <v>48</v>
      </c>
      <c r="BC77" s="111">
        <v>1</v>
      </c>
      <c r="BD77" s="125">
        <f>BC77/176</f>
        <v>5.681818181818182E-3</v>
      </c>
    </row>
    <row r="78" spans="1:56" ht="21" x14ac:dyDescent="0.35">
      <c r="C78" s="110" t="s">
        <v>92</v>
      </c>
      <c r="D78" s="111">
        <v>44</v>
      </c>
      <c r="E78" s="111">
        <v>31</v>
      </c>
      <c r="F78" s="110">
        <f t="shared" si="18"/>
        <v>75</v>
      </c>
      <c r="H78" s="126">
        <f>D78/F82</f>
        <v>3.2234432234432238E-2</v>
      </c>
      <c r="I78" s="127">
        <f>E78/1359</f>
        <v>2.2810890360559236E-2</v>
      </c>
      <c r="J78" s="62"/>
      <c r="L78" s="144" t="s">
        <v>14</v>
      </c>
      <c r="M78" s="144" t="s">
        <v>15</v>
      </c>
      <c r="N78" s="144" t="s">
        <v>1</v>
      </c>
      <c r="O78" s="144" t="s">
        <v>14</v>
      </c>
      <c r="P78" s="144" t="s">
        <v>15</v>
      </c>
      <c r="Q78" s="144" t="s">
        <v>1</v>
      </c>
      <c r="R78" s="149"/>
      <c r="U78" s="151" t="s">
        <v>6</v>
      </c>
      <c r="V78" s="151"/>
      <c r="W78" s="151"/>
      <c r="BA78" s="111">
        <v>2</v>
      </c>
      <c r="BB78" s="145" t="s">
        <v>49</v>
      </c>
      <c r="BC78" s="111">
        <v>24</v>
      </c>
      <c r="BD78" s="125">
        <f t="shared" ref="BD78:BD93" si="19">BC78/176</f>
        <v>0.13636363636363635</v>
      </c>
    </row>
    <row r="79" spans="1:56" ht="51" customHeight="1" x14ac:dyDescent="0.25">
      <c r="C79" s="110" t="s">
        <v>93</v>
      </c>
      <c r="D79" s="111">
        <v>143</v>
      </c>
      <c r="E79" s="111">
        <v>78</v>
      </c>
      <c r="F79" s="110">
        <f t="shared" si="18"/>
        <v>221</v>
      </c>
      <c r="H79" s="126">
        <f>D79/F82</f>
        <v>0.10476190476190476</v>
      </c>
      <c r="I79" s="127">
        <f>E79/1359</f>
        <v>5.7395143487858721E-2</v>
      </c>
      <c r="J79" s="62"/>
      <c r="L79" s="111">
        <v>749</v>
      </c>
      <c r="M79" s="111">
        <v>434</v>
      </c>
      <c r="N79" s="111">
        <f>SUM(L79:M79)</f>
        <v>1183</v>
      </c>
      <c r="O79" s="111">
        <v>111</v>
      </c>
      <c r="P79" s="111">
        <v>65</v>
      </c>
      <c r="Q79" s="111">
        <f>SUM(O79:P79)</f>
        <v>176</v>
      </c>
      <c r="R79" s="111">
        <f>SUM(N79,Q79)</f>
        <v>1359</v>
      </c>
      <c r="U79" s="134" t="s">
        <v>107</v>
      </c>
      <c r="V79" s="134" t="s">
        <v>108</v>
      </c>
      <c r="W79" s="134" t="s">
        <v>109</v>
      </c>
      <c r="BA79" s="111">
        <v>3</v>
      </c>
      <c r="BB79" s="145" t="s">
        <v>50</v>
      </c>
      <c r="BC79" s="111">
        <v>2</v>
      </c>
      <c r="BD79" s="125">
        <f t="shared" si="19"/>
        <v>1.1363636363636364E-2</v>
      </c>
    </row>
    <row r="80" spans="1:56" ht="21" x14ac:dyDescent="0.25">
      <c r="C80" s="110" t="s">
        <v>94</v>
      </c>
      <c r="D80" s="111">
        <v>238</v>
      </c>
      <c r="E80" s="111">
        <v>156</v>
      </c>
      <c r="F80" s="110">
        <f t="shared" si="18"/>
        <v>394</v>
      </c>
      <c r="H80" s="126">
        <f>D80/F82</f>
        <v>0.17435897435897435</v>
      </c>
      <c r="I80" s="127">
        <f>E80/1359</f>
        <v>0.11479028697571744</v>
      </c>
      <c r="J80" s="62"/>
      <c r="U80" s="146">
        <v>871</v>
      </c>
      <c r="V80" s="146">
        <v>395</v>
      </c>
      <c r="W80" s="146">
        <v>93</v>
      </c>
      <c r="AN80" s="144" t="s">
        <v>98</v>
      </c>
      <c r="AO80" s="144" t="s">
        <v>112</v>
      </c>
      <c r="AP80" s="144" t="s">
        <v>69</v>
      </c>
      <c r="BA80" s="111">
        <v>4</v>
      </c>
      <c r="BB80" s="145" t="s">
        <v>51</v>
      </c>
      <c r="BC80" s="111">
        <v>5</v>
      </c>
      <c r="BD80" s="125">
        <f t="shared" si="19"/>
        <v>2.8409090909090908E-2</v>
      </c>
    </row>
    <row r="81" spans="3:56" ht="21" x14ac:dyDescent="0.25">
      <c r="C81" s="110" t="s">
        <v>95</v>
      </c>
      <c r="D81" s="111">
        <v>173</v>
      </c>
      <c r="E81" s="111">
        <v>160</v>
      </c>
      <c r="F81" s="110">
        <f t="shared" si="18"/>
        <v>333</v>
      </c>
      <c r="H81" s="126">
        <f>D81/F82</f>
        <v>0.12673992673992673</v>
      </c>
      <c r="I81" s="127">
        <f>E81/1359</f>
        <v>0.1177336276674025</v>
      </c>
      <c r="L81" s="144" t="s">
        <v>98</v>
      </c>
      <c r="M81" s="144" t="s">
        <v>99</v>
      </c>
      <c r="N81" s="144" t="s">
        <v>69</v>
      </c>
      <c r="AN81" s="111">
        <v>1</v>
      </c>
      <c r="AO81" s="145" t="s">
        <v>113</v>
      </c>
      <c r="AP81" s="111">
        <v>42</v>
      </c>
      <c r="AQ81" s="139">
        <f>AP81/207</f>
        <v>0.20289855072463769</v>
      </c>
      <c r="BA81" s="111">
        <v>5</v>
      </c>
      <c r="BB81" s="145" t="s">
        <v>102</v>
      </c>
      <c r="BC81" s="111">
        <v>6</v>
      </c>
      <c r="BD81" s="125">
        <f t="shared" si="19"/>
        <v>3.4090909090909088E-2</v>
      </c>
    </row>
    <row r="82" spans="3:56" ht="21" x14ac:dyDescent="0.25">
      <c r="C82" s="112" t="s">
        <v>1</v>
      </c>
      <c r="D82" s="110">
        <f>SUM(D77:D81)</f>
        <v>752</v>
      </c>
      <c r="E82" s="110">
        <f>SUM(E77:E81)</f>
        <v>613</v>
      </c>
      <c r="F82" s="110">
        <f t="shared" si="18"/>
        <v>1365</v>
      </c>
      <c r="L82" s="111">
        <v>1</v>
      </c>
      <c r="M82" s="145" t="s">
        <v>21</v>
      </c>
      <c r="N82" s="111">
        <v>638</v>
      </c>
      <c r="O82" s="125">
        <f>N82/1183</f>
        <v>0.53930684699915465</v>
      </c>
      <c r="R82">
        <v>1183</v>
      </c>
      <c r="AN82" s="111">
        <v>2</v>
      </c>
      <c r="AO82" s="145" t="s">
        <v>114</v>
      </c>
      <c r="AP82" s="111">
        <v>71</v>
      </c>
      <c r="AQ82" s="139">
        <f t="shared" ref="AQ82:AQ93" si="20">AP82/207</f>
        <v>0.34299516908212563</v>
      </c>
      <c r="BA82" s="111">
        <v>6</v>
      </c>
      <c r="BB82" s="145" t="s">
        <v>53</v>
      </c>
      <c r="BC82" s="111">
        <v>22</v>
      </c>
      <c r="BD82" s="125">
        <f t="shared" si="19"/>
        <v>0.125</v>
      </c>
    </row>
    <row r="83" spans="3:56" ht="21" x14ac:dyDescent="0.25">
      <c r="L83" s="111">
        <v>2</v>
      </c>
      <c r="M83" s="145" t="s">
        <v>22</v>
      </c>
      <c r="N83" s="111">
        <v>238</v>
      </c>
      <c r="O83" s="125">
        <f t="shared" ref="O83:O90" si="21">N83/1183</f>
        <v>0.20118343195266272</v>
      </c>
      <c r="R83">
        <v>176</v>
      </c>
      <c r="AN83" s="111">
        <v>3</v>
      </c>
      <c r="AO83" s="145" t="s">
        <v>115</v>
      </c>
      <c r="AP83" s="111">
        <v>40</v>
      </c>
      <c r="AQ83" s="139">
        <f t="shared" si="20"/>
        <v>0.19323671497584541</v>
      </c>
      <c r="BA83" s="111">
        <v>7</v>
      </c>
      <c r="BB83" s="145" t="s">
        <v>54</v>
      </c>
      <c r="BC83" s="111">
        <v>4</v>
      </c>
      <c r="BD83" s="125">
        <f t="shared" si="19"/>
        <v>2.2727272727272728E-2</v>
      </c>
    </row>
    <row r="84" spans="3:56" ht="21" x14ac:dyDescent="0.25">
      <c r="L84" s="111">
        <v>3</v>
      </c>
      <c r="M84" s="145" t="s">
        <v>23</v>
      </c>
      <c r="N84" s="111">
        <v>43</v>
      </c>
      <c r="O84" s="125">
        <f t="shared" si="21"/>
        <v>3.634826711749789E-2</v>
      </c>
      <c r="AN84" s="111">
        <v>4</v>
      </c>
      <c r="AO84" s="145" t="s">
        <v>116</v>
      </c>
      <c r="AP84" s="111">
        <v>3</v>
      </c>
      <c r="AQ84" s="139">
        <f t="shared" si="20"/>
        <v>1.4492753623188406E-2</v>
      </c>
      <c r="BA84" s="111">
        <v>8</v>
      </c>
      <c r="BB84" s="145" t="s">
        <v>55</v>
      </c>
      <c r="BC84" s="111">
        <v>3</v>
      </c>
      <c r="BD84" s="125">
        <f t="shared" si="19"/>
        <v>1.7045454545454544E-2</v>
      </c>
    </row>
    <row r="85" spans="3:56" ht="21" x14ac:dyDescent="0.25">
      <c r="L85" s="111">
        <v>4</v>
      </c>
      <c r="M85" s="145" t="s">
        <v>24</v>
      </c>
      <c r="N85" s="111">
        <v>80</v>
      </c>
      <c r="O85" s="125">
        <f t="shared" si="21"/>
        <v>6.76246830092984E-2</v>
      </c>
      <c r="AN85" s="111">
        <v>5</v>
      </c>
      <c r="AO85" s="145" t="s">
        <v>57</v>
      </c>
      <c r="AP85" s="111">
        <v>8</v>
      </c>
      <c r="AQ85" s="139">
        <f t="shared" si="20"/>
        <v>3.864734299516908E-2</v>
      </c>
      <c r="BA85" s="111">
        <v>9</v>
      </c>
      <c r="BB85" s="145" t="s">
        <v>105</v>
      </c>
      <c r="BC85" s="111">
        <v>1</v>
      </c>
      <c r="BD85" s="125">
        <f t="shared" si="19"/>
        <v>5.681818181818182E-3</v>
      </c>
    </row>
    <row r="86" spans="3:56" ht="42" x14ac:dyDescent="0.25">
      <c r="L86" s="111">
        <v>5</v>
      </c>
      <c r="M86" s="145" t="s">
        <v>25</v>
      </c>
      <c r="N86" s="111">
        <v>94</v>
      </c>
      <c r="O86" s="125">
        <f t="shared" si="21"/>
        <v>7.945900253592561E-2</v>
      </c>
      <c r="AN86" s="111">
        <v>6</v>
      </c>
      <c r="AO86" s="145" t="s">
        <v>117</v>
      </c>
      <c r="AP86" s="111">
        <v>6</v>
      </c>
      <c r="AQ86" s="139">
        <f t="shared" si="20"/>
        <v>2.8985507246376812E-2</v>
      </c>
      <c r="BA86" s="111">
        <v>10</v>
      </c>
      <c r="BB86" s="145" t="s">
        <v>57</v>
      </c>
      <c r="BC86" s="111">
        <v>67</v>
      </c>
      <c r="BD86" s="125">
        <f t="shared" si="19"/>
        <v>0.38068181818181818</v>
      </c>
    </row>
    <row r="87" spans="3:56" ht="21" x14ac:dyDescent="0.25">
      <c r="L87" s="111">
        <v>6</v>
      </c>
      <c r="M87" s="145" t="s">
        <v>29</v>
      </c>
      <c r="N87" s="111">
        <v>21</v>
      </c>
      <c r="O87" s="125">
        <f t="shared" si="21"/>
        <v>1.7751479289940829E-2</v>
      </c>
      <c r="AN87" s="111">
        <v>7</v>
      </c>
      <c r="AO87" s="145" t="s">
        <v>118</v>
      </c>
      <c r="AP87" s="111">
        <v>2</v>
      </c>
      <c r="AQ87" s="139">
        <f t="shared" si="20"/>
        <v>9.6618357487922701E-3</v>
      </c>
      <c r="BA87" s="111">
        <v>11</v>
      </c>
      <c r="BB87" s="145" t="s">
        <v>103</v>
      </c>
      <c r="BC87" s="111">
        <v>22</v>
      </c>
      <c r="BD87" s="125">
        <f t="shared" si="19"/>
        <v>0.125</v>
      </c>
    </row>
    <row r="88" spans="3:56" ht="21" x14ac:dyDescent="0.25">
      <c r="L88" s="111">
        <v>7</v>
      </c>
      <c r="M88" s="145" t="s">
        <v>28</v>
      </c>
      <c r="N88" s="111">
        <v>0</v>
      </c>
      <c r="O88" s="125">
        <f t="shared" si="21"/>
        <v>0</v>
      </c>
      <c r="AN88" s="111">
        <v>8</v>
      </c>
      <c r="AO88" s="145" t="s">
        <v>119</v>
      </c>
      <c r="AP88" s="111">
        <v>22</v>
      </c>
      <c r="AQ88" s="139">
        <f t="shared" si="20"/>
        <v>0.10628019323671498</v>
      </c>
      <c r="BA88" s="111">
        <v>12</v>
      </c>
      <c r="BB88" s="145" t="s">
        <v>59</v>
      </c>
      <c r="BC88" s="111">
        <v>2</v>
      </c>
      <c r="BD88" s="125">
        <f t="shared" si="19"/>
        <v>1.1363636363636364E-2</v>
      </c>
    </row>
    <row r="89" spans="3:56" ht="21" x14ac:dyDescent="0.25">
      <c r="L89" s="111">
        <v>8</v>
      </c>
      <c r="M89" s="145" t="s">
        <v>27</v>
      </c>
      <c r="N89" s="111">
        <v>54</v>
      </c>
      <c r="O89" s="125">
        <f t="shared" si="21"/>
        <v>4.5646661031276417E-2</v>
      </c>
      <c r="AN89" s="111">
        <v>9</v>
      </c>
      <c r="AO89" s="145" t="s">
        <v>120</v>
      </c>
      <c r="AP89" s="111">
        <v>0</v>
      </c>
      <c r="AQ89" s="139">
        <f t="shared" si="20"/>
        <v>0</v>
      </c>
      <c r="BA89" s="111">
        <v>13</v>
      </c>
      <c r="BB89" s="145" t="s">
        <v>106</v>
      </c>
      <c r="BC89" s="111">
        <v>9</v>
      </c>
      <c r="BD89" s="125">
        <f t="shared" si="19"/>
        <v>5.113636363636364E-2</v>
      </c>
    </row>
    <row r="90" spans="3:56" ht="21" x14ac:dyDescent="0.25">
      <c r="L90" s="111">
        <v>9</v>
      </c>
      <c r="M90" s="145" t="s">
        <v>100</v>
      </c>
      <c r="N90" s="111">
        <v>15</v>
      </c>
      <c r="O90" s="125">
        <f t="shared" si="21"/>
        <v>1.2679628064243449E-2</v>
      </c>
      <c r="AN90" s="111">
        <v>10</v>
      </c>
      <c r="AO90" s="145" t="s">
        <v>121</v>
      </c>
      <c r="AP90" s="111">
        <v>1</v>
      </c>
      <c r="AQ90" s="139">
        <f t="shared" si="20"/>
        <v>4.830917874396135E-3</v>
      </c>
      <c r="BA90" s="111">
        <v>14</v>
      </c>
      <c r="BB90" s="145" t="s">
        <v>61</v>
      </c>
      <c r="BC90" s="111">
        <v>1</v>
      </c>
      <c r="BD90" s="125">
        <f t="shared" si="19"/>
        <v>5.681818181818182E-3</v>
      </c>
    </row>
    <row r="91" spans="3:56" ht="21" x14ac:dyDescent="0.25">
      <c r="L91" s="150" t="s">
        <v>97</v>
      </c>
      <c r="M91" s="150"/>
      <c r="N91" s="110">
        <f>SUM(N82:N90)</f>
        <v>1183</v>
      </c>
      <c r="AN91" s="111">
        <v>11</v>
      </c>
      <c r="AO91" s="111" t="s">
        <v>123</v>
      </c>
      <c r="AP91" s="111">
        <v>9</v>
      </c>
      <c r="AQ91" s="139">
        <f t="shared" si="20"/>
        <v>4.3478260869565216E-2</v>
      </c>
      <c r="BA91" s="111">
        <v>15</v>
      </c>
      <c r="BB91" s="145" t="s">
        <v>104</v>
      </c>
      <c r="BC91" s="111">
        <v>4</v>
      </c>
      <c r="BD91" s="125">
        <f t="shared" si="19"/>
        <v>2.2727272727272728E-2</v>
      </c>
    </row>
    <row r="92" spans="3:56" ht="21" x14ac:dyDescent="0.25">
      <c r="AN92" s="111">
        <v>12</v>
      </c>
      <c r="AO92" s="145" t="s">
        <v>47</v>
      </c>
      <c r="AP92" s="111">
        <v>2</v>
      </c>
      <c r="AQ92" s="139">
        <f t="shared" si="20"/>
        <v>9.6618357487922701E-3</v>
      </c>
      <c r="BA92" s="111">
        <v>16</v>
      </c>
      <c r="BB92" s="145" t="s">
        <v>63</v>
      </c>
      <c r="BC92" s="111">
        <v>3</v>
      </c>
      <c r="BD92" s="125">
        <f t="shared" si="19"/>
        <v>1.7045454545454544E-2</v>
      </c>
    </row>
    <row r="93" spans="3:56" ht="21" x14ac:dyDescent="0.25">
      <c r="AN93" s="111">
        <v>13</v>
      </c>
      <c r="AO93" s="145" t="s">
        <v>122</v>
      </c>
      <c r="AP93" s="111">
        <v>1</v>
      </c>
      <c r="AQ93" s="139">
        <f t="shared" si="20"/>
        <v>4.830917874396135E-3</v>
      </c>
      <c r="BA93" s="111">
        <v>17</v>
      </c>
      <c r="BB93" s="145" t="s">
        <v>64</v>
      </c>
      <c r="BC93" s="111">
        <v>0</v>
      </c>
      <c r="BD93" s="125">
        <f t="shared" si="19"/>
        <v>0</v>
      </c>
    </row>
    <row r="94" spans="3:56" ht="21" x14ac:dyDescent="0.25">
      <c r="AN94" s="150" t="s">
        <v>97</v>
      </c>
      <c r="AO94" s="150"/>
      <c r="AP94" s="110">
        <f>SUM(AP81:AP93)</f>
        <v>207</v>
      </c>
      <c r="BA94" s="150" t="s">
        <v>97</v>
      </c>
      <c r="BB94" s="150"/>
      <c r="BC94" s="111">
        <f>SUM(BC77:BC93)</f>
        <v>176</v>
      </c>
    </row>
  </sheetData>
  <mergeCells count="52">
    <mergeCell ref="L91:M91"/>
    <mergeCell ref="AN94:AO94"/>
    <mergeCell ref="BA94:BB94"/>
    <mergeCell ref="AG59:AH59"/>
    <mergeCell ref="AG68:AH68"/>
    <mergeCell ref="L77:N77"/>
    <mergeCell ref="O77:Q77"/>
    <mergeCell ref="R77:R78"/>
    <mergeCell ref="U78:W78"/>
    <mergeCell ref="A59:B59"/>
    <mergeCell ref="J59:K59"/>
    <mergeCell ref="P59:Q59"/>
    <mergeCell ref="V59:W59"/>
    <mergeCell ref="Z59:AA59"/>
    <mergeCell ref="AE59:AF59"/>
    <mergeCell ref="AG45:AH45"/>
    <mergeCell ref="A52:B52"/>
    <mergeCell ref="J52:K52"/>
    <mergeCell ref="P52:Q52"/>
    <mergeCell ref="V52:W52"/>
    <mergeCell ref="Z52:AA52"/>
    <mergeCell ref="AE52:AF52"/>
    <mergeCell ref="AG52:AH52"/>
    <mergeCell ref="A45:B45"/>
    <mergeCell ref="J45:K45"/>
    <mergeCell ref="P45:Q45"/>
    <mergeCell ref="V45:W45"/>
    <mergeCell ref="Z45:AA45"/>
    <mergeCell ref="AE45:AF45"/>
    <mergeCell ref="AM3:AW3"/>
    <mergeCell ref="A38:B38"/>
    <mergeCell ref="J38:K38"/>
    <mergeCell ref="P38:Q38"/>
    <mergeCell ref="V38:W38"/>
    <mergeCell ref="Z38:AA38"/>
    <mergeCell ref="AE38:AF38"/>
    <mergeCell ref="AG38:AH38"/>
    <mergeCell ref="Y3:AB3"/>
    <mergeCell ref="AC3:AD3"/>
    <mergeCell ref="AE3:AF3"/>
    <mergeCell ref="AG3:AH3"/>
    <mergeCell ref="AI3:AJ3"/>
    <mergeCell ref="AK3:AL3"/>
    <mergeCell ref="A2:X2"/>
    <mergeCell ref="A3:A4"/>
    <mergeCell ref="B3:B4"/>
    <mergeCell ref="C3:C4"/>
    <mergeCell ref="D3:D4"/>
    <mergeCell ref="E3:H3"/>
    <mergeCell ref="I3:L3"/>
    <mergeCell ref="M3:O3"/>
    <mergeCell ref="P3:X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2024</vt:lpstr>
      <vt:lpstr>2.2</vt:lpstr>
      <vt:lpstr>2.3</vt:lpstr>
      <vt:lpstr>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koung_ditts</cp:lastModifiedBy>
  <dcterms:created xsi:type="dcterms:W3CDTF">2023-12-17T01:34:47Z</dcterms:created>
  <dcterms:modified xsi:type="dcterms:W3CDTF">2024-07-03T10:26:09Z</dcterms:modified>
</cp:coreProperties>
</file>