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KSP-MIS\Resource\"/>
    </mc:Choice>
  </mc:AlternateContent>
  <xr:revisionPtr revIDLastSave="0" documentId="13_ncr:1_{FA0D04CC-CE70-4847-BFAB-D15475B67FC6}" xr6:coauthVersionLast="45" xr6:coauthVersionMax="45" xr10:uidLastSave="{00000000-0000-0000-0000-000000000000}"/>
  <bookViews>
    <workbookView xWindow="-98" yWindow="-98" windowWidth="22695" windowHeight="14595" activeTab="2" xr2:uid="{B7AE20CA-E00A-4199-81A2-4886A881BBBF}"/>
  </bookViews>
  <sheets>
    <sheet name="01" sheetId="1" r:id="rId1"/>
    <sheet name="11-12" sheetId="2" r:id="rId2"/>
    <sheet name="14" sheetId="3" r:id="rId3"/>
  </sheets>
  <definedNames>
    <definedName name="_xlnm._FilterDatabase" localSheetId="0" hidden="1">'01'!$C$1:$C$29</definedName>
    <definedName name="_xlnm._FilterDatabase" localSheetId="2" hidden="1">'14'!$B$1:$B$17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3" l="1"/>
  <c r="D17" i="3"/>
  <c r="E17" i="3" s="1"/>
  <c r="G3" i="3"/>
  <c r="H3" i="3" s="1"/>
  <c r="K3" i="3" s="1"/>
  <c r="G4" i="3"/>
  <c r="H4" i="3" s="1"/>
  <c r="K4" i="3" s="1"/>
  <c r="G5" i="3"/>
  <c r="H5" i="3" s="1"/>
  <c r="G6" i="3"/>
  <c r="H6" i="3" s="1"/>
  <c r="G7" i="3"/>
  <c r="H7" i="3" s="1"/>
  <c r="K7" i="3" s="1"/>
  <c r="G8" i="3"/>
  <c r="H8" i="3" s="1"/>
  <c r="K8" i="3" s="1"/>
  <c r="G9" i="3"/>
  <c r="H9" i="3" s="1"/>
  <c r="G10" i="3"/>
  <c r="H10" i="3" s="1"/>
  <c r="G11" i="3"/>
  <c r="H11" i="3" s="1"/>
  <c r="K11" i="3" s="1"/>
  <c r="G12" i="3"/>
  <c r="H12" i="3" s="1"/>
  <c r="K12" i="3" s="1"/>
  <c r="G13" i="3"/>
  <c r="H13" i="3" s="1"/>
  <c r="K13" i="3" s="1"/>
  <c r="G14" i="3"/>
  <c r="H14" i="3" s="1"/>
  <c r="K14" i="3" s="1"/>
  <c r="G15" i="3"/>
  <c r="H15" i="3" s="1"/>
  <c r="K15" i="3" s="1"/>
  <c r="G16" i="3"/>
  <c r="H16" i="3" s="1"/>
  <c r="K16" i="3" s="1"/>
  <c r="G2" i="3"/>
  <c r="H2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F2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I4" i="2"/>
  <c r="I5" i="2"/>
  <c r="I6" i="2"/>
  <c r="I7" i="2"/>
  <c r="I8" i="2"/>
  <c r="I3" i="2"/>
  <c r="C15" i="2"/>
  <c r="D15" i="2"/>
  <c r="E15" i="2"/>
  <c r="F15" i="2"/>
  <c r="G15" i="2"/>
  <c r="H15" i="2"/>
  <c r="B15" i="2"/>
  <c r="C13" i="2"/>
  <c r="D13" i="2"/>
  <c r="E13" i="2"/>
  <c r="F13" i="2"/>
  <c r="G13" i="2"/>
  <c r="H13" i="2"/>
  <c r="B13" i="2"/>
  <c r="C9" i="2"/>
  <c r="D9" i="2"/>
  <c r="E9" i="2"/>
  <c r="F9" i="2"/>
  <c r="G9" i="2"/>
  <c r="H9" i="2"/>
  <c r="B9" i="2"/>
  <c r="G25" i="1"/>
  <c r="G2" i="1"/>
  <c r="F22" i="1"/>
  <c r="F6" i="1"/>
  <c r="F2" i="1"/>
  <c r="D27" i="1"/>
  <c r="D24" i="1"/>
  <c r="D4" i="1"/>
  <c r="I4" i="3" l="1"/>
  <c r="L4" i="3" s="1"/>
  <c r="I6" i="3"/>
  <c r="L6" i="3" s="1"/>
  <c r="I12" i="3"/>
  <c r="L12" i="3" s="1"/>
  <c r="I8" i="3"/>
  <c r="L8" i="3" s="1"/>
  <c r="I16" i="3"/>
  <c r="L16" i="3" s="1"/>
  <c r="I15" i="3"/>
  <c r="L15" i="3" s="1"/>
  <c r="I11" i="3"/>
  <c r="L11" i="3" s="1"/>
  <c r="I7" i="3"/>
  <c r="L7" i="3" s="1"/>
  <c r="I3" i="3"/>
  <c r="L3" i="3" s="1"/>
  <c r="K9" i="3"/>
  <c r="I9" i="3"/>
  <c r="L9" i="3" s="1"/>
  <c r="K5" i="3"/>
  <c r="I5" i="3"/>
  <c r="L5" i="3" s="1"/>
  <c r="K2" i="3"/>
  <c r="I2" i="3"/>
  <c r="L2" i="3" s="1"/>
  <c r="K10" i="3"/>
  <c r="I10" i="3"/>
  <c r="L10" i="3" s="1"/>
  <c r="I14" i="3"/>
  <c r="L14" i="3" s="1"/>
  <c r="I13" i="3"/>
  <c r="L13" i="3" s="1"/>
  <c r="K6" i="3"/>
</calcChain>
</file>

<file path=xl/sharedStrings.xml><?xml version="1.0" encoding="utf-8"?>
<sst xmlns="http://schemas.openxmlformats.org/spreadsheetml/2006/main" count="98" uniqueCount="70">
  <si>
    <t>แผนงานบุคคลภาครัฐ</t>
  </si>
  <si>
    <t>แผนงานพื้นฐานด้านการพัฒนาพื้นฐานและเสริมสร้างศักยภาพคน</t>
  </si>
  <si>
    <t>กิจกรรมเสริมสร้างความเข้มแข็งมาตรฐานวิชาชีพ</t>
  </si>
  <si>
    <t>ค่าใช้สอย</t>
  </si>
  <si>
    <t>ค่าวัสดุ</t>
  </si>
  <si>
    <t>ค่าสาธารณูปโภค</t>
  </si>
  <si>
    <t xml:space="preserve">เงินอุดหนุน	</t>
  </si>
  <si>
    <t>แผนงานยุทธศาสตร์ชาติ 20 ปี</t>
  </si>
  <si>
    <t>ค่าใช้จ่ายบุคคลากร / เงินตอบแทน</t>
  </si>
  <si>
    <t>1.1.1</t>
  </si>
  <si>
    <t>เงินเดือน</t>
  </si>
  <si>
    <t>1.1.2</t>
  </si>
  <si>
    <t>เงินอื่นที่จ่ายควบเงินเดือน</t>
  </si>
  <si>
    <t>ค่าเบี้ยเลี้ยง</t>
  </si>
  <si>
    <t>ค่าจ้างเหมาบริการ</t>
  </si>
  <si>
    <t>ค่าอาหารเครื่องดื่มเลี้ยงรับรอง</t>
  </si>
  <si>
    <t>ค่าจัดพิมพ์หนังสือ และอื่นๆ</t>
  </si>
  <si>
    <t>ค่าเช่า</t>
  </si>
  <si>
    <t>ค่ารับรองและค่าพิธีกร</t>
  </si>
  <si>
    <t>ค่าภาษีและค่าธรรมเนียม</t>
  </si>
  <si>
    <t>เงินรางวัลและของที่ระลึก</t>
  </si>
  <si>
    <t>ค่าใช้จ่ายเดินทางไปต่างประเทศชั่วคราว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</si>
  <si>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</si>
  <si>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</si>
  <si>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</si>
  <si>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</si>
  <si>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</si>
  <si>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</si>
  <si>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</si>
  <si>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</si>
  <si>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</si>
  <si>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2.3.1</t>
  </si>
  <si>
    <t>ค่าวัสดุเชื่อเพลิงหล่อลื่น</t>
  </si>
  <si>
    <t>3.1.1</t>
  </si>
  <si>
    <t>3.1.2</t>
  </si>
  <si>
    <t>ค่าสมนาคุณ</t>
  </si>
  <si>
    <t>ค่าเบี้ยประชุม</t>
  </si>
  <si>
    <t>ค่าเบี้ยเลี้ยง ค่าที่พักและยานพาหนะ</t>
  </si>
  <si>
    <t>ค่าอาหารเครื่องดื่มรับรอง</t>
  </si>
  <si>
    <t>3.2.1</t>
  </si>
  <si>
    <t>3.2.2</t>
  </si>
  <si>
    <t>3.2.3</t>
  </si>
  <si>
    <t>สำนักงานเลขาธิการคุรุสภา</t>
  </si>
  <si>
    <t>สวัสดิการสำนักงานเลขาธิการคุรุสภา</t>
  </si>
  <si>
    <t>มูลนิธิช่วยครูอาวุโสในพระบรมราชูปถัมภ์</t>
  </si>
  <si>
    <t>มูลนิธิรางวัลคุรุสภา</t>
  </si>
  <si>
    <t>กองทุนผู้เสียสละ และมีจิตวิญญาณครู</t>
  </si>
  <si>
    <t>กองทุนพัฒนาวิชาชีพทางการศึกษา</t>
  </si>
  <si>
    <t>กองทุนบำเหน็จพนักงานเจ้าหน้าที่</t>
  </si>
  <si>
    <t>เงินสด</t>
  </si>
  <si>
    <t>เงินฝากธนาคาร</t>
  </si>
  <si>
    <t>ลูกหนี้</t>
  </si>
  <si>
    <t>สินทรัพย์หมุนเวียน</t>
  </si>
  <si>
    <t>สลากออมสิน / พันธบัตร</t>
  </si>
  <si>
    <t>สินทรัพย์ไม่หมุนเวียน</t>
  </si>
  <si>
    <t>หนี้สินไม่หมุนเวียน</t>
  </si>
  <si>
    <t xml:space="preserve">หนี้สินหมุนเวียน	</t>
  </si>
  <si>
    <t>ทุน</t>
  </si>
  <si>
    <t>งบบุคคลากร</t>
  </si>
  <si>
    <t>งบดำเนินงาน</t>
  </si>
  <si>
    <t>งบลงทุน</t>
  </si>
  <si>
    <t>งบเงินอุดหนุน</t>
  </si>
  <si>
    <t>งบรายจ่ายอื่น</t>
  </si>
  <si>
    <t>งบประมาณ</t>
  </si>
  <si>
    <t>โอนเปลี่ยนแปลง</t>
  </si>
  <si>
    <t>รวมงบสุทธิ</t>
  </si>
  <si>
    <t>การสำรองเงิน</t>
  </si>
  <si>
    <t>ใบสั่งซื้อสัญญา</t>
  </si>
  <si>
    <t>เบิกจ่าย</t>
  </si>
  <si>
    <t>คงเหลือ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</si>
</sst>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9131-F740-4ACA-B891-0AC5E61C47D1}">
  <dimension ref="A1:G29"/>
  <sheetViews>
    <sheetView workbookViewId="0">
      <selection activeCell="B36" sqref="B36"/>
    </sheetView>
  </sheetViews>
  <sheetFormatPr defaultRowHeight="14.25" x14ac:dyDescent="0.45"/>
  <cols>
    <col min="2" max="2" width="42.796875" customWidth="1"/>
    <col min="3" max="3" width="44.46484375" customWidth="1"/>
    <col min="4" max="4" width="39.86328125" customWidth="1"/>
    <col min="6" max="6" width="15.9296875" customWidth="1"/>
    <col min="7" max="7" width="10.6640625" bestFit="1" customWidth="1"/>
  </cols>
  <sheetData>
    <row r="1" spans="1:7" x14ac:dyDescent="0.45">
      <c r="A1">
        <v>1</v>
      </c>
      <c r="B1" t="s">
        <v>0</v>
      </c>
    </row>
    <row r="2" spans="1:7" x14ac:dyDescent="0.45">
      <c r="A2">
        <v>1.1000000000000001</v>
      </c>
      <c r="C2" t="s">
        <v>8</v>
      </c>
      <c r="D2" s="3">
        <v>278273800</v>
      </c>
      <c r="F2" s="3">
        <f>SUM(D2:D4)</f>
        <v>556547600</v>
      </c>
      <c r="G2">
        <f>F2/4</f>
        <v>139136900</v>
      </c>
    </row>
    <row r="3" spans="1:7" x14ac:dyDescent="0.45">
      <c r="A3" t="s">
        <v>9</v>
      </c>
      <c r="C3" t="s">
        <v>10</v>
      </c>
      <c r="D3" s="3">
        <v>120098902</v>
      </c>
    </row>
    <row r="4" spans="1:7" x14ac:dyDescent="0.45">
      <c r="A4" t="s">
        <v>11</v>
      </c>
      <c r="C4" t="s">
        <v>12</v>
      </c>
      <c r="D4" s="3">
        <f>D2-D3</f>
        <v>158174898</v>
      </c>
    </row>
    <row r="5" spans="1:7" x14ac:dyDescent="0.45">
      <c r="A5">
        <v>2</v>
      </c>
      <c r="B5" t="s">
        <v>1</v>
      </c>
      <c r="D5" s="3"/>
    </row>
    <row r="6" spans="1:7" x14ac:dyDescent="0.45">
      <c r="A6">
        <v>2.1</v>
      </c>
      <c r="C6" t="s">
        <v>2</v>
      </c>
      <c r="D6" s="3">
        <v>309188212</v>
      </c>
      <c r="F6" s="3">
        <f>SUM(D6:D7)</f>
        <v>1129269341</v>
      </c>
      <c r="G6">
        <v>282317335</v>
      </c>
    </row>
    <row r="7" spans="1:7" x14ac:dyDescent="0.45">
      <c r="A7">
        <v>2.2000000000000002</v>
      </c>
      <c r="C7" t="s">
        <v>3</v>
      </c>
      <c r="D7" s="3">
        <v>820081129</v>
      </c>
    </row>
    <row r="8" spans="1:7" x14ac:dyDescent="0.45">
      <c r="A8" s="2" t="s">
        <v>22</v>
      </c>
      <c r="C8" t="s">
        <v>13</v>
      </c>
      <c r="D8" s="3">
        <v>29002200</v>
      </c>
      <c r="F8" s="1"/>
    </row>
    <row r="9" spans="1:7" x14ac:dyDescent="0.45">
      <c r="A9" s="2" t="s">
        <v>23</v>
      </c>
      <c r="C9" t="s">
        <v>14</v>
      </c>
      <c r="D9" s="3">
        <v>409820111</v>
      </c>
    </row>
    <row r="10" spans="1:7" x14ac:dyDescent="0.45">
      <c r="A10" s="2" t="s">
        <v>24</v>
      </c>
      <c r="C10" t="s">
        <v>15</v>
      </c>
      <c r="D10" s="3">
        <v>12002214</v>
      </c>
    </row>
    <row r="11" spans="1:7" x14ac:dyDescent="0.45">
      <c r="A11" s="2" t="s">
        <v>25</v>
      </c>
      <c r="C11" t="s">
        <v>16</v>
      </c>
      <c r="D11" s="3">
        <v>34922319</v>
      </c>
      <c r="F11" s="1"/>
    </row>
    <row r="12" spans="1:7" x14ac:dyDescent="0.45">
      <c r="A12" s="2" t="s">
        <v>26</v>
      </c>
      <c r="C12" t="s">
        <v>17</v>
      </c>
      <c r="D12" s="3">
        <v>129093128</v>
      </c>
    </row>
    <row r="13" spans="1:7" x14ac:dyDescent="0.45">
      <c r="A13" s="2" t="s">
        <v>27</v>
      </c>
      <c r="C13" t="s">
        <v>18</v>
      </c>
      <c r="D13" s="3">
        <v>23000000</v>
      </c>
    </row>
    <row r="14" spans="1:7" x14ac:dyDescent="0.45">
      <c r="A14" s="2" t="s">
        <v>28</v>
      </c>
      <c r="C14" t="s">
        <v>19</v>
      </c>
      <c r="D14" s="3">
        <v>14834902</v>
      </c>
    </row>
    <row r="15" spans="1:7" x14ac:dyDescent="0.45">
      <c r="A15" s="2" t="s">
        <v>29</v>
      </c>
      <c r="C15" t="s">
        <v>20</v>
      </c>
      <c r="D15" s="3">
        <v>14000001</v>
      </c>
    </row>
    <row r="16" spans="1:7" x14ac:dyDescent="0.45">
      <c r="A16" s="2" t="s">
        <v>30</v>
      </c>
      <c r="C16" t="s">
        <v>21</v>
      </c>
      <c r="D16" s="3">
        <v>153406254</v>
      </c>
    </row>
    <row r="17" spans="1:7" x14ac:dyDescent="0.45">
      <c r="A17">
        <v>2.2999999999999998</v>
      </c>
      <c r="C17" t="s">
        <v>4</v>
      </c>
      <c r="D17" s="3">
        <v>400893001</v>
      </c>
    </row>
    <row r="18" spans="1:7" x14ac:dyDescent="0.45">
      <c r="A18" s="2" t="s">
        <v>31</v>
      </c>
      <c r="C18" t="s">
        <v>32</v>
      </c>
      <c r="D18" s="3">
        <v>400893001</v>
      </c>
    </row>
    <row r="19" spans="1:7" x14ac:dyDescent="0.45">
      <c r="A19">
        <v>2.4</v>
      </c>
      <c r="C19" t="s">
        <v>5</v>
      </c>
      <c r="D19" s="3">
        <v>83770028</v>
      </c>
    </row>
    <row r="20" spans="1:7" x14ac:dyDescent="0.45">
      <c r="A20">
        <v>2.5</v>
      </c>
      <c r="C20" t="s">
        <v>6</v>
      </c>
      <c r="D20" s="3">
        <v>690900092</v>
      </c>
    </row>
    <row r="21" spans="1:7" x14ac:dyDescent="0.45">
      <c r="A21">
        <v>3</v>
      </c>
      <c r="B21" t="s">
        <v>7</v>
      </c>
      <c r="D21" s="3"/>
    </row>
    <row r="22" spans="1:7" x14ac:dyDescent="0.45">
      <c r="A22">
        <v>3.1</v>
      </c>
      <c r="C22" t="s">
        <v>8</v>
      </c>
      <c r="D22" s="3">
        <v>120900922</v>
      </c>
      <c r="F22" s="3">
        <f>D22+D25</f>
        <v>521893310</v>
      </c>
      <c r="G22">
        <v>3874658</v>
      </c>
    </row>
    <row r="23" spans="1:7" x14ac:dyDescent="0.45">
      <c r="A23" t="s">
        <v>33</v>
      </c>
      <c r="C23" t="s">
        <v>35</v>
      </c>
      <c r="D23" s="3">
        <v>34009120</v>
      </c>
      <c r="G23">
        <v>212376477</v>
      </c>
    </row>
    <row r="24" spans="1:7" x14ac:dyDescent="0.45">
      <c r="A24" t="s">
        <v>34</v>
      </c>
      <c r="C24" t="s">
        <v>36</v>
      </c>
      <c r="D24" s="3">
        <f>D22-D23</f>
        <v>86891802</v>
      </c>
      <c r="G24">
        <v>126893874</v>
      </c>
    </row>
    <row r="25" spans="1:7" x14ac:dyDescent="0.45">
      <c r="A25">
        <v>3.2</v>
      </c>
      <c r="C25" t="s">
        <v>3</v>
      </c>
      <c r="D25" s="3">
        <v>400992388</v>
      </c>
      <c r="G25" s="4">
        <f>F22-G22-G23-G24</f>
        <v>178748301</v>
      </c>
    </row>
    <row r="26" spans="1:7" x14ac:dyDescent="0.45">
      <c r="A26" t="s">
        <v>39</v>
      </c>
      <c r="C26" t="s">
        <v>37</v>
      </c>
      <c r="D26" s="3">
        <v>26008343</v>
      </c>
    </row>
    <row r="27" spans="1:7" x14ac:dyDescent="0.45">
      <c r="A27" t="s">
        <v>40</v>
      </c>
      <c r="C27" t="s">
        <v>14</v>
      </c>
      <c r="D27" s="3">
        <f>D25-D26-D28</f>
        <v>224885636</v>
      </c>
    </row>
    <row r="28" spans="1:7" x14ac:dyDescent="0.45">
      <c r="A28" t="s">
        <v>41</v>
      </c>
      <c r="C28" t="s">
        <v>38</v>
      </c>
      <c r="D28" s="3">
        <v>150098409</v>
      </c>
    </row>
    <row r="29" spans="1:7" x14ac:dyDescent="0.45">
      <c r="D29" s="3"/>
    </row>
  </sheetData>
  <autoFilter ref="C1:C29" xr:uid="{D361D185-A06E-46F3-BEC1-54EAC530E0AF}"/>
  <phoneticPr fontId="1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6D85-5C8F-43BD-8195-77433ACF32A8}">
  <dimension ref="A2:I15"/>
  <sheetViews>
    <sheetView workbookViewId="0">
      <selection activeCell="D31" sqref="D31"/>
    </sheetView>
  </sheetViews>
  <sheetFormatPr defaultRowHeight="14.25" x14ac:dyDescent="0.45"/>
  <cols>
    <col min="1" max="1" width="19.73046875" bestFit="1" customWidth="1"/>
    <col min="2" max="2" width="28.53125" bestFit="1" customWidth="1"/>
    <col min="3" max="3" width="17.796875" customWidth="1"/>
    <col min="4" max="4" width="16.86328125" customWidth="1"/>
    <col min="5" max="5" width="15.53125" bestFit="1" customWidth="1"/>
    <col min="6" max="6" width="14.46484375" customWidth="1"/>
    <col min="7" max="7" width="14.33203125" customWidth="1"/>
    <col min="8" max="8" width="27.3984375" bestFit="1" customWidth="1"/>
    <col min="9" max="9" width="15.9296875" customWidth="1"/>
  </cols>
  <sheetData>
    <row r="2" spans="1:9" x14ac:dyDescent="0.45"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</row>
    <row r="3" spans="1:9" x14ac:dyDescent="0.45">
      <c r="A3" t="s">
        <v>49</v>
      </c>
      <c r="B3">
        <v>1000000000</v>
      </c>
      <c r="C3">
        <v>2000000</v>
      </c>
      <c r="D3">
        <v>7000</v>
      </c>
      <c r="E3">
        <v>1000000000</v>
      </c>
      <c r="G3">
        <v>1000000000</v>
      </c>
      <c r="H3">
        <v>200000000</v>
      </c>
      <c r="I3">
        <f>SUM(B3:H3)</f>
        <v>3202007000</v>
      </c>
    </row>
    <row r="4" spans="1:9" x14ac:dyDescent="0.45">
      <c r="A4" t="s">
        <v>50</v>
      </c>
      <c r="B4">
        <v>200000000</v>
      </c>
      <c r="C4">
        <v>1000000000</v>
      </c>
      <c r="D4">
        <v>3000000000</v>
      </c>
      <c r="E4">
        <v>200000000</v>
      </c>
      <c r="F4">
        <v>3000000000</v>
      </c>
      <c r="G4">
        <v>424434</v>
      </c>
      <c r="H4">
        <v>400000000</v>
      </c>
      <c r="I4">
        <f t="shared" ref="I4:I8" si="0">SUM(B4:H4)</f>
        <v>7800424434</v>
      </c>
    </row>
    <row r="5" spans="1:9" x14ac:dyDescent="0.45">
      <c r="A5" t="s">
        <v>51</v>
      </c>
      <c r="B5">
        <v>3000000000</v>
      </c>
      <c r="C5">
        <v>30000000</v>
      </c>
      <c r="D5">
        <v>30000000</v>
      </c>
      <c r="E5">
        <v>28734687</v>
      </c>
      <c r="F5">
        <v>423423423</v>
      </c>
      <c r="G5">
        <v>2000000</v>
      </c>
      <c r="H5">
        <v>30000000</v>
      </c>
      <c r="I5">
        <f t="shared" si="0"/>
        <v>3544158110</v>
      </c>
    </row>
    <row r="6" spans="1:9" x14ac:dyDescent="0.45">
      <c r="A6" t="s">
        <v>52</v>
      </c>
      <c r="B6">
        <v>500000000</v>
      </c>
      <c r="C6">
        <v>300000000</v>
      </c>
      <c r="D6">
        <v>400000000</v>
      </c>
      <c r="E6">
        <v>300000000</v>
      </c>
      <c r="F6">
        <v>23234234</v>
      </c>
      <c r="G6">
        <v>200000000</v>
      </c>
      <c r="H6">
        <v>8723648726</v>
      </c>
      <c r="I6">
        <f t="shared" si="0"/>
        <v>10446882960</v>
      </c>
    </row>
    <row r="7" spans="1:9" x14ac:dyDescent="0.45">
      <c r="A7" t="s">
        <v>53</v>
      </c>
      <c r="B7">
        <v>300000000</v>
      </c>
      <c r="C7">
        <v>3000000000</v>
      </c>
      <c r="D7">
        <v>2000000</v>
      </c>
      <c r="E7">
        <v>342352</v>
      </c>
      <c r="F7">
        <v>400000000</v>
      </c>
      <c r="G7">
        <v>12454534</v>
      </c>
      <c r="H7">
        <v>1000000000</v>
      </c>
      <c r="I7">
        <f t="shared" si="0"/>
        <v>4714796886</v>
      </c>
    </row>
    <row r="8" spans="1:9" x14ac:dyDescent="0.45">
      <c r="A8" t="s">
        <v>54</v>
      </c>
      <c r="B8">
        <v>400000000</v>
      </c>
      <c r="C8">
        <v>400000000</v>
      </c>
      <c r="D8">
        <v>300000000</v>
      </c>
      <c r="E8">
        <v>300000000</v>
      </c>
      <c r="F8">
        <v>300000000</v>
      </c>
      <c r="G8">
        <v>2000000</v>
      </c>
      <c r="H8">
        <v>400000000</v>
      </c>
      <c r="I8">
        <f t="shared" si="0"/>
        <v>2102000000</v>
      </c>
    </row>
    <row r="9" spans="1:9" x14ac:dyDescent="0.45">
      <c r="A9" s="5"/>
      <c r="B9" s="5">
        <f>SUM(B3:B8)</f>
        <v>5400000000</v>
      </c>
      <c r="C9" s="5">
        <f t="shared" ref="C9:H9" si="1">SUM(C3:C8)</f>
        <v>4732000000</v>
      </c>
      <c r="D9" s="5">
        <f t="shared" si="1"/>
        <v>3732007000</v>
      </c>
      <c r="E9" s="5">
        <f t="shared" si="1"/>
        <v>1829077039</v>
      </c>
      <c r="F9" s="5">
        <f t="shared" si="1"/>
        <v>4146657657</v>
      </c>
      <c r="G9" s="5">
        <f t="shared" si="1"/>
        <v>1216878968</v>
      </c>
      <c r="H9" s="5">
        <f t="shared" si="1"/>
        <v>10753648726</v>
      </c>
    </row>
    <row r="10" spans="1:9" x14ac:dyDescent="0.45">
      <c r="A10" t="s">
        <v>55</v>
      </c>
      <c r="B10">
        <v>30000000</v>
      </c>
      <c r="C10">
        <v>3429873492</v>
      </c>
      <c r="D10">
        <v>876735472</v>
      </c>
      <c r="E10">
        <v>34876234</v>
      </c>
      <c r="F10">
        <v>2000000</v>
      </c>
      <c r="G10">
        <v>203987823</v>
      </c>
      <c r="H10">
        <v>5000000000</v>
      </c>
    </row>
    <row r="11" spans="1:9" x14ac:dyDescent="0.45">
      <c r="A11" t="s">
        <v>56</v>
      </c>
      <c r="B11">
        <v>120000000</v>
      </c>
      <c r="C11">
        <v>3000000000</v>
      </c>
      <c r="D11">
        <v>2000000</v>
      </c>
      <c r="E11">
        <v>2000000</v>
      </c>
      <c r="F11">
        <v>400000000</v>
      </c>
      <c r="G11">
        <v>25643432</v>
      </c>
      <c r="H11">
        <v>1000000000</v>
      </c>
    </row>
    <row r="12" spans="1:9" x14ac:dyDescent="0.45">
      <c r="A12" t="s">
        <v>57</v>
      </c>
      <c r="B12">
        <v>200000000</v>
      </c>
      <c r="C12">
        <v>120000000</v>
      </c>
      <c r="D12">
        <v>2000000</v>
      </c>
      <c r="E12">
        <v>200000000</v>
      </c>
      <c r="F12">
        <v>200000000</v>
      </c>
      <c r="G12">
        <v>200000000</v>
      </c>
      <c r="H12">
        <v>1000000000</v>
      </c>
    </row>
    <row r="13" spans="1:9" x14ac:dyDescent="0.45">
      <c r="A13" s="5"/>
      <c r="B13" s="5">
        <f>SUM(B10:B12)</f>
        <v>350000000</v>
      </c>
      <c r="C13" s="5">
        <f t="shared" ref="C13:H13" si="2">SUM(C10:C12)</f>
        <v>6549873492</v>
      </c>
      <c r="D13" s="5">
        <f t="shared" si="2"/>
        <v>880735472</v>
      </c>
      <c r="E13" s="5">
        <f t="shared" si="2"/>
        <v>236876234</v>
      </c>
      <c r="F13" s="5">
        <f t="shared" si="2"/>
        <v>602000000</v>
      </c>
      <c r="G13" s="5">
        <f t="shared" si="2"/>
        <v>429631255</v>
      </c>
      <c r="H13" s="5">
        <f t="shared" si="2"/>
        <v>7000000000</v>
      </c>
    </row>
    <row r="15" spans="1:9" x14ac:dyDescent="0.45">
      <c r="B15">
        <f>B9-B13</f>
        <v>5050000000</v>
      </c>
      <c r="C15">
        <f t="shared" ref="C15:H15" si="3">C9-C13</f>
        <v>-1817873492</v>
      </c>
      <c r="D15">
        <f t="shared" si="3"/>
        <v>2851271528</v>
      </c>
      <c r="E15">
        <f t="shared" si="3"/>
        <v>1592200805</v>
      </c>
      <c r="F15">
        <f t="shared" si="3"/>
        <v>3544657657</v>
      </c>
      <c r="G15">
        <f t="shared" si="3"/>
        <v>787247713</v>
      </c>
      <c r="H15">
        <f t="shared" si="3"/>
        <v>3753648726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4B46-38DC-41BD-862A-039C5E2D22C4}">
  <sheetPr filterMode="1"/>
  <dimension ref="A1:L18"/>
  <sheetViews>
    <sheetView tabSelected="1" workbookViewId="0">
      <selection activeCell="B40" sqref="B40"/>
    </sheetView>
  </sheetViews>
  <sheetFormatPr defaultRowHeight="14.25" x14ac:dyDescent="0.45"/>
  <cols>
    <col min="1" max="1" width="51.265625" bestFit="1" customWidth="1"/>
    <col min="2" max="2" width="14.46484375" customWidth="1"/>
    <col min="3" max="3" width="15.59765625" customWidth="1"/>
    <col min="4" max="4" width="13.9296875" bestFit="1" customWidth="1"/>
    <col min="5" max="5" width="10.73046875" bestFit="1" customWidth="1"/>
    <col min="6" max="6" width="11.3984375" bestFit="1" customWidth="1"/>
    <col min="7" max="7" width="12.796875" bestFit="1" customWidth="1"/>
    <col min="8" max="8" width="11.73046875" bestFit="1" customWidth="1"/>
    <col min="9" max="9" width="10.86328125" customWidth="1"/>
    <col min="12" max="12" width="17.86328125" customWidth="1"/>
  </cols>
  <sheetData>
    <row r="1" spans="1:12" x14ac:dyDescent="0.45">
      <c r="C1" s="10" t="s">
        <v>63</v>
      </c>
      <c r="D1" s="10" t="s">
        <v>64</v>
      </c>
      <c r="E1" s="11" t="s">
        <v>65</v>
      </c>
      <c r="F1" s="12" t="s">
        <v>66</v>
      </c>
      <c r="G1" s="12" t="s">
        <v>67</v>
      </c>
      <c r="H1" s="12" t="s">
        <v>68</v>
      </c>
      <c r="I1" s="13" t="s">
        <v>69</v>
      </c>
    </row>
    <row r="2" spans="1:12" hidden="1" x14ac:dyDescent="0.45">
      <c r="A2" s="6" t="s">
        <v>0</v>
      </c>
      <c r="B2" s="6" t="s">
        <v>58</v>
      </c>
      <c r="C2" s="5">
        <v>40000000</v>
      </c>
      <c r="D2" s="5">
        <v>10000000</v>
      </c>
      <c r="E2" s="8">
        <f>C2+D2</f>
        <v>50000000</v>
      </c>
      <c r="F2" s="9">
        <f>E2*8/10</f>
        <v>40000000</v>
      </c>
      <c r="G2" s="9">
        <f>C2*97/100</f>
        <v>38800000</v>
      </c>
      <c r="H2" s="9">
        <f>G2*3/5</f>
        <v>23280000</v>
      </c>
      <c r="I2" s="7">
        <f>E2-H2</f>
        <v>26720000</v>
      </c>
      <c r="K2">
        <f>H2/1000000</f>
        <v>23.28</v>
      </c>
      <c r="L2">
        <f>I2/1000000</f>
        <v>26.72</v>
      </c>
    </row>
    <row r="3" spans="1:12" hidden="1" x14ac:dyDescent="0.45">
      <c r="A3" s="6" t="s">
        <v>0</v>
      </c>
      <c r="B3" s="6" t="s">
        <v>59</v>
      </c>
      <c r="C3" s="5">
        <v>15000000</v>
      </c>
      <c r="D3" s="5">
        <v>500000</v>
      </c>
      <c r="E3" s="8">
        <f t="shared" ref="E3:E16" si="0">C3+D3</f>
        <v>15500000</v>
      </c>
      <c r="F3" s="9">
        <f t="shared" ref="F3:F16" si="1">C3/10</f>
        <v>1500000</v>
      </c>
      <c r="G3" s="9">
        <f t="shared" ref="G3:G16" si="2">C3*97/100</f>
        <v>14550000</v>
      </c>
      <c r="H3" s="9">
        <f t="shared" ref="H3:H16" si="3">G3*3/5</f>
        <v>8730000</v>
      </c>
      <c r="I3" s="7">
        <f t="shared" ref="I3:I16" si="4">E3-H3</f>
        <v>6770000</v>
      </c>
      <c r="K3">
        <f t="shared" ref="K3:K16" si="5">H3/1000000</f>
        <v>8.73</v>
      </c>
      <c r="L3">
        <f t="shared" ref="L3:L16" si="6">I3/1000000</f>
        <v>6.77</v>
      </c>
    </row>
    <row r="4" spans="1:12" hidden="1" x14ac:dyDescent="0.45">
      <c r="A4" s="6" t="s">
        <v>0</v>
      </c>
      <c r="B4" s="6" t="s">
        <v>60</v>
      </c>
      <c r="C4" s="5">
        <v>60000000</v>
      </c>
      <c r="D4" s="5">
        <v>17263716</v>
      </c>
      <c r="E4" s="8">
        <f t="shared" si="0"/>
        <v>77263716</v>
      </c>
      <c r="F4" s="9">
        <f t="shared" si="1"/>
        <v>6000000</v>
      </c>
      <c r="G4" s="9">
        <f t="shared" si="2"/>
        <v>58200000</v>
      </c>
      <c r="H4" s="9">
        <f t="shared" si="3"/>
        <v>34920000</v>
      </c>
      <c r="I4" s="7">
        <f t="shared" si="4"/>
        <v>42343716</v>
      </c>
      <c r="K4">
        <f t="shared" si="5"/>
        <v>34.92</v>
      </c>
      <c r="L4">
        <f t="shared" si="6"/>
        <v>42.343716000000001</v>
      </c>
    </row>
    <row r="5" spans="1:12" hidden="1" x14ac:dyDescent="0.45">
      <c r="A5" s="6" t="s">
        <v>0</v>
      </c>
      <c r="B5" s="6" t="s">
        <v>61</v>
      </c>
      <c r="C5" s="5">
        <v>20000000</v>
      </c>
      <c r="D5" s="5">
        <v>23879812</v>
      </c>
      <c r="E5" s="8">
        <f t="shared" si="0"/>
        <v>43879812</v>
      </c>
      <c r="F5" s="9">
        <f t="shared" si="1"/>
        <v>2000000</v>
      </c>
      <c r="G5" s="9">
        <f t="shared" si="2"/>
        <v>19400000</v>
      </c>
      <c r="H5" s="9">
        <f t="shared" si="3"/>
        <v>11640000</v>
      </c>
      <c r="I5" s="7">
        <f t="shared" si="4"/>
        <v>32239812</v>
      </c>
      <c r="K5">
        <f t="shared" si="5"/>
        <v>11.64</v>
      </c>
      <c r="L5">
        <f t="shared" si="6"/>
        <v>32.239812000000001</v>
      </c>
    </row>
    <row r="6" spans="1:12" x14ac:dyDescent="0.45">
      <c r="A6" s="6" t="s">
        <v>0</v>
      </c>
      <c r="B6" s="6" t="s">
        <v>62</v>
      </c>
      <c r="C6" s="5">
        <v>30000000</v>
      </c>
      <c r="D6" s="5">
        <v>4048287</v>
      </c>
      <c r="E6" s="8">
        <f t="shared" si="0"/>
        <v>34048287</v>
      </c>
      <c r="F6" s="9">
        <f t="shared" si="1"/>
        <v>3000000</v>
      </c>
      <c r="G6" s="9">
        <f t="shared" si="2"/>
        <v>29100000</v>
      </c>
      <c r="H6" s="9">
        <f>G6*4/5</f>
        <v>23280000</v>
      </c>
      <c r="I6" s="7">
        <f t="shared" si="4"/>
        <v>10768287</v>
      </c>
      <c r="K6">
        <f t="shared" si="5"/>
        <v>23.28</v>
      </c>
      <c r="L6">
        <f t="shared" si="6"/>
        <v>10.768287000000001</v>
      </c>
    </row>
    <row r="7" spans="1:12" hidden="1" x14ac:dyDescent="0.45">
      <c r="A7" t="s">
        <v>1</v>
      </c>
      <c r="B7" t="s">
        <v>58</v>
      </c>
      <c r="C7" s="5">
        <v>289743827</v>
      </c>
      <c r="D7" s="5">
        <v>-38794228</v>
      </c>
      <c r="E7" s="8">
        <f t="shared" si="0"/>
        <v>250949599</v>
      </c>
      <c r="F7" s="9">
        <f t="shared" si="1"/>
        <v>28974382.699999999</v>
      </c>
      <c r="G7" s="9">
        <f t="shared" si="2"/>
        <v>281051512.19</v>
      </c>
      <c r="H7" s="9">
        <f t="shared" si="3"/>
        <v>168630907.31399998</v>
      </c>
      <c r="I7" s="7">
        <f t="shared" si="4"/>
        <v>82318691.686000019</v>
      </c>
      <c r="K7">
        <f t="shared" si="5"/>
        <v>168.63090731399998</v>
      </c>
      <c r="L7">
        <f t="shared" si="6"/>
        <v>82.318691686000022</v>
      </c>
    </row>
    <row r="8" spans="1:12" hidden="1" x14ac:dyDescent="0.45">
      <c r="A8" t="s">
        <v>1</v>
      </c>
      <c r="B8" t="s">
        <v>59</v>
      </c>
      <c r="C8" s="5">
        <v>98733283</v>
      </c>
      <c r="D8" s="5">
        <v>-23874887</v>
      </c>
      <c r="E8" s="8">
        <f t="shared" si="0"/>
        <v>74858396</v>
      </c>
      <c r="F8" s="9">
        <f t="shared" si="1"/>
        <v>9873328.3000000007</v>
      </c>
      <c r="G8" s="9">
        <f t="shared" si="2"/>
        <v>95771284.510000005</v>
      </c>
      <c r="H8" s="9">
        <f t="shared" si="3"/>
        <v>57462770.706000008</v>
      </c>
      <c r="I8" s="7">
        <f t="shared" si="4"/>
        <v>17395625.293999992</v>
      </c>
      <c r="K8">
        <f t="shared" si="5"/>
        <v>57.462770706000008</v>
      </c>
      <c r="L8">
        <f t="shared" si="6"/>
        <v>17.395625293999991</v>
      </c>
    </row>
    <row r="9" spans="1:12" hidden="1" x14ac:dyDescent="0.45">
      <c r="A9" t="s">
        <v>1</v>
      </c>
      <c r="B9" t="s">
        <v>60</v>
      </c>
      <c r="C9" s="5">
        <v>1347828733</v>
      </c>
      <c r="D9" s="5">
        <v>-89327423</v>
      </c>
      <c r="E9" s="8">
        <f t="shared" si="0"/>
        <v>1258501310</v>
      </c>
      <c r="F9" s="9">
        <f t="shared" si="1"/>
        <v>134782873.30000001</v>
      </c>
      <c r="G9" s="9">
        <f t="shared" si="2"/>
        <v>1307393871.01</v>
      </c>
      <c r="H9" s="9">
        <f t="shared" si="3"/>
        <v>784436322.60599995</v>
      </c>
      <c r="I9" s="7">
        <f t="shared" si="4"/>
        <v>474064987.39400005</v>
      </c>
      <c r="K9">
        <f t="shared" si="5"/>
        <v>784.43632260599998</v>
      </c>
      <c r="L9">
        <f t="shared" si="6"/>
        <v>474.06498739400007</v>
      </c>
    </row>
    <row r="10" spans="1:12" hidden="1" x14ac:dyDescent="0.45">
      <c r="A10" t="s">
        <v>1</v>
      </c>
      <c r="B10" t="s">
        <v>61</v>
      </c>
      <c r="C10" s="5">
        <v>87984739</v>
      </c>
      <c r="D10" s="5">
        <v>9349893</v>
      </c>
      <c r="E10" s="8">
        <f t="shared" si="0"/>
        <v>97334632</v>
      </c>
      <c r="F10" s="9">
        <f t="shared" si="1"/>
        <v>8798473.9000000004</v>
      </c>
      <c r="G10" s="9">
        <f t="shared" si="2"/>
        <v>85345196.829999998</v>
      </c>
      <c r="H10" s="9">
        <f>G10*4/5</f>
        <v>68276157.464000002</v>
      </c>
      <c r="I10" s="7">
        <f t="shared" si="4"/>
        <v>29058474.535999998</v>
      </c>
      <c r="K10">
        <f t="shared" si="5"/>
        <v>68.276157464000008</v>
      </c>
      <c r="L10">
        <f t="shared" si="6"/>
        <v>29.058474535999999</v>
      </c>
    </row>
    <row r="11" spans="1:12" x14ac:dyDescent="0.45">
      <c r="A11" t="s">
        <v>1</v>
      </c>
      <c r="B11" t="s">
        <v>62</v>
      </c>
      <c r="C11" s="5">
        <v>39234782</v>
      </c>
      <c r="D11" s="5">
        <v>7384293</v>
      </c>
      <c r="E11" s="8">
        <f t="shared" si="0"/>
        <v>46619075</v>
      </c>
      <c r="F11" s="9">
        <f t="shared" si="1"/>
        <v>3923478.2</v>
      </c>
      <c r="G11" s="9">
        <f t="shared" si="2"/>
        <v>38057738.539999999</v>
      </c>
      <c r="H11" s="9">
        <f t="shared" si="3"/>
        <v>22834643.124000002</v>
      </c>
      <c r="I11" s="7">
        <f t="shared" si="4"/>
        <v>23784431.875999998</v>
      </c>
      <c r="K11">
        <f t="shared" si="5"/>
        <v>22.834643124000003</v>
      </c>
      <c r="L11">
        <f t="shared" si="6"/>
        <v>23.784431875999999</v>
      </c>
    </row>
    <row r="12" spans="1:12" hidden="1" x14ac:dyDescent="0.45">
      <c r="A12" s="6" t="s">
        <v>7</v>
      </c>
      <c r="B12" s="6" t="s">
        <v>58</v>
      </c>
      <c r="C12" s="5">
        <v>203487987</v>
      </c>
      <c r="D12" s="5">
        <v>10902833</v>
      </c>
      <c r="E12" s="8">
        <f t="shared" si="0"/>
        <v>214390820</v>
      </c>
      <c r="F12" s="9">
        <f t="shared" si="1"/>
        <v>20348798.699999999</v>
      </c>
      <c r="G12" s="9">
        <f t="shared" si="2"/>
        <v>197383347.38999999</v>
      </c>
      <c r="H12" s="9">
        <f>G12*4/5</f>
        <v>157906677.912</v>
      </c>
      <c r="I12" s="7">
        <f t="shared" si="4"/>
        <v>56484142.088</v>
      </c>
      <c r="K12">
        <f t="shared" si="5"/>
        <v>157.90667791199999</v>
      </c>
      <c r="L12">
        <f t="shared" si="6"/>
        <v>56.484142087999999</v>
      </c>
    </row>
    <row r="13" spans="1:12" hidden="1" x14ac:dyDescent="0.45">
      <c r="A13" s="6" t="s">
        <v>7</v>
      </c>
      <c r="B13" s="6" t="s">
        <v>59</v>
      </c>
      <c r="C13" s="5">
        <v>239127323</v>
      </c>
      <c r="D13" s="5">
        <v>47298374</v>
      </c>
      <c r="E13" s="8">
        <f t="shared" si="0"/>
        <v>286425697</v>
      </c>
      <c r="F13" s="9">
        <f t="shared" si="1"/>
        <v>23912732.300000001</v>
      </c>
      <c r="G13" s="9">
        <f t="shared" si="2"/>
        <v>231953503.31</v>
      </c>
      <c r="H13" s="9">
        <f t="shared" si="3"/>
        <v>139172101.986</v>
      </c>
      <c r="I13" s="7">
        <f t="shared" si="4"/>
        <v>147253595.014</v>
      </c>
      <c r="K13">
        <f t="shared" si="5"/>
        <v>139.172101986</v>
      </c>
      <c r="L13">
        <f t="shared" si="6"/>
        <v>147.25359501400001</v>
      </c>
    </row>
    <row r="14" spans="1:12" hidden="1" x14ac:dyDescent="0.45">
      <c r="A14" s="6" t="s">
        <v>7</v>
      </c>
      <c r="B14" s="6" t="s">
        <v>60</v>
      </c>
      <c r="C14" s="5">
        <v>1987928434</v>
      </c>
      <c r="D14" s="5">
        <v>-3932948</v>
      </c>
      <c r="E14" s="8">
        <f t="shared" si="0"/>
        <v>1983995486</v>
      </c>
      <c r="F14" s="9">
        <f t="shared" si="1"/>
        <v>198792843.40000001</v>
      </c>
      <c r="G14" s="9">
        <f t="shared" si="2"/>
        <v>1928290580.98</v>
      </c>
      <c r="H14" s="9">
        <f t="shared" si="3"/>
        <v>1156974348.5880001</v>
      </c>
      <c r="I14" s="7">
        <f t="shared" si="4"/>
        <v>827021137.41199994</v>
      </c>
      <c r="K14">
        <f t="shared" si="5"/>
        <v>1156.9743485880001</v>
      </c>
      <c r="L14">
        <f t="shared" si="6"/>
        <v>827.02113741199992</v>
      </c>
    </row>
    <row r="15" spans="1:12" hidden="1" x14ac:dyDescent="0.45">
      <c r="A15" s="6" t="s">
        <v>7</v>
      </c>
      <c r="B15" s="6" t="s">
        <v>61</v>
      </c>
      <c r="C15" s="5">
        <v>98723947</v>
      </c>
      <c r="D15" s="5">
        <v>54397345</v>
      </c>
      <c r="E15" s="8">
        <f t="shared" si="0"/>
        <v>153121292</v>
      </c>
      <c r="F15" s="9">
        <f t="shared" si="1"/>
        <v>9872394.6999999993</v>
      </c>
      <c r="G15" s="9">
        <f t="shared" si="2"/>
        <v>95762228.590000004</v>
      </c>
      <c r="H15" s="9">
        <f t="shared" si="3"/>
        <v>57457337.153999999</v>
      </c>
      <c r="I15" s="7">
        <f t="shared" si="4"/>
        <v>95663954.846000001</v>
      </c>
      <c r="K15">
        <f t="shared" si="5"/>
        <v>57.457337154000001</v>
      </c>
      <c r="L15">
        <f t="shared" si="6"/>
        <v>95.663954845999996</v>
      </c>
    </row>
    <row r="16" spans="1:12" x14ac:dyDescent="0.45">
      <c r="A16" s="6" t="s">
        <v>7</v>
      </c>
      <c r="B16" s="6" t="s">
        <v>62</v>
      </c>
      <c r="C16" s="5">
        <v>39847233</v>
      </c>
      <c r="D16" s="5">
        <v>0</v>
      </c>
      <c r="E16" s="8">
        <f t="shared" si="0"/>
        <v>39847233</v>
      </c>
      <c r="F16" s="9">
        <f t="shared" si="1"/>
        <v>3984723.3</v>
      </c>
      <c r="G16" s="9">
        <f t="shared" si="2"/>
        <v>38651816.009999998</v>
      </c>
      <c r="H16" s="9">
        <f>G16</f>
        <v>38651816.009999998</v>
      </c>
      <c r="I16" s="7">
        <f t="shared" si="4"/>
        <v>1195416.9900000021</v>
      </c>
      <c r="K16">
        <f t="shared" si="5"/>
        <v>38.651816009999997</v>
      </c>
      <c r="L16">
        <f t="shared" si="6"/>
        <v>1.195416990000002</v>
      </c>
    </row>
    <row r="17" spans="3:5" hidden="1" x14ac:dyDescent="0.45">
      <c r="D17">
        <f>SUBTOTAL(9,D5:D16)</f>
        <v>11432580</v>
      </c>
      <c r="E17" s="8">
        <f>D17/1000000</f>
        <v>11.43258</v>
      </c>
    </row>
    <row r="18" spans="3:5" x14ac:dyDescent="0.45">
      <c r="C18">
        <f>SUBTOTAL(9,C6:C17)</f>
        <v>109082015</v>
      </c>
    </row>
  </sheetData>
  <autoFilter ref="B1:B17" xr:uid="{C907DCBD-8DF3-4787-870E-D83EC8DD2C70}">
    <filterColumn colId="0">
      <filters>
        <filter val="งบรายจ่ายอื่น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</vt:lpstr>
      <vt:lpstr>11-12</vt:lpstr>
      <vt:lpstr>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TTT Rocketer</dc:creator>
  <cp:lastModifiedBy>TTT Rocketer</cp:lastModifiedBy>
  <dcterms:created xsi:type="dcterms:W3CDTF">2019-12-20T05:33:12Z</dcterms:created>
  <dcterms:modified xsi:type="dcterms:W3CDTF">2019-12-20T13:13:17Z</dcterms:modified>
</cp:coreProperties>
</file>