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Alberto Rovellini\Documents\GOA\StockAssessments\"/>
    </mc:Choice>
  </mc:AlternateContent>
  <xr:revisionPtr revIDLastSave="0" documentId="13_ncr:1_{0797B606-AAED-4A42-A430-29FBB0EA29B3}" xr6:coauthVersionLast="47" xr6:coauthVersionMax="47" xr10:uidLastSave="{00000000-0000-0000-0000-000000000000}"/>
  <bookViews>
    <workbookView xWindow="-108" yWindow="-108" windowWidth="23256" windowHeight="14016" xr2:uid="{11E1A757-2F19-4845-8164-357CA6D0C202}"/>
  </bookViews>
  <sheets>
    <sheet name="Alaska" sheetId="4" r:id="rId1"/>
    <sheet name="Canada" sheetId="5" r:id="rId2"/>
    <sheet name="biological_parameter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3" i="4" l="1"/>
  <c r="AK51" i="4"/>
  <c r="AK49" i="4"/>
  <c r="AK47" i="4"/>
  <c r="AK45" i="4"/>
  <c r="AK43" i="4"/>
  <c r="AK41" i="4"/>
  <c r="AK39" i="4"/>
  <c r="AK37" i="4"/>
  <c r="AK35" i="4"/>
  <c r="AK33" i="4"/>
  <c r="AK31" i="4"/>
  <c r="AK28" i="4"/>
  <c r="AK25" i="4"/>
  <c r="AK22" i="4"/>
  <c r="D27" i="5"/>
  <c r="D22" i="5"/>
  <c r="D17" i="5"/>
  <c r="D12" i="5"/>
  <c r="D7" i="5"/>
  <c r="D2" i="5"/>
  <c r="C27" i="5"/>
  <c r="C22" i="5"/>
  <c r="C17" i="5"/>
  <c r="C12" i="5"/>
  <c r="C7" i="5"/>
  <c r="C2" i="5"/>
  <c r="E32" i="5"/>
  <c r="E27" i="5"/>
  <c r="E22" i="5"/>
  <c r="E17" i="5"/>
  <c r="E12" i="5"/>
  <c r="E7" i="5"/>
  <c r="E2" i="5"/>
  <c r="B8" i="5"/>
  <c r="B9" i="5"/>
  <c r="B10" i="5"/>
  <c r="B11" i="5"/>
  <c r="B12" i="5"/>
  <c r="B13" i="5"/>
  <c r="B14" i="5"/>
  <c r="B15" i="5"/>
  <c r="B16" i="5"/>
  <c r="B17" i="5"/>
  <c r="B18" i="5"/>
  <c r="B19" i="5"/>
  <c r="B20" i="5"/>
  <c r="B21" i="5"/>
  <c r="B22" i="5"/>
  <c r="B23" i="5"/>
  <c r="B24" i="5"/>
  <c r="B25" i="5"/>
  <c r="B26" i="5"/>
  <c r="U9" i="5"/>
  <c r="U10" i="5"/>
  <c r="U11" i="5"/>
  <c r="U12" i="5"/>
  <c r="U13" i="5"/>
  <c r="U14" i="5"/>
  <c r="U15" i="5"/>
  <c r="U16" i="5"/>
  <c r="U17" i="5"/>
  <c r="U18" i="5"/>
  <c r="U19" i="5"/>
  <c r="U20" i="5"/>
  <c r="U21" i="5"/>
  <c r="U22" i="5"/>
  <c r="U23" i="5"/>
  <c r="U24" i="5"/>
  <c r="U25" i="5"/>
  <c r="U26" i="5"/>
  <c r="U8" i="5"/>
  <c r="T9" i="5"/>
  <c r="T10" i="5"/>
  <c r="T11" i="5"/>
  <c r="T12" i="5"/>
  <c r="T13" i="5"/>
  <c r="T14" i="5"/>
  <c r="T15" i="5"/>
  <c r="T16" i="5"/>
  <c r="T17" i="5"/>
  <c r="T18" i="5"/>
  <c r="T19" i="5"/>
  <c r="T20" i="5"/>
  <c r="T21" i="5"/>
  <c r="T22" i="5"/>
  <c r="T23" i="5"/>
  <c r="T24" i="5"/>
  <c r="T25" i="5"/>
  <c r="T26" i="5"/>
  <c r="T8" i="5"/>
  <c r="S26" i="5"/>
  <c r="R26" i="5"/>
  <c r="S25" i="5"/>
  <c r="R25" i="5"/>
  <c r="S24" i="5"/>
  <c r="R24" i="5"/>
  <c r="S23" i="5"/>
  <c r="R23" i="5"/>
  <c r="S22" i="5"/>
  <c r="R22" i="5"/>
  <c r="S21" i="5"/>
  <c r="R21" i="5"/>
  <c r="S20" i="5"/>
  <c r="R20" i="5"/>
  <c r="S19" i="5"/>
  <c r="R19" i="5"/>
  <c r="S18" i="5"/>
  <c r="R18" i="5"/>
  <c r="S17" i="5"/>
  <c r="R17" i="5"/>
  <c r="S16" i="5"/>
  <c r="R16" i="5"/>
  <c r="S15" i="5"/>
  <c r="R15" i="5"/>
  <c r="S14" i="5"/>
  <c r="R14" i="5"/>
  <c r="S13" i="5"/>
  <c r="R13" i="5"/>
  <c r="S12" i="5"/>
  <c r="R12" i="5"/>
  <c r="S11" i="5"/>
  <c r="R11" i="5"/>
  <c r="S10" i="5"/>
  <c r="R10" i="5"/>
  <c r="S9" i="5"/>
  <c r="R9" i="5"/>
  <c r="S8" i="5"/>
  <c r="R8" i="5"/>
  <c r="I24" i="1"/>
  <c r="H24" i="1"/>
  <c r="G24" i="1"/>
  <c r="F24" i="1"/>
  <c r="S2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Alberto Rovellini</author>
  </authors>
  <commentList>
    <comment ref="B1" authorId="0" shapeId="0" xr:uid="{76437628-696F-40FD-938D-1B840BF9FC03}">
      <text>
        <r>
          <rPr>
            <b/>
            <sz val="9"/>
            <color indexed="81"/>
            <rFont val="Tahoma"/>
            <family val="2"/>
          </rPr>
          <t>Alberto Rovellini:</t>
        </r>
        <r>
          <rPr>
            <sz val="9"/>
            <color indexed="81"/>
            <rFont val="Tahoma"/>
            <family val="2"/>
          </rPr>
          <t xml:space="preserve">
Age 6+</t>
        </r>
      </text>
    </comment>
    <comment ref="E1" authorId="0" shapeId="0" xr:uid="{E02E89A0-695E-4A4D-AED2-28C0F520D1F9}">
      <text>
        <r>
          <rPr>
            <b/>
            <sz val="9"/>
            <color indexed="81"/>
            <rFont val="Tahoma"/>
            <family val="2"/>
          </rPr>
          <t>Alberto Rovellini:</t>
        </r>
        <r>
          <rPr>
            <sz val="9"/>
            <color indexed="81"/>
            <rFont val="Tahoma"/>
            <family val="2"/>
          </rPr>
          <t xml:space="preserve">
4+ from SAFE report</t>
        </r>
      </text>
    </comment>
    <comment ref="F1" authorId="0" shapeId="0" xr:uid="{38942876-EC95-4CF1-A421-6657696FBAC3}">
      <text>
        <r>
          <rPr>
            <b/>
            <sz val="9"/>
            <color indexed="81"/>
            <rFont val="Tahoma"/>
            <family val="2"/>
          </rPr>
          <t>Alberto Rovellini:</t>
        </r>
        <r>
          <rPr>
            <sz val="9"/>
            <color indexed="81"/>
            <rFont val="Tahoma"/>
            <family val="2"/>
          </rPr>
          <t xml:space="preserve">
Age 2+</t>
        </r>
      </text>
    </comment>
    <comment ref="H1" authorId="0" shapeId="0" xr:uid="{18C44A4A-CC6A-445F-AE5F-3D5E23318F12}">
      <text>
        <r>
          <rPr>
            <b/>
            <sz val="9"/>
            <color indexed="81"/>
            <rFont val="Tahoma"/>
            <family val="2"/>
          </rPr>
          <t>Alberto Rovellini:</t>
        </r>
        <r>
          <rPr>
            <sz val="9"/>
            <color indexed="81"/>
            <rFont val="Tahoma"/>
            <family val="2"/>
          </rPr>
          <t xml:space="preserve">
Age 2+
Estimates for GOA only</t>
        </r>
      </text>
    </comment>
    <comment ref="P1" authorId="0" shapeId="0" xr:uid="{EA2BA6D8-2DFE-42D7-88BC-E31E9C9E04DF}">
      <text>
        <r>
          <rPr>
            <b/>
            <sz val="9"/>
            <color indexed="81"/>
            <rFont val="Tahoma"/>
            <family val="2"/>
          </rPr>
          <t>Alberto Rovellini:</t>
        </r>
        <r>
          <rPr>
            <sz val="9"/>
            <color indexed="81"/>
            <rFont val="Tahoma"/>
            <family val="2"/>
          </rPr>
          <t xml:space="preserve">
0+</t>
        </r>
      </text>
    </comment>
    <comment ref="S1" authorId="0" shapeId="0" xr:uid="{62C191B6-1366-4F50-9927-5C337A01C569}">
      <text>
        <r>
          <rPr>
            <b/>
            <sz val="9"/>
            <color indexed="81"/>
            <rFont val="Tahoma"/>
            <family val="2"/>
          </rPr>
          <t>Alberto Rovellini:</t>
        </r>
        <r>
          <rPr>
            <sz val="9"/>
            <color indexed="81"/>
            <rFont val="Tahoma"/>
            <family val="2"/>
          </rPr>
          <t xml:space="preserve">
8+, and not from authors. This is a reanalysis of the IPHC biomass estimate for the NEP rescaled to the relevant GOA areas by the proportion of the FISS catch in those areas copared to the NEP, and then rescaled for 1990 based on a correlation between FISS and RACE-GAP data. See code from Barnes et al. (2020)</t>
        </r>
      </text>
    </comment>
    <comment ref="T1" authorId="0" shapeId="0" xr:uid="{6F9A654A-771F-4A2F-A958-71C4F39F2AE0}">
      <text>
        <r>
          <rPr>
            <b/>
            <sz val="9"/>
            <color indexed="81"/>
            <rFont val="Tahoma"/>
            <family val="2"/>
          </rPr>
          <t>Alberto Rovellini:</t>
        </r>
        <r>
          <rPr>
            <sz val="9"/>
            <color indexed="81"/>
            <rFont val="Tahoma"/>
            <family val="2"/>
          </rPr>
          <t xml:space="preserve">
Sum of E and WGOA</t>
        </r>
      </text>
    </comment>
    <comment ref="V1" authorId="0" shapeId="0" xr:uid="{9BBCFF0B-2E90-49FE-A3ED-D6EF63B07CE2}">
      <text>
        <r>
          <rPr>
            <b/>
            <sz val="9"/>
            <color indexed="81"/>
            <rFont val="Tahoma"/>
            <family val="2"/>
          </rPr>
          <t>Alberto Rovellini:</t>
        </r>
        <r>
          <rPr>
            <sz val="9"/>
            <color indexed="81"/>
            <rFont val="Tahoma"/>
            <family val="2"/>
          </rPr>
          <t xml:space="preserve">
"Exploitable" biomass. </t>
        </r>
      </text>
    </comment>
    <comment ref="AF1" authorId="0" shapeId="0" xr:uid="{8BAB7AD0-B7A9-4408-933D-003031C7AD18}">
      <text>
        <r>
          <rPr>
            <b/>
            <sz val="9"/>
            <color indexed="81"/>
            <rFont val="Tahoma"/>
            <charset val="1"/>
          </rPr>
          <t>Alberto Rovellini:</t>
        </r>
        <r>
          <rPr>
            <sz val="9"/>
            <color indexed="81"/>
            <rFont val="Tahoma"/>
            <charset val="1"/>
          </rPr>
          <t xml:space="preserve">
AF:AJ are from SAFE report (Tribuzio et al. 2017), but the biomass estimates are not the RE estimates but rather the biomass index from the survey. The reason for this is that only RE biomass estimates for sharpchin are split from the rest of the complex, with the other 17 Tier 5 species aggregated into one estimate. Keeping this split allows for different life history parameters to contribute to the group biology. Summing biomasses across AF:AJ and comparing to RE estimates yields similar results (except in 2001, ratios are always pretty close to 1)</t>
        </r>
      </text>
    </comment>
    <comment ref="AM22" authorId="0" shapeId="0" xr:uid="{B5B96BED-C830-4C65-AF94-307BC2A35CCA}">
      <text>
        <r>
          <rPr>
            <b/>
            <sz val="9"/>
            <color indexed="81"/>
            <rFont val="Tahoma"/>
            <charset val="1"/>
          </rPr>
          <t>Alberto Rovellini:</t>
        </r>
        <r>
          <rPr>
            <sz val="9"/>
            <color indexed="81"/>
            <rFont val="Tahoma"/>
            <charset val="1"/>
          </rPr>
          <t xml:space="preserve">
Assumed constant 1990-1994, no biomass estimate prior to 1994 in SEGOA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tc={C1CCFCA8-7B35-4830-8DEC-5F3FE613172D}</author>
    <author>tc={46BEEF80-A5D0-4615-8EFF-0B1FD0DF0840}</author>
    <author>tc={99EBB36F-CD03-4561-953A-C8731A4D56A6}</author>
    <author>tc={83017D46-F889-4874-A2E9-6FA8D56FC7D1}</author>
  </authors>
  <commentList>
    <comment ref="B1" authorId="0" shapeId="0" xr:uid="{C1CCFCA8-7B35-4830-8DEC-5F3FE613172D}">
      <text>
        <t>[Threaded comment]
Your version of Excel allows you to read this threaded comment; however, any edits to it will get removed if the file is opened in a newer version of Excel. Learn more: https://go.microsoft.com/fwlink/?linkid=870924
Comment:
    Assuming that SSB=2*FSB</t>
      </text>
    </comment>
    <comment ref="C1" authorId="1" shapeId="0" xr:uid="{46BEEF80-A5D0-4615-8EFF-0B1FD0DF0840}">
      <text>
        <t>[Threaded comment]
Your version of Excel allows you to read this threaded comment; however, any edits to it will get removed if the file is opened in a newer version of Excel. Learn more: https://go.microsoft.com/fwlink/?linkid=870924
Comment:
    Using Fig. F.27 at https://waves-vagues.dfo-mpo.gc.ca/Library/40603039.pdf because no other results are reported. Using the panel with M=0.06 and k=24 because these are hinted to be more realistic than other values by the authors. Assuming SSB=2*FSB</t>
      </text>
    </comment>
    <comment ref="D1" authorId="2" shapeId="0" xr:uid="{99EBB36F-CD03-4561-953A-C8731A4D56A6}">
      <text>
        <t>[Threaded comment]
Your version of Excel allows you to read this threaded comment; however, any edits to it will get removed if the file is opened in a newer version of Excel. Learn more: https://go.microsoft.com/fwlink/?linkid=870924
Comment:
    From Fig 13 of https://waves-vagues.dfo-mpo.gc.ca/Library/40987395.pdf. this is the northern stock (5CDE), probably an underestimate because 5AB are in the southern stock. Results are only reported as figures, no numeric tables. Assuming SSB=2*FSB</t>
      </text>
    </comment>
    <comment ref="E1" authorId="3" shapeId="0" xr:uid="{83017D46-F889-4874-A2E9-6FA8D56FC7D1}">
      <text>
        <t>[Threaded comment]
Your version of Excel allows you to read this threaded comment; however, any edits to it will get removed if the file is opened in a newer version of Excel. Learn more: https://go.microsoft.com/fwlink/?linkid=870924
Comment:
    From Figure 2 of https://waves-vagues.dfo-mpo.gc.ca/Library/40953488.pdf, because estimates are not reported in the results. Using Nothern stock assuming that it is the one that best maps to our area (but southern stock includes ares 5AB). Assuming that spawning biomass is 2*FSB, which is the quantity reported in the figure</t>
      </text>
    </comment>
  </commentList>
</comments>
</file>

<file path=xl/sharedStrings.xml><?xml version="1.0" encoding="utf-8"?>
<sst xmlns="http://schemas.openxmlformats.org/spreadsheetml/2006/main" count="103" uniqueCount="60">
  <si>
    <t>Year</t>
  </si>
  <si>
    <t>POP</t>
  </si>
  <si>
    <t>Flathead sole</t>
  </si>
  <si>
    <t>Pollock</t>
  </si>
  <si>
    <t>Dusky rockfish</t>
  </si>
  <si>
    <t>Northern rockfish</t>
  </si>
  <si>
    <t>Sablefish</t>
  </si>
  <si>
    <t>Alaska plaice</t>
  </si>
  <si>
    <t>Butter sole</t>
  </si>
  <si>
    <t>English sole</t>
  </si>
  <si>
    <t>Starry flounder</t>
  </si>
  <si>
    <t>Yellowfin sole</t>
  </si>
  <si>
    <t>Northern Rock Sole</t>
  </si>
  <si>
    <t>Southern Rock Sole</t>
  </si>
  <si>
    <t>Pacific cod</t>
  </si>
  <si>
    <t>Giant Grenadier</t>
  </si>
  <si>
    <t>ATF</t>
  </si>
  <si>
    <t>Halibut</t>
  </si>
  <si>
    <t>Dogfish</t>
  </si>
  <si>
    <t>Rex sole</t>
  </si>
  <si>
    <t>Dover sole</t>
  </si>
  <si>
    <t>Big skate</t>
  </si>
  <si>
    <t>Longnose skate</t>
  </si>
  <si>
    <t>Thornyhead</t>
  </si>
  <si>
    <t>Other skate</t>
  </si>
  <si>
    <t>Species</t>
  </si>
  <si>
    <t>Maxage</t>
  </si>
  <si>
    <t>M</t>
  </si>
  <si>
    <t>Shortraker rockfish</t>
  </si>
  <si>
    <t>k</t>
  </si>
  <si>
    <t>Linf</t>
  </si>
  <si>
    <t>a</t>
  </si>
  <si>
    <t>b</t>
  </si>
  <si>
    <t>recage</t>
  </si>
  <si>
    <t>These values need to be taken from Life_history_parameters_species tab in https://docs.google.com/spreadsheets/d/1tPGd27JwRQlexf1At9BbzHrC6--uoMm7/edit#gid=1470677840. They will not copy automatically, so make sure you update these if there are updates in the parameter sheets</t>
  </si>
  <si>
    <t>Rougheye and blackspotted rockfish</t>
  </si>
  <si>
    <t>Landings 3CD</t>
  </si>
  <si>
    <t>Discards 3CD</t>
  </si>
  <si>
    <t>Landings 5ABCDE</t>
  </si>
  <si>
    <t>Discards 5ABCDE</t>
  </si>
  <si>
    <t>Catch 3CD</t>
  </si>
  <si>
    <t>Catch5ABCDE</t>
  </si>
  <si>
    <t>ATF catches, Table 2 in https://waves-vagues.dfo-mpo.gc.ca/Library/40642677.pdf</t>
  </si>
  <si>
    <t>FSB (WCBC)</t>
  </si>
  <si>
    <t>TotCatch</t>
  </si>
  <si>
    <t>Prop</t>
  </si>
  <si>
    <t>Minage_ak</t>
  </si>
  <si>
    <t>Agemat</t>
  </si>
  <si>
    <t>Bigmouth sculpin</t>
  </si>
  <si>
    <t>Great sculpin</t>
  </si>
  <si>
    <t>Plain sculpin</t>
  </si>
  <si>
    <t>Yellow Irish Lord</t>
  </si>
  <si>
    <t>Yelloweye EGOA</t>
  </si>
  <si>
    <t>Harlequin rockfish</t>
  </si>
  <si>
    <t>Redstripe rockfish</t>
  </si>
  <si>
    <t>Sharpchin rockfish</t>
  </si>
  <si>
    <t>Silvergray rockfish</t>
  </si>
  <si>
    <t>Redbanded rockfish</t>
  </si>
  <si>
    <t>Yelloweye rockfish</t>
  </si>
  <si>
    <t>Yelloweye WGOA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</si>
</sst>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scheme val="minor"/>
    </font>
    <font>
      <b/>
      <sz val="11"/>
      <color rgb="FFC00000"/>
      <name val="Calibri"/>
      <family val="2"/>
      <scheme val="minor"/>
    </font>
    <font>
      <sz val="11"/>
      <color rgb="FFC00000"/>
      <name val="Calibri"/>
      <family val="2"/>
      <scheme val="minor"/>
    </font>
    <font>
      <b/>
      <sz val="9"/>
      <color indexed="81"/>
      <name val="Tahoma"/>
      <charset val="1"/>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left"/>
    </xf>
    <xf numFmtId="0" fontId="4" fillId="0" borderId="0" xfId="0" applyFont="1"/>
    <xf numFmtId="10" fontId="1" fillId="0" borderId="0" xfId="0" applyNumberFormat="1" applyFont="1"/>
    <xf numFmtId="3" fontId="1" fillId="0" borderId="0" xfId="0" applyNumberFormat="1" applyFont="1"/>
    <xf numFmtId="3" fontId="5" fillId="0" borderId="0" xfId="0" applyNumberFormat="1" applyFont="1"/>
    <xf numFmtId="0" fontId="0" fillId="2" borderId="0" xfId="0" applyFill="1"/>
    <xf numFmtId="0" fontId="6"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Alaska!$B$1</c:f>
              <c:strCache>
                <c:ptCount val="1"/>
                <c:pt idx="0">
                  <c:v>POP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Alaska!$B$2:$B$58</c:f>
              <c:numCache>
                <c:formatCode>General</c:formatCode>
                <c:ptCount val="57"/>
                <c:pt idx="20">
                  <c:v>190741</c:v>
                </c:pt>
                <c:pt idx="21">
                  <c:v>207052</c:v>
                </c:pt>
                <c:pt idx="22">
                  <c:v>246105</c:v>
                </c:pt>
                <c:pt idx="23">
                  <c:v>278750</c:v>
                </c:pt>
                <c:pt idx="24">
                  <c:v>309616</c:v>
                </c:pt>
                <c:pt idx="25">
                  <c:v>326211</c:v>
                </c:pt>
                <c:pt idx="26">
                  <c:v>337877</c:v>
                </c:pt>
                <c:pt idx="27">
                  <c:v>344702</c:v>
                </c:pt>
                <c:pt idx="28">
                  <c:v>350402</c:v>
                </c:pt>
                <c:pt idx="29">
                  <c:v>352169</c:v>
                </c:pt>
                <c:pt idx="30">
                  <c:v>369214</c:v>
                </c:pt>
                <c:pt idx="31">
                  <c:v>391194</c:v>
                </c:pt>
                <c:pt idx="32">
                  <c:v>399305</c:v>
                </c:pt>
                <c:pt idx="33">
                  <c:v>410347</c:v>
                </c:pt>
                <c:pt idx="34">
                  <c:v>448656</c:v>
                </c:pt>
                <c:pt idx="35">
                  <c:v>469645</c:v>
                </c:pt>
                <c:pt idx="36">
                  <c:v>506919</c:v>
                </c:pt>
                <c:pt idx="37">
                  <c:v>521048</c:v>
                </c:pt>
                <c:pt idx="38">
                  <c:v>545715</c:v>
                </c:pt>
                <c:pt idx="39">
                  <c:v>547383</c:v>
                </c:pt>
                <c:pt idx="40">
                  <c:v>554810</c:v>
                </c:pt>
                <c:pt idx="41">
                  <c:v>551694</c:v>
                </c:pt>
                <c:pt idx="42">
                  <c:v>574876</c:v>
                </c:pt>
                <c:pt idx="43">
                  <c:v>587001</c:v>
                </c:pt>
                <c:pt idx="44">
                  <c:v>617198</c:v>
                </c:pt>
                <c:pt idx="45">
                  <c:v>610830</c:v>
                </c:pt>
                <c:pt idx="46">
                  <c:v>616146</c:v>
                </c:pt>
                <c:pt idx="47">
                  <c:v>595937</c:v>
                </c:pt>
                <c:pt idx="48">
                  <c:v>588121</c:v>
                </c:pt>
                <c:pt idx="49">
                  <c:v>570619</c:v>
                </c:pt>
                <c:pt idx="50">
                  <c:v>557446</c:v>
                </c:pt>
              </c:numCache>
            </c:numRef>
          </c:val>
          <c:smooth val="0"/>
          <c:extLst>
            <c:ext xmlns:c16="http://schemas.microsoft.com/office/drawing/2014/chart" uri="{C3380CC4-5D6E-409C-BE32-E72D297353CC}">
              <c16:uniqueId val="{00000000-68D4-4EC7-9799-45884E6833A7}"/>
            </c:ext>
          </c:extLst>
        </c:ser>
        <c:ser>
          <c:idx val="1"/>
          <c:order val="1"/>
          <c:tx>
            <c:strRef>
              <c:f>biomass_from_assessments!#REF!</c:f>
              <c:strCache>
                <c:ptCount val="1"/>
                <c:pt idx="0">
                  <c:v>#REF!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biomass_from_assessments!#REF!</c:f>
              <c:numCache>
                <c:formatCode>General</c:formatCode>
                <c:ptCount val="1"/>
                <c:pt idx="0">
                  <c:v>1</c:v>
                </c:pt>
              </c:numCache>
            </c:numRef>
          </c:val>
          <c:smooth val="0"/>
          <c:extLst>
            <c:ext xmlns:c16="http://schemas.microsoft.com/office/drawing/2014/chart" uri="{C3380CC4-5D6E-409C-BE32-E72D297353CC}">
              <c16:uniqueId val="{00000001-68D4-4EC7-9799-45884E6833A7}"/>
            </c:ext>
          </c:extLst>
        </c:ser>
        <c:ser>
          <c:idx val="2"/>
          <c:order val="2"/>
          <c:tx>
            <c:strRef>
              <c:f>Alaska!$C$1</c:f>
              <c:strCache>
                <c:ptCount val="1"/>
                <c:pt idx="0">
                  <c:v>Flathead sole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Alaska!$C$2:$C$58</c:f>
              <c:numCache>
                <c:formatCode>General</c:formatCode>
                <c:ptCount val="57"/>
                <c:pt idx="6">
                  <c:v>285366</c:v>
                </c:pt>
                <c:pt idx="7">
                  <c:v>279211</c:v>
                </c:pt>
                <c:pt idx="8">
                  <c:v>143437</c:v>
                </c:pt>
                <c:pt idx="9">
                  <c:v>143520</c:v>
                </c:pt>
                <c:pt idx="10">
                  <c:v>151767</c:v>
                </c:pt>
                <c:pt idx="11">
                  <c:v>163222</c:v>
                </c:pt>
                <c:pt idx="12">
                  <c:v>176651</c:v>
                </c:pt>
                <c:pt idx="13">
                  <c:v>188430</c:v>
                </c:pt>
                <c:pt idx="14">
                  <c:v>198302</c:v>
                </c:pt>
                <c:pt idx="15">
                  <c:v>206449</c:v>
                </c:pt>
                <c:pt idx="16">
                  <c:v>212881</c:v>
                </c:pt>
                <c:pt idx="17">
                  <c:v>217842</c:v>
                </c:pt>
                <c:pt idx="18">
                  <c:v>220966</c:v>
                </c:pt>
                <c:pt idx="19">
                  <c:v>222066</c:v>
                </c:pt>
                <c:pt idx="20">
                  <c:v>221928</c:v>
                </c:pt>
                <c:pt idx="21">
                  <c:v>220626</c:v>
                </c:pt>
                <c:pt idx="22">
                  <c:v>220315</c:v>
                </c:pt>
                <c:pt idx="23">
                  <c:v>219026</c:v>
                </c:pt>
                <c:pt idx="24">
                  <c:v>217451</c:v>
                </c:pt>
                <c:pt idx="25">
                  <c:v>217637</c:v>
                </c:pt>
                <c:pt idx="26">
                  <c:v>218623</c:v>
                </c:pt>
                <c:pt idx="27">
                  <c:v>218463</c:v>
                </c:pt>
                <c:pt idx="28">
                  <c:v>217913</c:v>
                </c:pt>
                <c:pt idx="29">
                  <c:v>216667</c:v>
                </c:pt>
                <c:pt idx="30">
                  <c:v>216516</c:v>
                </c:pt>
                <c:pt idx="31">
                  <c:v>216581</c:v>
                </c:pt>
                <c:pt idx="32">
                  <c:v>218256</c:v>
                </c:pt>
                <c:pt idx="33">
                  <c:v>220192</c:v>
                </c:pt>
                <c:pt idx="34">
                  <c:v>221789</c:v>
                </c:pt>
                <c:pt idx="35">
                  <c:v>223327</c:v>
                </c:pt>
                <c:pt idx="36">
                  <c:v>225539</c:v>
                </c:pt>
                <c:pt idx="37">
                  <c:v>227581</c:v>
                </c:pt>
                <c:pt idx="38">
                  <c:v>230193</c:v>
                </c:pt>
                <c:pt idx="39">
                  <c:v>231857</c:v>
                </c:pt>
                <c:pt idx="40">
                  <c:v>232352</c:v>
                </c:pt>
                <c:pt idx="41">
                  <c:v>231619</c:v>
                </c:pt>
                <c:pt idx="42">
                  <c:v>232428</c:v>
                </c:pt>
                <c:pt idx="43">
                  <c:v>236634</c:v>
                </c:pt>
                <c:pt idx="44">
                  <c:v>243349</c:v>
                </c:pt>
                <c:pt idx="45">
                  <c:v>251879</c:v>
                </c:pt>
                <c:pt idx="46">
                  <c:v>260613</c:v>
                </c:pt>
                <c:pt idx="47">
                  <c:v>267345</c:v>
                </c:pt>
              </c:numCache>
            </c:numRef>
          </c:val>
          <c:smooth val="0"/>
          <c:extLst>
            <c:ext xmlns:c16="http://schemas.microsoft.com/office/drawing/2014/chart" uri="{C3380CC4-5D6E-409C-BE32-E72D297353CC}">
              <c16:uniqueId val="{00000002-68D4-4EC7-9799-45884E6833A7}"/>
            </c:ext>
          </c:extLst>
        </c:ser>
        <c:ser>
          <c:idx val="3"/>
          <c:order val="3"/>
          <c:tx>
            <c:strRef>
              <c:f>Alaska!$D$1</c:f>
              <c:strCache>
                <c:ptCount val="1"/>
                <c:pt idx="0">
                  <c:v>Pollock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Alaska!$D$2:$D$58</c:f>
              <c:numCache>
                <c:formatCode>General</c:formatCode>
                <c:ptCount val="57"/>
                <c:pt idx="0">
                  <c:v>649136</c:v>
                </c:pt>
                <c:pt idx="1">
                  <c:v>692170</c:v>
                </c:pt>
                <c:pt idx="2">
                  <c:v>755223</c:v>
                </c:pt>
                <c:pt idx="3">
                  <c:v>1132710</c:v>
                </c:pt>
                <c:pt idx="4">
                  <c:v>1097170</c:v>
                </c:pt>
                <c:pt idx="5">
                  <c:v>1185230</c:v>
                </c:pt>
                <c:pt idx="6">
                  <c:v>1370570</c:v>
                </c:pt>
                <c:pt idx="7">
                  <c:v>1626970</c:v>
                </c:pt>
                <c:pt idx="8">
                  <c:v>2091990</c:v>
                </c:pt>
                <c:pt idx="9">
                  <c:v>3090030</c:v>
                </c:pt>
                <c:pt idx="10">
                  <c:v>3452080</c:v>
                </c:pt>
                <c:pt idx="11">
                  <c:v>3712850</c:v>
                </c:pt>
                <c:pt idx="12">
                  <c:v>3604140</c:v>
                </c:pt>
                <c:pt idx="13">
                  <c:v>3232090</c:v>
                </c:pt>
                <c:pt idx="14">
                  <c:v>2970780</c:v>
                </c:pt>
                <c:pt idx="15">
                  <c:v>2833130</c:v>
                </c:pt>
                <c:pt idx="16">
                  <c:v>2403500</c:v>
                </c:pt>
                <c:pt idx="17">
                  <c:v>2180830</c:v>
                </c:pt>
                <c:pt idx="18">
                  <c:v>2099550</c:v>
                </c:pt>
                <c:pt idx="19">
                  <c:v>2242590</c:v>
                </c:pt>
                <c:pt idx="20">
                  <c:v>2358830</c:v>
                </c:pt>
                <c:pt idx="21">
                  <c:v>2264260</c:v>
                </c:pt>
                <c:pt idx="22">
                  <c:v>2091950.0000000002</c:v>
                </c:pt>
                <c:pt idx="23">
                  <c:v>1908670</c:v>
                </c:pt>
                <c:pt idx="24">
                  <c:v>1591290</c:v>
                </c:pt>
                <c:pt idx="25">
                  <c:v>1495080</c:v>
                </c:pt>
                <c:pt idx="26">
                  <c:v>1269060</c:v>
                </c:pt>
                <c:pt idx="27">
                  <c:v>1172730</c:v>
                </c:pt>
                <c:pt idx="28">
                  <c:v>1081080</c:v>
                </c:pt>
                <c:pt idx="29">
                  <c:v>830434</c:v>
                </c:pt>
                <c:pt idx="30">
                  <c:v>875282</c:v>
                </c:pt>
                <c:pt idx="31">
                  <c:v>991871</c:v>
                </c:pt>
                <c:pt idx="32">
                  <c:v>1087820</c:v>
                </c:pt>
                <c:pt idx="33">
                  <c:v>1079900</c:v>
                </c:pt>
                <c:pt idx="34">
                  <c:v>890571</c:v>
                </c:pt>
                <c:pt idx="35">
                  <c:v>763688</c:v>
                </c:pt>
                <c:pt idx="36">
                  <c:v>785756</c:v>
                </c:pt>
                <c:pt idx="37">
                  <c:v>860631</c:v>
                </c:pt>
                <c:pt idx="38">
                  <c:v>1154610</c:v>
                </c:pt>
                <c:pt idx="39">
                  <c:v>1517260</c:v>
                </c:pt>
                <c:pt idx="40">
                  <c:v>1464480</c:v>
                </c:pt>
                <c:pt idx="41">
                  <c:v>1398880</c:v>
                </c:pt>
                <c:pt idx="42">
                  <c:v>1394950</c:v>
                </c:pt>
                <c:pt idx="43">
                  <c:v>1955570</c:v>
                </c:pt>
                <c:pt idx="44">
                  <c:v>3025430</c:v>
                </c:pt>
                <c:pt idx="45">
                  <c:v>2481870</c:v>
                </c:pt>
                <c:pt idx="46">
                  <c:v>2367540</c:v>
                </c:pt>
                <c:pt idx="47">
                  <c:v>1805060</c:v>
                </c:pt>
                <c:pt idx="48">
                  <c:v>1552330</c:v>
                </c:pt>
                <c:pt idx="49">
                  <c:v>1406940</c:v>
                </c:pt>
                <c:pt idx="50">
                  <c:v>1183100</c:v>
                </c:pt>
              </c:numCache>
            </c:numRef>
          </c:val>
          <c:smooth val="0"/>
          <c:extLst>
            <c:ext xmlns:c16="http://schemas.microsoft.com/office/drawing/2014/chart" uri="{C3380CC4-5D6E-409C-BE32-E72D297353CC}">
              <c16:uniqueId val="{00000003-68D4-4EC7-9799-45884E6833A7}"/>
            </c:ext>
          </c:extLst>
        </c:ser>
        <c:ser>
          <c:idx val="4"/>
          <c:order val="4"/>
          <c:tx>
            <c:strRef>
              <c:f>Alaska!$E$1</c:f>
              <c:strCache>
                <c:ptCount val="1"/>
                <c:pt idx="0">
                  <c:v>Dusky rockfish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Alaska!$E$2:$E$58</c:f>
              <c:numCache>
                <c:formatCode>General</c:formatCode>
                <c:ptCount val="57"/>
                <c:pt idx="7">
                  <c:v>36837</c:v>
                </c:pt>
                <c:pt idx="8">
                  <c:v>36257</c:v>
                </c:pt>
                <c:pt idx="9">
                  <c:v>36342</c:v>
                </c:pt>
                <c:pt idx="10">
                  <c:v>38186</c:v>
                </c:pt>
                <c:pt idx="11">
                  <c:v>40092</c:v>
                </c:pt>
                <c:pt idx="12">
                  <c:v>41931</c:v>
                </c:pt>
                <c:pt idx="13">
                  <c:v>43425</c:v>
                </c:pt>
                <c:pt idx="14">
                  <c:v>45808</c:v>
                </c:pt>
                <c:pt idx="15">
                  <c:v>47654</c:v>
                </c:pt>
                <c:pt idx="16">
                  <c:v>50179</c:v>
                </c:pt>
                <c:pt idx="17">
                  <c:v>52268</c:v>
                </c:pt>
                <c:pt idx="18">
                  <c:v>55787</c:v>
                </c:pt>
                <c:pt idx="19">
                  <c:v>57536</c:v>
                </c:pt>
                <c:pt idx="20">
                  <c:v>39927</c:v>
                </c:pt>
                <c:pt idx="21">
                  <c:v>46412</c:v>
                </c:pt>
                <c:pt idx="22">
                  <c:v>53174</c:v>
                </c:pt>
                <c:pt idx="23">
                  <c:v>56612</c:v>
                </c:pt>
                <c:pt idx="24">
                  <c:v>60261</c:v>
                </c:pt>
                <c:pt idx="25">
                  <c:v>63278</c:v>
                </c:pt>
                <c:pt idx="26">
                  <c:v>68042</c:v>
                </c:pt>
                <c:pt idx="27">
                  <c:v>71130</c:v>
                </c:pt>
                <c:pt idx="28">
                  <c:v>74421</c:v>
                </c:pt>
                <c:pt idx="29">
                  <c:v>78757</c:v>
                </c:pt>
                <c:pt idx="30">
                  <c:v>79620</c:v>
                </c:pt>
                <c:pt idx="31">
                  <c:v>82073</c:v>
                </c:pt>
                <c:pt idx="32">
                  <c:v>85655</c:v>
                </c:pt>
                <c:pt idx="33">
                  <c:v>87697</c:v>
                </c:pt>
                <c:pt idx="34">
                  <c:v>89700</c:v>
                </c:pt>
                <c:pt idx="35">
                  <c:v>91796</c:v>
                </c:pt>
                <c:pt idx="36">
                  <c:v>92756</c:v>
                </c:pt>
                <c:pt idx="37">
                  <c:v>92671</c:v>
                </c:pt>
                <c:pt idx="38">
                  <c:v>91145</c:v>
                </c:pt>
                <c:pt idx="39">
                  <c:v>88945</c:v>
                </c:pt>
                <c:pt idx="40">
                  <c:v>87544</c:v>
                </c:pt>
                <c:pt idx="41">
                  <c:v>87130</c:v>
                </c:pt>
                <c:pt idx="42">
                  <c:v>87820</c:v>
                </c:pt>
                <c:pt idx="43">
                  <c:v>86705</c:v>
                </c:pt>
                <c:pt idx="44">
                  <c:v>95791</c:v>
                </c:pt>
                <c:pt idx="45">
                  <c:v>100446</c:v>
                </c:pt>
                <c:pt idx="46">
                  <c:v>104919</c:v>
                </c:pt>
                <c:pt idx="47">
                  <c:v>107735</c:v>
                </c:pt>
                <c:pt idx="48">
                  <c:v>110000</c:v>
                </c:pt>
                <c:pt idx="49">
                  <c:v>110600</c:v>
                </c:pt>
                <c:pt idx="50">
                  <c:v>110300</c:v>
                </c:pt>
              </c:numCache>
            </c:numRef>
          </c:val>
          <c:smooth val="0"/>
          <c:extLst>
            <c:ext xmlns:c16="http://schemas.microsoft.com/office/drawing/2014/chart" uri="{C3380CC4-5D6E-409C-BE32-E72D297353CC}">
              <c16:uniqueId val="{00000004-68D4-4EC7-9799-45884E6833A7}"/>
            </c:ext>
          </c:extLst>
        </c:ser>
        <c:ser>
          <c:idx val="5"/>
          <c:order val="5"/>
          <c:tx>
            <c:strRef>
              <c:f>Alaska!$F$1</c:f>
              <c:strCache>
                <c:ptCount val="1"/>
                <c:pt idx="0">
                  <c:v>Northern rockfish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Alaska!$F$2:$F$58</c:f>
              <c:numCache>
                <c:formatCode>General</c:formatCode>
                <c:ptCount val="57"/>
                <c:pt idx="20">
                  <c:v>198045</c:v>
                </c:pt>
                <c:pt idx="21">
                  <c:v>203969</c:v>
                </c:pt>
                <c:pt idx="22">
                  <c:v>205828</c:v>
                </c:pt>
                <c:pt idx="23">
                  <c:v>203143</c:v>
                </c:pt>
                <c:pt idx="24">
                  <c:v>202292</c:v>
                </c:pt>
                <c:pt idx="25">
                  <c:v>199132</c:v>
                </c:pt>
                <c:pt idx="26">
                  <c:v>196460</c:v>
                </c:pt>
                <c:pt idx="27">
                  <c:v>196484</c:v>
                </c:pt>
                <c:pt idx="28">
                  <c:v>197261</c:v>
                </c:pt>
                <c:pt idx="29">
                  <c:v>198239</c:v>
                </c:pt>
                <c:pt idx="30">
                  <c:v>197520</c:v>
                </c:pt>
                <c:pt idx="31">
                  <c:v>199030</c:v>
                </c:pt>
                <c:pt idx="32">
                  <c:v>200497</c:v>
                </c:pt>
                <c:pt idx="33">
                  <c:v>201241</c:v>
                </c:pt>
                <c:pt idx="34">
                  <c:v>199177</c:v>
                </c:pt>
                <c:pt idx="35">
                  <c:v>196451</c:v>
                </c:pt>
                <c:pt idx="36">
                  <c:v>192803</c:v>
                </c:pt>
                <c:pt idx="37">
                  <c:v>187580</c:v>
                </c:pt>
                <c:pt idx="38">
                  <c:v>182127</c:v>
                </c:pt>
                <c:pt idx="39">
                  <c:v>176037</c:v>
                </c:pt>
                <c:pt idx="40">
                  <c:v>169501</c:v>
                </c:pt>
                <c:pt idx="41">
                  <c:v>162632</c:v>
                </c:pt>
                <c:pt idx="42">
                  <c:v>155982</c:v>
                </c:pt>
                <c:pt idx="43">
                  <c:v>147571</c:v>
                </c:pt>
                <c:pt idx="44">
                  <c:v>139371</c:v>
                </c:pt>
                <c:pt idx="45">
                  <c:v>131887</c:v>
                </c:pt>
                <c:pt idx="46">
                  <c:v>124969</c:v>
                </c:pt>
                <c:pt idx="47">
                  <c:v>118857</c:v>
                </c:pt>
                <c:pt idx="48">
                  <c:v>114695</c:v>
                </c:pt>
                <c:pt idx="49">
                  <c:v>110382</c:v>
                </c:pt>
                <c:pt idx="50">
                  <c:v>106120</c:v>
                </c:pt>
              </c:numCache>
            </c:numRef>
          </c:val>
          <c:smooth val="0"/>
          <c:extLst>
            <c:ext xmlns:c16="http://schemas.microsoft.com/office/drawing/2014/chart" uri="{C3380CC4-5D6E-409C-BE32-E72D297353CC}">
              <c16:uniqueId val="{00000005-68D4-4EC7-9799-45884E6833A7}"/>
            </c:ext>
          </c:extLst>
        </c:ser>
        <c:ser>
          <c:idx val="6"/>
          <c:order val="6"/>
          <c:tx>
            <c:strRef>
              <c:f>Alaska!$H$1</c:f>
              <c:strCache>
                <c:ptCount val="1"/>
                <c:pt idx="0">
                  <c:v>Sablefish</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Alaska!$H$2:$H$58</c:f>
              <c:numCache>
                <c:formatCode>General</c:formatCode>
                <c:ptCount val="57"/>
                <c:pt idx="7">
                  <c:v>174000</c:v>
                </c:pt>
                <c:pt idx="8">
                  <c:v>158000</c:v>
                </c:pt>
                <c:pt idx="9">
                  <c:v>198000</c:v>
                </c:pt>
                <c:pt idx="10">
                  <c:v>210000</c:v>
                </c:pt>
                <c:pt idx="11">
                  <c:v>217000</c:v>
                </c:pt>
                <c:pt idx="12">
                  <c:v>255000</c:v>
                </c:pt>
                <c:pt idx="13">
                  <c:v>273000</c:v>
                </c:pt>
                <c:pt idx="14">
                  <c:v>281000</c:v>
                </c:pt>
                <c:pt idx="15">
                  <c:v>277000</c:v>
                </c:pt>
                <c:pt idx="16">
                  <c:v>287000</c:v>
                </c:pt>
                <c:pt idx="17">
                  <c:v>300000</c:v>
                </c:pt>
                <c:pt idx="18">
                  <c:v>309000</c:v>
                </c:pt>
                <c:pt idx="19">
                  <c:v>270000</c:v>
                </c:pt>
                <c:pt idx="20">
                  <c:v>245000</c:v>
                </c:pt>
                <c:pt idx="21">
                  <c:v>263000</c:v>
                </c:pt>
                <c:pt idx="22">
                  <c:v>253000</c:v>
                </c:pt>
                <c:pt idx="23">
                  <c:v>256000</c:v>
                </c:pt>
                <c:pt idx="24">
                  <c:v>233000</c:v>
                </c:pt>
                <c:pt idx="25">
                  <c:v>208000</c:v>
                </c:pt>
                <c:pt idx="26">
                  <c:v>196000</c:v>
                </c:pt>
                <c:pt idx="27">
                  <c:v>194000</c:v>
                </c:pt>
                <c:pt idx="28">
                  <c:v>177000</c:v>
                </c:pt>
                <c:pt idx="29">
                  <c:v>177000</c:v>
                </c:pt>
                <c:pt idx="30">
                  <c:v>184000</c:v>
                </c:pt>
                <c:pt idx="31">
                  <c:v>176000</c:v>
                </c:pt>
                <c:pt idx="32">
                  <c:v>191000</c:v>
                </c:pt>
                <c:pt idx="33">
                  <c:v>193000</c:v>
                </c:pt>
                <c:pt idx="34">
                  <c:v>195000</c:v>
                </c:pt>
                <c:pt idx="35">
                  <c:v>188000</c:v>
                </c:pt>
                <c:pt idx="36">
                  <c:v>182000</c:v>
                </c:pt>
                <c:pt idx="37">
                  <c:v>174000</c:v>
                </c:pt>
                <c:pt idx="38">
                  <c:v>161000</c:v>
                </c:pt>
                <c:pt idx="39">
                  <c:v>153000</c:v>
                </c:pt>
                <c:pt idx="40">
                  <c:v>154000</c:v>
                </c:pt>
                <c:pt idx="41">
                  <c:v>166000</c:v>
                </c:pt>
                <c:pt idx="42">
                  <c:v>169000</c:v>
                </c:pt>
                <c:pt idx="43">
                  <c:v>140000</c:v>
                </c:pt>
                <c:pt idx="44">
                  <c:v>117000</c:v>
                </c:pt>
                <c:pt idx="45">
                  <c:v>119000</c:v>
                </c:pt>
                <c:pt idx="46">
                  <c:v>155000</c:v>
                </c:pt>
                <c:pt idx="47">
                  <c:v>171000</c:v>
                </c:pt>
                <c:pt idx="48">
                  <c:v>268000</c:v>
                </c:pt>
                <c:pt idx="49">
                  <c:v>288000</c:v>
                </c:pt>
                <c:pt idx="50">
                  <c:v>359000</c:v>
                </c:pt>
              </c:numCache>
            </c:numRef>
          </c:val>
          <c:smooth val="0"/>
          <c:extLst>
            <c:ext xmlns:c16="http://schemas.microsoft.com/office/drawing/2014/chart" uri="{C3380CC4-5D6E-409C-BE32-E72D297353CC}">
              <c16:uniqueId val="{00000006-68D4-4EC7-9799-45884E6833A7}"/>
            </c:ext>
          </c:extLst>
        </c:ser>
        <c:ser>
          <c:idx val="7"/>
          <c:order val="7"/>
          <c:tx>
            <c:strRef>
              <c:f>Alaska!$I$1</c:f>
              <c:strCache>
                <c:ptCount val="1"/>
                <c:pt idx="0">
                  <c:v>Alaska plaice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Alaska!$I$2:$I$58</c:f>
              <c:numCache>
                <c:formatCode>General</c:formatCode>
                <c:ptCount val="57"/>
                <c:pt idx="14">
                  <c:v>2655.53</c:v>
                </c:pt>
                <c:pt idx="15">
                  <c:v>3030.9</c:v>
                </c:pt>
                <c:pt idx="16">
                  <c:v>3459.34</c:v>
                </c:pt>
                <c:pt idx="17">
                  <c:v>3948.34</c:v>
                </c:pt>
                <c:pt idx="18">
                  <c:v>4092.82</c:v>
                </c:pt>
                <c:pt idx="19">
                  <c:v>4242.58</c:v>
                </c:pt>
                <c:pt idx="20">
                  <c:v>4397.8100000000004</c:v>
                </c:pt>
                <c:pt idx="21">
                  <c:v>4229.6099999999997</c:v>
                </c:pt>
                <c:pt idx="22">
                  <c:v>4067.85</c:v>
                </c:pt>
                <c:pt idx="23">
                  <c:v>3912.27</c:v>
                </c:pt>
                <c:pt idx="24">
                  <c:v>4217.84</c:v>
                </c:pt>
                <c:pt idx="25">
                  <c:v>4547.28</c:v>
                </c:pt>
                <c:pt idx="26">
                  <c:v>4902.45</c:v>
                </c:pt>
                <c:pt idx="27">
                  <c:v>5307.22</c:v>
                </c:pt>
                <c:pt idx="28">
                  <c:v>5745.4</c:v>
                </c:pt>
                <c:pt idx="29">
                  <c:v>6219.77</c:v>
                </c:pt>
                <c:pt idx="30">
                  <c:v>6138.03</c:v>
                </c:pt>
                <c:pt idx="31">
                  <c:v>6057.37</c:v>
                </c:pt>
                <c:pt idx="32">
                  <c:v>5977.76</c:v>
                </c:pt>
                <c:pt idx="33">
                  <c:v>5899.2</c:v>
                </c:pt>
                <c:pt idx="34">
                  <c:v>6614.74</c:v>
                </c:pt>
                <c:pt idx="35">
                  <c:v>7417.05</c:v>
                </c:pt>
                <c:pt idx="36">
                  <c:v>8016.87</c:v>
                </c:pt>
                <c:pt idx="37">
                  <c:v>8665.19</c:v>
                </c:pt>
                <c:pt idx="38">
                  <c:v>8546.2900000000009</c:v>
                </c:pt>
                <c:pt idx="39">
                  <c:v>8429.02</c:v>
                </c:pt>
                <c:pt idx="40">
                  <c:v>8677.6</c:v>
                </c:pt>
                <c:pt idx="41">
                  <c:v>8933.5</c:v>
                </c:pt>
                <c:pt idx="42">
                  <c:v>8579.1299999999992</c:v>
                </c:pt>
                <c:pt idx="43">
                  <c:v>8238.81</c:v>
                </c:pt>
                <c:pt idx="44">
                  <c:v>7978.54</c:v>
                </c:pt>
                <c:pt idx="45">
                  <c:v>7726.49</c:v>
                </c:pt>
                <c:pt idx="46">
                  <c:v>8079.15</c:v>
                </c:pt>
                <c:pt idx="47">
                  <c:v>8447.9</c:v>
                </c:pt>
                <c:pt idx="48">
                  <c:v>7673.47</c:v>
                </c:pt>
                <c:pt idx="49">
                  <c:v>6970.02</c:v>
                </c:pt>
              </c:numCache>
            </c:numRef>
          </c:val>
          <c:smooth val="0"/>
          <c:extLst>
            <c:ext xmlns:c16="http://schemas.microsoft.com/office/drawing/2014/chart" uri="{C3380CC4-5D6E-409C-BE32-E72D297353CC}">
              <c16:uniqueId val="{00000007-68D4-4EC7-9799-45884E6833A7}"/>
            </c:ext>
          </c:extLst>
        </c:ser>
        <c:ser>
          <c:idx val="8"/>
          <c:order val="8"/>
          <c:tx>
            <c:strRef>
              <c:f>Alaska!$J$1</c:f>
              <c:strCache>
                <c:ptCount val="1"/>
                <c:pt idx="0">
                  <c:v>Butter sole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Alaska!$J$2:$J$58</c:f>
              <c:numCache>
                <c:formatCode>General</c:formatCode>
                <c:ptCount val="57"/>
                <c:pt idx="14">
                  <c:v>21358</c:v>
                </c:pt>
                <c:pt idx="15">
                  <c:v>21252.400000000001</c:v>
                </c:pt>
                <c:pt idx="16">
                  <c:v>21147.4</c:v>
                </c:pt>
                <c:pt idx="17">
                  <c:v>21042.799999999999</c:v>
                </c:pt>
                <c:pt idx="18">
                  <c:v>21042.799999999999</c:v>
                </c:pt>
                <c:pt idx="19">
                  <c:v>21042.799999999999</c:v>
                </c:pt>
                <c:pt idx="20">
                  <c:v>21042.7</c:v>
                </c:pt>
                <c:pt idx="21">
                  <c:v>21322.3</c:v>
                </c:pt>
                <c:pt idx="22">
                  <c:v>21605.5</c:v>
                </c:pt>
                <c:pt idx="23">
                  <c:v>21892.5</c:v>
                </c:pt>
                <c:pt idx="24">
                  <c:v>21402.400000000001</c:v>
                </c:pt>
                <c:pt idx="25">
                  <c:v>20923.3</c:v>
                </c:pt>
                <c:pt idx="26">
                  <c:v>20454.8</c:v>
                </c:pt>
                <c:pt idx="27">
                  <c:v>19938.2</c:v>
                </c:pt>
                <c:pt idx="28">
                  <c:v>19434.7</c:v>
                </c:pt>
                <c:pt idx="29">
                  <c:v>18943.8</c:v>
                </c:pt>
                <c:pt idx="30">
                  <c:v>19921.8</c:v>
                </c:pt>
                <c:pt idx="31">
                  <c:v>20950.2</c:v>
                </c:pt>
                <c:pt idx="32">
                  <c:v>22031.7</c:v>
                </c:pt>
                <c:pt idx="33">
                  <c:v>23169.1</c:v>
                </c:pt>
                <c:pt idx="34">
                  <c:v>22865.8</c:v>
                </c:pt>
                <c:pt idx="35">
                  <c:v>22566.400000000001</c:v>
                </c:pt>
                <c:pt idx="36">
                  <c:v>21812.6</c:v>
                </c:pt>
                <c:pt idx="37">
                  <c:v>21083.9</c:v>
                </c:pt>
                <c:pt idx="38">
                  <c:v>19757.099999999999</c:v>
                </c:pt>
                <c:pt idx="39">
                  <c:v>18513.8</c:v>
                </c:pt>
                <c:pt idx="40">
                  <c:v>17909.2</c:v>
                </c:pt>
                <c:pt idx="41">
                  <c:v>17324.3</c:v>
                </c:pt>
                <c:pt idx="42">
                  <c:v>16416.8</c:v>
                </c:pt>
                <c:pt idx="43">
                  <c:v>15556.8</c:v>
                </c:pt>
                <c:pt idx="44">
                  <c:v>15410</c:v>
                </c:pt>
                <c:pt idx="45">
                  <c:v>15264.5</c:v>
                </c:pt>
                <c:pt idx="46">
                  <c:v>14947.4</c:v>
                </c:pt>
                <c:pt idx="47">
                  <c:v>14636.9</c:v>
                </c:pt>
                <c:pt idx="48">
                  <c:v>14441</c:v>
                </c:pt>
                <c:pt idx="49">
                  <c:v>14247.8</c:v>
                </c:pt>
              </c:numCache>
            </c:numRef>
          </c:val>
          <c:smooth val="0"/>
          <c:extLst>
            <c:ext xmlns:c16="http://schemas.microsoft.com/office/drawing/2014/chart" uri="{C3380CC4-5D6E-409C-BE32-E72D297353CC}">
              <c16:uniqueId val="{00000008-68D4-4EC7-9799-45884E6833A7}"/>
            </c:ext>
          </c:extLst>
        </c:ser>
        <c:ser>
          <c:idx val="9"/>
          <c:order val="9"/>
          <c:tx>
            <c:strRef>
              <c:f>Alaska!$K$1</c:f>
              <c:strCache>
                <c:ptCount val="1"/>
                <c:pt idx="0">
                  <c:v>English sole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Alaska!$K$2:$K$58</c:f>
              <c:numCache>
                <c:formatCode>General</c:formatCode>
                <c:ptCount val="57"/>
                <c:pt idx="14">
                  <c:v>5767.95</c:v>
                </c:pt>
                <c:pt idx="15">
                  <c:v>6062.59</c:v>
                </c:pt>
                <c:pt idx="16">
                  <c:v>6372.29</c:v>
                </c:pt>
                <c:pt idx="17">
                  <c:v>6697.8</c:v>
                </c:pt>
                <c:pt idx="18">
                  <c:v>6973.96</c:v>
                </c:pt>
                <c:pt idx="19">
                  <c:v>7261.51</c:v>
                </c:pt>
                <c:pt idx="20">
                  <c:v>7560.91</c:v>
                </c:pt>
                <c:pt idx="21">
                  <c:v>7869.85</c:v>
                </c:pt>
                <c:pt idx="22">
                  <c:v>8191.43</c:v>
                </c:pt>
                <c:pt idx="23">
                  <c:v>8526.14</c:v>
                </c:pt>
                <c:pt idx="24">
                  <c:v>8879.5</c:v>
                </c:pt>
                <c:pt idx="25">
                  <c:v>9247.52</c:v>
                </c:pt>
                <c:pt idx="26">
                  <c:v>9630.7800000000007</c:v>
                </c:pt>
                <c:pt idx="27">
                  <c:v>10382.299999999999</c:v>
                </c:pt>
                <c:pt idx="28">
                  <c:v>11192.5</c:v>
                </c:pt>
                <c:pt idx="29">
                  <c:v>12065.9</c:v>
                </c:pt>
                <c:pt idx="30">
                  <c:v>12621</c:v>
                </c:pt>
                <c:pt idx="31">
                  <c:v>13201.7</c:v>
                </c:pt>
                <c:pt idx="32">
                  <c:v>13809</c:v>
                </c:pt>
                <c:pt idx="33">
                  <c:v>14444.4</c:v>
                </c:pt>
                <c:pt idx="34">
                  <c:v>14564.7</c:v>
                </c:pt>
                <c:pt idx="35">
                  <c:v>14686</c:v>
                </c:pt>
                <c:pt idx="36">
                  <c:v>14821.3</c:v>
                </c:pt>
                <c:pt idx="37">
                  <c:v>14957.9</c:v>
                </c:pt>
                <c:pt idx="38">
                  <c:v>15557.7</c:v>
                </c:pt>
                <c:pt idx="39">
                  <c:v>16181.5</c:v>
                </c:pt>
                <c:pt idx="40">
                  <c:v>16315.7</c:v>
                </c:pt>
                <c:pt idx="41">
                  <c:v>16451.099999999999</c:v>
                </c:pt>
                <c:pt idx="42">
                  <c:v>16531.599999999999</c:v>
                </c:pt>
                <c:pt idx="43">
                  <c:v>16612.599999999999</c:v>
                </c:pt>
                <c:pt idx="44">
                  <c:v>16564.400000000001</c:v>
                </c:pt>
                <c:pt idx="45">
                  <c:v>16516.3</c:v>
                </c:pt>
                <c:pt idx="46">
                  <c:v>16263.2</c:v>
                </c:pt>
                <c:pt idx="47">
                  <c:v>16013.9</c:v>
                </c:pt>
                <c:pt idx="48">
                  <c:v>16439.5</c:v>
                </c:pt>
                <c:pt idx="49">
                  <c:v>16876.400000000001</c:v>
                </c:pt>
              </c:numCache>
            </c:numRef>
          </c:val>
          <c:smooth val="0"/>
          <c:extLst>
            <c:ext xmlns:c16="http://schemas.microsoft.com/office/drawing/2014/chart" uri="{C3380CC4-5D6E-409C-BE32-E72D297353CC}">
              <c16:uniqueId val="{00000009-68D4-4EC7-9799-45884E6833A7}"/>
            </c:ext>
          </c:extLst>
        </c:ser>
        <c:ser>
          <c:idx val="10"/>
          <c:order val="10"/>
          <c:tx>
            <c:strRef>
              <c:f>biomass_from_assessments!#REF!</c:f>
              <c:strCache>
                <c:ptCount val="1"/>
                <c:pt idx="0">
                  <c:v>#REF!</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biomass_from_assessments!#REF!</c:f>
              <c:numCache>
                <c:formatCode>General</c:formatCode>
                <c:ptCount val="1"/>
                <c:pt idx="0">
                  <c:v>1</c:v>
                </c:pt>
              </c:numCache>
            </c:numRef>
          </c:val>
          <c:smooth val="0"/>
          <c:extLst>
            <c:ext xmlns:c16="http://schemas.microsoft.com/office/drawing/2014/chart" uri="{C3380CC4-5D6E-409C-BE32-E72D297353CC}">
              <c16:uniqueId val="{0000000A-68D4-4EC7-9799-45884E6833A7}"/>
            </c:ext>
          </c:extLst>
        </c:ser>
        <c:ser>
          <c:idx val="11"/>
          <c:order val="11"/>
          <c:tx>
            <c:strRef>
              <c:f>Alaska!$L$1</c:f>
              <c:strCache>
                <c:ptCount val="1"/>
                <c:pt idx="0">
                  <c:v>Starry flounder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Alaska!$L$2:$L$58</c:f>
              <c:numCache>
                <c:formatCode>General</c:formatCode>
                <c:ptCount val="57"/>
                <c:pt idx="14">
                  <c:v>14794.4</c:v>
                </c:pt>
                <c:pt idx="15">
                  <c:v>14968.2</c:v>
                </c:pt>
                <c:pt idx="16">
                  <c:v>15144.1</c:v>
                </c:pt>
                <c:pt idx="17">
                  <c:v>15322</c:v>
                </c:pt>
                <c:pt idx="18">
                  <c:v>16092.9</c:v>
                </c:pt>
                <c:pt idx="19">
                  <c:v>16902.5</c:v>
                </c:pt>
                <c:pt idx="20">
                  <c:v>17752.900000000001</c:v>
                </c:pt>
                <c:pt idx="21">
                  <c:v>20841</c:v>
                </c:pt>
                <c:pt idx="22">
                  <c:v>24466.3</c:v>
                </c:pt>
                <c:pt idx="23">
                  <c:v>28722.2</c:v>
                </c:pt>
                <c:pt idx="24">
                  <c:v>30235</c:v>
                </c:pt>
                <c:pt idx="25">
                  <c:v>31827.5</c:v>
                </c:pt>
                <c:pt idx="26">
                  <c:v>33503.9</c:v>
                </c:pt>
                <c:pt idx="27">
                  <c:v>36202.6</c:v>
                </c:pt>
                <c:pt idx="28">
                  <c:v>39118.699999999997</c:v>
                </c:pt>
                <c:pt idx="29">
                  <c:v>42269.7</c:v>
                </c:pt>
                <c:pt idx="30">
                  <c:v>43197.3</c:v>
                </c:pt>
                <c:pt idx="31">
                  <c:v>44145.2</c:v>
                </c:pt>
                <c:pt idx="32">
                  <c:v>45114</c:v>
                </c:pt>
                <c:pt idx="33">
                  <c:v>46104</c:v>
                </c:pt>
                <c:pt idx="34">
                  <c:v>42519.7</c:v>
                </c:pt>
                <c:pt idx="35">
                  <c:v>39214.1</c:v>
                </c:pt>
                <c:pt idx="36">
                  <c:v>42997.9</c:v>
                </c:pt>
                <c:pt idx="37">
                  <c:v>47146.8</c:v>
                </c:pt>
                <c:pt idx="38">
                  <c:v>42161.3</c:v>
                </c:pt>
                <c:pt idx="39">
                  <c:v>37703.1</c:v>
                </c:pt>
                <c:pt idx="40">
                  <c:v>36744</c:v>
                </c:pt>
                <c:pt idx="41">
                  <c:v>35809.300000000003</c:v>
                </c:pt>
                <c:pt idx="42">
                  <c:v>33302.199999999997</c:v>
                </c:pt>
                <c:pt idx="43">
                  <c:v>30970.6</c:v>
                </c:pt>
                <c:pt idx="44">
                  <c:v>28991.5</c:v>
                </c:pt>
                <c:pt idx="45">
                  <c:v>27139</c:v>
                </c:pt>
                <c:pt idx="46">
                  <c:v>27837.200000000001</c:v>
                </c:pt>
                <c:pt idx="47">
                  <c:v>28553.4</c:v>
                </c:pt>
                <c:pt idx="48">
                  <c:v>29503.3</c:v>
                </c:pt>
                <c:pt idx="49">
                  <c:v>30484.799999999999</c:v>
                </c:pt>
              </c:numCache>
            </c:numRef>
          </c:val>
          <c:smooth val="0"/>
          <c:extLst>
            <c:ext xmlns:c16="http://schemas.microsoft.com/office/drawing/2014/chart" uri="{C3380CC4-5D6E-409C-BE32-E72D297353CC}">
              <c16:uniqueId val="{0000000B-68D4-4EC7-9799-45884E6833A7}"/>
            </c:ext>
          </c:extLst>
        </c:ser>
        <c:ser>
          <c:idx val="12"/>
          <c:order val="12"/>
          <c:tx>
            <c:strRef>
              <c:f>Alaska!$M$1</c:f>
              <c:strCache>
                <c:ptCount val="1"/>
                <c:pt idx="0">
                  <c:v>Yellowfin sole</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Alaska!$M$2:$M$58</c:f>
              <c:numCache>
                <c:formatCode>General</c:formatCode>
                <c:ptCount val="57"/>
                <c:pt idx="14">
                  <c:v>71484.7</c:v>
                </c:pt>
                <c:pt idx="15">
                  <c:v>69034.8</c:v>
                </c:pt>
                <c:pt idx="16">
                  <c:v>66668.800000000003</c:v>
                </c:pt>
                <c:pt idx="17">
                  <c:v>64383.9</c:v>
                </c:pt>
                <c:pt idx="18">
                  <c:v>63617.4</c:v>
                </c:pt>
                <c:pt idx="19">
                  <c:v>62860</c:v>
                </c:pt>
                <c:pt idx="20">
                  <c:v>62111.7</c:v>
                </c:pt>
                <c:pt idx="21">
                  <c:v>61606.1</c:v>
                </c:pt>
                <c:pt idx="22">
                  <c:v>61104.6</c:v>
                </c:pt>
                <c:pt idx="23">
                  <c:v>60607.3</c:v>
                </c:pt>
                <c:pt idx="24">
                  <c:v>58126.3</c:v>
                </c:pt>
                <c:pt idx="25">
                  <c:v>55746.9</c:v>
                </c:pt>
                <c:pt idx="26">
                  <c:v>53464.800000000003</c:v>
                </c:pt>
                <c:pt idx="27">
                  <c:v>52604.9</c:v>
                </c:pt>
                <c:pt idx="28">
                  <c:v>51758.7</c:v>
                </c:pt>
                <c:pt idx="29">
                  <c:v>50926.2</c:v>
                </c:pt>
                <c:pt idx="30">
                  <c:v>50355.3</c:v>
                </c:pt>
                <c:pt idx="31">
                  <c:v>49790.8</c:v>
                </c:pt>
                <c:pt idx="32">
                  <c:v>49232.7</c:v>
                </c:pt>
                <c:pt idx="33">
                  <c:v>48680.800000000003</c:v>
                </c:pt>
                <c:pt idx="34">
                  <c:v>47176.2</c:v>
                </c:pt>
                <c:pt idx="35">
                  <c:v>45718.1</c:v>
                </c:pt>
                <c:pt idx="36">
                  <c:v>43872.3</c:v>
                </c:pt>
                <c:pt idx="37">
                  <c:v>42101</c:v>
                </c:pt>
                <c:pt idx="38">
                  <c:v>40367.1</c:v>
                </c:pt>
                <c:pt idx="39">
                  <c:v>38704.699999999997</c:v>
                </c:pt>
                <c:pt idx="40">
                  <c:v>37903</c:v>
                </c:pt>
                <c:pt idx="41">
                  <c:v>37117.9</c:v>
                </c:pt>
                <c:pt idx="42">
                  <c:v>35518.5</c:v>
                </c:pt>
                <c:pt idx="43">
                  <c:v>33988</c:v>
                </c:pt>
                <c:pt idx="44">
                  <c:v>33600.6</c:v>
                </c:pt>
                <c:pt idx="45">
                  <c:v>33217.599999999999</c:v>
                </c:pt>
                <c:pt idx="46">
                  <c:v>33533.300000000003</c:v>
                </c:pt>
                <c:pt idx="47">
                  <c:v>33851.9</c:v>
                </c:pt>
                <c:pt idx="48">
                  <c:v>32465.9</c:v>
                </c:pt>
                <c:pt idx="49">
                  <c:v>31136.6</c:v>
                </c:pt>
              </c:numCache>
            </c:numRef>
          </c:val>
          <c:smooth val="0"/>
          <c:extLst>
            <c:ext xmlns:c16="http://schemas.microsoft.com/office/drawing/2014/chart" uri="{C3380CC4-5D6E-409C-BE32-E72D297353CC}">
              <c16:uniqueId val="{0000000C-68D4-4EC7-9799-45884E6833A7}"/>
            </c:ext>
          </c:extLst>
        </c:ser>
        <c:ser>
          <c:idx val="13"/>
          <c:order val="13"/>
          <c:tx>
            <c:strRef>
              <c:f>Alaska!$N$1</c:f>
              <c:strCache>
                <c:ptCount val="1"/>
                <c:pt idx="0">
                  <c:v>Northern Rock Sole</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Alaska!$N$2:$N$58</c:f>
              <c:numCache>
                <c:formatCode>General</c:formatCode>
                <c:ptCount val="57"/>
                <c:pt idx="5">
                  <c:v>112966</c:v>
                </c:pt>
                <c:pt idx="6">
                  <c:v>94280</c:v>
                </c:pt>
                <c:pt idx="7">
                  <c:v>87184</c:v>
                </c:pt>
                <c:pt idx="8">
                  <c:v>85839.5</c:v>
                </c:pt>
                <c:pt idx="9">
                  <c:v>84616.1</c:v>
                </c:pt>
                <c:pt idx="10">
                  <c:v>83474.100000000006</c:v>
                </c:pt>
                <c:pt idx="11">
                  <c:v>82868.600000000006</c:v>
                </c:pt>
                <c:pt idx="12">
                  <c:v>82693.3</c:v>
                </c:pt>
                <c:pt idx="13">
                  <c:v>84160.9</c:v>
                </c:pt>
                <c:pt idx="14">
                  <c:v>84875.4</c:v>
                </c:pt>
                <c:pt idx="15">
                  <c:v>85897.7</c:v>
                </c:pt>
                <c:pt idx="16">
                  <c:v>86764.2</c:v>
                </c:pt>
                <c:pt idx="17">
                  <c:v>87671.9</c:v>
                </c:pt>
                <c:pt idx="18">
                  <c:v>87785.7</c:v>
                </c:pt>
                <c:pt idx="19">
                  <c:v>89204.800000000003</c:v>
                </c:pt>
                <c:pt idx="20">
                  <c:v>91243.5</c:v>
                </c:pt>
                <c:pt idx="21">
                  <c:v>93467.5</c:v>
                </c:pt>
                <c:pt idx="22">
                  <c:v>94401.9</c:v>
                </c:pt>
                <c:pt idx="23">
                  <c:v>93195.199999999997</c:v>
                </c:pt>
                <c:pt idx="24">
                  <c:v>90672.7</c:v>
                </c:pt>
                <c:pt idx="25">
                  <c:v>89631.2</c:v>
                </c:pt>
                <c:pt idx="26">
                  <c:v>87535.4</c:v>
                </c:pt>
                <c:pt idx="27">
                  <c:v>84463.6</c:v>
                </c:pt>
                <c:pt idx="28">
                  <c:v>82999.199999999997</c:v>
                </c:pt>
                <c:pt idx="29">
                  <c:v>84327</c:v>
                </c:pt>
                <c:pt idx="30">
                  <c:v>86812.3</c:v>
                </c:pt>
                <c:pt idx="31">
                  <c:v>88900.6</c:v>
                </c:pt>
                <c:pt idx="32">
                  <c:v>92733.5</c:v>
                </c:pt>
                <c:pt idx="33">
                  <c:v>96554.9</c:v>
                </c:pt>
                <c:pt idx="34">
                  <c:v>99272.2</c:v>
                </c:pt>
                <c:pt idx="35">
                  <c:v>99816.3</c:v>
                </c:pt>
                <c:pt idx="36">
                  <c:v>97768.6</c:v>
                </c:pt>
                <c:pt idx="37">
                  <c:v>94960.4</c:v>
                </c:pt>
                <c:pt idx="38">
                  <c:v>92350.8</c:v>
                </c:pt>
                <c:pt idx="39">
                  <c:v>89642.4</c:v>
                </c:pt>
                <c:pt idx="40">
                  <c:v>86708.7</c:v>
                </c:pt>
                <c:pt idx="41">
                  <c:v>84575.8</c:v>
                </c:pt>
                <c:pt idx="42">
                  <c:v>82183.7</c:v>
                </c:pt>
                <c:pt idx="43">
                  <c:v>81064.100000000006</c:v>
                </c:pt>
                <c:pt idx="44">
                  <c:v>82394.600000000006</c:v>
                </c:pt>
                <c:pt idx="45">
                  <c:v>85979.9</c:v>
                </c:pt>
                <c:pt idx="46">
                  <c:v>89689.1</c:v>
                </c:pt>
                <c:pt idx="47">
                  <c:v>92286</c:v>
                </c:pt>
                <c:pt idx="48">
                  <c:v>94221.7</c:v>
                </c:pt>
                <c:pt idx="49">
                  <c:v>86293.1</c:v>
                </c:pt>
                <c:pt idx="50">
                  <c:v>80077.7</c:v>
                </c:pt>
                <c:pt idx="51">
                  <c:v>75585.5</c:v>
                </c:pt>
                <c:pt idx="52">
                  <c:v>72556.399999999994</c:v>
                </c:pt>
              </c:numCache>
            </c:numRef>
          </c:val>
          <c:smooth val="0"/>
          <c:extLst>
            <c:ext xmlns:c16="http://schemas.microsoft.com/office/drawing/2014/chart" uri="{C3380CC4-5D6E-409C-BE32-E72D297353CC}">
              <c16:uniqueId val="{0000000D-68D4-4EC7-9799-45884E6833A7}"/>
            </c:ext>
          </c:extLst>
        </c:ser>
        <c:ser>
          <c:idx val="14"/>
          <c:order val="14"/>
          <c:tx>
            <c:strRef>
              <c:f>Alaska!$O$1</c:f>
              <c:strCache>
                <c:ptCount val="1"/>
                <c:pt idx="0">
                  <c:v>Southern Rock Sole</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Alaska!$O$2:$O$58</c:f>
              <c:numCache>
                <c:formatCode>General</c:formatCode>
                <c:ptCount val="57"/>
                <c:pt idx="5">
                  <c:v>212001</c:v>
                </c:pt>
                <c:pt idx="6">
                  <c:v>181553</c:v>
                </c:pt>
                <c:pt idx="7">
                  <c:v>163462</c:v>
                </c:pt>
                <c:pt idx="8">
                  <c:v>162330</c:v>
                </c:pt>
                <c:pt idx="9">
                  <c:v>162715</c:v>
                </c:pt>
                <c:pt idx="10">
                  <c:v>165301</c:v>
                </c:pt>
                <c:pt idx="11">
                  <c:v>170945</c:v>
                </c:pt>
                <c:pt idx="12">
                  <c:v>178648</c:v>
                </c:pt>
                <c:pt idx="13">
                  <c:v>188770</c:v>
                </c:pt>
                <c:pt idx="14">
                  <c:v>198025</c:v>
                </c:pt>
                <c:pt idx="15">
                  <c:v>206626</c:v>
                </c:pt>
                <c:pt idx="16">
                  <c:v>212841</c:v>
                </c:pt>
                <c:pt idx="17">
                  <c:v>216321</c:v>
                </c:pt>
                <c:pt idx="18">
                  <c:v>216930</c:v>
                </c:pt>
                <c:pt idx="19">
                  <c:v>216562</c:v>
                </c:pt>
                <c:pt idx="20">
                  <c:v>213264</c:v>
                </c:pt>
                <c:pt idx="21">
                  <c:v>208982</c:v>
                </c:pt>
                <c:pt idx="22">
                  <c:v>203169</c:v>
                </c:pt>
                <c:pt idx="23">
                  <c:v>195452</c:v>
                </c:pt>
                <c:pt idx="24">
                  <c:v>186386</c:v>
                </c:pt>
                <c:pt idx="25">
                  <c:v>179945</c:v>
                </c:pt>
                <c:pt idx="26">
                  <c:v>173621</c:v>
                </c:pt>
                <c:pt idx="27">
                  <c:v>168077</c:v>
                </c:pt>
                <c:pt idx="28">
                  <c:v>165212</c:v>
                </c:pt>
                <c:pt idx="29">
                  <c:v>165200</c:v>
                </c:pt>
                <c:pt idx="30">
                  <c:v>167621</c:v>
                </c:pt>
                <c:pt idx="31">
                  <c:v>171339</c:v>
                </c:pt>
                <c:pt idx="32">
                  <c:v>178553</c:v>
                </c:pt>
                <c:pt idx="33">
                  <c:v>185356</c:v>
                </c:pt>
                <c:pt idx="34">
                  <c:v>190600</c:v>
                </c:pt>
                <c:pt idx="35">
                  <c:v>194766</c:v>
                </c:pt>
                <c:pt idx="36">
                  <c:v>196615</c:v>
                </c:pt>
                <c:pt idx="37">
                  <c:v>197440</c:v>
                </c:pt>
                <c:pt idx="38">
                  <c:v>196553</c:v>
                </c:pt>
                <c:pt idx="39">
                  <c:v>193533</c:v>
                </c:pt>
                <c:pt idx="40">
                  <c:v>187973</c:v>
                </c:pt>
                <c:pt idx="41">
                  <c:v>181310</c:v>
                </c:pt>
                <c:pt idx="42">
                  <c:v>173847</c:v>
                </c:pt>
                <c:pt idx="43">
                  <c:v>167519</c:v>
                </c:pt>
                <c:pt idx="44">
                  <c:v>162929</c:v>
                </c:pt>
                <c:pt idx="45">
                  <c:v>159702</c:v>
                </c:pt>
                <c:pt idx="46">
                  <c:v>157866</c:v>
                </c:pt>
                <c:pt idx="47">
                  <c:v>158949</c:v>
                </c:pt>
                <c:pt idx="48">
                  <c:v>162634</c:v>
                </c:pt>
                <c:pt idx="49">
                  <c:v>153722</c:v>
                </c:pt>
                <c:pt idx="50">
                  <c:v>147746</c:v>
                </c:pt>
                <c:pt idx="51">
                  <c:v>143704</c:v>
                </c:pt>
                <c:pt idx="52">
                  <c:v>140959</c:v>
                </c:pt>
              </c:numCache>
            </c:numRef>
          </c:val>
          <c:smooth val="0"/>
          <c:extLst>
            <c:ext xmlns:c16="http://schemas.microsoft.com/office/drawing/2014/chart" uri="{C3380CC4-5D6E-409C-BE32-E72D297353CC}">
              <c16:uniqueId val="{0000000E-68D4-4EC7-9799-45884E6833A7}"/>
            </c:ext>
          </c:extLst>
        </c:ser>
        <c:ser>
          <c:idx val="15"/>
          <c:order val="15"/>
          <c:tx>
            <c:strRef>
              <c:f>Alaska!$P$1</c:f>
              <c:strCache>
                <c:ptCount val="1"/>
                <c:pt idx="0">
                  <c:v>Pacific cod</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Alaska!$P$2:$P$58</c:f>
              <c:numCache>
                <c:formatCode>General</c:formatCode>
                <c:ptCount val="57"/>
                <c:pt idx="7">
                  <c:v>364060</c:v>
                </c:pt>
                <c:pt idx="8">
                  <c:v>404976</c:v>
                </c:pt>
                <c:pt idx="9">
                  <c:v>471481</c:v>
                </c:pt>
                <c:pt idx="10">
                  <c:v>530369</c:v>
                </c:pt>
                <c:pt idx="11">
                  <c:v>556281</c:v>
                </c:pt>
                <c:pt idx="12">
                  <c:v>579509</c:v>
                </c:pt>
                <c:pt idx="13">
                  <c:v>618358</c:v>
                </c:pt>
                <c:pt idx="14">
                  <c:v>650975</c:v>
                </c:pt>
                <c:pt idx="15">
                  <c:v>690412</c:v>
                </c:pt>
                <c:pt idx="16">
                  <c:v>742461</c:v>
                </c:pt>
                <c:pt idx="17">
                  <c:v>787195</c:v>
                </c:pt>
                <c:pt idx="18">
                  <c:v>794207</c:v>
                </c:pt>
                <c:pt idx="19">
                  <c:v>787483</c:v>
                </c:pt>
                <c:pt idx="20">
                  <c:v>769347</c:v>
                </c:pt>
                <c:pt idx="21">
                  <c:v>736195</c:v>
                </c:pt>
                <c:pt idx="22">
                  <c:v>707415</c:v>
                </c:pt>
                <c:pt idx="23">
                  <c:v>664997</c:v>
                </c:pt>
                <c:pt idx="24">
                  <c:v>628582</c:v>
                </c:pt>
                <c:pt idx="25">
                  <c:v>585089</c:v>
                </c:pt>
                <c:pt idx="26">
                  <c:v>519755</c:v>
                </c:pt>
                <c:pt idx="27">
                  <c:v>465277</c:v>
                </c:pt>
                <c:pt idx="28">
                  <c:v>416899</c:v>
                </c:pt>
                <c:pt idx="29">
                  <c:v>377361</c:v>
                </c:pt>
                <c:pt idx="30">
                  <c:v>338707</c:v>
                </c:pt>
                <c:pt idx="31">
                  <c:v>324726</c:v>
                </c:pt>
                <c:pt idx="32">
                  <c:v>328437</c:v>
                </c:pt>
                <c:pt idx="33">
                  <c:v>323749</c:v>
                </c:pt>
                <c:pt idx="34">
                  <c:v>300914</c:v>
                </c:pt>
                <c:pt idx="35">
                  <c:v>274338</c:v>
                </c:pt>
                <c:pt idx="36">
                  <c:v>266415</c:v>
                </c:pt>
                <c:pt idx="37">
                  <c:v>284350</c:v>
                </c:pt>
                <c:pt idx="38">
                  <c:v>321242</c:v>
                </c:pt>
                <c:pt idx="39">
                  <c:v>365158</c:v>
                </c:pt>
                <c:pt idx="40">
                  <c:v>412003</c:v>
                </c:pt>
                <c:pt idx="41">
                  <c:v>425469</c:v>
                </c:pt>
                <c:pt idx="42">
                  <c:v>431763</c:v>
                </c:pt>
                <c:pt idx="43">
                  <c:v>475060</c:v>
                </c:pt>
                <c:pt idx="44">
                  <c:v>553430</c:v>
                </c:pt>
                <c:pt idx="45">
                  <c:v>408856</c:v>
                </c:pt>
                <c:pt idx="46">
                  <c:v>266587</c:v>
                </c:pt>
                <c:pt idx="47">
                  <c:v>157210</c:v>
                </c:pt>
                <c:pt idx="48">
                  <c:v>131602</c:v>
                </c:pt>
                <c:pt idx="49">
                  <c:v>149919</c:v>
                </c:pt>
                <c:pt idx="50">
                  <c:v>186609</c:v>
                </c:pt>
              </c:numCache>
            </c:numRef>
          </c:val>
          <c:smooth val="0"/>
          <c:extLst>
            <c:ext xmlns:c16="http://schemas.microsoft.com/office/drawing/2014/chart" uri="{C3380CC4-5D6E-409C-BE32-E72D297353CC}">
              <c16:uniqueId val="{0000000F-68D4-4EC7-9799-45884E6833A7}"/>
            </c:ext>
          </c:extLst>
        </c:ser>
        <c:ser>
          <c:idx val="16"/>
          <c:order val="16"/>
          <c:tx>
            <c:strRef>
              <c:f>Alaska!$Q$1</c:f>
              <c:strCache>
                <c:ptCount val="1"/>
                <c:pt idx="0">
                  <c:v>Giant Grenadier</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Alaska!$Q$2:$Q$58</c:f>
              <c:numCache>
                <c:formatCode>General</c:formatCode>
                <c:ptCount val="57"/>
                <c:pt idx="14">
                  <c:v>161491</c:v>
                </c:pt>
                <c:pt idx="15">
                  <c:v>160431</c:v>
                </c:pt>
                <c:pt idx="16">
                  <c:v>159443</c:v>
                </c:pt>
                <c:pt idx="17">
                  <c:v>158542</c:v>
                </c:pt>
                <c:pt idx="18">
                  <c:v>167199</c:v>
                </c:pt>
                <c:pt idx="19">
                  <c:v>176369</c:v>
                </c:pt>
                <c:pt idx="20">
                  <c:v>186079</c:v>
                </c:pt>
                <c:pt idx="21">
                  <c:v>199652</c:v>
                </c:pt>
                <c:pt idx="22">
                  <c:v>214387</c:v>
                </c:pt>
                <c:pt idx="23">
                  <c:v>230490</c:v>
                </c:pt>
                <c:pt idx="24">
                  <c:v>244324</c:v>
                </c:pt>
                <c:pt idx="25">
                  <c:v>259083</c:v>
                </c:pt>
                <c:pt idx="26">
                  <c:v>274789</c:v>
                </c:pt>
                <c:pt idx="27">
                  <c:v>302341</c:v>
                </c:pt>
                <c:pt idx="28">
                  <c:v>335156</c:v>
                </c:pt>
                <c:pt idx="29">
                  <c:v>378362</c:v>
                </c:pt>
                <c:pt idx="30">
                  <c:v>406381</c:v>
                </c:pt>
                <c:pt idx="31">
                  <c:v>437789</c:v>
                </c:pt>
                <c:pt idx="32">
                  <c:v>468320</c:v>
                </c:pt>
                <c:pt idx="33">
                  <c:v>502243</c:v>
                </c:pt>
                <c:pt idx="34">
                  <c:v>521359</c:v>
                </c:pt>
                <c:pt idx="35">
                  <c:v>544881</c:v>
                </c:pt>
                <c:pt idx="36">
                  <c:v>511029</c:v>
                </c:pt>
                <c:pt idx="37">
                  <c:v>486582</c:v>
                </c:pt>
                <c:pt idx="38">
                  <c:v>462944</c:v>
                </c:pt>
                <c:pt idx="39">
                  <c:v>442948</c:v>
                </c:pt>
                <c:pt idx="40">
                  <c:v>444999</c:v>
                </c:pt>
                <c:pt idx="41">
                  <c:v>450894</c:v>
                </c:pt>
                <c:pt idx="42">
                  <c:v>465277</c:v>
                </c:pt>
                <c:pt idx="43">
                  <c:v>482859</c:v>
                </c:pt>
                <c:pt idx="44">
                  <c:v>473463</c:v>
                </c:pt>
                <c:pt idx="45">
                  <c:v>472004</c:v>
                </c:pt>
                <c:pt idx="46">
                  <c:v>408558</c:v>
                </c:pt>
                <c:pt idx="47">
                  <c:v>360154</c:v>
                </c:pt>
                <c:pt idx="48">
                  <c:v>364659</c:v>
                </c:pt>
                <c:pt idx="49">
                  <c:v>369618</c:v>
                </c:pt>
              </c:numCache>
            </c:numRef>
          </c:val>
          <c:smooth val="0"/>
          <c:extLst>
            <c:ext xmlns:c16="http://schemas.microsoft.com/office/drawing/2014/chart" uri="{C3380CC4-5D6E-409C-BE32-E72D297353CC}">
              <c16:uniqueId val="{00000010-68D4-4EC7-9799-45884E6833A7}"/>
            </c:ext>
          </c:extLst>
        </c:ser>
        <c:ser>
          <c:idx val="17"/>
          <c:order val="17"/>
          <c:tx>
            <c:strRef>
              <c:f>Alaska!$R$1</c:f>
              <c:strCache>
                <c:ptCount val="1"/>
                <c:pt idx="0">
                  <c:v>ATF</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Alaska!$R$2:$R$58</c:f>
              <c:numCache>
                <c:formatCode>General</c:formatCode>
                <c:ptCount val="57"/>
                <c:pt idx="7">
                  <c:v>1216610</c:v>
                </c:pt>
                <c:pt idx="8">
                  <c:v>1211520</c:v>
                </c:pt>
                <c:pt idx="9">
                  <c:v>1215610</c:v>
                </c:pt>
                <c:pt idx="10">
                  <c:v>1223200</c:v>
                </c:pt>
                <c:pt idx="11">
                  <c:v>1227650</c:v>
                </c:pt>
                <c:pt idx="12">
                  <c:v>1229490</c:v>
                </c:pt>
                <c:pt idx="13">
                  <c:v>1234170</c:v>
                </c:pt>
                <c:pt idx="14">
                  <c:v>1245340</c:v>
                </c:pt>
                <c:pt idx="15">
                  <c:v>1280690</c:v>
                </c:pt>
                <c:pt idx="16">
                  <c:v>1329640</c:v>
                </c:pt>
                <c:pt idx="17">
                  <c:v>1388170</c:v>
                </c:pt>
                <c:pt idx="18">
                  <c:v>1452610</c:v>
                </c:pt>
                <c:pt idx="19">
                  <c:v>1519020</c:v>
                </c:pt>
                <c:pt idx="20">
                  <c:v>1580890</c:v>
                </c:pt>
                <c:pt idx="21">
                  <c:v>1634520</c:v>
                </c:pt>
                <c:pt idx="22">
                  <c:v>1678640</c:v>
                </c:pt>
                <c:pt idx="23">
                  <c:v>1700620</c:v>
                </c:pt>
                <c:pt idx="24">
                  <c:v>1711580</c:v>
                </c:pt>
                <c:pt idx="25">
                  <c:v>1706970</c:v>
                </c:pt>
                <c:pt idx="26">
                  <c:v>1701290</c:v>
                </c:pt>
                <c:pt idx="27">
                  <c:v>1696340</c:v>
                </c:pt>
                <c:pt idx="28">
                  <c:v>1714770</c:v>
                </c:pt>
                <c:pt idx="29">
                  <c:v>1753150</c:v>
                </c:pt>
                <c:pt idx="30">
                  <c:v>1818330</c:v>
                </c:pt>
                <c:pt idx="31">
                  <c:v>1865510</c:v>
                </c:pt>
                <c:pt idx="32">
                  <c:v>1908910</c:v>
                </c:pt>
                <c:pt idx="33">
                  <c:v>1937550</c:v>
                </c:pt>
                <c:pt idx="34">
                  <c:v>1947320</c:v>
                </c:pt>
                <c:pt idx="35">
                  <c:v>1964790</c:v>
                </c:pt>
                <c:pt idx="36">
                  <c:v>1966630</c:v>
                </c:pt>
                <c:pt idx="37">
                  <c:v>1940850</c:v>
                </c:pt>
                <c:pt idx="38">
                  <c:v>1903920</c:v>
                </c:pt>
                <c:pt idx="39">
                  <c:v>1844400</c:v>
                </c:pt>
                <c:pt idx="40">
                  <c:v>1776750</c:v>
                </c:pt>
                <c:pt idx="41">
                  <c:v>1708910</c:v>
                </c:pt>
                <c:pt idx="42">
                  <c:v>1639270</c:v>
                </c:pt>
                <c:pt idx="43">
                  <c:v>1586650</c:v>
                </c:pt>
                <c:pt idx="44">
                  <c:v>1533040</c:v>
                </c:pt>
                <c:pt idx="45">
                  <c:v>1463320</c:v>
                </c:pt>
                <c:pt idx="46">
                  <c:v>1418830</c:v>
                </c:pt>
                <c:pt idx="47">
                  <c:v>1378080</c:v>
                </c:pt>
                <c:pt idx="48">
                  <c:v>1358200</c:v>
                </c:pt>
                <c:pt idx="49">
                  <c:v>1333540</c:v>
                </c:pt>
              </c:numCache>
            </c:numRef>
          </c:val>
          <c:smooth val="0"/>
          <c:extLst>
            <c:ext xmlns:c16="http://schemas.microsoft.com/office/drawing/2014/chart" uri="{C3380CC4-5D6E-409C-BE32-E72D297353CC}">
              <c16:uniqueId val="{00000001-C248-4072-9CCE-8BC2110073E2}"/>
            </c:ext>
          </c:extLst>
        </c:ser>
        <c:ser>
          <c:idx val="18"/>
          <c:order val="18"/>
          <c:tx>
            <c:strRef>
              <c:f>Alaska!$S$1</c:f>
              <c:strCache>
                <c:ptCount val="1"/>
                <c:pt idx="0">
                  <c:v>Halibut</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f>Alaska!$S$2:$S$58</c:f>
              <c:numCache>
                <c:formatCode>General</c:formatCode>
                <c:ptCount val="57"/>
                <c:pt idx="20">
                  <c:v>264997.99583926098</c:v>
                </c:pt>
                <c:pt idx="21">
                  <c:v>416691.210475108</c:v>
                </c:pt>
                <c:pt idx="22">
                  <c:v>568384.42511095502</c:v>
                </c:pt>
                <c:pt idx="23">
                  <c:v>533636.03230941202</c:v>
                </c:pt>
                <c:pt idx="24">
                  <c:v>511297.77979413402</c:v>
                </c:pt>
                <c:pt idx="25">
                  <c:v>711987.47699488304</c:v>
                </c:pt>
                <c:pt idx="26">
                  <c:v>700286.48758211895</c:v>
                </c:pt>
                <c:pt idx="27">
                  <c:v>723333.89097089705</c:v>
                </c:pt>
                <c:pt idx="28">
                  <c:v>761064.32738946006</c:v>
                </c:pt>
                <c:pt idx="29">
                  <c:v>685479.36606810801</c:v>
                </c:pt>
                <c:pt idx="30">
                  <c:v>590940.78297448205</c:v>
                </c:pt>
                <c:pt idx="31">
                  <c:v>517009.66055443097</c:v>
                </c:pt>
                <c:pt idx="32">
                  <c:v>498608.599052431</c:v>
                </c:pt>
                <c:pt idx="33">
                  <c:v>480122.86037472897</c:v>
                </c:pt>
                <c:pt idx="34">
                  <c:v>447614.79389187798</c:v>
                </c:pt>
                <c:pt idx="35">
                  <c:v>413693.10372475401</c:v>
                </c:pt>
                <c:pt idx="36">
                  <c:v>381922.10766676097</c:v>
                </c:pt>
                <c:pt idx="37">
                  <c:v>378720.05235756002</c:v>
                </c:pt>
                <c:pt idx="38">
                  <c:v>325470.37837229401</c:v>
                </c:pt>
                <c:pt idx="39">
                  <c:v>286055.62169595901</c:v>
                </c:pt>
                <c:pt idx="40">
                  <c:v>270790.59869495401</c:v>
                </c:pt>
                <c:pt idx="41">
                  <c:v>262512.03346836998</c:v>
                </c:pt>
                <c:pt idx="42">
                  <c:v>266619.29042810301</c:v>
                </c:pt>
                <c:pt idx="43">
                  <c:v>280389.63033405697</c:v>
                </c:pt>
                <c:pt idx="44">
                  <c:v>257762.18119795399</c:v>
                </c:pt>
                <c:pt idx="45">
                  <c:v>251909.47685588599</c:v>
                </c:pt>
                <c:pt idx="46">
                  <c:v>248423.04427476699</c:v>
                </c:pt>
                <c:pt idx="47">
                  <c:v>216061.454174874</c:v>
                </c:pt>
                <c:pt idx="48">
                  <c:v>202689.55634470901</c:v>
                </c:pt>
                <c:pt idx="49">
                  <c:v>224647.52202046601</c:v>
                </c:pt>
                <c:pt idx="50">
                  <c:v>289841.29348770698</c:v>
                </c:pt>
                <c:pt idx="51">
                  <c:v>268413.60562008299</c:v>
                </c:pt>
                <c:pt idx="52">
                  <c:v>280114.59503284702</c:v>
                </c:pt>
              </c:numCache>
            </c:numRef>
          </c:val>
          <c:smooth val="0"/>
          <c:extLst>
            <c:ext xmlns:c16="http://schemas.microsoft.com/office/drawing/2014/chart" uri="{C3380CC4-5D6E-409C-BE32-E72D297353CC}">
              <c16:uniqueId val="{00000002-C248-4072-9CCE-8BC2110073E2}"/>
            </c:ext>
          </c:extLst>
        </c:ser>
        <c:ser>
          <c:idx val="19"/>
          <c:order val="19"/>
          <c:tx>
            <c:strRef>
              <c:f>Alaska!$T$1</c:f>
              <c:strCache>
                <c:ptCount val="1"/>
                <c:pt idx="0">
                  <c:v>Rex sole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f>Alaska!$T$2:$T$58</c:f>
              <c:numCache>
                <c:formatCode>General</c:formatCode>
                <c:ptCount val="57"/>
                <c:pt idx="10">
                  <c:v>129561.2</c:v>
                </c:pt>
                <c:pt idx="11">
                  <c:v>129561.2</c:v>
                </c:pt>
                <c:pt idx="12">
                  <c:v>101236.5</c:v>
                </c:pt>
                <c:pt idx="13">
                  <c:v>102148.9</c:v>
                </c:pt>
                <c:pt idx="14">
                  <c:v>102827</c:v>
                </c:pt>
                <c:pt idx="15">
                  <c:v>103849.79999999999</c:v>
                </c:pt>
                <c:pt idx="16">
                  <c:v>106068.2</c:v>
                </c:pt>
                <c:pt idx="17">
                  <c:v>109482.5</c:v>
                </c:pt>
                <c:pt idx="18">
                  <c:v>112736.09999999999</c:v>
                </c:pt>
                <c:pt idx="19">
                  <c:v>116097.9</c:v>
                </c:pt>
                <c:pt idx="20">
                  <c:v>119698.2</c:v>
                </c:pt>
                <c:pt idx="21">
                  <c:v>120850.9</c:v>
                </c:pt>
                <c:pt idx="22">
                  <c:v>116554.1</c:v>
                </c:pt>
                <c:pt idx="23">
                  <c:v>112152.09999999999</c:v>
                </c:pt>
                <c:pt idx="24">
                  <c:v>106204</c:v>
                </c:pt>
                <c:pt idx="25">
                  <c:v>98906.3</c:v>
                </c:pt>
                <c:pt idx="26">
                  <c:v>91241.600000000006</c:v>
                </c:pt>
                <c:pt idx="27">
                  <c:v>82594</c:v>
                </c:pt>
                <c:pt idx="28">
                  <c:v>78002.3</c:v>
                </c:pt>
                <c:pt idx="29">
                  <c:v>75964.299999999988</c:v>
                </c:pt>
                <c:pt idx="30">
                  <c:v>76433.3</c:v>
                </c:pt>
                <c:pt idx="31">
                  <c:v>79397.399999999994</c:v>
                </c:pt>
                <c:pt idx="32">
                  <c:v>85383</c:v>
                </c:pt>
                <c:pt idx="33">
                  <c:v>92262.1</c:v>
                </c:pt>
                <c:pt idx="34">
                  <c:v>97755.3</c:v>
                </c:pt>
                <c:pt idx="35">
                  <c:v>104219.8</c:v>
                </c:pt>
                <c:pt idx="36">
                  <c:v>109776.20000000001</c:v>
                </c:pt>
                <c:pt idx="37">
                  <c:v>114487.70000000001</c:v>
                </c:pt>
                <c:pt idx="38">
                  <c:v>120587.1</c:v>
                </c:pt>
                <c:pt idx="39">
                  <c:v>125555.20000000001</c:v>
                </c:pt>
                <c:pt idx="40">
                  <c:v>126346.9</c:v>
                </c:pt>
                <c:pt idx="41">
                  <c:v>125023</c:v>
                </c:pt>
                <c:pt idx="42">
                  <c:v>121308.79999999999</c:v>
                </c:pt>
                <c:pt idx="43">
                  <c:v>116719.79999999999</c:v>
                </c:pt>
                <c:pt idx="44">
                  <c:v>111252.7</c:v>
                </c:pt>
                <c:pt idx="45">
                  <c:v>105816.1</c:v>
                </c:pt>
                <c:pt idx="46">
                  <c:v>101015.29999999999</c:v>
                </c:pt>
                <c:pt idx="47">
                  <c:v>99163.1</c:v>
                </c:pt>
                <c:pt idx="48">
                  <c:v>102420.20000000001</c:v>
                </c:pt>
              </c:numCache>
            </c:numRef>
          </c:val>
          <c:smooth val="0"/>
          <c:extLst>
            <c:ext xmlns:c16="http://schemas.microsoft.com/office/drawing/2014/chart" uri="{C3380CC4-5D6E-409C-BE32-E72D297353CC}">
              <c16:uniqueId val="{00000003-C248-4072-9CCE-8BC2110073E2}"/>
            </c:ext>
          </c:extLst>
        </c:ser>
        <c:dLbls>
          <c:showLegendKey val="0"/>
          <c:showVal val="0"/>
          <c:showCatName val="0"/>
          <c:showSerName val="0"/>
          <c:showPercent val="0"/>
          <c:showBubbleSize val="0"/>
        </c:dLbls>
        <c:marker val="1"/>
        <c:smooth val="0"/>
        <c:axId val="1771496976"/>
        <c:axId val="1771488240"/>
      </c:lineChart>
      <c:catAx>
        <c:axId val="1771496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88240"/>
        <c:crosses val="autoZero"/>
        <c:auto val="1"/>
        <c:lblAlgn val="ctr"/>
        <c:lblOffset val="100"/>
        <c:noMultiLvlLbl val="0"/>
      </c:catAx>
      <c:valAx>
        <c:axId val="17714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96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306705</xdr:colOff>
      <xdr:row>57</xdr:row>
      <xdr:rowOff>32385</xdr:rowOff>
    </xdr:from>
    <xdr:to>
      <xdr:col>25</xdr:col>
      <xdr:colOff>470535</xdr:colOff>
      <xdr:row>70</xdr:row>
      <xdr:rowOff>170497</xdr:rowOff>
    </xdr:to>
    <xdr:graphicFrame macro="">
      <xdr:nvGraphicFramePr>
        <xdr:cNvPr id="2" name="Chart 1">
          <a:extLst>
            <a:ext uri="{FF2B5EF4-FFF2-40B4-BE49-F238E27FC236}">
              <a16:creationId xmlns:a16="http://schemas.microsoft.com/office/drawing/2014/main" id="{38694E0A-B38F-42B8-9249-B76B91889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berto Rovellini" id="{28AA566E-53EF-4A65-B5D2-66F90FA11A63}" userId="S::arovel@uw.edu::78f52030-8a96-4f0d-837b-342db682c8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2-28T22:05:14.96" personId="{28AA566E-53EF-4A65-B5D2-66F90FA11A63}" id="{C1CCFCA8-7B35-4830-8DEC-5F3FE613172D}">
    <text>Assuming that SSB=2*FSB</text>
  </threadedComment>
  <threadedComment ref="C1" dT="2022-02-28T22:58:22.47" personId="{28AA566E-53EF-4A65-B5D2-66F90FA11A63}" id="{46BEEF80-A5D0-4615-8EFF-0B1FD0DF0840}">
    <text>Using Fig. F.27 at https://waves-vagues.dfo-mpo.gc.ca/Library/40603039.pdf because no other results are reported. Using the panel with M=0.06 and k=24 because these are hinted to be more realistic than other values by the authors. Assuming SSB=2*FSB</text>
  </threadedComment>
  <threadedComment ref="D1" dT="2022-02-28T23:28:26.60" personId="{28AA566E-53EF-4A65-B5D2-66F90FA11A63}" id="{99EBB36F-CD03-4561-953A-C8731A4D56A6}">
    <text>From Fig 13 of https://waves-vagues.dfo-mpo.gc.ca/Library/40987395.pdf. this is the northern stock (5CDE), probably an underestimate because 5AB are in the southern stock. Results are only reported as figures, no numeric tables. Assuming SSB=2*FSB</text>
  </threadedComment>
  <threadedComment ref="E1" dT="2022-02-28T22:44:20.65" personId="{28AA566E-53EF-4A65-B5D2-66F90FA11A63}" id="{83017D46-F889-4874-A2E9-6FA8D56FC7D1}">
    <text>From Figure 2 of https://waves-vagues.dfo-mpo.gc.ca/Library/40953488.pdf, because estimates are not reported in the results. Using Nothern stock assuming that it is the one that best maps to our area (but southern stock includes ares 5AB). Assuming that spawning biomass is 2*FSB, which is the quantity reported in the figure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61C68-792C-4438-9F7E-833E0690E74A}">
  <dimension ref="A1:AM54"/>
  <sheetViews>
    <sheetView tabSelected="1" workbookViewId="0">
      <pane xSplit="1" ySplit="1" topLeftCell="Z3" activePane="bottomRight" state="frozen"/>
      <selection pane="topRight" activeCell="B1" sqref="B1"/>
      <selection pane="bottomLeft" activeCell="A2" sqref="A2"/>
      <selection pane="bottomRight" activeCell="AI10" sqref="AI10"/>
    </sheetView>
  </sheetViews>
  <sheetFormatPr defaultRowHeight="14.4" x14ac:dyDescent="0.3"/>
  <cols>
    <col min="1" max="1" width="5" bestFit="1" customWidth="1"/>
    <col min="2" max="2" width="8" customWidth="1"/>
    <col min="3" max="3" width="12.44140625" bestFit="1" customWidth="1"/>
    <col min="4" max="4" width="8" bestFit="1" customWidth="1"/>
    <col min="5" max="5" width="13.33203125" bestFit="1" customWidth="1"/>
    <col min="6" max="6" width="16.21875" bestFit="1" customWidth="1"/>
    <col min="7" max="7" width="17.21875" bestFit="1" customWidth="1"/>
    <col min="8" max="8" width="8.88671875" bestFit="1" customWidth="1"/>
    <col min="9" max="9" width="12.109375" bestFit="1" customWidth="1"/>
    <col min="10" max="10" width="10.44140625" bestFit="1" customWidth="1"/>
    <col min="11" max="11" width="11.109375" bestFit="1" customWidth="1"/>
    <col min="12" max="12" width="14" bestFit="1" customWidth="1"/>
    <col min="13" max="13" width="13.44140625" bestFit="1" customWidth="1"/>
    <col min="14" max="15" width="17.77734375" bestFit="1" customWidth="1"/>
    <col min="16" max="16" width="10" bestFit="1" customWidth="1"/>
    <col min="17" max="17" width="15" bestFit="1" customWidth="1"/>
    <col min="18" max="18" width="8" bestFit="1" customWidth="1"/>
    <col min="19" max="19" width="12" bestFit="1" customWidth="1"/>
    <col min="20" max="20" width="9" bestFit="1" customWidth="1"/>
    <col min="21" max="21" width="10.109375" bestFit="1" customWidth="1"/>
    <col min="22" max="22" width="11.21875" bestFit="1" customWidth="1"/>
    <col min="23" max="23" width="7.44140625" bestFit="1" customWidth="1"/>
    <col min="24" max="24" width="8.5546875" bestFit="1" customWidth="1"/>
    <col min="25" max="25" width="14.33203125" bestFit="1" customWidth="1"/>
    <col min="26" max="26" width="11" bestFit="1" customWidth="1"/>
    <col min="32" max="32" width="16.33203125" bestFit="1" customWidth="1"/>
    <col min="33" max="33" width="16.109375" bestFit="1" customWidth="1"/>
    <col min="34" max="34" width="16.6640625" bestFit="1" customWidth="1"/>
    <col min="35" max="35" width="16.44140625" bestFit="1" customWidth="1"/>
    <col min="36" max="36" width="18" bestFit="1" customWidth="1"/>
    <col min="37" max="37" width="18" customWidth="1"/>
    <col min="38" max="38" width="15.5546875" bestFit="1" customWidth="1"/>
    <col min="39" max="39" width="14.77734375" bestFit="1" customWidth="1"/>
  </cols>
  <sheetData>
    <row r="1" spans="1:39" s="2" customFormat="1" x14ac:dyDescent="0.3">
      <c r="A1" s="2" t="s">
        <v>0</v>
      </c>
      <c r="B1" s="2" t="s">
        <v>1</v>
      </c>
      <c r="C1" s="2" t="s">
        <v>2</v>
      </c>
      <c r="D1" s="2" t="s">
        <v>3</v>
      </c>
      <c r="E1" s="2" t="s">
        <v>4</v>
      </c>
      <c r="F1" s="2" t="s">
        <v>5</v>
      </c>
      <c r="G1" s="2" t="s">
        <v>28</v>
      </c>
      <c r="H1" s="2" t="s">
        <v>6</v>
      </c>
      <c r="I1" s="3" t="s">
        <v>7</v>
      </c>
      <c r="J1" s="3" t="s">
        <v>8</v>
      </c>
      <c r="K1" s="3" t="s">
        <v>9</v>
      </c>
      <c r="L1" s="3" t="s">
        <v>10</v>
      </c>
      <c r="M1" s="3" t="s">
        <v>11</v>
      </c>
      <c r="N1" s="3" t="s">
        <v>12</v>
      </c>
      <c r="O1" s="3" t="s">
        <v>13</v>
      </c>
      <c r="P1" s="2" t="s">
        <v>14</v>
      </c>
      <c r="Q1" s="2" t="s">
        <v>15</v>
      </c>
      <c r="R1" s="2" t="s">
        <v>16</v>
      </c>
      <c r="S1" s="2" t="s">
        <v>17</v>
      </c>
      <c r="T1" s="2" t="s">
        <v>19</v>
      </c>
      <c r="U1" s="2" t="s">
        <v>20</v>
      </c>
      <c r="V1" s="2" t="s">
        <v>23</v>
      </c>
      <c r="W1" s="2" t="s">
        <v>18</v>
      </c>
      <c r="X1" s="2" t="s">
        <v>21</v>
      </c>
      <c r="Y1" s="2" t="s">
        <v>22</v>
      </c>
      <c r="Z1" s="2" t="s">
        <v>24</v>
      </c>
      <c r="AA1" s="2" t="s">
        <v>35</v>
      </c>
      <c r="AB1" s="2" t="s">
        <v>48</v>
      </c>
      <c r="AC1" s="2" t="s">
        <v>49</v>
      </c>
      <c r="AD1" s="2" t="s">
        <v>50</v>
      </c>
      <c r="AE1" s="2" t="s">
        <v>51</v>
      </c>
      <c r="AF1" s="2" t="s">
        <v>53</v>
      </c>
      <c r="AG1" s="2" t="s">
        <v>54</v>
      </c>
      <c r="AH1" s="2" t="s">
        <v>55</v>
      </c>
      <c r="AI1" s="2" t="s">
        <v>56</v>
      </c>
      <c r="AJ1" s="2" t="s">
        <v>57</v>
      </c>
      <c r="AK1" s="2" t="s">
        <v>58</v>
      </c>
      <c r="AL1" s="2" t="s">
        <v>59</v>
      </c>
      <c r="AM1" s="2" t="s">
        <v>52</v>
      </c>
    </row>
    <row r="2" spans="1:39" x14ac:dyDescent="0.3">
      <c r="A2">
        <v>1970</v>
      </c>
      <c r="D2">
        <v>649136</v>
      </c>
      <c r="I2" s="1"/>
      <c r="J2" s="1"/>
      <c r="K2" s="1"/>
      <c r="L2" s="1"/>
      <c r="M2" s="1"/>
    </row>
    <row r="3" spans="1:39" x14ac:dyDescent="0.3">
      <c r="A3">
        <v>1971</v>
      </c>
      <c r="D3">
        <v>692170</v>
      </c>
      <c r="I3" s="1"/>
      <c r="J3" s="1"/>
      <c r="K3" s="1"/>
      <c r="L3" s="1"/>
      <c r="M3" s="1"/>
    </row>
    <row r="4" spans="1:39" x14ac:dyDescent="0.3">
      <c r="A4">
        <v>1972</v>
      </c>
      <c r="D4">
        <v>755223</v>
      </c>
      <c r="I4" s="1"/>
      <c r="J4" s="1"/>
      <c r="K4" s="1"/>
      <c r="L4" s="1"/>
      <c r="M4" s="1"/>
    </row>
    <row r="5" spans="1:39" x14ac:dyDescent="0.3">
      <c r="A5">
        <v>1973</v>
      </c>
      <c r="D5">
        <v>1132710</v>
      </c>
      <c r="I5" s="1"/>
      <c r="J5" s="1"/>
      <c r="K5" s="1"/>
      <c r="L5" s="1"/>
      <c r="M5" s="1"/>
    </row>
    <row r="6" spans="1:39" x14ac:dyDescent="0.3">
      <c r="A6">
        <v>1974</v>
      </c>
      <c r="D6">
        <v>1097170</v>
      </c>
      <c r="I6" s="1"/>
      <c r="J6" s="1"/>
      <c r="K6" s="1"/>
      <c r="L6" s="1"/>
      <c r="M6" s="1"/>
    </row>
    <row r="7" spans="1:39" x14ac:dyDescent="0.3">
      <c r="A7">
        <v>1975</v>
      </c>
      <c r="D7">
        <v>1185230</v>
      </c>
      <c r="I7" s="1"/>
      <c r="J7" s="1"/>
      <c r="K7" s="1"/>
      <c r="L7" s="1"/>
      <c r="M7" s="1"/>
      <c r="N7">
        <v>112966</v>
      </c>
      <c r="O7">
        <v>212001</v>
      </c>
    </row>
    <row r="8" spans="1:39" x14ac:dyDescent="0.3">
      <c r="A8">
        <v>1976</v>
      </c>
      <c r="C8">
        <v>285366</v>
      </c>
      <c r="D8">
        <v>1370570</v>
      </c>
      <c r="I8" s="1"/>
      <c r="J8" s="1"/>
      <c r="K8" s="1"/>
      <c r="L8" s="1"/>
      <c r="M8" s="1"/>
      <c r="N8">
        <v>94280</v>
      </c>
      <c r="O8">
        <v>181553</v>
      </c>
      <c r="U8">
        <v>128308</v>
      </c>
    </row>
    <row r="9" spans="1:39" x14ac:dyDescent="0.3">
      <c r="A9">
        <v>1977</v>
      </c>
      <c r="C9">
        <v>279211</v>
      </c>
      <c r="D9">
        <v>1626970</v>
      </c>
      <c r="E9">
        <v>36837</v>
      </c>
      <c r="H9">
        <v>174000</v>
      </c>
      <c r="I9" s="1"/>
      <c r="J9" s="1"/>
      <c r="K9" s="1"/>
      <c r="L9" s="1"/>
      <c r="M9" s="1"/>
      <c r="N9">
        <v>87184</v>
      </c>
      <c r="O9">
        <v>163462</v>
      </c>
      <c r="P9">
        <v>364060</v>
      </c>
      <c r="R9" s="4">
        <v>1216610</v>
      </c>
      <c r="U9">
        <v>128308</v>
      </c>
      <c r="AA9">
        <v>52070</v>
      </c>
    </row>
    <row r="10" spans="1:39" x14ac:dyDescent="0.3">
      <c r="A10">
        <v>1978</v>
      </c>
      <c r="C10">
        <v>143437</v>
      </c>
      <c r="D10">
        <v>2091990</v>
      </c>
      <c r="E10">
        <v>36257</v>
      </c>
      <c r="H10">
        <v>158000</v>
      </c>
      <c r="I10" s="1"/>
      <c r="J10" s="1"/>
      <c r="K10" s="1"/>
      <c r="L10" s="1"/>
      <c r="M10" s="1"/>
      <c r="N10">
        <v>85839.5</v>
      </c>
      <c r="O10">
        <v>162330</v>
      </c>
      <c r="P10">
        <v>404976</v>
      </c>
      <c r="R10" s="4">
        <v>1211520</v>
      </c>
      <c r="U10">
        <v>128309</v>
      </c>
      <c r="AA10">
        <v>50743</v>
      </c>
    </row>
    <row r="11" spans="1:39" x14ac:dyDescent="0.3">
      <c r="A11">
        <v>1979</v>
      </c>
      <c r="C11">
        <v>143520</v>
      </c>
      <c r="D11">
        <v>3090030</v>
      </c>
      <c r="E11">
        <v>36342</v>
      </c>
      <c r="H11">
        <v>198000</v>
      </c>
      <c r="I11" s="1"/>
      <c r="J11" s="1"/>
      <c r="K11" s="1"/>
      <c r="L11" s="1"/>
      <c r="M11" s="1"/>
      <c r="N11">
        <v>84616.1</v>
      </c>
      <c r="O11">
        <v>162715</v>
      </c>
      <c r="P11">
        <v>471481</v>
      </c>
      <c r="R11" s="4">
        <v>1215610</v>
      </c>
      <c r="U11">
        <v>127613</v>
      </c>
      <c r="AA11">
        <v>50264</v>
      </c>
    </row>
    <row r="12" spans="1:39" x14ac:dyDescent="0.3">
      <c r="A12">
        <v>1980</v>
      </c>
      <c r="C12">
        <v>151767</v>
      </c>
      <c r="D12">
        <v>3452080</v>
      </c>
      <c r="E12">
        <v>38186</v>
      </c>
      <c r="H12">
        <v>210000</v>
      </c>
      <c r="I12" s="1"/>
      <c r="J12" s="1"/>
      <c r="K12" s="1"/>
      <c r="L12" s="1"/>
      <c r="M12" s="1"/>
      <c r="N12">
        <v>83474.100000000006</v>
      </c>
      <c r="O12">
        <v>165301</v>
      </c>
      <c r="P12">
        <v>530369</v>
      </c>
      <c r="R12" s="4">
        <v>1223200</v>
      </c>
      <c r="T12">
        <v>129561.2</v>
      </c>
      <c r="U12">
        <v>127636</v>
      </c>
      <c r="AA12">
        <v>49676</v>
      </c>
    </row>
    <row r="13" spans="1:39" x14ac:dyDescent="0.3">
      <c r="A13">
        <v>1981</v>
      </c>
      <c r="C13">
        <v>163222</v>
      </c>
      <c r="D13">
        <v>3712850</v>
      </c>
      <c r="E13">
        <v>40092</v>
      </c>
      <c r="H13">
        <v>217000</v>
      </c>
      <c r="I13" s="1"/>
      <c r="J13" s="1"/>
      <c r="K13" s="1"/>
      <c r="L13" s="1"/>
      <c r="M13" s="1"/>
      <c r="N13">
        <v>82868.600000000006</v>
      </c>
      <c r="O13">
        <v>170945</v>
      </c>
      <c r="P13">
        <v>556281</v>
      </c>
      <c r="R13" s="4">
        <v>1227650</v>
      </c>
      <c r="T13">
        <v>129561.2</v>
      </c>
      <c r="U13">
        <v>128548</v>
      </c>
      <c r="AA13">
        <v>48412</v>
      </c>
    </row>
    <row r="14" spans="1:39" x14ac:dyDescent="0.3">
      <c r="A14">
        <v>1982</v>
      </c>
      <c r="C14">
        <v>176651</v>
      </c>
      <c r="D14">
        <v>3604140</v>
      </c>
      <c r="E14">
        <v>41931</v>
      </c>
      <c r="H14">
        <v>255000</v>
      </c>
      <c r="I14" s="1"/>
      <c r="J14" s="1"/>
      <c r="K14" s="1"/>
      <c r="L14" s="1"/>
      <c r="M14" s="1"/>
      <c r="N14">
        <v>82693.3</v>
      </c>
      <c r="O14">
        <v>178648</v>
      </c>
      <c r="P14">
        <v>579509</v>
      </c>
      <c r="R14" s="4">
        <v>1229490</v>
      </c>
      <c r="T14">
        <v>101236.5</v>
      </c>
      <c r="U14">
        <v>129536</v>
      </c>
      <c r="AA14">
        <v>48345</v>
      </c>
    </row>
    <row r="15" spans="1:39" x14ac:dyDescent="0.3">
      <c r="A15">
        <v>1983</v>
      </c>
      <c r="C15">
        <v>188430</v>
      </c>
      <c r="D15">
        <v>3232090</v>
      </c>
      <c r="E15">
        <v>43425</v>
      </c>
      <c r="H15">
        <v>273000</v>
      </c>
      <c r="I15" s="1"/>
      <c r="J15" s="1"/>
      <c r="K15" s="1"/>
      <c r="L15" s="1"/>
      <c r="M15" s="1"/>
      <c r="N15">
        <v>84160.9</v>
      </c>
      <c r="O15">
        <v>188770</v>
      </c>
      <c r="P15">
        <v>618358</v>
      </c>
      <c r="R15" s="4">
        <v>1234170</v>
      </c>
      <c r="T15">
        <v>102148.9</v>
      </c>
      <c r="U15">
        <v>130635</v>
      </c>
      <c r="AA15">
        <v>47990</v>
      </c>
    </row>
    <row r="16" spans="1:39" x14ac:dyDescent="0.3">
      <c r="A16">
        <v>1984</v>
      </c>
      <c r="C16">
        <v>198302</v>
      </c>
      <c r="D16">
        <v>2970780</v>
      </c>
      <c r="E16">
        <v>45808</v>
      </c>
      <c r="G16" s="4">
        <v>25726.34</v>
      </c>
      <c r="H16">
        <v>281000</v>
      </c>
      <c r="I16" s="1">
        <v>2655.53</v>
      </c>
      <c r="J16" s="1">
        <v>21358</v>
      </c>
      <c r="K16" s="1">
        <v>5767.95</v>
      </c>
      <c r="L16" s="1">
        <v>14794.4</v>
      </c>
      <c r="M16" s="1">
        <v>71484.7</v>
      </c>
      <c r="N16">
        <v>84875.4</v>
      </c>
      <c r="O16">
        <v>198025</v>
      </c>
      <c r="P16">
        <v>650975</v>
      </c>
      <c r="Q16">
        <v>161491</v>
      </c>
      <c r="R16" s="4">
        <v>1245340</v>
      </c>
      <c r="T16">
        <v>102827</v>
      </c>
      <c r="U16">
        <v>131940</v>
      </c>
      <c r="V16" s="4">
        <v>52205.9</v>
      </c>
      <c r="W16">
        <v>10120</v>
      </c>
      <c r="AA16">
        <v>47528</v>
      </c>
      <c r="AB16">
        <v>15056</v>
      </c>
      <c r="AC16">
        <v>7208</v>
      </c>
      <c r="AD16">
        <v>428</v>
      </c>
      <c r="AE16">
        <v>14280</v>
      </c>
      <c r="AF16">
        <v>2624.9</v>
      </c>
      <c r="AG16">
        <v>5364</v>
      </c>
      <c r="AH16">
        <v>6611.9</v>
      </c>
      <c r="AI16">
        <v>4816.7</v>
      </c>
      <c r="AJ16">
        <v>1430.3</v>
      </c>
      <c r="AL16">
        <v>119</v>
      </c>
    </row>
    <row r="17" spans="1:39" x14ac:dyDescent="0.3">
      <c r="A17">
        <v>1985</v>
      </c>
      <c r="C17">
        <v>206449</v>
      </c>
      <c r="D17">
        <v>2833130</v>
      </c>
      <c r="E17">
        <v>47654</v>
      </c>
      <c r="G17" s="4">
        <v>25785.51</v>
      </c>
      <c r="H17">
        <v>277000</v>
      </c>
      <c r="I17" s="1">
        <v>3030.9</v>
      </c>
      <c r="J17" s="1">
        <v>21252.400000000001</v>
      </c>
      <c r="K17" s="1">
        <v>6062.59</v>
      </c>
      <c r="L17" s="1">
        <v>14968.2</v>
      </c>
      <c r="M17" s="1">
        <v>69034.8</v>
      </c>
      <c r="N17">
        <v>85897.7</v>
      </c>
      <c r="O17">
        <v>206626</v>
      </c>
      <c r="P17">
        <v>690412</v>
      </c>
      <c r="Q17">
        <v>160431</v>
      </c>
      <c r="R17" s="4">
        <v>1280690</v>
      </c>
      <c r="T17">
        <v>103849.79999999999</v>
      </c>
      <c r="U17">
        <v>133448</v>
      </c>
      <c r="V17" s="4">
        <v>52483.199999999997</v>
      </c>
      <c r="W17">
        <v>9972</v>
      </c>
      <c r="AA17">
        <v>46953</v>
      </c>
      <c r="AB17">
        <v>13288</v>
      </c>
      <c r="AC17">
        <v>6939</v>
      </c>
      <c r="AD17">
        <v>440</v>
      </c>
      <c r="AE17">
        <v>14257</v>
      </c>
    </row>
    <row r="18" spans="1:39" x14ac:dyDescent="0.3">
      <c r="A18">
        <v>1986</v>
      </c>
      <c r="C18">
        <v>212881</v>
      </c>
      <c r="D18">
        <v>2403500</v>
      </c>
      <c r="E18">
        <v>50179</v>
      </c>
      <c r="G18" s="4">
        <v>25844.89</v>
      </c>
      <c r="H18">
        <v>287000</v>
      </c>
      <c r="I18" s="1">
        <v>3459.34</v>
      </c>
      <c r="J18" s="1">
        <v>21147.4</v>
      </c>
      <c r="K18" s="1">
        <v>6372.29</v>
      </c>
      <c r="L18" s="1">
        <v>15144.1</v>
      </c>
      <c r="M18" s="1">
        <v>66668.800000000003</v>
      </c>
      <c r="N18">
        <v>86764.2</v>
      </c>
      <c r="O18">
        <v>212841</v>
      </c>
      <c r="P18">
        <v>742461</v>
      </c>
      <c r="Q18">
        <v>159443</v>
      </c>
      <c r="R18" s="4">
        <v>1329640</v>
      </c>
      <c r="T18">
        <v>106068.2</v>
      </c>
      <c r="U18">
        <v>134800</v>
      </c>
      <c r="V18" s="4">
        <v>53174.9</v>
      </c>
      <c r="W18">
        <v>9894</v>
      </c>
      <c r="AA18">
        <v>47235</v>
      </c>
      <c r="AB18">
        <v>11728</v>
      </c>
      <c r="AC18">
        <v>6679</v>
      </c>
      <c r="AD18">
        <v>451</v>
      </c>
      <c r="AE18">
        <v>14233</v>
      </c>
    </row>
    <row r="19" spans="1:39" x14ac:dyDescent="0.3">
      <c r="A19">
        <v>1987</v>
      </c>
      <c r="C19">
        <v>217842</v>
      </c>
      <c r="D19">
        <v>2180830</v>
      </c>
      <c r="E19">
        <v>52268</v>
      </c>
      <c r="G19" s="4">
        <v>25904.57</v>
      </c>
      <c r="H19">
        <v>300000</v>
      </c>
      <c r="I19" s="1">
        <v>3948.34</v>
      </c>
      <c r="J19" s="1">
        <v>21042.799999999999</v>
      </c>
      <c r="K19" s="1">
        <v>6697.8</v>
      </c>
      <c r="L19" s="1">
        <v>15322</v>
      </c>
      <c r="M19" s="1">
        <v>64383.9</v>
      </c>
      <c r="N19">
        <v>87671.9</v>
      </c>
      <c r="O19">
        <v>216321</v>
      </c>
      <c r="P19">
        <v>787195</v>
      </c>
      <c r="Q19">
        <v>158542</v>
      </c>
      <c r="R19" s="4">
        <v>1388170</v>
      </c>
      <c r="T19">
        <v>109482.5</v>
      </c>
      <c r="U19">
        <v>135725</v>
      </c>
      <c r="V19" s="4">
        <v>54338.9</v>
      </c>
      <c r="W19">
        <v>9948</v>
      </c>
      <c r="AA19">
        <v>47276</v>
      </c>
      <c r="AB19">
        <v>10351</v>
      </c>
      <c r="AC19">
        <v>6429</v>
      </c>
      <c r="AD19">
        <v>464</v>
      </c>
      <c r="AE19">
        <v>14209</v>
      </c>
      <c r="AF19">
        <v>72405.100000000006</v>
      </c>
      <c r="AG19">
        <v>26518.6</v>
      </c>
      <c r="AH19">
        <v>80438.5</v>
      </c>
      <c r="AI19">
        <v>5425.9</v>
      </c>
      <c r="AJ19">
        <v>1822.2</v>
      </c>
      <c r="AL19">
        <v>422.6</v>
      </c>
    </row>
    <row r="20" spans="1:39" x14ac:dyDescent="0.3">
      <c r="A20">
        <v>1988</v>
      </c>
      <c r="C20">
        <v>220966</v>
      </c>
      <c r="D20">
        <v>2099550</v>
      </c>
      <c r="E20">
        <v>55787</v>
      </c>
      <c r="G20" s="4">
        <v>25992.91</v>
      </c>
      <c r="H20">
        <v>309000</v>
      </c>
      <c r="I20" s="1">
        <v>4092.82</v>
      </c>
      <c r="J20" s="1">
        <v>21042.799999999999</v>
      </c>
      <c r="K20" s="1">
        <v>6973.96</v>
      </c>
      <c r="L20" s="1">
        <v>16092.9</v>
      </c>
      <c r="M20" s="1">
        <v>63617.4</v>
      </c>
      <c r="N20">
        <v>87785.7</v>
      </c>
      <c r="O20">
        <v>216930</v>
      </c>
      <c r="P20">
        <v>794207</v>
      </c>
      <c r="Q20">
        <v>167199</v>
      </c>
      <c r="R20" s="4">
        <v>1452610</v>
      </c>
      <c r="T20">
        <v>112736.09999999999</v>
      </c>
      <c r="U20">
        <v>136189</v>
      </c>
      <c r="V20" s="4">
        <v>53111.8</v>
      </c>
      <c r="W20">
        <v>9838</v>
      </c>
      <c r="AA20">
        <v>47067</v>
      </c>
      <c r="AB20">
        <v>9513</v>
      </c>
      <c r="AC20">
        <v>6252</v>
      </c>
      <c r="AD20">
        <v>489</v>
      </c>
      <c r="AE20">
        <v>14221</v>
      </c>
    </row>
    <row r="21" spans="1:39" x14ac:dyDescent="0.3">
      <c r="A21">
        <v>1989</v>
      </c>
      <c r="C21">
        <v>222066</v>
      </c>
      <c r="D21">
        <v>2242590</v>
      </c>
      <c r="E21">
        <v>57536</v>
      </c>
      <c r="G21" s="4">
        <v>26081.78</v>
      </c>
      <c r="H21">
        <v>270000</v>
      </c>
      <c r="I21" s="1">
        <v>4242.58</v>
      </c>
      <c r="J21" s="1">
        <v>21042.799999999999</v>
      </c>
      <c r="K21" s="1">
        <v>7261.51</v>
      </c>
      <c r="L21" s="1">
        <v>16902.5</v>
      </c>
      <c r="M21" s="1">
        <v>62860</v>
      </c>
      <c r="N21">
        <v>89204.800000000003</v>
      </c>
      <c r="O21">
        <v>216562</v>
      </c>
      <c r="P21">
        <v>787483</v>
      </c>
      <c r="Q21">
        <v>176369</v>
      </c>
      <c r="R21" s="4">
        <v>1519020</v>
      </c>
      <c r="T21">
        <v>116097.9</v>
      </c>
      <c r="U21">
        <v>135414</v>
      </c>
      <c r="V21" s="4">
        <v>51975.3</v>
      </c>
      <c r="W21">
        <v>11040</v>
      </c>
      <c r="AA21">
        <v>45806</v>
      </c>
      <c r="AB21">
        <v>8724</v>
      </c>
      <c r="AC21">
        <v>6088</v>
      </c>
      <c r="AD21">
        <v>516</v>
      </c>
      <c r="AE21">
        <v>14223</v>
      </c>
    </row>
    <row r="22" spans="1:39" x14ac:dyDescent="0.3">
      <c r="A22">
        <v>1990</v>
      </c>
      <c r="B22">
        <v>190741</v>
      </c>
      <c r="C22">
        <v>221928</v>
      </c>
      <c r="D22">
        <v>2358830</v>
      </c>
      <c r="E22">
        <v>39927</v>
      </c>
      <c r="F22">
        <v>198045</v>
      </c>
      <c r="G22" s="4">
        <v>26171.06</v>
      </c>
      <c r="H22">
        <v>245000</v>
      </c>
      <c r="I22" s="1">
        <v>4397.8100000000004</v>
      </c>
      <c r="J22" s="1">
        <v>21042.7</v>
      </c>
      <c r="K22" s="1">
        <v>7560.91</v>
      </c>
      <c r="L22" s="1">
        <v>17752.900000000001</v>
      </c>
      <c r="M22" s="1">
        <v>62111.7</v>
      </c>
      <c r="N22">
        <v>91243.5</v>
      </c>
      <c r="O22">
        <v>213264</v>
      </c>
      <c r="P22">
        <v>769347</v>
      </c>
      <c r="Q22">
        <v>186079</v>
      </c>
      <c r="R22" s="4">
        <v>1580890</v>
      </c>
      <c r="S22">
        <v>264997.99583926098</v>
      </c>
      <c r="T22">
        <v>119698.2</v>
      </c>
      <c r="U22">
        <v>133982</v>
      </c>
      <c r="V22" s="4">
        <v>50925.8</v>
      </c>
      <c r="W22">
        <v>14173</v>
      </c>
      <c r="X22">
        <v>35119</v>
      </c>
      <c r="Y22">
        <v>14808</v>
      </c>
      <c r="Z22">
        <v>11549</v>
      </c>
      <c r="AA22">
        <v>43966</v>
      </c>
      <c r="AB22">
        <v>8033</v>
      </c>
      <c r="AC22">
        <v>5924</v>
      </c>
      <c r="AD22">
        <v>544</v>
      </c>
      <c r="AE22">
        <v>14245</v>
      </c>
      <c r="AF22">
        <v>17664.2</v>
      </c>
      <c r="AG22">
        <v>27063.9</v>
      </c>
      <c r="AH22">
        <v>38333.5</v>
      </c>
      <c r="AI22">
        <v>14148.9</v>
      </c>
      <c r="AJ22">
        <v>3285.4</v>
      </c>
      <c r="AK22">
        <f>AL22+AM22</f>
        <v>40308.9</v>
      </c>
      <c r="AL22">
        <v>308.89999999999998</v>
      </c>
      <c r="AM22">
        <v>40000</v>
      </c>
    </row>
    <row r="23" spans="1:39" x14ac:dyDescent="0.3">
      <c r="A23">
        <v>1991</v>
      </c>
      <c r="B23">
        <v>207052</v>
      </c>
      <c r="C23">
        <v>220626</v>
      </c>
      <c r="D23">
        <v>2264260</v>
      </c>
      <c r="E23">
        <v>46412</v>
      </c>
      <c r="F23">
        <v>203969</v>
      </c>
      <c r="G23" s="4">
        <v>26334.1</v>
      </c>
      <c r="H23">
        <v>263000</v>
      </c>
      <c r="I23" s="1">
        <v>4229.6099999999997</v>
      </c>
      <c r="J23" s="1">
        <v>21322.3</v>
      </c>
      <c r="K23" s="1">
        <v>7869.85</v>
      </c>
      <c r="L23" s="1">
        <v>20841</v>
      </c>
      <c r="M23" s="1">
        <v>61606.1</v>
      </c>
      <c r="N23">
        <v>93467.5</v>
      </c>
      <c r="O23">
        <v>208982</v>
      </c>
      <c r="P23">
        <v>736195</v>
      </c>
      <c r="Q23">
        <v>199652</v>
      </c>
      <c r="R23" s="4">
        <v>1634520</v>
      </c>
      <c r="S23">
        <f>AVERAGE(S22,S24)</f>
        <v>416691.210475108</v>
      </c>
      <c r="T23">
        <v>120850.9</v>
      </c>
      <c r="U23">
        <v>131349</v>
      </c>
      <c r="V23" s="4">
        <v>53009.8</v>
      </c>
      <c r="W23">
        <v>16174</v>
      </c>
      <c r="X23">
        <v>36366</v>
      </c>
      <c r="Y23">
        <v>15935</v>
      </c>
      <c r="Z23">
        <v>9786</v>
      </c>
      <c r="AA23">
        <v>41888</v>
      </c>
      <c r="AB23">
        <v>7194</v>
      </c>
      <c r="AC23">
        <v>5886</v>
      </c>
      <c r="AD23">
        <v>649</v>
      </c>
      <c r="AE23">
        <v>14345</v>
      </c>
      <c r="AM23">
        <v>40000</v>
      </c>
    </row>
    <row r="24" spans="1:39" x14ac:dyDescent="0.3">
      <c r="A24">
        <v>1992</v>
      </c>
      <c r="B24">
        <v>246105</v>
      </c>
      <c r="C24">
        <v>220315</v>
      </c>
      <c r="D24">
        <v>2091950.0000000002</v>
      </c>
      <c r="E24">
        <v>53174</v>
      </c>
      <c r="F24">
        <v>205828</v>
      </c>
      <c r="G24" s="4">
        <v>26498.45</v>
      </c>
      <c r="H24">
        <v>253000</v>
      </c>
      <c r="I24" s="1">
        <v>4067.85</v>
      </c>
      <c r="J24" s="1">
        <v>21605.5</v>
      </c>
      <c r="K24" s="1">
        <v>8191.43</v>
      </c>
      <c r="L24" s="1">
        <v>24466.3</v>
      </c>
      <c r="M24" s="1">
        <v>61104.6</v>
      </c>
      <c r="N24">
        <v>94401.9</v>
      </c>
      <c r="O24">
        <v>203169</v>
      </c>
      <c r="P24">
        <v>707415</v>
      </c>
      <c r="Q24">
        <v>214387</v>
      </c>
      <c r="R24" s="4">
        <v>1678640</v>
      </c>
      <c r="S24">
        <v>568384.42511095502</v>
      </c>
      <c r="T24">
        <v>116554.1</v>
      </c>
      <c r="U24">
        <v>121101</v>
      </c>
      <c r="V24" s="4">
        <v>55268.7</v>
      </c>
      <c r="W24">
        <v>20845</v>
      </c>
      <c r="X24">
        <v>37657</v>
      </c>
      <c r="Y24">
        <v>17148</v>
      </c>
      <c r="Z24">
        <v>8291</v>
      </c>
      <c r="AA24">
        <v>41762</v>
      </c>
      <c r="AB24">
        <v>6442</v>
      </c>
      <c r="AC24">
        <v>5848</v>
      </c>
      <c r="AD24">
        <v>775</v>
      </c>
      <c r="AE24">
        <v>14445</v>
      </c>
      <c r="AM24">
        <v>40000</v>
      </c>
    </row>
    <row r="25" spans="1:39" x14ac:dyDescent="0.3">
      <c r="A25">
        <v>1993</v>
      </c>
      <c r="B25">
        <v>278750</v>
      </c>
      <c r="C25">
        <v>219026</v>
      </c>
      <c r="D25">
        <v>1908670</v>
      </c>
      <c r="E25">
        <v>56612</v>
      </c>
      <c r="F25">
        <v>203143</v>
      </c>
      <c r="G25" s="4">
        <v>26664.11</v>
      </c>
      <c r="H25">
        <v>256000</v>
      </c>
      <c r="I25" s="1">
        <v>3912.27</v>
      </c>
      <c r="J25" s="1">
        <v>21892.5</v>
      </c>
      <c r="K25" s="1">
        <v>8526.14</v>
      </c>
      <c r="L25" s="1">
        <v>28722.2</v>
      </c>
      <c r="M25" s="1">
        <v>60607.3</v>
      </c>
      <c r="N25">
        <v>93195.199999999997</v>
      </c>
      <c r="O25">
        <v>195452</v>
      </c>
      <c r="P25">
        <v>664997</v>
      </c>
      <c r="Q25">
        <v>230490</v>
      </c>
      <c r="R25" s="4">
        <v>1700620</v>
      </c>
      <c r="S25">
        <v>533636.03230941202</v>
      </c>
      <c r="T25">
        <v>112152.09999999999</v>
      </c>
      <c r="U25">
        <v>112682</v>
      </c>
      <c r="V25" s="4">
        <v>57718.3</v>
      </c>
      <c r="W25">
        <v>30300</v>
      </c>
      <c r="X25">
        <v>38994</v>
      </c>
      <c r="Y25">
        <v>18453</v>
      </c>
      <c r="Z25">
        <v>7025</v>
      </c>
      <c r="AA25">
        <v>40821</v>
      </c>
      <c r="AB25">
        <v>5768</v>
      </c>
      <c r="AC25">
        <v>5811</v>
      </c>
      <c r="AD25">
        <v>926</v>
      </c>
      <c r="AE25">
        <v>14546</v>
      </c>
      <c r="AF25">
        <v>9280.6</v>
      </c>
      <c r="AG25">
        <v>29619.3</v>
      </c>
      <c r="AH25">
        <v>23675.9</v>
      </c>
      <c r="AI25">
        <v>18978.900000000001</v>
      </c>
      <c r="AJ25">
        <v>3675.1</v>
      </c>
      <c r="AK25">
        <f t="shared" ref="AK25:AK53" si="0">AL25+AM25</f>
        <v>40593.300000000003</v>
      </c>
      <c r="AL25">
        <v>593.29999999999995</v>
      </c>
      <c r="AM25">
        <v>40000</v>
      </c>
    </row>
    <row r="26" spans="1:39" x14ac:dyDescent="0.3">
      <c r="A26">
        <v>1994</v>
      </c>
      <c r="B26">
        <v>309616</v>
      </c>
      <c r="C26">
        <v>217451</v>
      </c>
      <c r="D26">
        <v>1591290</v>
      </c>
      <c r="E26">
        <v>60261</v>
      </c>
      <c r="F26">
        <v>202292</v>
      </c>
      <c r="G26" s="4">
        <v>26880.97</v>
      </c>
      <c r="H26">
        <v>233000</v>
      </c>
      <c r="I26" s="1">
        <v>4217.84</v>
      </c>
      <c r="J26" s="1">
        <v>21402.400000000001</v>
      </c>
      <c r="K26" s="1">
        <v>8879.5</v>
      </c>
      <c r="L26" s="1">
        <v>30235</v>
      </c>
      <c r="M26" s="1">
        <v>58126.3</v>
      </c>
      <c r="N26">
        <v>90672.7</v>
      </c>
      <c r="O26">
        <v>186386</v>
      </c>
      <c r="P26">
        <v>628582</v>
      </c>
      <c r="Q26">
        <v>244324</v>
      </c>
      <c r="R26" s="4">
        <v>1711580</v>
      </c>
      <c r="S26">
        <v>511297.77979413402</v>
      </c>
      <c r="T26">
        <v>106204</v>
      </c>
      <c r="U26">
        <v>106146</v>
      </c>
      <c r="V26" s="4">
        <v>61757.9</v>
      </c>
      <c r="W26">
        <v>28512</v>
      </c>
      <c r="X26">
        <v>40267</v>
      </c>
      <c r="Y26">
        <v>20689</v>
      </c>
      <c r="Z26">
        <v>8318</v>
      </c>
      <c r="AA26">
        <v>40387</v>
      </c>
      <c r="AB26">
        <v>5338</v>
      </c>
      <c r="AC26">
        <v>5769</v>
      </c>
      <c r="AD26">
        <v>1032</v>
      </c>
      <c r="AE26">
        <v>14878</v>
      </c>
      <c r="AM26">
        <v>40000</v>
      </c>
    </row>
    <row r="27" spans="1:39" x14ac:dyDescent="0.3">
      <c r="A27">
        <v>1995</v>
      </c>
      <c r="B27">
        <v>326211</v>
      </c>
      <c r="C27">
        <v>217637</v>
      </c>
      <c r="D27">
        <v>1495080</v>
      </c>
      <c r="E27">
        <v>63278</v>
      </c>
      <c r="F27">
        <v>199132</v>
      </c>
      <c r="G27" s="4">
        <v>27099.93</v>
      </c>
      <c r="H27">
        <v>208000</v>
      </c>
      <c r="I27" s="1">
        <v>4547.28</v>
      </c>
      <c r="J27" s="1">
        <v>20923.3</v>
      </c>
      <c r="K27" s="1">
        <v>9247.52</v>
      </c>
      <c r="L27" s="1">
        <v>31827.5</v>
      </c>
      <c r="M27" s="1">
        <v>55746.9</v>
      </c>
      <c r="N27">
        <v>89631.2</v>
      </c>
      <c r="O27">
        <v>179945</v>
      </c>
      <c r="P27">
        <v>585089</v>
      </c>
      <c r="Q27">
        <v>259083</v>
      </c>
      <c r="R27" s="4">
        <v>1706970</v>
      </c>
      <c r="S27">
        <v>711987.47699488304</v>
      </c>
      <c r="T27">
        <v>98906.3</v>
      </c>
      <c r="U27">
        <v>102964</v>
      </c>
      <c r="V27" s="4">
        <v>66213.3</v>
      </c>
      <c r="W27">
        <v>27015</v>
      </c>
      <c r="X27">
        <v>41582</v>
      </c>
      <c r="Y27">
        <v>23196</v>
      </c>
      <c r="Z27">
        <v>9850</v>
      </c>
      <c r="AA27">
        <v>39914</v>
      </c>
      <c r="AB27">
        <v>4939</v>
      </c>
      <c r="AC27">
        <v>5727</v>
      </c>
      <c r="AD27">
        <v>1150</v>
      </c>
      <c r="AE27">
        <v>15217</v>
      </c>
      <c r="AM27">
        <v>27000</v>
      </c>
    </row>
    <row r="28" spans="1:39" x14ac:dyDescent="0.3">
      <c r="A28">
        <v>1996</v>
      </c>
      <c r="B28">
        <v>337877</v>
      </c>
      <c r="C28">
        <v>218623</v>
      </c>
      <c r="D28">
        <v>1269060</v>
      </c>
      <c r="E28">
        <v>68042</v>
      </c>
      <c r="F28">
        <v>196460</v>
      </c>
      <c r="G28" s="4">
        <v>27321.1</v>
      </c>
      <c r="H28">
        <v>196000</v>
      </c>
      <c r="I28" s="1">
        <v>4902.45</v>
      </c>
      <c r="J28" s="1">
        <v>20454.8</v>
      </c>
      <c r="K28" s="1">
        <v>9630.7800000000007</v>
      </c>
      <c r="L28" s="1">
        <v>33503.9</v>
      </c>
      <c r="M28" s="1">
        <v>53464.800000000003</v>
      </c>
      <c r="N28">
        <v>87535.4</v>
      </c>
      <c r="O28">
        <v>173621</v>
      </c>
      <c r="P28">
        <v>519755</v>
      </c>
      <c r="Q28">
        <v>274789</v>
      </c>
      <c r="R28" s="4">
        <v>1701290</v>
      </c>
      <c r="S28">
        <v>700286.48758211895</v>
      </c>
      <c r="T28">
        <v>91241.600000000006</v>
      </c>
      <c r="U28">
        <v>101037</v>
      </c>
      <c r="V28" s="4">
        <v>71129</v>
      </c>
      <c r="W28">
        <v>25753</v>
      </c>
      <c r="X28">
        <v>42939</v>
      </c>
      <c r="Y28">
        <v>26006</v>
      </c>
      <c r="Z28">
        <v>11663</v>
      </c>
      <c r="AA28">
        <v>39789</v>
      </c>
      <c r="AB28">
        <v>4571</v>
      </c>
      <c r="AC28">
        <v>5686</v>
      </c>
      <c r="AD28">
        <v>1281</v>
      </c>
      <c r="AE28">
        <v>15564</v>
      </c>
      <c r="AF28">
        <v>20026.2</v>
      </c>
      <c r="AG28">
        <v>14963.9</v>
      </c>
      <c r="AH28">
        <v>64570</v>
      </c>
      <c r="AI28">
        <v>24127.3</v>
      </c>
      <c r="AJ28">
        <v>4593.7</v>
      </c>
      <c r="AK28">
        <f t="shared" si="0"/>
        <v>41522.9</v>
      </c>
      <c r="AL28">
        <v>522.9</v>
      </c>
      <c r="AM28">
        <v>41000</v>
      </c>
    </row>
    <row r="29" spans="1:39" x14ac:dyDescent="0.3">
      <c r="A29">
        <v>1997</v>
      </c>
      <c r="B29">
        <v>344702</v>
      </c>
      <c r="C29">
        <v>218463</v>
      </c>
      <c r="D29">
        <v>1172730</v>
      </c>
      <c r="E29">
        <v>71130</v>
      </c>
      <c r="F29">
        <v>196484</v>
      </c>
      <c r="G29" s="4">
        <v>27593.35</v>
      </c>
      <c r="H29">
        <v>194000</v>
      </c>
      <c r="I29" s="1">
        <v>5307.22</v>
      </c>
      <c r="J29" s="1">
        <v>19938.2</v>
      </c>
      <c r="K29" s="1">
        <v>10382.299999999999</v>
      </c>
      <c r="L29" s="1">
        <v>36202.6</v>
      </c>
      <c r="M29" s="1">
        <v>52604.9</v>
      </c>
      <c r="N29">
        <v>84463.6</v>
      </c>
      <c r="O29">
        <v>168077</v>
      </c>
      <c r="P29">
        <v>465277</v>
      </c>
      <c r="Q29">
        <v>302341</v>
      </c>
      <c r="R29" s="4">
        <v>1696340</v>
      </c>
      <c r="S29">
        <v>723333.89097089705</v>
      </c>
      <c r="T29">
        <v>82594</v>
      </c>
      <c r="U29">
        <v>98769.2</v>
      </c>
      <c r="V29" s="4">
        <v>73301.8</v>
      </c>
      <c r="W29">
        <v>26123</v>
      </c>
      <c r="X29">
        <v>44321</v>
      </c>
      <c r="Y29">
        <v>28932</v>
      </c>
      <c r="Z29">
        <v>13575</v>
      </c>
      <c r="AA29">
        <v>39460</v>
      </c>
      <c r="AB29">
        <v>4430</v>
      </c>
      <c r="AC29">
        <v>5504</v>
      </c>
      <c r="AD29">
        <v>1225</v>
      </c>
      <c r="AE29">
        <v>15883</v>
      </c>
    </row>
    <row r="30" spans="1:39" x14ac:dyDescent="0.3">
      <c r="A30">
        <v>1998</v>
      </c>
      <c r="B30">
        <v>350402</v>
      </c>
      <c r="C30">
        <v>217913</v>
      </c>
      <c r="D30">
        <v>1081080</v>
      </c>
      <c r="E30">
        <v>74421</v>
      </c>
      <c r="F30">
        <v>197261</v>
      </c>
      <c r="G30" s="4">
        <v>27868.91</v>
      </c>
      <c r="H30">
        <v>177000</v>
      </c>
      <c r="I30" s="1">
        <v>5745.4</v>
      </c>
      <c r="J30" s="1">
        <v>19434.7</v>
      </c>
      <c r="K30" s="1">
        <v>11192.5</v>
      </c>
      <c r="L30" s="1">
        <v>39118.699999999997</v>
      </c>
      <c r="M30" s="1">
        <v>51758.7</v>
      </c>
      <c r="N30">
        <v>82999.199999999997</v>
      </c>
      <c r="O30">
        <v>165212</v>
      </c>
      <c r="P30">
        <v>416899</v>
      </c>
      <c r="Q30">
        <v>335156</v>
      </c>
      <c r="R30" s="4">
        <v>1714770</v>
      </c>
      <c r="S30">
        <v>761064.32738946006</v>
      </c>
      <c r="T30">
        <v>78002.3</v>
      </c>
      <c r="U30">
        <v>95164.6</v>
      </c>
      <c r="V30" s="4">
        <v>75579.5</v>
      </c>
      <c r="W30">
        <v>28107</v>
      </c>
      <c r="X30">
        <v>45747</v>
      </c>
      <c r="Y30">
        <v>32186</v>
      </c>
      <c r="Z30">
        <v>15801</v>
      </c>
      <c r="AA30">
        <v>39104</v>
      </c>
      <c r="AB30">
        <v>4293</v>
      </c>
      <c r="AC30">
        <v>5328</v>
      </c>
      <c r="AD30">
        <v>1171</v>
      </c>
      <c r="AE30">
        <v>16208</v>
      </c>
      <c r="AM30">
        <v>35000</v>
      </c>
    </row>
    <row r="31" spans="1:39" x14ac:dyDescent="0.3">
      <c r="A31">
        <v>1999</v>
      </c>
      <c r="B31">
        <v>352169</v>
      </c>
      <c r="C31">
        <v>216667</v>
      </c>
      <c r="D31">
        <v>830434</v>
      </c>
      <c r="E31">
        <v>78757</v>
      </c>
      <c r="F31">
        <v>198239</v>
      </c>
      <c r="G31" s="4">
        <v>28147.97</v>
      </c>
      <c r="H31">
        <v>177000</v>
      </c>
      <c r="I31" s="1">
        <v>6219.77</v>
      </c>
      <c r="J31" s="1">
        <v>18943.8</v>
      </c>
      <c r="K31" s="1">
        <v>12065.9</v>
      </c>
      <c r="L31" s="1">
        <v>42269.7</v>
      </c>
      <c r="M31" s="1">
        <v>50926.2</v>
      </c>
      <c r="N31">
        <v>84327</v>
      </c>
      <c r="O31">
        <v>165200</v>
      </c>
      <c r="P31">
        <v>377361</v>
      </c>
      <c r="Q31">
        <v>378362</v>
      </c>
      <c r="R31" s="4">
        <v>1753150</v>
      </c>
      <c r="S31">
        <v>685479.36606810801</v>
      </c>
      <c r="T31">
        <v>75964.299999999988</v>
      </c>
      <c r="U31">
        <v>93035.199999999997</v>
      </c>
      <c r="V31" s="4">
        <v>77967.100000000006</v>
      </c>
      <c r="W31">
        <v>32566</v>
      </c>
      <c r="X31">
        <v>47219</v>
      </c>
      <c r="Y31">
        <v>35807</v>
      </c>
      <c r="Z31">
        <v>18393</v>
      </c>
      <c r="AA31">
        <v>38646</v>
      </c>
      <c r="AB31">
        <v>4161</v>
      </c>
      <c r="AC31">
        <v>5157</v>
      </c>
      <c r="AD31">
        <v>1320</v>
      </c>
      <c r="AE31">
        <v>16539</v>
      </c>
      <c r="AF31">
        <v>9876.5</v>
      </c>
      <c r="AG31">
        <v>8225.9</v>
      </c>
      <c r="AH31">
        <v>20840.599999999999</v>
      </c>
      <c r="AI31">
        <v>37641.1</v>
      </c>
      <c r="AJ31">
        <v>10941.1</v>
      </c>
      <c r="AK31">
        <f t="shared" si="0"/>
        <v>2280.8000000000002</v>
      </c>
      <c r="AL31">
        <v>2280.8000000000002</v>
      </c>
    </row>
    <row r="32" spans="1:39" x14ac:dyDescent="0.3">
      <c r="A32">
        <v>2000</v>
      </c>
      <c r="B32">
        <v>369214</v>
      </c>
      <c r="C32">
        <v>216516</v>
      </c>
      <c r="D32">
        <v>875282</v>
      </c>
      <c r="E32">
        <v>79620</v>
      </c>
      <c r="F32">
        <v>197520</v>
      </c>
      <c r="G32" s="4">
        <v>28429.91</v>
      </c>
      <c r="H32">
        <v>184000</v>
      </c>
      <c r="I32" s="1">
        <v>6138.03</v>
      </c>
      <c r="J32" s="1">
        <v>19921.8</v>
      </c>
      <c r="K32" s="1">
        <v>12621</v>
      </c>
      <c r="L32" s="1">
        <v>43197.3</v>
      </c>
      <c r="M32" s="1">
        <v>50355.3</v>
      </c>
      <c r="N32">
        <v>86812.3</v>
      </c>
      <c r="O32">
        <v>167621</v>
      </c>
      <c r="P32">
        <v>338707</v>
      </c>
      <c r="Q32">
        <v>406381</v>
      </c>
      <c r="R32" s="4">
        <v>1818330</v>
      </c>
      <c r="S32">
        <v>590940.78297448205</v>
      </c>
      <c r="T32">
        <v>76433.3</v>
      </c>
      <c r="U32">
        <v>91087.4</v>
      </c>
      <c r="V32" s="4">
        <v>79038</v>
      </c>
      <c r="W32">
        <v>42189</v>
      </c>
      <c r="X32">
        <v>47208</v>
      </c>
      <c r="Y32">
        <v>36665</v>
      </c>
      <c r="Z32">
        <v>19286</v>
      </c>
      <c r="AA32">
        <v>38742</v>
      </c>
      <c r="AB32">
        <v>4166</v>
      </c>
      <c r="AC32">
        <v>5223</v>
      </c>
      <c r="AD32">
        <v>1487</v>
      </c>
      <c r="AE32">
        <v>16414</v>
      </c>
      <c r="AM32">
        <v>22000</v>
      </c>
    </row>
    <row r="33" spans="1:39" x14ac:dyDescent="0.3">
      <c r="A33">
        <v>2001</v>
      </c>
      <c r="B33">
        <v>391194</v>
      </c>
      <c r="C33">
        <v>216581</v>
      </c>
      <c r="D33">
        <v>991871</v>
      </c>
      <c r="E33">
        <v>82073</v>
      </c>
      <c r="F33">
        <v>199030</v>
      </c>
      <c r="G33" s="4">
        <v>28715.360000000001</v>
      </c>
      <c r="H33">
        <v>176000</v>
      </c>
      <c r="I33" s="1">
        <v>6057.37</v>
      </c>
      <c r="J33" s="1">
        <v>20950.2</v>
      </c>
      <c r="K33" s="1">
        <v>13201.7</v>
      </c>
      <c r="L33" s="1">
        <v>44145.2</v>
      </c>
      <c r="M33" s="1">
        <v>49790.8</v>
      </c>
      <c r="N33">
        <v>88900.6</v>
      </c>
      <c r="O33">
        <v>171339</v>
      </c>
      <c r="P33">
        <v>324726</v>
      </c>
      <c r="Q33">
        <v>437789</v>
      </c>
      <c r="R33" s="4">
        <v>1865510</v>
      </c>
      <c r="S33">
        <v>517009.66055443097</v>
      </c>
      <c r="T33">
        <v>79397.399999999994</v>
      </c>
      <c r="U33">
        <v>90853.9</v>
      </c>
      <c r="V33" s="4">
        <v>80234.3</v>
      </c>
      <c r="W33">
        <v>54816</v>
      </c>
      <c r="X33">
        <v>47198</v>
      </c>
      <c r="Y33">
        <v>37544</v>
      </c>
      <c r="Z33">
        <v>20223</v>
      </c>
      <c r="AA33">
        <v>38621</v>
      </c>
      <c r="AB33">
        <v>4172</v>
      </c>
      <c r="AC33">
        <v>5290</v>
      </c>
      <c r="AD33">
        <v>2108</v>
      </c>
      <c r="AE33">
        <v>16291</v>
      </c>
      <c r="AF33">
        <v>8364.9</v>
      </c>
      <c r="AG33">
        <v>126.7</v>
      </c>
      <c r="AH33">
        <v>1797.2</v>
      </c>
      <c r="AI33">
        <v>62</v>
      </c>
      <c r="AJ33">
        <v>414.6</v>
      </c>
      <c r="AK33">
        <f t="shared" si="0"/>
        <v>23549.8</v>
      </c>
      <c r="AL33">
        <v>1549.8</v>
      </c>
      <c r="AM33">
        <v>22000</v>
      </c>
    </row>
    <row r="34" spans="1:39" x14ac:dyDescent="0.3">
      <c r="A34">
        <v>2002</v>
      </c>
      <c r="B34">
        <v>399305</v>
      </c>
      <c r="C34">
        <v>218256</v>
      </c>
      <c r="D34">
        <v>1087820</v>
      </c>
      <c r="E34">
        <v>85655</v>
      </c>
      <c r="F34">
        <v>200497</v>
      </c>
      <c r="G34" s="4">
        <v>28989.07</v>
      </c>
      <c r="H34">
        <v>191000</v>
      </c>
      <c r="I34" s="1">
        <v>5977.76</v>
      </c>
      <c r="J34" s="1">
        <v>22031.7</v>
      </c>
      <c r="K34" s="1">
        <v>13809</v>
      </c>
      <c r="L34" s="1">
        <v>45114</v>
      </c>
      <c r="M34" s="1">
        <v>49232.7</v>
      </c>
      <c r="N34">
        <v>92733.5</v>
      </c>
      <c r="O34">
        <v>178553</v>
      </c>
      <c r="P34">
        <v>328437</v>
      </c>
      <c r="Q34">
        <v>468320</v>
      </c>
      <c r="R34" s="4">
        <v>1908910</v>
      </c>
      <c r="S34">
        <v>498608.599052431</v>
      </c>
      <c r="T34">
        <v>85383</v>
      </c>
      <c r="U34">
        <v>91450.6</v>
      </c>
      <c r="V34" s="4">
        <v>83710.7</v>
      </c>
      <c r="W34">
        <v>68048</v>
      </c>
      <c r="X34">
        <v>47187</v>
      </c>
      <c r="Y34">
        <v>38444</v>
      </c>
      <c r="Z34">
        <v>21205</v>
      </c>
      <c r="AA34">
        <v>38327</v>
      </c>
      <c r="AB34">
        <v>4554</v>
      </c>
      <c r="AC34">
        <v>5598</v>
      </c>
      <c r="AD34">
        <v>2990</v>
      </c>
      <c r="AE34">
        <v>16086</v>
      </c>
      <c r="AM34">
        <v>24000</v>
      </c>
    </row>
    <row r="35" spans="1:39" x14ac:dyDescent="0.3">
      <c r="A35">
        <v>2003</v>
      </c>
      <c r="B35">
        <v>410347</v>
      </c>
      <c r="C35">
        <v>220192</v>
      </c>
      <c r="D35">
        <v>1079900</v>
      </c>
      <c r="E35">
        <v>87697</v>
      </c>
      <c r="F35">
        <v>201241</v>
      </c>
      <c r="G35" s="4">
        <v>29266.28</v>
      </c>
      <c r="H35">
        <v>193000</v>
      </c>
      <c r="I35" s="1">
        <v>5899.2</v>
      </c>
      <c r="J35" s="1">
        <v>23169.1</v>
      </c>
      <c r="K35" s="1">
        <v>14444.4</v>
      </c>
      <c r="L35" s="1">
        <v>46104</v>
      </c>
      <c r="M35" s="1">
        <v>48680.800000000003</v>
      </c>
      <c r="N35">
        <v>96554.9</v>
      </c>
      <c r="O35">
        <v>185356</v>
      </c>
      <c r="P35">
        <v>323749</v>
      </c>
      <c r="Q35">
        <v>502243</v>
      </c>
      <c r="R35" s="4">
        <v>1937550</v>
      </c>
      <c r="S35">
        <v>480122.86037472897</v>
      </c>
      <c r="T35">
        <v>92262.1</v>
      </c>
      <c r="U35">
        <v>92043.9</v>
      </c>
      <c r="V35" s="4">
        <v>87584.5</v>
      </c>
      <c r="W35">
        <v>84533</v>
      </c>
      <c r="X35">
        <v>47177</v>
      </c>
      <c r="Y35">
        <v>39366</v>
      </c>
      <c r="Z35">
        <v>22236</v>
      </c>
      <c r="AA35">
        <v>38413</v>
      </c>
      <c r="AB35">
        <v>4970</v>
      </c>
      <c r="AC35">
        <v>5924</v>
      </c>
      <c r="AD35">
        <v>3190</v>
      </c>
      <c r="AE35">
        <v>15883</v>
      </c>
      <c r="AF35">
        <v>3544.6</v>
      </c>
      <c r="AG35">
        <v>8025.3</v>
      </c>
      <c r="AH35">
        <v>7093.6</v>
      </c>
      <c r="AI35">
        <v>51915.4</v>
      </c>
      <c r="AJ35">
        <v>3440.6</v>
      </c>
      <c r="AK35">
        <f t="shared" si="0"/>
        <v>26904</v>
      </c>
      <c r="AL35">
        <v>904</v>
      </c>
      <c r="AM35">
        <v>26000</v>
      </c>
    </row>
    <row r="36" spans="1:39" x14ac:dyDescent="0.3">
      <c r="A36">
        <v>2004</v>
      </c>
      <c r="B36">
        <v>448656</v>
      </c>
      <c r="C36">
        <v>221789</v>
      </c>
      <c r="D36">
        <v>890571</v>
      </c>
      <c r="E36">
        <v>89700</v>
      </c>
      <c r="F36">
        <v>199177</v>
      </c>
      <c r="G36" s="4">
        <v>29521</v>
      </c>
      <c r="H36">
        <v>195000</v>
      </c>
      <c r="I36" s="1">
        <v>6614.74</v>
      </c>
      <c r="J36" s="1">
        <v>22865.8</v>
      </c>
      <c r="K36" s="1">
        <v>14564.7</v>
      </c>
      <c r="L36" s="1">
        <v>42519.7</v>
      </c>
      <c r="M36" s="1">
        <v>47176.2</v>
      </c>
      <c r="N36">
        <v>99272.2</v>
      </c>
      <c r="O36">
        <v>190600</v>
      </c>
      <c r="P36">
        <v>300914</v>
      </c>
      <c r="Q36">
        <v>521359</v>
      </c>
      <c r="R36" s="4">
        <v>1947320</v>
      </c>
      <c r="S36">
        <v>447614.79389187798</v>
      </c>
      <c r="T36">
        <v>97755.3</v>
      </c>
      <c r="U36">
        <v>92126.3</v>
      </c>
      <c r="V36" s="4">
        <v>87818.1</v>
      </c>
      <c r="W36">
        <v>65916</v>
      </c>
      <c r="X36">
        <v>45853</v>
      </c>
      <c r="Y36">
        <v>39816</v>
      </c>
      <c r="Z36">
        <v>25520</v>
      </c>
      <c r="AA36">
        <v>38488</v>
      </c>
      <c r="AB36">
        <v>4888</v>
      </c>
      <c r="AC36">
        <v>6219</v>
      </c>
      <c r="AD36">
        <v>3404</v>
      </c>
      <c r="AE36">
        <v>16150</v>
      </c>
      <c r="AM36">
        <v>27000</v>
      </c>
    </row>
    <row r="37" spans="1:39" x14ac:dyDescent="0.3">
      <c r="A37">
        <v>2005</v>
      </c>
      <c r="B37">
        <v>469645</v>
      </c>
      <c r="C37">
        <v>223327</v>
      </c>
      <c r="D37">
        <v>763688</v>
      </c>
      <c r="E37">
        <v>91796</v>
      </c>
      <c r="F37">
        <v>196451</v>
      </c>
      <c r="G37" s="4">
        <v>29779.27</v>
      </c>
      <c r="H37">
        <v>188000</v>
      </c>
      <c r="I37" s="1">
        <v>7417.05</v>
      </c>
      <c r="J37" s="1">
        <v>22566.400000000001</v>
      </c>
      <c r="K37" s="1">
        <v>14686</v>
      </c>
      <c r="L37" s="1">
        <v>39214.1</v>
      </c>
      <c r="M37" s="1">
        <v>45718.1</v>
      </c>
      <c r="N37">
        <v>99816.3</v>
      </c>
      <c r="O37">
        <v>194766</v>
      </c>
      <c r="P37">
        <v>274338</v>
      </c>
      <c r="Q37">
        <v>544881</v>
      </c>
      <c r="R37" s="4">
        <v>1964790</v>
      </c>
      <c r="S37">
        <v>413693.10372475401</v>
      </c>
      <c r="T37">
        <v>104219.8</v>
      </c>
      <c r="U37">
        <v>92444.1</v>
      </c>
      <c r="V37" s="4">
        <v>88115.5</v>
      </c>
      <c r="W37">
        <v>53359</v>
      </c>
      <c r="X37">
        <v>44567</v>
      </c>
      <c r="Y37">
        <v>40271</v>
      </c>
      <c r="Z37">
        <v>29289</v>
      </c>
      <c r="AA37">
        <v>38488</v>
      </c>
      <c r="AB37">
        <v>4807</v>
      </c>
      <c r="AC37">
        <v>6528</v>
      </c>
      <c r="AD37">
        <v>3058</v>
      </c>
      <c r="AE37">
        <v>16421</v>
      </c>
      <c r="AF37">
        <v>33123.800000000003</v>
      </c>
      <c r="AG37">
        <v>21702.5</v>
      </c>
      <c r="AH37">
        <v>21135.200000000001</v>
      </c>
      <c r="AI37">
        <v>41080.699999999997</v>
      </c>
      <c r="AJ37">
        <v>5610.3</v>
      </c>
      <c r="AK37">
        <f t="shared" si="0"/>
        <v>26891.4</v>
      </c>
      <c r="AL37">
        <v>1891.4</v>
      </c>
      <c r="AM37">
        <v>25000</v>
      </c>
    </row>
    <row r="38" spans="1:39" x14ac:dyDescent="0.3">
      <c r="A38">
        <v>2006</v>
      </c>
      <c r="B38">
        <v>506919</v>
      </c>
      <c r="C38">
        <v>225539</v>
      </c>
      <c r="D38">
        <v>785756</v>
      </c>
      <c r="E38">
        <v>92756</v>
      </c>
      <c r="F38">
        <v>192803</v>
      </c>
      <c r="G38" s="4">
        <v>29992.42</v>
      </c>
      <c r="H38">
        <v>182000</v>
      </c>
      <c r="I38" s="1">
        <v>8016.87</v>
      </c>
      <c r="J38" s="1">
        <v>21812.6</v>
      </c>
      <c r="K38" s="1">
        <v>14821.3</v>
      </c>
      <c r="L38" s="1">
        <v>42997.9</v>
      </c>
      <c r="M38" s="1">
        <v>43872.3</v>
      </c>
      <c r="N38">
        <v>97768.6</v>
      </c>
      <c r="O38">
        <v>196615</v>
      </c>
      <c r="P38">
        <v>266415</v>
      </c>
      <c r="Q38">
        <v>511029</v>
      </c>
      <c r="R38" s="4">
        <v>1966630</v>
      </c>
      <c r="S38">
        <v>381922.10766676097</v>
      </c>
      <c r="T38">
        <v>109776.20000000001</v>
      </c>
      <c r="U38">
        <v>93095.3</v>
      </c>
      <c r="V38" s="4">
        <v>85879.1</v>
      </c>
      <c r="W38">
        <v>72679</v>
      </c>
      <c r="X38">
        <v>44305</v>
      </c>
      <c r="Y38">
        <v>38060</v>
      </c>
      <c r="Z38">
        <v>30393</v>
      </c>
      <c r="AA38">
        <v>38653</v>
      </c>
      <c r="AB38">
        <v>4237</v>
      </c>
      <c r="AC38">
        <v>6851</v>
      </c>
      <c r="AD38">
        <v>2748</v>
      </c>
      <c r="AE38">
        <v>16783</v>
      </c>
      <c r="AM38">
        <v>26000</v>
      </c>
    </row>
    <row r="39" spans="1:39" x14ac:dyDescent="0.3">
      <c r="A39">
        <v>2007</v>
      </c>
      <c r="B39">
        <v>521048</v>
      </c>
      <c r="C39">
        <v>227581</v>
      </c>
      <c r="D39">
        <v>860631</v>
      </c>
      <c r="E39">
        <v>92671</v>
      </c>
      <c r="F39">
        <v>187580</v>
      </c>
      <c r="G39" s="4">
        <v>30208.48</v>
      </c>
      <c r="H39">
        <v>174000</v>
      </c>
      <c r="I39" s="1">
        <v>8665.19</v>
      </c>
      <c r="J39" s="1">
        <v>21083.9</v>
      </c>
      <c r="K39" s="1">
        <v>14957.9</v>
      </c>
      <c r="L39" s="1">
        <v>47146.8</v>
      </c>
      <c r="M39" s="1">
        <v>42101</v>
      </c>
      <c r="N39">
        <v>94960.4</v>
      </c>
      <c r="O39">
        <v>197440</v>
      </c>
      <c r="P39">
        <v>284350</v>
      </c>
      <c r="Q39">
        <v>486582</v>
      </c>
      <c r="R39" s="4">
        <v>1940850</v>
      </c>
      <c r="S39">
        <v>378720.05235756002</v>
      </c>
      <c r="T39">
        <v>114487.70000000001</v>
      </c>
      <c r="U39">
        <v>93926.1</v>
      </c>
      <c r="V39" s="4">
        <v>84171.1</v>
      </c>
      <c r="W39">
        <v>100266</v>
      </c>
      <c r="X39">
        <v>44044</v>
      </c>
      <c r="Y39">
        <v>35969</v>
      </c>
      <c r="Z39">
        <v>31538</v>
      </c>
      <c r="AA39">
        <v>38821</v>
      </c>
      <c r="AB39">
        <v>3734</v>
      </c>
      <c r="AC39">
        <v>7190</v>
      </c>
      <c r="AD39">
        <v>2747</v>
      </c>
      <c r="AE39">
        <v>17153</v>
      </c>
      <c r="AF39">
        <v>4056.9</v>
      </c>
      <c r="AG39">
        <v>11500.7</v>
      </c>
      <c r="AH39">
        <v>19037</v>
      </c>
      <c r="AI39">
        <v>29797.5</v>
      </c>
      <c r="AJ39">
        <v>7198.2</v>
      </c>
      <c r="AK39">
        <f t="shared" si="0"/>
        <v>26980.400000000001</v>
      </c>
      <c r="AL39">
        <v>980.4</v>
      </c>
      <c r="AM39">
        <v>26000</v>
      </c>
    </row>
    <row r="40" spans="1:39" x14ac:dyDescent="0.3">
      <c r="A40">
        <v>2008</v>
      </c>
      <c r="B40">
        <v>545715</v>
      </c>
      <c r="C40">
        <v>230193</v>
      </c>
      <c r="D40">
        <v>1154610</v>
      </c>
      <c r="E40">
        <v>91145</v>
      </c>
      <c r="F40">
        <v>182127</v>
      </c>
      <c r="G40" s="4">
        <v>30424.9</v>
      </c>
      <c r="H40">
        <v>161000</v>
      </c>
      <c r="I40" s="1">
        <v>8546.2900000000009</v>
      </c>
      <c r="J40" s="1">
        <v>19757.099999999999</v>
      </c>
      <c r="K40" s="1">
        <v>15557.7</v>
      </c>
      <c r="L40" s="1">
        <v>42161.3</v>
      </c>
      <c r="M40" s="1">
        <v>40367.1</v>
      </c>
      <c r="N40">
        <v>92350.8</v>
      </c>
      <c r="O40">
        <v>196553</v>
      </c>
      <c r="P40">
        <v>321242</v>
      </c>
      <c r="Q40">
        <v>462944</v>
      </c>
      <c r="R40" s="4">
        <v>1903920</v>
      </c>
      <c r="S40">
        <v>325470.37837229401</v>
      </c>
      <c r="T40">
        <v>120587.1</v>
      </c>
      <c r="U40">
        <v>94479.2</v>
      </c>
      <c r="V40" s="4">
        <v>81561.2</v>
      </c>
      <c r="W40">
        <v>54135</v>
      </c>
      <c r="X40">
        <v>44373</v>
      </c>
      <c r="Y40">
        <v>36211</v>
      </c>
      <c r="Z40">
        <v>29296</v>
      </c>
      <c r="AA40">
        <v>38913</v>
      </c>
      <c r="AB40">
        <v>3599</v>
      </c>
      <c r="AC40">
        <v>7384</v>
      </c>
      <c r="AD40">
        <v>2746</v>
      </c>
      <c r="AE40">
        <v>17765</v>
      </c>
      <c r="AM40">
        <v>25000</v>
      </c>
    </row>
    <row r="41" spans="1:39" x14ac:dyDescent="0.3">
      <c r="A41">
        <v>2009</v>
      </c>
      <c r="B41">
        <v>547383</v>
      </c>
      <c r="C41">
        <v>231857</v>
      </c>
      <c r="D41">
        <v>1517260</v>
      </c>
      <c r="E41">
        <v>88945</v>
      </c>
      <c r="F41">
        <v>176037</v>
      </c>
      <c r="G41" s="4">
        <v>30643.62</v>
      </c>
      <c r="H41">
        <v>153000</v>
      </c>
      <c r="I41" s="1">
        <v>8429.02</v>
      </c>
      <c r="J41" s="1">
        <v>18513.8</v>
      </c>
      <c r="K41" s="1">
        <v>16181.5</v>
      </c>
      <c r="L41" s="1">
        <v>37703.1</v>
      </c>
      <c r="M41" s="1">
        <v>38704.699999999997</v>
      </c>
      <c r="N41">
        <v>89642.4</v>
      </c>
      <c r="O41">
        <v>193533</v>
      </c>
      <c r="P41">
        <v>365158</v>
      </c>
      <c r="Q41">
        <v>442948</v>
      </c>
      <c r="R41" s="4">
        <v>1844400</v>
      </c>
      <c r="S41">
        <v>286055.62169595901</v>
      </c>
      <c r="T41">
        <v>125555.20000000001</v>
      </c>
      <c r="U41">
        <v>94498.6</v>
      </c>
      <c r="V41" s="4">
        <v>79254.2</v>
      </c>
      <c r="W41">
        <v>29911</v>
      </c>
      <c r="X41">
        <v>44704</v>
      </c>
      <c r="Y41">
        <v>36454</v>
      </c>
      <c r="Z41">
        <v>27213</v>
      </c>
      <c r="AA41">
        <v>39015</v>
      </c>
      <c r="AB41">
        <v>3468</v>
      </c>
      <c r="AC41">
        <v>7583</v>
      </c>
      <c r="AD41">
        <v>2341</v>
      </c>
      <c r="AE41">
        <v>18400</v>
      </c>
      <c r="AF41">
        <v>2686.2</v>
      </c>
      <c r="AG41">
        <v>1591.5</v>
      </c>
      <c r="AH41">
        <v>12492.7</v>
      </c>
      <c r="AI41">
        <v>9851.4</v>
      </c>
      <c r="AJ41">
        <v>6442.3</v>
      </c>
      <c r="AK41">
        <f t="shared" si="0"/>
        <v>24777</v>
      </c>
      <c r="AL41">
        <v>777</v>
      </c>
      <c r="AM41">
        <v>24000</v>
      </c>
    </row>
    <row r="42" spans="1:39" x14ac:dyDescent="0.3">
      <c r="A42">
        <v>2010</v>
      </c>
      <c r="B42">
        <v>554810</v>
      </c>
      <c r="C42">
        <v>232352</v>
      </c>
      <c r="D42">
        <v>1464480</v>
      </c>
      <c r="E42">
        <v>87544</v>
      </c>
      <c r="F42">
        <v>169501</v>
      </c>
      <c r="G42" s="4">
        <v>30807.200000000001</v>
      </c>
      <c r="H42">
        <v>154000</v>
      </c>
      <c r="I42" s="1">
        <v>8677.6</v>
      </c>
      <c r="J42" s="1">
        <v>17909.2</v>
      </c>
      <c r="K42" s="1">
        <v>16315.7</v>
      </c>
      <c r="L42" s="1">
        <v>36744</v>
      </c>
      <c r="M42" s="1">
        <v>37903</v>
      </c>
      <c r="N42">
        <v>86708.7</v>
      </c>
      <c r="O42">
        <v>187973</v>
      </c>
      <c r="P42">
        <v>412003</v>
      </c>
      <c r="Q42">
        <v>444999</v>
      </c>
      <c r="R42" s="4">
        <v>1776750</v>
      </c>
      <c r="S42">
        <v>270790.59869495401</v>
      </c>
      <c r="T42">
        <v>126346.9</v>
      </c>
      <c r="U42">
        <v>94391.3</v>
      </c>
      <c r="V42" s="4">
        <v>79332.2</v>
      </c>
      <c r="W42">
        <v>35944</v>
      </c>
      <c r="X42">
        <v>45104</v>
      </c>
      <c r="Y42">
        <v>36275</v>
      </c>
      <c r="Z42">
        <v>24665</v>
      </c>
      <c r="AA42">
        <v>39195</v>
      </c>
      <c r="AB42">
        <v>3565</v>
      </c>
      <c r="AC42">
        <v>7632</v>
      </c>
      <c r="AD42">
        <v>1996</v>
      </c>
      <c r="AE42">
        <v>18343</v>
      </c>
      <c r="AM42">
        <v>20000</v>
      </c>
    </row>
    <row r="43" spans="1:39" x14ac:dyDescent="0.3">
      <c r="A43">
        <v>2011</v>
      </c>
      <c r="B43">
        <v>551694</v>
      </c>
      <c r="C43">
        <v>231619</v>
      </c>
      <c r="D43">
        <v>1398880</v>
      </c>
      <c r="E43">
        <v>87130</v>
      </c>
      <c r="F43">
        <v>162632</v>
      </c>
      <c r="G43" s="4">
        <v>30972.720000000001</v>
      </c>
      <c r="H43">
        <v>166000</v>
      </c>
      <c r="I43" s="1">
        <v>8933.5</v>
      </c>
      <c r="J43" s="1">
        <v>17324.3</v>
      </c>
      <c r="K43" s="1">
        <v>16451.099999999999</v>
      </c>
      <c r="L43" s="1">
        <v>35809.300000000003</v>
      </c>
      <c r="M43" s="1">
        <v>37117.9</v>
      </c>
      <c r="N43">
        <v>84575.8</v>
      </c>
      <c r="O43">
        <v>181310</v>
      </c>
      <c r="P43">
        <v>425469</v>
      </c>
      <c r="Q43">
        <v>450894</v>
      </c>
      <c r="R43" s="4">
        <v>1708910</v>
      </c>
      <c r="S43">
        <v>262512.03346836998</v>
      </c>
      <c r="T43">
        <v>125023</v>
      </c>
      <c r="U43">
        <v>94094.3</v>
      </c>
      <c r="V43" s="4">
        <v>79882.5</v>
      </c>
      <c r="W43">
        <v>43261</v>
      </c>
      <c r="X43">
        <v>45507</v>
      </c>
      <c r="Y43">
        <v>36097</v>
      </c>
      <c r="Z43">
        <v>22355</v>
      </c>
      <c r="AA43">
        <v>39266</v>
      </c>
      <c r="AB43">
        <v>3666</v>
      </c>
      <c r="AC43">
        <v>7680</v>
      </c>
      <c r="AD43">
        <v>1344</v>
      </c>
      <c r="AE43">
        <v>18286</v>
      </c>
      <c r="AF43">
        <v>3734.5</v>
      </c>
      <c r="AG43">
        <v>18744.8</v>
      </c>
      <c r="AH43">
        <v>8041</v>
      </c>
      <c r="AI43">
        <v>100049.1</v>
      </c>
      <c r="AJ43">
        <v>5041.8</v>
      </c>
      <c r="AK43">
        <f t="shared" si="0"/>
        <v>22518</v>
      </c>
      <c r="AL43">
        <v>2518</v>
      </c>
      <c r="AM43">
        <v>20000</v>
      </c>
    </row>
    <row r="44" spans="1:39" x14ac:dyDescent="0.3">
      <c r="A44">
        <v>2012</v>
      </c>
      <c r="B44">
        <v>574876</v>
      </c>
      <c r="C44">
        <v>232428</v>
      </c>
      <c r="D44">
        <v>1394950</v>
      </c>
      <c r="E44">
        <v>87820</v>
      </c>
      <c r="F44">
        <v>155982</v>
      </c>
      <c r="G44" s="4">
        <v>31090.06</v>
      </c>
      <c r="H44">
        <v>169000</v>
      </c>
      <c r="I44" s="1">
        <v>8579.1299999999992</v>
      </c>
      <c r="J44" s="1">
        <v>16416.8</v>
      </c>
      <c r="K44" s="1">
        <v>16531.599999999999</v>
      </c>
      <c r="L44" s="1">
        <v>33302.199999999997</v>
      </c>
      <c r="M44" s="1">
        <v>35518.5</v>
      </c>
      <c r="N44">
        <v>82183.7</v>
      </c>
      <c r="O44">
        <v>173847</v>
      </c>
      <c r="P44">
        <v>431763</v>
      </c>
      <c r="Q44">
        <v>465277</v>
      </c>
      <c r="R44" s="4">
        <v>1639270</v>
      </c>
      <c r="S44">
        <v>266619.29042810301</v>
      </c>
      <c r="T44">
        <v>121308.79999999999</v>
      </c>
      <c r="U44">
        <v>94041.600000000006</v>
      </c>
      <c r="V44" s="4">
        <v>80768.800000000003</v>
      </c>
      <c r="W44">
        <v>63631</v>
      </c>
      <c r="X44">
        <v>45237</v>
      </c>
      <c r="Y44">
        <v>39035</v>
      </c>
      <c r="Z44">
        <v>25508</v>
      </c>
      <c r="AA44">
        <v>39376</v>
      </c>
      <c r="AB44">
        <v>3831</v>
      </c>
      <c r="AC44">
        <v>7550</v>
      </c>
      <c r="AD44">
        <v>905</v>
      </c>
      <c r="AE44">
        <v>18627</v>
      </c>
      <c r="AM44">
        <v>20000</v>
      </c>
    </row>
    <row r="45" spans="1:39" x14ac:dyDescent="0.3">
      <c r="A45">
        <v>2013</v>
      </c>
      <c r="B45">
        <v>587001</v>
      </c>
      <c r="C45">
        <v>236634</v>
      </c>
      <c r="D45">
        <v>1955570</v>
      </c>
      <c r="E45">
        <v>86705</v>
      </c>
      <c r="F45">
        <v>147571</v>
      </c>
      <c r="G45" s="4">
        <v>31208.73</v>
      </c>
      <c r="H45">
        <v>140000</v>
      </c>
      <c r="I45" s="1">
        <v>8238.81</v>
      </c>
      <c r="J45" s="1">
        <v>15556.8</v>
      </c>
      <c r="K45" s="1">
        <v>16612.599999999999</v>
      </c>
      <c r="L45" s="1">
        <v>30970.6</v>
      </c>
      <c r="M45" s="1">
        <v>33988</v>
      </c>
      <c r="N45">
        <v>81064.100000000006</v>
      </c>
      <c r="O45">
        <v>167519</v>
      </c>
      <c r="P45">
        <v>475060</v>
      </c>
      <c r="Q45">
        <v>482859</v>
      </c>
      <c r="R45" s="4">
        <v>1586650</v>
      </c>
      <c r="S45">
        <v>280389.63033405697</v>
      </c>
      <c r="T45">
        <v>116719.79999999999</v>
      </c>
      <c r="U45">
        <v>94739</v>
      </c>
      <c r="V45" s="4">
        <v>81819.199999999997</v>
      </c>
      <c r="W45">
        <v>97011</v>
      </c>
      <c r="X45">
        <v>44968</v>
      </c>
      <c r="Y45">
        <v>42213</v>
      </c>
      <c r="Z45">
        <v>29106</v>
      </c>
      <c r="AA45">
        <v>39273</v>
      </c>
      <c r="AB45">
        <v>4003</v>
      </c>
      <c r="AC45">
        <v>7421</v>
      </c>
      <c r="AD45">
        <v>1135</v>
      </c>
      <c r="AE45">
        <v>18975</v>
      </c>
      <c r="AF45">
        <v>7485.3</v>
      </c>
      <c r="AG45">
        <v>9871.1</v>
      </c>
      <c r="AH45">
        <v>14919.7</v>
      </c>
      <c r="AI45">
        <v>19238.5</v>
      </c>
      <c r="AJ45">
        <v>5867.9</v>
      </c>
      <c r="AK45">
        <f t="shared" si="0"/>
        <v>20747.099999999999</v>
      </c>
      <c r="AL45">
        <v>747.1</v>
      </c>
      <c r="AM45">
        <v>20000</v>
      </c>
    </row>
    <row r="46" spans="1:39" x14ac:dyDescent="0.3">
      <c r="A46">
        <v>2014</v>
      </c>
      <c r="B46">
        <v>617198</v>
      </c>
      <c r="C46">
        <v>243349</v>
      </c>
      <c r="D46">
        <v>3025430</v>
      </c>
      <c r="E46">
        <v>95791</v>
      </c>
      <c r="F46">
        <v>139371</v>
      </c>
      <c r="G46" s="4">
        <v>31285.79</v>
      </c>
      <c r="H46">
        <v>117000</v>
      </c>
      <c r="I46" s="1">
        <v>7978.54</v>
      </c>
      <c r="J46" s="1">
        <v>15410</v>
      </c>
      <c r="K46" s="1">
        <v>16564.400000000001</v>
      </c>
      <c r="L46" s="1">
        <v>28991.5</v>
      </c>
      <c r="M46" s="1">
        <v>33600.6</v>
      </c>
      <c r="N46">
        <v>82394.600000000006</v>
      </c>
      <c r="O46">
        <v>162929</v>
      </c>
      <c r="P46">
        <v>553430</v>
      </c>
      <c r="Q46">
        <v>473463</v>
      </c>
      <c r="R46" s="4">
        <v>1533040</v>
      </c>
      <c r="S46">
        <v>257762.18119795399</v>
      </c>
      <c r="T46">
        <v>111252.7</v>
      </c>
      <c r="U46">
        <v>95972.9</v>
      </c>
      <c r="V46" s="4">
        <v>83297.399999999994</v>
      </c>
      <c r="W46">
        <v>71996</v>
      </c>
      <c r="X46">
        <v>45238</v>
      </c>
      <c r="Y46">
        <v>42109</v>
      </c>
      <c r="Z46">
        <v>26816</v>
      </c>
      <c r="AA46">
        <v>39245</v>
      </c>
      <c r="AB46">
        <v>4221</v>
      </c>
      <c r="AC46">
        <v>7589</v>
      </c>
      <c r="AD46">
        <v>1424</v>
      </c>
      <c r="AE46">
        <v>19225</v>
      </c>
      <c r="AM46">
        <v>19000</v>
      </c>
    </row>
    <row r="47" spans="1:39" x14ac:dyDescent="0.3">
      <c r="A47">
        <v>2015</v>
      </c>
      <c r="B47">
        <v>610830</v>
      </c>
      <c r="C47">
        <v>251879</v>
      </c>
      <c r="D47">
        <v>2481870</v>
      </c>
      <c r="E47">
        <v>100446</v>
      </c>
      <c r="F47">
        <v>131887</v>
      </c>
      <c r="G47" s="4">
        <v>31363.47</v>
      </c>
      <c r="H47">
        <v>119000</v>
      </c>
      <c r="I47" s="1">
        <v>7726.49</v>
      </c>
      <c r="J47" s="1">
        <v>15264.5</v>
      </c>
      <c r="K47" s="1">
        <v>16516.3</v>
      </c>
      <c r="L47" s="1">
        <v>27139</v>
      </c>
      <c r="M47" s="1">
        <v>33217.599999999999</v>
      </c>
      <c r="N47">
        <v>85979.9</v>
      </c>
      <c r="O47">
        <v>159702</v>
      </c>
      <c r="P47">
        <v>408856</v>
      </c>
      <c r="Q47">
        <v>472004</v>
      </c>
      <c r="R47" s="4">
        <v>1463320</v>
      </c>
      <c r="S47">
        <v>251909.47685588599</v>
      </c>
      <c r="T47">
        <v>105816.1</v>
      </c>
      <c r="U47">
        <v>91981.6</v>
      </c>
      <c r="V47" s="4">
        <v>85004.9</v>
      </c>
      <c r="W47">
        <v>55340</v>
      </c>
      <c r="X47">
        <v>45509</v>
      </c>
      <c r="Y47">
        <v>42005</v>
      </c>
      <c r="Z47">
        <v>24706</v>
      </c>
      <c r="AA47">
        <v>39189</v>
      </c>
      <c r="AB47">
        <v>4450</v>
      </c>
      <c r="AC47">
        <v>7760</v>
      </c>
      <c r="AD47">
        <v>428</v>
      </c>
      <c r="AE47">
        <v>19477</v>
      </c>
      <c r="AF47">
        <v>2316.4</v>
      </c>
      <c r="AG47">
        <v>16669.3</v>
      </c>
      <c r="AH47">
        <v>45016.3</v>
      </c>
      <c r="AI47">
        <v>44174.400000000001</v>
      </c>
      <c r="AJ47">
        <v>5457</v>
      </c>
      <c r="AK47">
        <f t="shared" si="0"/>
        <v>15872.1</v>
      </c>
      <c r="AL47">
        <v>872.1</v>
      </c>
      <c r="AM47">
        <v>15000</v>
      </c>
    </row>
    <row r="48" spans="1:39" x14ac:dyDescent="0.3">
      <c r="A48">
        <v>2016</v>
      </c>
      <c r="B48">
        <v>616146</v>
      </c>
      <c r="C48">
        <v>260613</v>
      </c>
      <c r="D48">
        <v>2367540</v>
      </c>
      <c r="E48">
        <v>104919</v>
      </c>
      <c r="F48">
        <v>124969</v>
      </c>
      <c r="G48" s="4">
        <v>31387.41</v>
      </c>
      <c r="H48">
        <v>155000</v>
      </c>
      <c r="I48" s="1">
        <v>8079.15</v>
      </c>
      <c r="J48" s="1">
        <v>14947.4</v>
      </c>
      <c r="K48" s="1">
        <v>16263.2</v>
      </c>
      <c r="L48" s="1">
        <v>27837.200000000001</v>
      </c>
      <c r="M48" s="1">
        <v>33533.300000000003</v>
      </c>
      <c r="N48">
        <v>89689.1</v>
      </c>
      <c r="O48">
        <v>157866</v>
      </c>
      <c r="P48">
        <v>266587</v>
      </c>
      <c r="Q48">
        <v>408558</v>
      </c>
      <c r="R48" s="4">
        <v>1418830</v>
      </c>
      <c r="S48">
        <v>248423.04427476699</v>
      </c>
      <c r="T48">
        <v>101015.29999999999</v>
      </c>
      <c r="U48">
        <v>88407</v>
      </c>
      <c r="V48" s="4">
        <v>87164</v>
      </c>
      <c r="W48">
        <v>51935</v>
      </c>
      <c r="X48">
        <v>43993</v>
      </c>
      <c r="Y48">
        <v>42065</v>
      </c>
      <c r="Z48">
        <v>20859</v>
      </c>
      <c r="AA48">
        <v>39803</v>
      </c>
      <c r="AB48">
        <v>4444</v>
      </c>
      <c r="AC48">
        <v>7567</v>
      </c>
      <c r="AD48">
        <v>440</v>
      </c>
      <c r="AE48">
        <v>19267</v>
      </c>
      <c r="AM48">
        <v>15000</v>
      </c>
    </row>
    <row r="49" spans="1:39" x14ac:dyDescent="0.3">
      <c r="A49">
        <v>2017</v>
      </c>
      <c r="B49">
        <v>595937</v>
      </c>
      <c r="C49">
        <v>267345</v>
      </c>
      <c r="D49">
        <v>1805060</v>
      </c>
      <c r="E49">
        <v>107735</v>
      </c>
      <c r="F49">
        <v>118857</v>
      </c>
      <c r="G49" s="4">
        <v>31411.62</v>
      </c>
      <c r="H49">
        <v>171000</v>
      </c>
      <c r="I49" s="1">
        <v>8447.9</v>
      </c>
      <c r="J49" s="1">
        <v>14636.9</v>
      </c>
      <c r="K49" s="1">
        <v>16013.9</v>
      </c>
      <c r="L49" s="1">
        <v>28553.4</v>
      </c>
      <c r="M49" s="1">
        <v>33851.9</v>
      </c>
      <c r="N49">
        <v>92286</v>
      </c>
      <c r="O49">
        <v>158949</v>
      </c>
      <c r="P49">
        <v>157210</v>
      </c>
      <c r="Q49">
        <v>360154</v>
      </c>
      <c r="R49" s="4">
        <v>1378080</v>
      </c>
      <c r="S49">
        <v>216061.454174874</v>
      </c>
      <c r="T49">
        <v>99163.1</v>
      </c>
      <c r="U49">
        <v>85683</v>
      </c>
      <c r="V49" s="4">
        <v>89442.4</v>
      </c>
      <c r="W49">
        <v>49844</v>
      </c>
      <c r="X49">
        <v>42528</v>
      </c>
      <c r="Y49">
        <v>42126</v>
      </c>
      <c r="Z49">
        <v>17612</v>
      </c>
      <c r="AA49">
        <v>39814</v>
      </c>
      <c r="AB49">
        <v>4438</v>
      </c>
      <c r="AC49">
        <v>7379</v>
      </c>
      <c r="AD49">
        <v>451</v>
      </c>
      <c r="AE49">
        <v>19060</v>
      </c>
      <c r="AF49">
        <v>12920</v>
      </c>
      <c r="AG49">
        <v>30161.4</v>
      </c>
      <c r="AH49">
        <v>11621.7</v>
      </c>
      <c r="AI49">
        <v>36206.400000000001</v>
      </c>
      <c r="AJ49">
        <v>5788.1</v>
      </c>
      <c r="AK49">
        <f t="shared" si="0"/>
        <v>16355.2</v>
      </c>
      <c r="AL49">
        <v>1355.2</v>
      </c>
      <c r="AM49">
        <v>15000</v>
      </c>
    </row>
    <row r="50" spans="1:39" x14ac:dyDescent="0.3">
      <c r="A50">
        <v>2018</v>
      </c>
      <c r="B50">
        <v>588121</v>
      </c>
      <c r="D50">
        <v>1552330</v>
      </c>
      <c r="E50">
        <v>110000</v>
      </c>
      <c r="F50">
        <v>114695</v>
      </c>
      <c r="G50" s="4">
        <v>31438.38</v>
      </c>
      <c r="H50">
        <v>268000</v>
      </c>
      <c r="I50" s="1">
        <v>7673.47</v>
      </c>
      <c r="J50" s="1">
        <v>14441</v>
      </c>
      <c r="K50" s="1">
        <v>16439.5</v>
      </c>
      <c r="L50" s="1">
        <v>29503.3</v>
      </c>
      <c r="M50" s="1">
        <v>32465.9</v>
      </c>
      <c r="N50">
        <v>94221.7</v>
      </c>
      <c r="O50">
        <v>162634</v>
      </c>
      <c r="P50">
        <v>131602</v>
      </c>
      <c r="Q50">
        <v>364659</v>
      </c>
      <c r="R50" s="4">
        <v>1358200</v>
      </c>
      <c r="S50">
        <v>202689.55634470901</v>
      </c>
      <c r="T50">
        <v>102420.20000000001</v>
      </c>
      <c r="U50">
        <v>84080.4</v>
      </c>
      <c r="V50" s="4">
        <v>88068.800000000003</v>
      </c>
      <c r="W50">
        <v>33916</v>
      </c>
      <c r="X50">
        <v>42653</v>
      </c>
      <c r="Y50">
        <v>38115</v>
      </c>
      <c r="Z50">
        <v>14331</v>
      </c>
      <c r="AA50">
        <v>39899</v>
      </c>
      <c r="AM50">
        <v>16000</v>
      </c>
    </row>
    <row r="51" spans="1:39" x14ac:dyDescent="0.3">
      <c r="A51">
        <v>2019</v>
      </c>
      <c r="B51">
        <v>570619</v>
      </c>
      <c r="D51">
        <v>1406940</v>
      </c>
      <c r="E51">
        <v>110600</v>
      </c>
      <c r="F51">
        <v>110382</v>
      </c>
      <c r="G51" s="4">
        <v>31465.32</v>
      </c>
      <c r="H51">
        <v>288000</v>
      </c>
      <c r="I51" s="1">
        <v>6970.02</v>
      </c>
      <c r="J51" s="1">
        <v>14247.8</v>
      </c>
      <c r="K51" s="1">
        <v>16876.400000000001</v>
      </c>
      <c r="L51" s="1">
        <v>30484.799999999999</v>
      </c>
      <c r="M51" s="1">
        <v>31136.6</v>
      </c>
      <c r="N51">
        <v>86293.1</v>
      </c>
      <c r="O51">
        <v>153722</v>
      </c>
      <c r="P51">
        <v>149919</v>
      </c>
      <c r="Q51">
        <v>369618</v>
      </c>
      <c r="R51" s="4">
        <v>1333540</v>
      </c>
      <c r="S51">
        <v>224647.52202046601</v>
      </c>
      <c r="U51">
        <v>82462.8</v>
      </c>
      <c r="V51" s="4">
        <v>86802</v>
      </c>
      <c r="W51">
        <v>23289</v>
      </c>
      <c r="X51">
        <v>42779</v>
      </c>
      <c r="Y51">
        <v>34487</v>
      </c>
      <c r="Z51">
        <v>11662</v>
      </c>
      <c r="AA51">
        <v>39791</v>
      </c>
      <c r="AF51">
        <v>4480.3999999999996</v>
      </c>
      <c r="AG51">
        <v>17580.400000000001</v>
      </c>
      <c r="AH51">
        <v>11336</v>
      </c>
      <c r="AI51">
        <v>28526.3</v>
      </c>
      <c r="AJ51">
        <v>4804.7</v>
      </c>
      <c r="AK51">
        <f t="shared" si="0"/>
        <v>18816.2</v>
      </c>
      <c r="AL51">
        <v>1816.2</v>
      </c>
      <c r="AM51">
        <v>17000</v>
      </c>
    </row>
    <row r="52" spans="1:39" x14ac:dyDescent="0.3">
      <c r="A52">
        <v>2020</v>
      </c>
      <c r="B52">
        <v>557446</v>
      </c>
      <c r="D52">
        <v>1183100</v>
      </c>
      <c r="E52">
        <v>110300</v>
      </c>
      <c r="F52">
        <v>106120</v>
      </c>
      <c r="G52" s="4">
        <v>31465.32</v>
      </c>
      <c r="H52">
        <v>359000</v>
      </c>
      <c r="N52">
        <v>80077.7</v>
      </c>
      <c r="O52">
        <v>147746</v>
      </c>
      <c r="P52">
        <v>186609</v>
      </c>
      <c r="S52">
        <v>289841.29348770698</v>
      </c>
      <c r="U52">
        <v>80645</v>
      </c>
      <c r="V52" s="4">
        <v>86802</v>
      </c>
      <c r="W52">
        <v>23289</v>
      </c>
      <c r="AM52">
        <v>18000</v>
      </c>
    </row>
    <row r="53" spans="1:39" x14ac:dyDescent="0.3">
      <c r="A53">
        <v>2021</v>
      </c>
      <c r="N53">
        <v>75585.5</v>
      </c>
      <c r="O53">
        <v>143704</v>
      </c>
      <c r="S53">
        <v>268413.60562008299</v>
      </c>
      <c r="W53">
        <v>23289</v>
      </c>
      <c r="AF53">
        <v>269.5</v>
      </c>
      <c r="AG53">
        <v>2720.2</v>
      </c>
      <c r="AH53">
        <v>8417.1</v>
      </c>
      <c r="AI53">
        <v>42231</v>
      </c>
      <c r="AJ53">
        <v>8977.5</v>
      </c>
      <c r="AK53">
        <f t="shared" si="0"/>
        <v>21537.3</v>
      </c>
      <c r="AL53">
        <v>3537.3</v>
      </c>
      <c r="AM53">
        <v>18000</v>
      </c>
    </row>
    <row r="54" spans="1:39" x14ac:dyDescent="0.3">
      <c r="A54">
        <v>2022</v>
      </c>
      <c r="N54">
        <v>72556.399999999994</v>
      </c>
      <c r="O54">
        <v>140959</v>
      </c>
      <c r="S54">
        <v>280114.59503284702</v>
      </c>
      <c r="W54">
        <v>23289</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2B11-3EFB-490B-90C1-4EF05BEFFCC6}">
  <dimension ref="A1:U32"/>
  <sheetViews>
    <sheetView workbookViewId="0">
      <selection activeCell="F31" sqref="F31"/>
    </sheetView>
  </sheetViews>
  <sheetFormatPr defaultRowHeight="14.4" x14ac:dyDescent="0.3"/>
  <cols>
    <col min="2" max="2" width="18.109375" bestFit="1" customWidth="1"/>
    <col min="3" max="3" width="10.6640625" bestFit="1" customWidth="1"/>
    <col min="4" max="4" width="6.88671875" bestFit="1" customWidth="1"/>
    <col min="5" max="5" width="30.77734375" bestFit="1" customWidth="1"/>
    <col min="12" max="12" width="10.5546875" bestFit="1" customWidth="1"/>
  </cols>
  <sheetData>
    <row r="1" spans="1:21" x14ac:dyDescent="0.3">
      <c r="A1" t="s">
        <v>0</v>
      </c>
      <c r="B1" t="s">
        <v>16</v>
      </c>
      <c r="C1" t="s">
        <v>23</v>
      </c>
      <c r="D1" t="s">
        <v>3</v>
      </c>
      <c r="E1" t="s">
        <v>35</v>
      </c>
      <c r="F1" t="s">
        <v>17</v>
      </c>
    </row>
    <row r="2" spans="1:21" x14ac:dyDescent="0.3">
      <c r="A2">
        <v>1990</v>
      </c>
      <c r="B2" s="8">
        <v>215433.67990106079</v>
      </c>
      <c r="C2" s="10">
        <f>6300*2</f>
        <v>12600</v>
      </c>
      <c r="D2" s="10">
        <f>5000*2</f>
        <v>10000</v>
      </c>
      <c r="E2" s="10">
        <f>11000*2</f>
        <v>22000</v>
      </c>
      <c r="F2">
        <v>22011.7972987744</v>
      </c>
    </row>
    <row r="3" spans="1:21" x14ac:dyDescent="0.3">
      <c r="A3">
        <v>1991</v>
      </c>
      <c r="B3" s="8">
        <v>215433.67990106079</v>
      </c>
      <c r="C3" s="10"/>
      <c r="D3" s="10"/>
      <c r="E3" s="10"/>
    </row>
    <row r="4" spans="1:21" x14ac:dyDescent="0.3">
      <c r="A4">
        <v>1992</v>
      </c>
      <c r="B4" s="8">
        <v>215433.67990106079</v>
      </c>
      <c r="C4" s="10"/>
      <c r="D4" s="10"/>
      <c r="E4" s="10"/>
    </row>
    <row r="5" spans="1:21" x14ac:dyDescent="0.3">
      <c r="A5">
        <v>1993</v>
      </c>
      <c r="B5" s="8">
        <v>215433.67990106079</v>
      </c>
      <c r="C5" s="10"/>
      <c r="D5" s="10"/>
      <c r="E5" s="10"/>
      <c r="F5">
        <v>63056.654684742804</v>
      </c>
    </row>
    <row r="6" spans="1:21" x14ac:dyDescent="0.3">
      <c r="A6">
        <v>1994</v>
      </c>
      <c r="B6" s="8">
        <v>215433.67990106079</v>
      </c>
      <c r="C6" s="10"/>
      <c r="D6" s="10"/>
      <c r="E6" s="10"/>
      <c r="M6" s="9" t="s">
        <v>42</v>
      </c>
    </row>
    <row r="7" spans="1:21" x14ac:dyDescent="0.3">
      <c r="A7">
        <v>1995</v>
      </c>
      <c r="B7" s="8">
        <v>215433.67990106079</v>
      </c>
      <c r="C7" s="10">
        <f>5000*2</f>
        <v>10000</v>
      </c>
      <c r="D7" s="10">
        <f>4800*2</f>
        <v>9600</v>
      </c>
      <c r="E7" s="10">
        <f>10000*2</f>
        <v>20000</v>
      </c>
      <c r="L7" t="s">
        <v>43</v>
      </c>
      <c r="M7" t="s">
        <v>0</v>
      </c>
      <c r="N7" t="s">
        <v>36</v>
      </c>
      <c r="O7" t="s">
        <v>37</v>
      </c>
      <c r="P7" t="s">
        <v>38</v>
      </c>
      <c r="Q7" t="s">
        <v>39</v>
      </c>
      <c r="R7" t="s">
        <v>40</v>
      </c>
      <c r="S7" t="s">
        <v>41</v>
      </c>
      <c r="T7" t="s">
        <v>44</v>
      </c>
      <c r="U7" t="s">
        <v>45</v>
      </c>
    </row>
    <row r="8" spans="1:21" x14ac:dyDescent="0.3">
      <c r="A8">
        <v>1996</v>
      </c>
      <c r="B8">
        <f>L8*U8*2</f>
        <v>215433.67990106079</v>
      </c>
      <c r="C8" s="10"/>
      <c r="D8" s="10"/>
      <c r="E8" s="10"/>
      <c r="F8">
        <v>82748.766114529601</v>
      </c>
      <c r="L8">
        <v>208177</v>
      </c>
      <c r="M8">
        <v>1996</v>
      </c>
      <c r="N8">
        <v>2993.6</v>
      </c>
      <c r="O8">
        <v>791.3</v>
      </c>
      <c r="P8">
        <v>1571.7</v>
      </c>
      <c r="Q8">
        <v>2486.6</v>
      </c>
      <c r="R8">
        <f>N8+O8</f>
        <v>3784.8999999999996</v>
      </c>
      <c r="S8">
        <f>P8+Q8</f>
        <v>4058.3</v>
      </c>
      <c r="T8">
        <f>R8+S8</f>
        <v>7843.2</v>
      </c>
      <c r="U8">
        <f>S8/T8</f>
        <v>0.51742911056711549</v>
      </c>
    </row>
    <row r="9" spans="1:21" x14ac:dyDescent="0.3">
      <c r="A9">
        <v>1997</v>
      </c>
      <c r="B9">
        <f t="shared" ref="B9:B26" si="0">L9*U9*2</f>
        <v>249834.3168283393</v>
      </c>
      <c r="C9" s="10"/>
      <c r="D9" s="10"/>
      <c r="E9" s="10"/>
      <c r="L9">
        <v>201407</v>
      </c>
      <c r="M9">
        <v>1997</v>
      </c>
      <c r="N9">
        <v>1493.3</v>
      </c>
      <c r="O9">
        <v>530.79999999999995</v>
      </c>
      <c r="P9">
        <v>1384.9</v>
      </c>
      <c r="Q9">
        <v>1920.7</v>
      </c>
      <c r="R9">
        <f t="shared" ref="R9:R26" si="1">N9+O9</f>
        <v>2024.1</v>
      </c>
      <c r="S9">
        <f t="shared" ref="S9:S26" si="2">P9+Q9</f>
        <v>3305.6000000000004</v>
      </c>
      <c r="T9">
        <f t="shared" ref="T9:T26" si="3">R9+S9</f>
        <v>5329.7000000000007</v>
      </c>
      <c r="U9">
        <f t="shared" ref="U9:U26" si="4">S9/T9</f>
        <v>0.62022252659624366</v>
      </c>
    </row>
    <row r="10" spans="1:21" x14ac:dyDescent="0.3">
      <c r="A10">
        <v>1998</v>
      </c>
      <c r="B10">
        <f t="shared" si="0"/>
        <v>221028.41936029788</v>
      </c>
      <c r="C10" s="10"/>
      <c r="D10" s="10"/>
      <c r="E10" s="10"/>
      <c r="L10">
        <v>195620</v>
      </c>
      <c r="M10">
        <v>1998</v>
      </c>
      <c r="N10">
        <v>2429.8000000000002</v>
      </c>
      <c r="O10">
        <v>655.1</v>
      </c>
      <c r="P10">
        <v>1382.4</v>
      </c>
      <c r="Q10">
        <v>2623.5</v>
      </c>
      <c r="R10">
        <f t="shared" si="1"/>
        <v>3084.9</v>
      </c>
      <c r="S10">
        <f t="shared" si="2"/>
        <v>4005.9</v>
      </c>
      <c r="T10">
        <f t="shared" si="3"/>
        <v>7090.8</v>
      </c>
      <c r="U10">
        <f t="shared" si="4"/>
        <v>0.56494330682010496</v>
      </c>
    </row>
    <row r="11" spans="1:21" x14ac:dyDescent="0.3">
      <c r="A11">
        <v>1999</v>
      </c>
      <c r="B11">
        <f t="shared" si="0"/>
        <v>269091.50579402642</v>
      </c>
      <c r="C11" s="10"/>
      <c r="D11" s="10"/>
      <c r="E11" s="10"/>
      <c r="F11">
        <v>42470.446059405404</v>
      </c>
      <c r="L11">
        <v>189204</v>
      </c>
      <c r="M11">
        <v>1999</v>
      </c>
      <c r="N11">
        <v>1385.1</v>
      </c>
      <c r="O11">
        <v>738.9</v>
      </c>
      <c r="P11">
        <v>2149.6</v>
      </c>
      <c r="Q11">
        <v>3078.8</v>
      </c>
      <c r="R11">
        <f t="shared" si="1"/>
        <v>2124</v>
      </c>
      <c r="S11">
        <f t="shared" si="2"/>
        <v>5228.3999999999996</v>
      </c>
      <c r="T11">
        <f t="shared" si="3"/>
        <v>7352.4</v>
      </c>
      <c r="U11">
        <f t="shared" si="4"/>
        <v>0.71111473804472003</v>
      </c>
    </row>
    <row r="12" spans="1:21" x14ac:dyDescent="0.3">
      <c r="A12">
        <v>2000</v>
      </c>
      <c r="B12">
        <f t="shared" si="0"/>
        <v>253964.30924748242</v>
      </c>
      <c r="C12" s="10">
        <f>5000*2</f>
        <v>10000</v>
      </c>
      <c r="D12" s="10">
        <f>3500*2</f>
        <v>7000</v>
      </c>
      <c r="E12" s="10">
        <f>10000*2</f>
        <v>20000</v>
      </c>
      <c r="L12">
        <v>183818</v>
      </c>
      <c r="M12">
        <v>2000</v>
      </c>
      <c r="N12">
        <v>1748</v>
      </c>
      <c r="O12">
        <v>668.4</v>
      </c>
      <c r="P12">
        <v>2507.1999999999998</v>
      </c>
      <c r="Q12">
        <v>2891.5</v>
      </c>
      <c r="R12">
        <f t="shared" si="1"/>
        <v>2416.4</v>
      </c>
      <c r="S12">
        <f t="shared" si="2"/>
        <v>5398.7</v>
      </c>
      <c r="T12">
        <f t="shared" si="3"/>
        <v>7815.1</v>
      </c>
      <c r="U12">
        <f t="shared" si="4"/>
        <v>0.69080370052846407</v>
      </c>
    </row>
    <row r="13" spans="1:21" x14ac:dyDescent="0.3">
      <c r="A13">
        <v>2001</v>
      </c>
      <c r="B13">
        <f t="shared" si="0"/>
        <v>170521.25926064787</v>
      </c>
      <c r="C13" s="10"/>
      <c r="D13" s="10"/>
      <c r="E13" s="10"/>
      <c r="F13">
        <v>41097.599386303802</v>
      </c>
      <c r="L13">
        <v>182137</v>
      </c>
      <c r="M13">
        <v>2001</v>
      </c>
      <c r="N13">
        <v>5024.3</v>
      </c>
      <c r="O13">
        <v>650.29999999999995</v>
      </c>
      <c r="P13">
        <v>3191.9</v>
      </c>
      <c r="Q13">
        <v>1802.3</v>
      </c>
      <c r="R13">
        <f t="shared" si="1"/>
        <v>5674.6</v>
      </c>
      <c r="S13">
        <f t="shared" si="2"/>
        <v>4994.2</v>
      </c>
      <c r="T13">
        <f t="shared" si="3"/>
        <v>10668.8</v>
      </c>
      <c r="U13">
        <f t="shared" si="4"/>
        <v>0.46811262747450511</v>
      </c>
    </row>
    <row r="14" spans="1:21" x14ac:dyDescent="0.3">
      <c r="A14">
        <v>2002</v>
      </c>
      <c r="B14">
        <f t="shared" si="0"/>
        <v>233092.23545243853</v>
      </c>
      <c r="C14" s="10"/>
      <c r="D14" s="10"/>
      <c r="E14" s="10"/>
      <c r="L14">
        <v>180294</v>
      </c>
      <c r="M14">
        <v>2002</v>
      </c>
      <c r="N14">
        <v>2260</v>
      </c>
      <c r="O14">
        <v>577.6</v>
      </c>
      <c r="P14">
        <v>2858</v>
      </c>
      <c r="Q14">
        <v>2329.8000000000002</v>
      </c>
      <c r="R14">
        <f t="shared" si="1"/>
        <v>2837.6</v>
      </c>
      <c r="S14">
        <f t="shared" si="2"/>
        <v>5187.8</v>
      </c>
      <c r="T14">
        <f t="shared" si="3"/>
        <v>8025.4</v>
      </c>
      <c r="U14">
        <f t="shared" si="4"/>
        <v>0.64642260821890507</v>
      </c>
    </row>
    <row r="15" spans="1:21" x14ac:dyDescent="0.3">
      <c r="A15">
        <v>2003</v>
      </c>
      <c r="B15">
        <f t="shared" si="0"/>
        <v>224791.14675074819</v>
      </c>
      <c r="C15" s="10"/>
      <c r="D15" s="10"/>
      <c r="E15" s="10"/>
      <c r="F15">
        <v>32981.244616419797</v>
      </c>
      <c r="L15">
        <v>186938</v>
      </c>
      <c r="M15">
        <v>2003</v>
      </c>
      <c r="N15">
        <v>2166.1999999999998</v>
      </c>
      <c r="O15">
        <v>818.4</v>
      </c>
      <c r="P15">
        <v>2118.1999999999998</v>
      </c>
      <c r="Q15">
        <v>2382</v>
      </c>
      <c r="R15">
        <f t="shared" si="1"/>
        <v>2984.6</v>
      </c>
      <c r="S15">
        <f t="shared" si="2"/>
        <v>4500.2</v>
      </c>
      <c r="T15">
        <f t="shared" si="3"/>
        <v>7484.7999999999993</v>
      </c>
      <c r="U15">
        <f t="shared" si="4"/>
        <v>0.60124519025224454</v>
      </c>
    </row>
    <row r="16" spans="1:21" x14ac:dyDescent="0.3">
      <c r="A16">
        <v>2004</v>
      </c>
      <c r="B16">
        <f t="shared" si="0"/>
        <v>237119.08292121909</v>
      </c>
      <c r="C16" s="10"/>
      <c r="D16" s="10"/>
      <c r="E16" s="10"/>
      <c r="L16">
        <v>199635</v>
      </c>
      <c r="M16">
        <v>2004</v>
      </c>
      <c r="N16">
        <v>2820.5</v>
      </c>
      <c r="O16">
        <v>710.7</v>
      </c>
      <c r="P16">
        <v>2633.9</v>
      </c>
      <c r="Q16">
        <v>2529.9</v>
      </c>
      <c r="R16">
        <f t="shared" si="1"/>
        <v>3531.2</v>
      </c>
      <c r="S16">
        <f t="shared" si="2"/>
        <v>5163.8</v>
      </c>
      <c r="T16">
        <f t="shared" si="3"/>
        <v>8695</v>
      </c>
      <c r="U16">
        <f t="shared" si="4"/>
        <v>0.59388154111558367</v>
      </c>
    </row>
    <row r="17" spans="1:21" x14ac:dyDescent="0.3">
      <c r="A17">
        <v>2005</v>
      </c>
      <c r="B17">
        <f t="shared" si="0"/>
        <v>266685.30113429227</v>
      </c>
      <c r="C17" s="10">
        <f>5200*2</f>
        <v>10400</v>
      </c>
      <c r="D17" s="10">
        <f>8000*2</f>
        <v>16000</v>
      </c>
      <c r="E17" s="10">
        <f>10000*2</f>
        <v>20000</v>
      </c>
      <c r="F17">
        <v>28222.4150001856</v>
      </c>
      <c r="L17">
        <v>214821</v>
      </c>
      <c r="M17">
        <v>2005</v>
      </c>
      <c r="N17">
        <v>6682.9</v>
      </c>
      <c r="O17">
        <v>599.9</v>
      </c>
      <c r="P17">
        <v>9766.5</v>
      </c>
      <c r="Q17">
        <v>2152.1</v>
      </c>
      <c r="R17">
        <f t="shared" si="1"/>
        <v>7282.7999999999993</v>
      </c>
      <c r="S17">
        <f t="shared" si="2"/>
        <v>11918.6</v>
      </c>
      <c r="T17">
        <f t="shared" si="3"/>
        <v>19201.400000000001</v>
      </c>
      <c r="U17">
        <f t="shared" si="4"/>
        <v>0.62071515618652806</v>
      </c>
    </row>
    <row r="18" spans="1:21" x14ac:dyDescent="0.3">
      <c r="A18">
        <v>2006</v>
      </c>
      <c r="B18">
        <f t="shared" si="0"/>
        <v>333024.57646255801</v>
      </c>
      <c r="C18" s="10"/>
      <c r="D18" s="10"/>
      <c r="E18" s="10"/>
      <c r="L18">
        <v>220223</v>
      </c>
      <c r="M18">
        <v>2006</v>
      </c>
      <c r="N18">
        <v>1537.3</v>
      </c>
      <c r="O18">
        <v>177.8</v>
      </c>
      <c r="P18">
        <v>4354.7</v>
      </c>
      <c r="Q18">
        <v>962.4</v>
      </c>
      <c r="R18">
        <f t="shared" si="1"/>
        <v>1715.1</v>
      </c>
      <c r="S18">
        <f t="shared" si="2"/>
        <v>5317.0999999999995</v>
      </c>
      <c r="T18">
        <f t="shared" si="3"/>
        <v>7032.1999999999989</v>
      </c>
      <c r="U18">
        <f t="shared" si="4"/>
        <v>0.75610761923722314</v>
      </c>
    </row>
    <row r="19" spans="1:21" x14ac:dyDescent="0.3">
      <c r="A19">
        <v>2007</v>
      </c>
      <c r="B19">
        <f t="shared" si="0"/>
        <v>288073.5124632736</v>
      </c>
      <c r="C19" s="10"/>
      <c r="D19" s="10"/>
      <c r="E19" s="10"/>
      <c r="F19">
        <v>25760.592818922902</v>
      </c>
      <c r="L19">
        <v>233195</v>
      </c>
      <c r="M19">
        <v>2007</v>
      </c>
      <c r="N19">
        <v>1905.3</v>
      </c>
      <c r="O19">
        <v>515.1</v>
      </c>
      <c r="P19">
        <v>2595.1999999999998</v>
      </c>
      <c r="Q19">
        <v>1315</v>
      </c>
      <c r="R19">
        <f t="shared" si="1"/>
        <v>2420.4</v>
      </c>
      <c r="S19">
        <f t="shared" si="2"/>
        <v>3910.2</v>
      </c>
      <c r="T19">
        <f t="shared" si="3"/>
        <v>6330.6</v>
      </c>
      <c r="U19">
        <f t="shared" si="4"/>
        <v>0.61766657188892038</v>
      </c>
    </row>
    <row r="20" spans="1:21" x14ac:dyDescent="0.3">
      <c r="A20">
        <v>2008</v>
      </c>
      <c r="B20">
        <f t="shared" si="0"/>
        <v>153954.74326217754</v>
      </c>
      <c r="C20" s="10"/>
      <c r="D20" s="10"/>
      <c r="E20" s="10"/>
      <c r="L20">
        <v>239940</v>
      </c>
      <c r="M20">
        <v>2008</v>
      </c>
      <c r="N20">
        <v>2689.1</v>
      </c>
      <c r="O20">
        <v>607.1</v>
      </c>
      <c r="P20">
        <v>709.3</v>
      </c>
      <c r="Q20">
        <v>847.7</v>
      </c>
      <c r="R20">
        <f t="shared" si="1"/>
        <v>3296.2</v>
      </c>
      <c r="S20">
        <f t="shared" si="2"/>
        <v>1557</v>
      </c>
      <c r="T20">
        <f t="shared" si="3"/>
        <v>4853.2</v>
      </c>
      <c r="U20">
        <f t="shared" si="4"/>
        <v>0.32081925327618893</v>
      </c>
    </row>
    <row r="21" spans="1:21" x14ac:dyDescent="0.3">
      <c r="A21">
        <v>2009</v>
      </c>
      <c r="B21">
        <f t="shared" si="0"/>
        <v>285293.71327923809</v>
      </c>
      <c r="C21" s="10"/>
      <c r="D21" s="10"/>
      <c r="E21" s="10"/>
      <c r="F21">
        <v>42494.203938107203</v>
      </c>
      <c r="L21">
        <v>241323</v>
      </c>
      <c r="M21">
        <v>2009</v>
      </c>
      <c r="N21">
        <v>1061.7</v>
      </c>
      <c r="O21">
        <v>621.4</v>
      </c>
      <c r="P21">
        <v>602.6</v>
      </c>
      <c r="Q21">
        <v>1830.5</v>
      </c>
      <c r="R21">
        <f t="shared" si="1"/>
        <v>1683.1</v>
      </c>
      <c r="S21">
        <f t="shared" si="2"/>
        <v>2433.1</v>
      </c>
      <c r="T21">
        <f t="shared" si="3"/>
        <v>4116.2</v>
      </c>
      <c r="U21">
        <f t="shared" si="4"/>
        <v>0.59110344492493072</v>
      </c>
    </row>
    <row r="22" spans="1:21" x14ac:dyDescent="0.3">
      <c r="A22">
        <v>2010</v>
      </c>
      <c r="B22">
        <f t="shared" si="0"/>
        <v>349527.72151017433</v>
      </c>
      <c r="C22" s="10">
        <f>4800*2</f>
        <v>9600</v>
      </c>
      <c r="D22" s="10">
        <f>8000*2</f>
        <v>16000</v>
      </c>
      <c r="E22" s="10">
        <f>10000*2</f>
        <v>20000</v>
      </c>
      <c r="L22">
        <v>240542</v>
      </c>
      <c r="M22">
        <v>2010</v>
      </c>
      <c r="N22">
        <v>181.6</v>
      </c>
      <c r="O22">
        <v>682.5</v>
      </c>
      <c r="P22">
        <v>312.7</v>
      </c>
      <c r="Q22">
        <v>1983.1</v>
      </c>
      <c r="R22">
        <f t="shared" si="1"/>
        <v>864.1</v>
      </c>
      <c r="S22">
        <f t="shared" si="2"/>
        <v>2295.7999999999997</v>
      </c>
      <c r="T22">
        <f t="shared" si="3"/>
        <v>3159.8999999999996</v>
      </c>
      <c r="U22">
        <f t="shared" si="4"/>
        <v>0.72654197917655616</v>
      </c>
    </row>
    <row r="23" spans="1:21" x14ac:dyDescent="0.3">
      <c r="A23">
        <v>2011</v>
      </c>
      <c r="B23">
        <f t="shared" si="0"/>
        <v>250582.58482967605</v>
      </c>
      <c r="C23" s="10"/>
      <c r="D23" s="10"/>
      <c r="E23" s="10"/>
      <c r="F23">
        <v>43048.904338442</v>
      </c>
      <c r="L23">
        <v>241725</v>
      </c>
      <c r="M23">
        <v>2011</v>
      </c>
      <c r="N23">
        <v>2548.9</v>
      </c>
      <c r="O23">
        <v>1075.2</v>
      </c>
      <c r="P23">
        <v>2400.1999999999998</v>
      </c>
      <c r="Q23">
        <v>1499.6</v>
      </c>
      <c r="R23">
        <f t="shared" si="1"/>
        <v>3624.1000000000004</v>
      </c>
      <c r="S23">
        <f t="shared" si="2"/>
        <v>3899.7999999999997</v>
      </c>
      <c r="T23">
        <f t="shared" si="3"/>
        <v>7523.9</v>
      </c>
      <c r="U23">
        <f t="shared" si="4"/>
        <v>0.51832161511981811</v>
      </c>
    </row>
    <row r="24" spans="1:21" x14ac:dyDescent="0.3">
      <c r="A24">
        <v>2012</v>
      </c>
      <c r="B24">
        <f t="shared" si="0"/>
        <v>154110.540827119</v>
      </c>
      <c r="C24" s="10"/>
      <c r="D24" s="10"/>
      <c r="E24" s="10"/>
      <c r="L24">
        <v>243887</v>
      </c>
      <c r="M24">
        <v>2012</v>
      </c>
      <c r="N24">
        <v>4342.8</v>
      </c>
      <c r="O24">
        <v>766.6</v>
      </c>
      <c r="P24">
        <v>788.2</v>
      </c>
      <c r="Q24">
        <v>1571.7</v>
      </c>
      <c r="R24">
        <f t="shared" si="1"/>
        <v>5109.4000000000005</v>
      </c>
      <c r="S24">
        <f t="shared" si="2"/>
        <v>2359.9</v>
      </c>
      <c r="T24">
        <f t="shared" si="3"/>
        <v>7469.3000000000011</v>
      </c>
      <c r="U24">
        <f t="shared" si="4"/>
        <v>0.31594660811588765</v>
      </c>
    </row>
    <row r="25" spans="1:21" x14ac:dyDescent="0.3">
      <c r="A25">
        <v>2013</v>
      </c>
      <c r="B25">
        <f t="shared" si="0"/>
        <v>131269.43701088883</v>
      </c>
      <c r="C25" s="10"/>
      <c r="D25" s="10"/>
      <c r="E25" s="10"/>
      <c r="F25">
        <v>54248.9419940031</v>
      </c>
      <c r="L25">
        <v>249611</v>
      </c>
      <c r="M25">
        <v>2013</v>
      </c>
      <c r="N25">
        <v>6888.3</v>
      </c>
      <c r="O25">
        <v>1004.2</v>
      </c>
      <c r="P25">
        <v>1371</v>
      </c>
      <c r="Q25">
        <v>1444.7</v>
      </c>
      <c r="R25">
        <f t="shared" si="1"/>
        <v>7892.5</v>
      </c>
      <c r="S25">
        <f t="shared" si="2"/>
        <v>2815.7</v>
      </c>
      <c r="T25">
        <f t="shared" si="3"/>
        <v>10708.2</v>
      </c>
      <c r="U25">
        <f t="shared" si="4"/>
        <v>0.26294802114267568</v>
      </c>
    </row>
    <row r="26" spans="1:21" x14ac:dyDescent="0.3">
      <c r="A26">
        <v>2014</v>
      </c>
      <c r="B26">
        <f t="shared" si="0"/>
        <v>165294.04615894772</v>
      </c>
      <c r="C26" s="10"/>
      <c r="D26" s="10"/>
      <c r="E26" s="10"/>
      <c r="L26">
        <v>264077</v>
      </c>
      <c r="M26">
        <v>2014</v>
      </c>
      <c r="N26">
        <v>8709.9</v>
      </c>
      <c r="O26">
        <v>613.5</v>
      </c>
      <c r="P26">
        <v>3280.5</v>
      </c>
      <c r="Q26">
        <v>966.6</v>
      </c>
      <c r="R26">
        <f t="shared" si="1"/>
        <v>9323.4</v>
      </c>
      <c r="S26">
        <f t="shared" si="2"/>
        <v>4247.1000000000004</v>
      </c>
      <c r="T26">
        <f t="shared" si="3"/>
        <v>13570.5</v>
      </c>
      <c r="U26">
        <f t="shared" si="4"/>
        <v>0.31296562396374489</v>
      </c>
    </row>
    <row r="27" spans="1:21" x14ac:dyDescent="0.3">
      <c r="A27">
        <v>2015</v>
      </c>
      <c r="C27" s="10">
        <f>5500*2</f>
        <v>11000</v>
      </c>
      <c r="D27" s="10">
        <f>10000*2</f>
        <v>20000</v>
      </c>
      <c r="E27" s="10">
        <f>10000*2</f>
        <v>20000</v>
      </c>
      <c r="F27">
        <v>45708.831855331497</v>
      </c>
      <c r="L27">
        <v>294436</v>
      </c>
    </row>
    <row r="28" spans="1:21" x14ac:dyDescent="0.3">
      <c r="A28">
        <v>2016</v>
      </c>
      <c r="E28" s="10"/>
    </row>
    <row r="29" spans="1:21" x14ac:dyDescent="0.3">
      <c r="A29">
        <v>2017</v>
      </c>
      <c r="E29" s="10"/>
      <c r="F29">
        <v>32309.440091526401</v>
      </c>
    </row>
    <row r="30" spans="1:21" x14ac:dyDescent="0.3">
      <c r="A30">
        <v>2018</v>
      </c>
      <c r="E30" s="10"/>
    </row>
    <row r="31" spans="1:21" x14ac:dyDescent="0.3">
      <c r="A31">
        <v>2019</v>
      </c>
      <c r="E31" s="10"/>
      <c r="F31">
        <v>33209.597023208</v>
      </c>
    </row>
    <row r="32" spans="1:21" x14ac:dyDescent="0.3">
      <c r="A32">
        <v>2020</v>
      </c>
      <c r="E32" s="10">
        <f>9000*2</f>
        <v>18000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52CB-6D33-48D4-B2A2-0B54DBAE6498}">
  <dimension ref="A1:PE37"/>
  <sheetViews>
    <sheetView topLeftCell="A19" zoomScale="85" zoomScaleNormal="85" workbookViewId="0">
      <selection activeCell="E48" sqref="E48"/>
    </sheetView>
  </sheetViews>
  <sheetFormatPr defaultColWidth="31.88671875" defaultRowHeight="14.4" x14ac:dyDescent="0.3"/>
  <cols>
    <col min="1" max="1" width="32.109375" bestFit="1" customWidth="1"/>
    <col min="2" max="2" width="10.6640625" bestFit="1" customWidth="1"/>
    <col min="3" max="4" width="7.77734375" bestFit="1" customWidth="1"/>
    <col min="5" max="9" width="12.44140625" bestFit="1" customWidth="1"/>
    <col min="10" max="10" width="6.77734375" bestFit="1" customWidth="1"/>
    <col min="13" max="13" width="255.77734375" bestFit="1" customWidth="1"/>
  </cols>
  <sheetData>
    <row r="1" spans="1:421" s="2" customFormat="1" x14ac:dyDescent="0.3">
      <c r="A1" s="2" t="s">
        <v>25</v>
      </c>
      <c r="B1" s="2" t="s">
        <v>46</v>
      </c>
      <c r="C1" s="2" t="s">
        <v>47</v>
      </c>
      <c r="D1" s="5" t="s">
        <v>26</v>
      </c>
      <c r="E1" s="5" t="s">
        <v>27</v>
      </c>
      <c r="F1" s="2" t="s">
        <v>29</v>
      </c>
      <c r="G1" s="5" t="s">
        <v>30</v>
      </c>
      <c r="H1" s="5" t="s">
        <v>31</v>
      </c>
      <c r="I1" s="2" t="s">
        <v>32</v>
      </c>
      <c r="J1" s="5" t="s">
        <v>33</v>
      </c>
      <c r="K1" s="5"/>
      <c r="M1" s="7" t="s">
        <v>34</v>
      </c>
      <c r="O1" s="6"/>
      <c r="P1" s="6"/>
      <c r="Q1" s="6"/>
      <c r="R1" s="6"/>
      <c r="S1" s="6"/>
      <c r="T1" s="6"/>
      <c r="U1" s="6"/>
      <c r="W1" s="6"/>
      <c r="Y1" s="6"/>
      <c r="Z1" s="6"/>
      <c r="AA1" s="6"/>
      <c r="AB1" s="6"/>
      <c r="AC1" s="6"/>
      <c r="AD1" s="6"/>
      <c r="AE1" s="6"/>
      <c r="AG1" s="6"/>
      <c r="AI1" s="6"/>
      <c r="AJ1" s="6"/>
      <c r="AK1" s="6"/>
      <c r="AL1" s="6"/>
      <c r="AM1" s="6"/>
      <c r="AN1" s="6"/>
      <c r="AO1" s="6"/>
      <c r="AQ1" s="6"/>
      <c r="AR1" s="6"/>
      <c r="AS1" s="6"/>
      <c r="AT1" s="6"/>
      <c r="AU1" s="6"/>
      <c r="AV1" s="6"/>
      <c r="AW1" s="6"/>
      <c r="AX1" s="6"/>
      <c r="AY1" s="6"/>
      <c r="BA1" s="6"/>
      <c r="BC1" s="6"/>
      <c r="BD1" s="6"/>
      <c r="BE1" s="6"/>
      <c r="BF1" s="6"/>
      <c r="BG1" s="6"/>
      <c r="BH1" s="6"/>
      <c r="BI1" s="6"/>
      <c r="BK1" s="6"/>
      <c r="BM1" s="6"/>
      <c r="BN1" s="6"/>
      <c r="BO1" s="6"/>
      <c r="BP1" s="6"/>
      <c r="BQ1" s="6"/>
      <c r="BR1" s="6"/>
      <c r="BS1" s="6"/>
      <c r="BU1" s="6"/>
      <c r="BW1" s="6"/>
      <c r="BX1" s="6"/>
      <c r="BY1" s="6"/>
      <c r="BZ1" s="6"/>
      <c r="CA1" s="6"/>
      <c r="CB1" s="6"/>
      <c r="CC1" s="6"/>
      <c r="CE1" s="6"/>
      <c r="CF1" s="6"/>
      <c r="CG1" s="6"/>
      <c r="CH1" s="6"/>
      <c r="CI1" s="6"/>
      <c r="CJ1" s="6"/>
      <c r="CK1" s="6"/>
      <c r="CL1" s="6"/>
      <c r="CM1" s="6"/>
      <c r="CO1" s="6"/>
      <c r="CQ1" s="6"/>
      <c r="CR1" s="6"/>
      <c r="CS1" s="6"/>
      <c r="CT1" s="6"/>
      <c r="CU1" s="6"/>
      <c r="CV1" s="6"/>
      <c r="CW1" s="6"/>
      <c r="CY1" s="6"/>
      <c r="DA1" s="6"/>
      <c r="DB1" s="6"/>
      <c r="DC1" s="6"/>
      <c r="DD1" s="6"/>
      <c r="DE1" s="6"/>
      <c r="DF1" s="6"/>
      <c r="DG1" s="6"/>
      <c r="DI1" s="6"/>
      <c r="DK1" s="6"/>
      <c r="DL1" s="6"/>
      <c r="DM1" s="6"/>
      <c r="DN1" s="6"/>
      <c r="DO1" s="6"/>
      <c r="DP1" s="6"/>
      <c r="DQ1" s="6"/>
      <c r="DS1" s="6"/>
      <c r="DT1" s="6"/>
      <c r="DU1" s="6"/>
      <c r="DV1" s="6"/>
      <c r="DW1" s="6"/>
      <c r="DX1" s="6"/>
      <c r="DY1" s="6"/>
      <c r="DZ1" s="6"/>
      <c r="EA1" s="6"/>
      <c r="EC1" s="6"/>
      <c r="ED1" s="6"/>
      <c r="EE1" s="6"/>
      <c r="EF1" s="6"/>
      <c r="EG1" s="6"/>
      <c r="EH1" s="6"/>
      <c r="EI1" s="6"/>
      <c r="EJ1" s="6"/>
      <c r="EK1" s="6"/>
      <c r="EM1" s="6"/>
      <c r="EN1" s="6"/>
      <c r="EO1" s="6"/>
      <c r="EP1" s="6"/>
      <c r="EQ1" s="6"/>
      <c r="ER1" s="6"/>
      <c r="ES1" s="6"/>
      <c r="ET1" s="6"/>
      <c r="EU1" s="6"/>
      <c r="EW1" s="6"/>
      <c r="EX1" s="6"/>
      <c r="EY1" s="6"/>
      <c r="EZ1" s="6"/>
      <c r="FA1" s="6"/>
      <c r="FB1" s="6"/>
      <c r="FC1" s="6"/>
      <c r="FD1" s="6"/>
      <c r="FE1" s="6"/>
      <c r="FG1" s="6"/>
      <c r="FH1" s="6"/>
      <c r="FI1" s="6"/>
      <c r="FJ1" s="6"/>
      <c r="FK1" s="6"/>
      <c r="FL1" s="6"/>
      <c r="FM1" s="6"/>
      <c r="FN1" s="6"/>
      <c r="FO1" s="6"/>
      <c r="FQ1" s="6"/>
      <c r="FS1" s="6"/>
      <c r="FT1" s="6"/>
      <c r="FU1" s="6"/>
      <c r="FV1" s="6"/>
      <c r="FW1" s="6"/>
      <c r="FX1" s="6"/>
      <c r="FY1" s="6"/>
      <c r="GA1" s="6"/>
      <c r="GB1" s="6"/>
      <c r="GC1" s="6"/>
      <c r="GD1" s="6"/>
      <c r="GE1" s="6"/>
      <c r="GF1" s="6"/>
      <c r="GG1" s="6"/>
      <c r="GH1" s="6"/>
      <c r="GI1" s="6"/>
      <c r="GK1" s="6"/>
      <c r="GL1" s="6"/>
      <c r="GM1" s="6"/>
      <c r="GN1" s="6"/>
      <c r="GO1" s="6"/>
      <c r="GP1" s="6"/>
      <c r="GQ1" s="6"/>
      <c r="GR1" s="6"/>
      <c r="GS1" s="6"/>
      <c r="GU1" s="6"/>
      <c r="GV1" s="6"/>
      <c r="GW1" s="6"/>
      <c r="GX1" s="6"/>
      <c r="GY1" s="6"/>
      <c r="GZ1" s="6"/>
      <c r="HA1" s="6"/>
      <c r="HB1" s="6"/>
      <c r="HC1" s="6"/>
      <c r="HE1" s="6"/>
      <c r="HG1" s="6"/>
      <c r="HH1" s="6"/>
      <c r="HI1" s="6"/>
      <c r="HJ1" s="6"/>
      <c r="HK1" s="6"/>
      <c r="HL1" s="6"/>
      <c r="HM1" s="6"/>
      <c r="HO1" s="6"/>
      <c r="HP1" s="6"/>
      <c r="HQ1" s="6"/>
      <c r="HR1" s="6"/>
      <c r="HS1" s="6"/>
      <c r="HT1" s="6"/>
      <c r="HU1" s="6"/>
      <c r="HV1" s="6"/>
      <c r="HW1" s="6"/>
      <c r="HY1" s="6"/>
      <c r="HZ1" s="6"/>
      <c r="IA1" s="6"/>
      <c r="IB1" s="6"/>
      <c r="IC1" s="6"/>
      <c r="ID1" s="6"/>
      <c r="IE1" s="6"/>
      <c r="IF1" s="6"/>
      <c r="IG1" s="6"/>
      <c r="II1" s="6"/>
      <c r="IK1" s="6"/>
      <c r="IL1" s="6"/>
      <c r="IM1" s="6"/>
      <c r="IN1" s="6"/>
      <c r="IO1" s="6"/>
      <c r="IP1" s="6"/>
      <c r="IQ1" s="6"/>
      <c r="IS1" s="6"/>
      <c r="IT1" s="6"/>
      <c r="IU1" s="6"/>
      <c r="IV1" s="6"/>
      <c r="IW1" s="6"/>
      <c r="IX1" s="6"/>
      <c r="IY1" s="6"/>
      <c r="IZ1" s="6"/>
      <c r="JA1" s="6"/>
      <c r="JC1" s="6"/>
      <c r="JD1" s="6"/>
      <c r="JE1" s="6"/>
      <c r="JF1" s="6"/>
      <c r="JG1" s="6"/>
      <c r="JH1" s="6"/>
      <c r="JI1" s="6"/>
      <c r="JJ1" s="6"/>
      <c r="JK1" s="6"/>
      <c r="JM1" s="6"/>
      <c r="JN1" s="6"/>
      <c r="JO1" s="6"/>
      <c r="JP1" s="6"/>
      <c r="JQ1" s="6"/>
      <c r="JR1" s="6"/>
      <c r="JS1" s="6"/>
      <c r="JT1" s="6"/>
      <c r="JU1" s="6"/>
      <c r="JW1" s="6"/>
      <c r="JX1" s="6"/>
      <c r="JY1" s="6"/>
      <c r="JZ1" s="6"/>
      <c r="KA1" s="6"/>
      <c r="KB1" s="6"/>
      <c r="KC1" s="6"/>
      <c r="KD1" s="6"/>
      <c r="KE1" s="6"/>
      <c r="KG1" s="6"/>
      <c r="KH1" s="6"/>
      <c r="KI1" s="6"/>
      <c r="KJ1" s="6"/>
      <c r="KK1" s="6"/>
      <c r="KL1" s="6"/>
      <c r="KM1" s="6"/>
      <c r="KN1" s="6"/>
      <c r="KO1" s="6"/>
      <c r="KQ1" s="6"/>
      <c r="KS1" s="6"/>
      <c r="KT1" s="6"/>
      <c r="KU1" s="6"/>
      <c r="KV1" s="6"/>
      <c r="KW1" s="6"/>
      <c r="KX1" s="6"/>
      <c r="KY1" s="6"/>
      <c r="LA1" s="6"/>
      <c r="LB1" s="6"/>
      <c r="LC1" s="6"/>
      <c r="LD1" s="6"/>
      <c r="LE1" s="6"/>
      <c r="LF1" s="6"/>
      <c r="LG1" s="6"/>
      <c r="LH1" s="6"/>
      <c r="LI1" s="6"/>
      <c r="LK1" s="6"/>
      <c r="LL1" s="6"/>
      <c r="LM1" s="6"/>
      <c r="LN1" s="6"/>
      <c r="LO1" s="6"/>
      <c r="LP1" s="6"/>
      <c r="LQ1" s="6"/>
      <c r="LR1" s="6"/>
      <c r="LS1" s="6"/>
      <c r="LU1" s="6"/>
      <c r="LV1" s="6"/>
      <c r="LW1" s="6"/>
      <c r="LX1" s="6"/>
      <c r="LY1" s="6"/>
      <c r="LZ1" s="6"/>
      <c r="MA1" s="6"/>
      <c r="MB1" s="6"/>
      <c r="MC1" s="6"/>
      <c r="ME1" s="6"/>
      <c r="MF1" s="6"/>
      <c r="MG1" s="6"/>
      <c r="MH1" s="6"/>
      <c r="MI1" s="6"/>
      <c r="MJ1" s="6"/>
      <c r="MK1" s="6"/>
      <c r="ML1" s="6"/>
      <c r="MM1" s="6"/>
      <c r="MO1" s="6"/>
      <c r="MP1" s="6"/>
      <c r="MQ1" s="6"/>
      <c r="MR1" s="6"/>
      <c r="MS1" s="6"/>
      <c r="MT1" s="6"/>
      <c r="MU1" s="6"/>
      <c r="MV1" s="6"/>
      <c r="MW1" s="6"/>
      <c r="MY1" s="6"/>
      <c r="MZ1" s="6"/>
      <c r="NA1" s="6"/>
      <c r="NB1" s="6"/>
      <c r="NC1" s="6"/>
      <c r="ND1" s="6"/>
      <c r="NE1" s="6"/>
      <c r="NF1" s="6"/>
      <c r="NG1" s="6"/>
      <c r="NI1" s="6"/>
      <c r="NJ1" s="6"/>
      <c r="NK1" s="6"/>
      <c r="NL1" s="6"/>
      <c r="NM1" s="6"/>
      <c r="NN1" s="6"/>
      <c r="NO1" s="6"/>
      <c r="NP1" s="6"/>
      <c r="NQ1" s="6"/>
      <c r="NS1" s="6"/>
      <c r="NT1" s="6"/>
      <c r="NU1" s="6"/>
      <c r="NV1" s="6"/>
      <c r="NW1" s="6"/>
      <c r="NX1" s="6"/>
      <c r="NY1" s="6"/>
      <c r="NZ1" s="6"/>
      <c r="OA1" s="6"/>
      <c r="OC1" s="6"/>
      <c r="OE1" s="6"/>
      <c r="OF1" s="6"/>
      <c r="OG1" s="6"/>
      <c r="OH1" s="6"/>
      <c r="OI1" s="6"/>
      <c r="OJ1" s="6"/>
      <c r="OK1" s="6"/>
      <c r="OM1" s="6"/>
      <c r="OO1" s="6"/>
      <c r="OP1" s="6"/>
      <c r="OQ1" s="6"/>
      <c r="OR1" s="6"/>
      <c r="OS1" s="6"/>
      <c r="OT1" s="6"/>
      <c r="OU1" s="6"/>
      <c r="OW1" s="6"/>
      <c r="OY1" s="6"/>
      <c r="OZ1" s="6"/>
      <c r="PA1" s="6"/>
      <c r="PB1" s="6"/>
      <c r="PC1" s="6"/>
      <c r="PD1" s="6"/>
      <c r="PE1" s="6"/>
    </row>
    <row r="2" spans="1:421" x14ac:dyDescent="0.3">
      <c r="A2" t="s">
        <v>14</v>
      </c>
      <c r="B2">
        <v>0</v>
      </c>
      <c r="C2">
        <v>4</v>
      </c>
      <c r="D2">
        <v>25</v>
      </c>
      <c r="E2">
        <v>0.46648800000000001</v>
      </c>
      <c r="F2">
        <v>0.16803999999999999</v>
      </c>
      <c r="G2">
        <v>99.461399999999998</v>
      </c>
      <c r="H2">
        <v>5.6299999999999996E-3</v>
      </c>
      <c r="I2">
        <v>3.1305999999999998</v>
      </c>
      <c r="J2">
        <v>73</v>
      </c>
    </row>
    <row r="3" spans="1:421" x14ac:dyDescent="0.3">
      <c r="A3" s="1" t="s">
        <v>7</v>
      </c>
      <c r="B3">
        <v>1</v>
      </c>
      <c r="C3">
        <v>6</v>
      </c>
      <c r="D3">
        <v>35</v>
      </c>
      <c r="E3">
        <v>0.2</v>
      </c>
      <c r="F3">
        <v>0.1215706</v>
      </c>
      <c r="G3">
        <v>50.679609999999997</v>
      </c>
      <c r="H3">
        <v>8.3199999999999993E-3</v>
      </c>
      <c r="I3">
        <v>3.07</v>
      </c>
      <c r="J3">
        <v>60</v>
      </c>
    </row>
    <row r="4" spans="1:421" x14ac:dyDescent="0.3">
      <c r="A4" t="s">
        <v>16</v>
      </c>
      <c r="B4">
        <v>1</v>
      </c>
      <c r="C4">
        <v>7</v>
      </c>
      <c r="D4">
        <v>17</v>
      </c>
      <c r="E4">
        <v>0.2</v>
      </c>
      <c r="F4">
        <v>7.5870000000000007E-2</v>
      </c>
      <c r="G4">
        <v>83.76</v>
      </c>
      <c r="H4">
        <v>4.3119999999999999E-3</v>
      </c>
      <c r="I4">
        <v>3.1859999999999999</v>
      </c>
      <c r="J4">
        <v>145</v>
      </c>
    </row>
    <row r="5" spans="1:421" x14ac:dyDescent="0.3">
      <c r="A5" s="1" t="s">
        <v>8</v>
      </c>
      <c r="B5">
        <v>1</v>
      </c>
      <c r="D5">
        <v>11</v>
      </c>
      <c r="E5">
        <v>0.2</v>
      </c>
      <c r="F5">
        <v>0.25077359999999999</v>
      </c>
      <c r="G5">
        <v>37.177010000000003</v>
      </c>
      <c r="H5">
        <v>9.3299999999999998E-3</v>
      </c>
      <c r="I5">
        <v>3.08</v>
      </c>
      <c r="J5">
        <v>60</v>
      </c>
    </row>
    <row r="6" spans="1:421" x14ac:dyDescent="0.3">
      <c r="A6" t="s">
        <v>20</v>
      </c>
      <c r="B6">
        <v>1</v>
      </c>
      <c r="C6">
        <v>12</v>
      </c>
      <c r="D6">
        <v>53</v>
      </c>
      <c r="E6">
        <v>6.7660999999999999E-2</v>
      </c>
      <c r="F6">
        <v>0.160051</v>
      </c>
      <c r="G6">
        <v>50.769199999999998</v>
      </c>
      <c r="H6">
        <v>2.8999999999999998E-3</v>
      </c>
      <c r="I6">
        <v>3.3369</v>
      </c>
      <c r="J6">
        <v>180</v>
      </c>
    </row>
    <row r="7" spans="1:421" x14ac:dyDescent="0.3">
      <c r="A7" t="s">
        <v>4</v>
      </c>
      <c r="B7">
        <v>4</v>
      </c>
      <c r="C7">
        <v>10</v>
      </c>
      <c r="D7">
        <v>38</v>
      </c>
      <c r="E7">
        <v>7.0000000000000007E-2</v>
      </c>
      <c r="F7">
        <v>0.1665314614</v>
      </c>
      <c r="G7">
        <v>49.1422411</v>
      </c>
      <c r="H7">
        <v>9.7300000000000008E-3</v>
      </c>
      <c r="I7">
        <v>3.0991535880000001</v>
      </c>
      <c r="J7">
        <v>90</v>
      </c>
    </row>
    <row r="8" spans="1:421" x14ac:dyDescent="0.3">
      <c r="A8" s="1" t="s">
        <v>9</v>
      </c>
      <c r="B8">
        <v>1</v>
      </c>
      <c r="D8">
        <v>22</v>
      </c>
      <c r="E8">
        <v>0.2</v>
      </c>
      <c r="F8">
        <v>0.25914090000000001</v>
      </c>
      <c r="G8">
        <v>34.051749999999998</v>
      </c>
      <c r="H8">
        <v>6.0299999999999998E-3</v>
      </c>
      <c r="I8">
        <v>3.02</v>
      </c>
      <c r="J8">
        <v>60</v>
      </c>
    </row>
    <row r="9" spans="1:421" x14ac:dyDescent="0.3">
      <c r="A9" t="s">
        <v>2</v>
      </c>
      <c r="B9">
        <v>1</v>
      </c>
      <c r="C9">
        <v>8</v>
      </c>
      <c r="D9">
        <v>22</v>
      </c>
      <c r="E9">
        <v>0.2</v>
      </c>
      <c r="F9">
        <v>0.188</v>
      </c>
      <c r="G9">
        <v>44.398000000000003</v>
      </c>
      <c r="H9">
        <v>4.28E-3</v>
      </c>
      <c r="I9">
        <v>3.2298</v>
      </c>
      <c r="J9">
        <v>180</v>
      </c>
    </row>
    <row r="10" spans="1:421" x14ac:dyDescent="0.3">
      <c r="A10" s="1" t="s">
        <v>12</v>
      </c>
      <c r="B10">
        <v>1</v>
      </c>
      <c r="C10">
        <v>8</v>
      </c>
      <c r="D10">
        <v>20</v>
      </c>
      <c r="E10">
        <v>0.2</v>
      </c>
      <c r="F10">
        <v>0.229792</v>
      </c>
      <c r="G10">
        <v>42.663800000000002</v>
      </c>
      <c r="H10">
        <v>9.9839999999999998E-3</v>
      </c>
      <c r="I10">
        <v>3.0468000000000002</v>
      </c>
      <c r="J10">
        <v>119</v>
      </c>
    </row>
    <row r="11" spans="1:421" x14ac:dyDescent="0.3">
      <c r="A11" t="s">
        <v>3</v>
      </c>
      <c r="B11">
        <v>1</v>
      </c>
      <c r="C11">
        <v>4</v>
      </c>
      <c r="D11">
        <v>12</v>
      </c>
      <c r="E11">
        <v>0.3</v>
      </c>
      <c r="F11">
        <v>0.27850000000000003</v>
      </c>
      <c r="G11">
        <v>67.490799999999993</v>
      </c>
      <c r="H11">
        <v>9.6874000000000005E-3</v>
      </c>
      <c r="I11">
        <v>3.0045391000000001</v>
      </c>
      <c r="J11">
        <v>50</v>
      </c>
    </row>
    <row r="12" spans="1:421" x14ac:dyDescent="0.3">
      <c r="A12" t="s">
        <v>19</v>
      </c>
      <c r="B12">
        <v>1</v>
      </c>
      <c r="C12">
        <v>5</v>
      </c>
      <c r="D12">
        <v>29</v>
      </c>
      <c r="E12">
        <v>0.17</v>
      </c>
      <c r="F12">
        <v>0.30331849999999999</v>
      </c>
      <c r="G12">
        <v>43.680599999999998</v>
      </c>
      <c r="H12">
        <v>1.3500000000000001E-3</v>
      </c>
      <c r="I12">
        <v>3.44963</v>
      </c>
      <c r="J12">
        <v>270</v>
      </c>
    </row>
    <row r="13" spans="1:421" x14ac:dyDescent="0.3">
      <c r="A13" s="1" t="s">
        <v>13</v>
      </c>
      <c r="B13">
        <v>1</v>
      </c>
      <c r="C13">
        <v>10</v>
      </c>
      <c r="D13">
        <v>24</v>
      </c>
      <c r="E13">
        <v>0.2</v>
      </c>
      <c r="F13">
        <v>0.200323</v>
      </c>
      <c r="G13">
        <v>48.06</v>
      </c>
      <c r="H13">
        <v>9.9839999999999998E-3</v>
      </c>
      <c r="I13">
        <v>3.0468000000000002</v>
      </c>
      <c r="J13">
        <v>119</v>
      </c>
    </row>
    <row r="14" spans="1:421" x14ac:dyDescent="0.3">
      <c r="A14" s="1" t="s">
        <v>10</v>
      </c>
      <c r="B14">
        <v>1</v>
      </c>
      <c r="D14">
        <v>21</v>
      </c>
      <c r="E14">
        <v>0.2</v>
      </c>
      <c r="F14">
        <v>0.2320769</v>
      </c>
      <c r="G14">
        <v>48.656840000000003</v>
      </c>
      <c r="H14">
        <v>8.5100000000000002E-3</v>
      </c>
      <c r="I14">
        <v>3.08</v>
      </c>
      <c r="J14">
        <v>60</v>
      </c>
    </row>
    <row r="15" spans="1:421" x14ac:dyDescent="0.3">
      <c r="A15" s="1" t="s">
        <v>11</v>
      </c>
      <c r="B15">
        <v>1</v>
      </c>
      <c r="C15">
        <v>10</v>
      </c>
      <c r="D15">
        <v>19</v>
      </c>
      <c r="E15">
        <v>0.2</v>
      </c>
      <c r="F15">
        <v>0.14000000000000001</v>
      </c>
      <c r="G15">
        <v>38.200000000000003</v>
      </c>
      <c r="H15">
        <v>8.7100000000000007E-3</v>
      </c>
      <c r="I15">
        <v>3.07</v>
      </c>
      <c r="J15">
        <v>60</v>
      </c>
    </row>
    <row r="16" spans="1:421" x14ac:dyDescent="0.3">
      <c r="A16" t="s">
        <v>5</v>
      </c>
      <c r="B16">
        <v>2</v>
      </c>
      <c r="C16">
        <v>10</v>
      </c>
      <c r="D16">
        <v>54</v>
      </c>
      <c r="E16">
        <v>5.8909999999999997E-2</v>
      </c>
      <c r="F16">
        <v>0.168126</v>
      </c>
      <c r="G16">
        <v>41.322499999999998</v>
      </c>
      <c r="H16">
        <v>1.1761479329999999E-5</v>
      </c>
      <c r="I16">
        <v>3.0419387649999998</v>
      </c>
      <c r="J16">
        <v>90</v>
      </c>
    </row>
    <row r="17" spans="1:10" x14ac:dyDescent="0.3">
      <c r="A17" t="s">
        <v>1</v>
      </c>
      <c r="B17">
        <v>6</v>
      </c>
      <c r="C17">
        <v>9</v>
      </c>
      <c r="D17">
        <v>45</v>
      </c>
      <c r="E17">
        <v>7.5999999999999998E-2</v>
      </c>
      <c r="F17">
        <v>0.18</v>
      </c>
      <c r="G17">
        <v>41.1</v>
      </c>
      <c r="H17">
        <v>1.0699999999999999E-2</v>
      </c>
      <c r="I17">
        <v>3.04</v>
      </c>
      <c r="J17">
        <v>60</v>
      </c>
    </row>
    <row r="18" spans="1:10" x14ac:dyDescent="0.3">
      <c r="A18" t="s">
        <v>6</v>
      </c>
      <c r="B18">
        <v>2</v>
      </c>
      <c r="C18">
        <v>6</v>
      </c>
      <c r="D18">
        <v>30</v>
      </c>
      <c r="E18">
        <v>9.7731799999999994E-2</v>
      </c>
      <c r="F18">
        <v>0.222</v>
      </c>
      <c r="G18">
        <v>80.2</v>
      </c>
      <c r="H18">
        <v>5.7299999999999999E-3</v>
      </c>
      <c r="I18">
        <v>3.14</v>
      </c>
      <c r="J18">
        <v>124</v>
      </c>
    </row>
    <row r="19" spans="1:10" x14ac:dyDescent="0.3">
      <c r="A19" t="s">
        <v>17</v>
      </c>
      <c r="B19">
        <v>8</v>
      </c>
      <c r="C19">
        <v>13</v>
      </c>
      <c r="D19">
        <v>25</v>
      </c>
      <c r="E19">
        <v>0.2</v>
      </c>
      <c r="F19">
        <v>5.3999999999999999E-2</v>
      </c>
      <c r="G19">
        <v>215</v>
      </c>
      <c r="H19">
        <v>5.11E-3</v>
      </c>
      <c r="I19">
        <v>3.194</v>
      </c>
      <c r="J19">
        <v>183</v>
      </c>
    </row>
    <row r="20" spans="1:10" x14ac:dyDescent="0.3">
      <c r="A20" t="s">
        <v>15</v>
      </c>
      <c r="B20">
        <v>0</v>
      </c>
      <c r="C20">
        <v>14</v>
      </c>
      <c r="D20">
        <v>58</v>
      </c>
      <c r="E20">
        <v>7.8E-2</v>
      </c>
      <c r="F20">
        <v>2.1999999999999999E-2</v>
      </c>
      <c r="G20">
        <v>54.9</v>
      </c>
      <c r="H20">
        <v>0.2883</v>
      </c>
      <c r="I20">
        <v>2.7719999999999998</v>
      </c>
      <c r="J20">
        <v>90</v>
      </c>
    </row>
    <row r="21" spans="1:10" x14ac:dyDescent="0.3">
      <c r="A21" t="s">
        <v>21</v>
      </c>
      <c r="B21">
        <v>0</v>
      </c>
      <c r="C21">
        <v>4</v>
      </c>
      <c r="D21">
        <v>14</v>
      </c>
      <c r="E21">
        <v>0.1</v>
      </c>
      <c r="F21">
        <v>7.9600000000000004E-2</v>
      </c>
      <c r="G21">
        <v>247.5</v>
      </c>
      <c r="H21">
        <v>6.7499999999999999E-3</v>
      </c>
      <c r="I21">
        <v>3</v>
      </c>
      <c r="J21">
        <v>365</v>
      </c>
    </row>
    <row r="22" spans="1:10" x14ac:dyDescent="0.3">
      <c r="A22" t="s">
        <v>18</v>
      </c>
      <c r="B22">
        <v>0</v>
      </c>
      <c r="C22">
        <v>36</v>
      </c>
      <c r="D22">
        <v>107</v>
      </c>
      <c r="E22">
        <v>9.7000000000000003E-2</v>
      </c>
      <c r="F22">
        <v>0.03</v>
      </c>
      <c r="G22">
        <v>132</v>
      </c>
      <c r="H22">
        <v>8.0300000000000007E-3</v>
      </c>
      <c r="I22">
        <v>3.02</v>
      </c>
      <c r="J22">
        <v>30</v>
      </c>
    </row>
    <row r="23" spans="1:10" x14ac:dyDescent="0.3">
      <c r="A23" t="s">
        <v>22</v>
      </c>
      <c r="B23">
        <v>0</v>
      </c>
      <c r="C23">
        <v>12</v>
      </c>
      <c r="D23">
        <v>24</v>
      </c>
      <c r="E23">
        <v>0.1</v>
      </c>
      <c r="F23">
        <v>3.6799999999999999E-2</v>
      </c>
      <c r="G23">
        <v>234.1</v>
      </c>
      <c r="H23">
        <v>3.0899999999999999E-3</v>
      </c>
      <c r="I23">
        <v>3.22</v>
      </c>
      <c r="J23">
        <v>365</v>
      </c>
    </row>
    <row r="24" spans="1:10" x14ac:dyDescent="0.3">
      <c r="A24" t="s">
        <v>24</v>
      </c>
      <c r="B24">
        <v>0</v>
      </c>
      <c r="C24">
        <v>9</v>
      </c>
      <c r="D24">
        <v>17</v>
      </c>
      <c r="E24">
        <v>0.1</v>
      </c>
      <c r="F24">
        <f>((0.11*8315.28)+(0.07*2078.82)+(0.087*1154.9))/SUM(8315.28+2078.82+1154.9)</f>
        <v>0.10050000000000001</v>
      </c>
      <c r="G24">
        <f>((160*8315.28)+(107.74*2078.82)+(144.62*1154.9))/SUM(8315.28+2078.82+1154.9)</f>
        <v>149.05520000000001</v>
      </c>
      <c r="H24">
        <f>((0.00316*8315.28)+(0.00468*2078.82)+(0.00401*1154.9))/SUM(8315.28+2078.82+1154.9)</f>
        <v>3.5186000000000002E-3</v>
      </c>
      <c r="I24">
        <f>((3.11*8315.28)+(3.05*2078.82)+(3.149*1154.9))/SUM(8315.28+2078.82+1154.9)</f>
        <v>3.1031000000000004</v>
      </c>
      <c r="J24">
        <v>365</v>
      </c>
    </row>
    <row r="25" spans="1:10" x14ac:dyDescent="0.3">
      <c r="A25" t="s">
        <v>23</v>
      </c>
      <c r="B25">
        <v>0</v>
      </c>
      <c r="C25">
        <v>12</v>
      </c>
      <c r="D25">
        <v>62</v>
      </c>
      <c r="E25">
        <v>0.03</v>
      </c>
      <c r="F25">
        <v>3.2000000000000001E-2</v>
      </c>
      <c r="G25">
        <v>72.8</v>
      </c>
      <c r="H25">
        <v>4.8999999999999998E-3</v>
      </c>
      <c r="I25">
        <v>3.2639999999999998</v>
      </c>
      <c r="J25">
        <v>365</v>
      </c>
    </row>
    <row r="26" spans="1:10" x14ac:dyDescent="0.3">
      <c r="A26" t="s">
        <v>28</v>
      </c>
      <c r="B26">
        <v>0</v>
      </c>
      <c r="C26">
        <v>21</v>
      </c>
      <c r="D26">
        <v>152</v>
      </c>
      <c r="E26">
        <v>0.03</v>
      </c>
      <c r="F26">
        <v>0.03</v>
      </c>
      <c r="G26">
        <v>84.6</v>
      </c>
      <c r="H26">
        <v>1.0200000000000001E-5</v>
      </c>
      <c r="I26">
        <v>3.12</v>
      </c>
      <c r="J26">
        <v>90</v>
      </c>
    </row>
    <row r="27" spans="1:10" x14ac:dyDescent="0.3">
      <c r="A27" t="s">
        <v>35</v>
      </c>
      <c r="B27">
        <v>6</v>
      </c>
      <c r="C27">
        <v>19</v>
      </c>
      <c r="D27">
        <v>74</v>
      </c>
      <c r="E27">
        <v>3.5955000000000001E-2</v>
      </c>
      <c r="F27">
        <v>0.09</v>
      </c>
      <c r="G27">
        <v>49.6</v>
      </c>
      <c r="H27">
        <v>8.5100000000000002E-3</v>
      </c>
      <c r="I27">
        <v>3.12</v>
      </c>
      <c r="J27">
        <v>90</v>
      </c>
    </row>
    <row r="28" spans="1:10" x14ac:dyDescent="0.3">
      <c r="A28" t="s">
        <v>48</v>
      </c>
      <c r="B28">
        <v>0</v>
      </c>
      <c r="C28">
        <v>6</v>
      </c>
      <c r="D28">
        <v>27</v>
      </c>
      <c r="E28">
        <v>0.20799999999999999</v>
      </c>
      <c r="F28">
        <v>0.20979999999999999</v>
      </c>
      <c r="G28">
        <v>63.177999999999997</v>
      </c>
      <c r="H28">
        <v>8.26E-3</v>
      </c>
      <c r="I28">
        <v>3.1320000000000001</v>
      </c>
      <c r="J28">
        <v>330</v>
      </c>
    </row>
    <row r="29" spans="1:10" x14ac:dyDescent="0.3">
      <c r="A29" t="s">
        <v>49</v>
      </c>
      <c r="B29">
        <v>0</v>
      </c>
      <c r="C29">
        <v>6</v>
      </c>
      <c r="D29">
        <v>27</v>
      </c>
      <c r="E29">
        <v>0.20799999999999999</v>
      </c>
      <c r="F29">
        <v>0.20979999999999999</v>
      </c>
      <c r="G29">
        <v>63.177999999999997</v>
      </c>
      <c r="H29">
        <v>8.26E-3</v>
      </c>
      <c r="I29">
        <v>3.1320000000000001</v>
      </c>
      <c r="J29">
        <v>60</v>
      </c>
    </row>
    <row r="30" spans="1:10" x14ac:dyDescent="0.3">
      <c r="A30" t="s">
        <v>50</v>
      </c>
      <c r="B30">
        <v>0</v>
      </c>
      <c r="C30">
        <v>6</v>
      </c>
      <c r="D30">
        <v>27</v>
      </c>
      <c r="E30">
        <v>0.20799999999999999</v>
      </c>
      <c r="F30">
        <v>0.20979999999999999</v>
      </c>
      <c r="G30">
        <v>63.177999999999997</v>
      </c>
      <c r="H30">
        <v>8.26E-3</v>
      </c>
      <c r="I30">
        <v>3.1320000000000001</v>
      </c>
      <c r="J30">
        <v>60</v>
      </c>
    </row>
    <row r="31" spans="1:10" x14ac:dyDescent="0.3">
      <c r="A31" t="s">
        <v>51</v>
      </c>
      <c r="B31">
        <v>0</v>
      </c>
      <c r="C31">
        <v>6</v>
      </c>
      <c r="D31">
        <v>27</v>
      </c>
      <c r="E31">
        <v>0.20799999999999999</v>
      </c>
      <c r="F31">
        <v>0.20979999999999999</v>
      </c>
      <c r="G31">
        <v>63.177999999999997</v>
      </c>
      <c r="H31">
        <v>8.26E-3</v>
      </c>
      <c r="I31">
        <v>3.1320000000000001</v>
      </c>
      <c r="J31">
        <v>60</v>
      </c>
    </row>
    <row r="32" spans="1:10" x14ac:dyDescent="0.3">
      <c r="A32" t="s">
        <v>53</v>
      </c>
      <c r="B32">
        <v>0</v>
      </c>
      <c r="C32">
        <v>5</v>
      </c>
      <c r="D32">
        <v>72</v>
      </c>
      <c r="E32">
        <v>9.1999999999999998E-2</v>
      </c>
      <c r="F32">
        <v>0.13306999999999999</v>
      </c>
      <c r="G32">
        <v>38.305660000000003</v>
      </c>
      <c r="H32">
        <v>9.5499999999999995E-3</v>
      </c>
      <c r="I32">
        <v>3.09</v>
      </c>
      <c r="J32">
        <v>60</v>
      </c>
    </row>
    <row r="33" spans="1:10" x14ac:dyDescent="0.3">
      <c r="A33" t="s">
        <v>54</v>
      </c>
      <c r="B33">
        <v>0</v>
      </c>
      <c r="C33">
        <v>8</v>
      </c>
      <c r="D33">
        <v>55</v>
      </c>
      <c r="E33">
        <v>0.1</v>
      </c>
      <c r="F33">
        <v>0.12402000000000001</v>
      </c>
      <c r="G33">
        <v>37.997309999999999</v>
      </c>
      <c r="H33">
        <v>9.5499999999999995E-3</v>
      </c>
      <c r="I33">
        <v>3.09</v>
      </c>
      <c r="J33">
        <v>60</v>
      </c>
    </row>
    <row r="34" spans="1:10" x14ac:dyDescent="0.3">
      <c r="A34" t="s">
        <v>55</v>
      </c>
      <c r="B34">
        <v>0</v>
      </c>
      <c r="C34">
        <v>10</v>
      </c>
      <c r="D34">
        <v>58</v>
      </c>
      <c r="E34">
        <v>5.8999999999999997E-2</v>
      </c>
      <c r="F34">
        <v>0.11169</v>
      </c>
      <c r="G34">
        <v>41.972430000000003</v>
      </c>
      <c r="H34">
        <v>9.5499999999999995E-3</v>
      </c>
      <c r="I34">
        <v>3.09</v>
      </c>
      <c r="J34">
        <v>60</v>
      </c>
    </row>
    <row r="35" spans="1:10" x14ac:dyDescent="0.3">
      <c r="A35" t="s">
        <v>56</v>
      </c>
      <c r="B35">
        <v>0</v>
      </c>
      <c r="C35">
        <v>10</v>
      </c>
      <c r="D35">
        <v>75</v>
      </c>
      <c r="E35">
        <v>0.05</v>
      </c>
      <c r="F35">
        <v>7.5800000000000006E-2</v>
      </c>
      <c r="G35">
        <v>56.969749999999998</v>
      </c>
      <c r="H35">
        <v>9.5499999999999995E-3</v>
      </c>
      <c r="I35">
        <v>3.09</v>
      </c>
      <c r="J35">
        <v>60</v>
      </c>
    </row>
    <row r="36" spans="1:10" x14ac:dyDescent="0.3">
      <c r="A36" t="s">
        <v>57</v>
      </c>
      <c r="B36">
        <v>0</v>
      </c>
      <c r="C36">
        <v>4</v>
      </c>
      <c r="D36">
        <v>106</v>
      </c>
      <c r="E36">
        <v>0.06</v>
      </c>
      <c r="F36">
        <v>0.12868930000000001</v>
      </c>
      <c r="G36">
        <v>39.144260000000003</v>
      </c>
      <c r="H36">
        <v>9.4999999999999998E-3</v>
      </c>
      <c r="I36">
        <v>3.09</v>
      </c>
      <c r="J36">
        <v>90</v>
      </c>
    </row>
    <row r="37" spans="1:10" x14ac:dyDescent="0.3">
      <c r="A37" t="s">
        <v>58</v>
      </c>
      <c r="B37">
        <v>0</v>
      </c>
      <c r="C37">
        <v>22</v>
      </c>
      <c r="D37">
        <v>118</v>
      </c>
      <c r="E37">
        <v>0.02</v>
      </c>
      <c r="F37">
        <v>3.6999999999999998E-2</v>
      </c>
      <c r="G37">
        <v>65.900000000000006</v>
      </c>
      <c r="H37">
        <v>2.0199999999999999E-2</v>
      </c>
      <c r="I37">
        <v>2.98</v>
      </c>
      <c r="J37">
        <v>60</v>
      </c>
    </row>
  </sheetData>
  <sortState xmlns:xlrd2="http://schemas.microsoft.com/office/spreadsheetml/2017/richdata2" ref="A2:B27">
    <sortCondition ref="B1:B27"/>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D A A B Q S w M E F A A C A A g A 8 p A T U x U h y g 6 k A A A A 9 g A A A B I A H A B D b 2 5 m a W c v U G F j a 2 F n Z S 5 4 b W w g o h g A K K A U A A A A A A A A A A A A A A A A A A A A A A A A A A A A e 7 9 7 v 4 1 9 R W 6 O Q l l q U X F m f p 6 t k q G e g Z J C c U l i X k p i T n 5 e q q 1 S X r 6 S v R 0 v l 0 1 A Y n J 2 Y n q q A l B 1 X r F V R X G K r V J G S U m B l b 5 + e X m 5 X r m x X n 5 R u r 6 R g Y G h f o S v T 3 B y R m p u o h J c c S Z h x b q Z e S B r k 1 O V 7 G z C I K 6 x M 9 K z N N U z M w G 6 y U Y f J m b j m 5 m H k D c C y o F k k Q R t n E t z S k q L U u 1 S 8 3 R D g 2 3 0 Y V w b f a g X 7 A B Q S w M E F A A C A A g A 8 p A T 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K Q E 1 M o i k e 4 D g A A A B E A A A A T A B w A R m 9 y b X V s Y X M v U 2 V j d G l v b j E u b S C i G A A o o B Q A A A A A A A A A A A A A A A A A A A A A A A A A A A A r T k 0 u y c z P U w i G 0 I b W A F B L A Q I t A B Q A A g A I A P K Q E 1 M V I c o O p A A A A P Y A A A A S A A A A A A A A A A A A A A A A A A A A A A B D b 2 5 m a W c v U G F j a 2 F n Z S 5 4 b W x Q S w E C L Q A U A A I A C A D y k B N T U 3 I 4 L J s A A A D h A A A A E w A A A A A A A A A A A A A A A A D w A A A A W 0 N v b n R l b n R f V H l w Z X N d L n h t b F B L A Q I t A B Q A A g A I A P K Q E 1 M o i k e 4 D g A A A B E A A A A T A A A A A A A A A A A A A A A A A N g B A A B G b 3 J t d W x h c y 9 T Z W N 0 a W 9 u M S 5 t U E s F B g A A A A A D A A M A w g A A A D M 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c p A b F T 3 w 7 k W 9 K D o 1 O a L n G Q A A A A A C A A A A A A A Q Z g A A A A E A A C A A A A B l L n 6 I t g 0 e t A B x Q K H r L + r K b t P E F y k U z F N m l u n m J 4 b J 0 A A A A A A O g A A A A A I A A C A A A A D O r 7 f v N B T b e Y / O Y k r C 2 z C U V Y V O 8 m I S f c m Q 6 2 L M Q C D R s F A A A A B p R 5 Q p 5 i K t z / 6 m C K f l F o J s n I c E + F r y y 9 z V s L l G 0 t C / 2 D p U F w E z V W E b K 5 Q C d l 8 + s N M t N A Z 3 I L H q a k C f B N M H p 1 S g u w u C S 0 w 6 Q g P 6 w T 2 P j / q b Y U A A A A A t r L 7 B X 6 S q N J U v o e S r 6 h z s Y q R i r 7 G o K 3 v P c W Q E v G 5 y g a b v l z w 2 o s 2 y D S w M z v R 7 C R F i 9 1 l Z 7 5 4 X M a 9 9 8 6 h 3 B k E q < / D a t a M a s h u p > 
</file>

<file path=customXml/itemProps1.xml><?xml version="1.0" encoding="utf-8"?>
<ds:datastoreItem xmlns:ds="http://schemas.openxmlformats.org/officeDocument/2006/customXml" ds:itemID="{57EF586D-A0E9-493D-A04A-AB6FE201EC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Alaska</vt:lpstr>
      <vt:lpstr>Canada</vt:lpstr>
      <vt:lpstr>biological_parameters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Rovellini</dc:creator>
  <cp:lastModifiedBy>Alberto Rovellini</cp:lastModifiedBy>
  <dcterms:created xsi:type="dcterms:W3CDTF">2021-08-09T23:35:13Z</dcterms:created>
  <dcterms:modified xsi:type="dcterms:W3CDTF">2023-03-29T17:04:44Z</dcterms:modified>
</cp:coreProperties>
</file>