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ata_Analyst_Bootcamp_2024\Excel_Practice\"/>
    </mc:Choice>
  </mc:AlternateContent>
  <xr:revisionPtr revIDLastSave="0" documentId="13_ncr:1_{958A3E07-04CD-418C-9CF1-2771B3D062F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vies_Index_Match" sheetId="1" r:id="rId1"/>
    <sheet name="movies_XLOOKUP" sheetId="6" r:id="rId2"/>
    <sheet name="financials" sheetId="2" r:id="rId3"/>
    <sheet name="actors" sheetId="3" r:id="rId4"/>
    <sheet name="movie_actor" sheetId="4" r:id="rId5"/>
    <sheet name="languages" sheetId="5" r:id="rId6"/>
    <sheet name="Math_Sta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6" l="1"/>
  <c r="K45" i="6" s="1"/>
  <c r="L45" i="6" s="1"/>
  <c r="B6" i="7"/>
  <c r="B5" i="7"/>
  <c r="B2" i="7"/>
  <c r="B3" i="7"/>
  <c r="B4" i="7"/>
  <c r="L46" i="6"/>
  <c r="K46" i="6"/>
  <c r="I46" i="6"/>
  <c r="F44" i="6"/>
  <c r="F45" i="6"/>
  <c r="J2" i="1"/>
  <c r="I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I2" i="6"/>
  <c r="J23" i="6"/>
  <c r="K29" i="6"/>
  <c r="K15" i="6"/>
  <c r="I37" i="6"/>
  <c r="I8" i="6"/>
  <c r="J29" i="6"/>
  <c r="J36" i="6"/>
  <c r="J32" i="6"/>
  <c r="K16" i="6"/>
  <c r="I38" i="6"/>
  <c r="I9" i="6"/>
  <c r="J30" i="6"/>
  <c r="I4" i="6"/>
  <c r="K4" i="6"/>
  <c r="I26" i="6"/>
  <c r="J40" i="6"/>
  <c r="J18" i="6"/>
  <c r="K39" i="6"/>
  <c r="K10" i="6"/>
  <c r="I32" i="6"/>
  <c r="I3" i="6"/>
  <c r="J12" i="6"/>
  <c r="J19" i="6"/>
  <c r="K40" i="6"/>
  <c r="K11" i="6"/>
  <c r="I33" i="6"/>
  <c r="K6" i="6"/>
  <c r="I28" i="6"/>
  <c r="H34" i="6"/>
  <c r="H13" i="6"/>
  <c r="H20" i="6"/>
  <c r="H7" i="6"/>
  <c r="H30" i="6"/>
  <c r="K28" i="6"/>
  <c r="K25" i="6"/>
  <c r="I21" i="6"/>
  <c r="I27" i="6"/>
  <c r="J13" i="6"/>
  <c r="K34" i="6"/>
  <c r="K5" i="6"/>
  <c r="J28" i="6"/>
  <c r="I22" i="6"/>
  <c r="J4" i="6"/>
  <c r="J14" i="6"/>
  <c r="K35" i="6"/>
  <c r="J9" i="6"/>
  <c r="K30" i="6"/>
  <c r="H11" i="6"/>
  <c r="H21" i="6"/>
  <c r="H8" i="6"/>
  <c r="H23" i="6"/>
  <c r="J2" i="6"/>
  <c r="I35" i="6"/>
  <c r="I16" i="6"/>
  <c r="J8" i="6"/>
  <c r="I17" i="6"/>
  <c r="J33" i="6"/>
  <c r="H22" i="6"/>
  <c r="H28" i="6"/>
  <c r="H25" i="6"/>
  <c r="J7" i="6"/>
  <c r="H37" i="6"/>
  <c r="J3" i="6"/>
  <c r="J38" i="6"/>
  <c r="H19" i="6"/>
  <c r="H16" i="6"/>
  <c r="H18" i="6"/>
  <c r="H26" i="6"/>
  <c r="I10" i="6"/>
  <c r="J31" i="6"/>
  <c r="K23" i="6"/>
  <c r="J37" i="6"/>
  <c r="K24" i="6"/>
  <c r="K9" i="6"/>
  <c r="I12" i="6"/>
  <c r="H29" i="6"/>
  <c r="H32" i="6"/>
  <c r="H40" i="6"/>
  <c r="H33" i="6"/>
  <c r="K12" i="6"/>
  <c r="I34" i="6"/>
  <c r="I5" i="6"/>
  <c r="J26" i="6"/>
  <c r="K17" i="6"/>
  <c r="K18" i="6"/>
  <c r="I40" i="6"/>
  <c r="I11" i="6"/>
  <c r="I6" i="6"/>
  <c r="J27" i="6"/>
  <c r="J20" i="6"/>
  <c r="K19" i="6"/>
  <c r="K38" i="6"/>
  <c r="K14" i="6"/>
  <c r="I36" i="6"/>
  <c r="H27" i="6"/>
  <c r="H14" i="6"/>
  <c r="H15" i="6"/>
  <c r="H24" i="6"/>
  <c r="K36" i="6"/>
  <c r="K7" i="6"/>
  <c r="I29" i="6"/>
  <c r="K33" i="6"/>
  <c r="J21" i="6"/>
  <c r="J24" i="6"/>
  <c r="K13" i="6"/>
  <c r="K8" i="6"/>
  <c r="I30" i="6"/>
  <c r="I31" i="6"/>
  <c r="J22" i="6"/>
  <c r="I7" i="6"/>
  <c r="J17" i="6"/>
  <c r="H2" i="6"/>
  <c r="H38" i="6"/>
  <c r="H39" i="6"/>
  <c r="H9" i="6"/>
  <c r="J10" i="6"/>
  <c r="K31" i="6"/>
  <c r="I24" i="6"/>
  <c r="J16" i="6"/>
  <c r="I25" i="6"/>
  <c r="H10" i="6"/>
  <c r="H4" i="6"/>
  <c r="K27" i="6"/>
  <c r="J25" i="6"/>
  <c r="J15" i="6"/>
  <c r="H35" i="6"/>
  <c r="K2" i="6"/>
  <c r="J11" i="6"/>
  <c r="K3" i="6"/>
  <c r="I20" i="6"/>
  <c r="H31" i="6"/>
  <c r="I39" i="6"/>
  <c r="H3" i="6"/>
  <c r="I18" i="6"/>
  <c r="J39" i="6"/>
  <c r="K37" i="6"/>
  <c r="K32" i="6"/>
  <c r="I23" i="6"/>
  <c r="H12" i="6"/>
  <c r="H17" i="6"/>
  <c r="K22" i="6"/>
  <c r="H36" i="6"/>
  <c r="K20" i="6"/>
  <c r="I19" i="6"/>
  <c r="I13" i="6"/>
  <c r="J34" i="6"/>
  <c r="J5" i="6"/>
  <c r="K26" i="6"/>
  <c r="I15" i="6"/>
  <c r="K21" i="6"/>
  <c r="I14" i="6"/>
  <c r="J35" i="6"/>
  <c r="J6" i="6"/>
  <c r="H5" i="6"/>
  <c r="H6" i="6"/>
  <c r="I49" i="6" l="1"/>
  <c r="K49" i="6" s="1"/>
  <c r="L49" i="6" s="1"/>
  <c r="I47" i="6"/>
  <c r="Q2" i="6"/>
  <c r="Q27" i="6"/>
  <c r="Q14" i="6"/>
  <c r="Q38" i="6"/>
  <c r="Q23" i="6"/>
  <c r="Q5" i="6"/>
  <c r="Q40" i="6"/>
  <c r="Q39" i="6"/>
  <c r="P26" i="6"/>
  <c r="P11" i="6"/>
  <c r="M6" i="6"/>
  <c r="O6" i="6" s="1"/>
  <c r="M35" i="6"/>
  <c r="O35" i="6" s="1"/>
  <c r="M5" i="6"/>
  <c r="O5" i="6" s="1"/>
  <c r="M34" i="6"/>
  <c r="O34" i="6" s="1"/>
  <c r="M39" i="6"/>
  <c r="O39" i="6" s="1"/>
  <c r="M11" i="6"/>
  <c r="O11" i="6" s="1"/>
  <c r="M15" i="6"/>
  <c r="O15" i="6" s="1"/>
  <c r="M25" i="6"/>
  <c r="O25" i="6" s="1"/>
  <c r="M16" i="6"/>
  <c r="O16" i="6" s="1"/>
  <c r="M10" i="6"/>
  <c r="O10" i="6" s="1"/>
  <c r="M17" i="6"/>
  <c r="O17" i="6" s="1"/>
  <c r="M22" i="6"/>
  <c r="O22" i="6" s="1"/>
  <c r="M24" i="6"/>
  <c r="O24" i="6" s="1"/>
  <c r="M21" i="6"/>
  <c r="O21" i="6" s="1"/>
  <c r="M20" i="6"/>
  <c r="O20" i="6" s="1"/>
  <c r="M27" i="6"/>
  <c r="O27" i="6" s="1"/>
  <c r="M26" i="6"/>
  <c r="O26" i="6" s="1"/>
  <c r="M37" i="6"/>
  <c r="O37" i="6" s="1"/>
  <c r="M31" i="6"/>
  <c r="O31" i="6" s="1"/>
  <c r="M38" i="6"/>
  <c r="O38" i="6" s="1"/>
  <c r="M3" i="6"/>
  <c r="O3" i="6" s="1"/>
  <c r="M7" i="6"/>
  <c r="O7" i="6" s="1"/>
  <c r="M33" i="6"/>
  <c r="O33" i="6" s="1"/>
  <c r="M8" i="6"/>
  <c r="O8" i="6" s="1"/>
  <c r="M2" i="6"/>
  <c r="O2" i="6" s="1"/>
  <c r="M9" i="6"/>
  <c r="O9" i="6" s="1"/>
  <c r="M14" i="6"/>
  <c r="O14" i="6" s="1"/>
  <c r="M4" i="6"/>
  <c r="O4" i="6" s="1"/>
  <c r="M28" i="6"/>
  <c r="O28" i="6" s="1"/>
  <c r="M13" i="6"/>
  <c r="O13" i="6" s="1"/>
  <c r="M19" i="6"/>
  <c r="O19" i="6" s="1"/>
  <c r="M12" i="6"/>
  <c r="O12" i="6" s="1"/>
  <c r="M18" i="6"/>
  <c r="O18" i="6" s="1"/>
  <c r="M40" i="6"/>
  <c r="O40" i="6" s="1"/>
  <c r="M30" i="6"/>
  <c r="O30" i="6" s="1"/>
  <c r="M32" i="6"/>
  <c r="O32" i="6" s="1"/>
  <c r="M36" i="6"/>
  <c r="O36" i="6" s="1"/>
  <c r="M29" i="6"/>
  <c r="O29" i="6" s="1"/>
  <c r="M23" i="6"/>
  <c r="O23" i="6" s="1"/>
  <c r="L6" i="6"/>
  <c r="N6" i="6" s="1"/>
  <c r="L35" i="6"/>
  <c r="N35" i="6" s="1"/>
  <c r="L5" i="6"/>
  <c r="N5" i="6" s="1"/>
  <c r="L34" i="6"/>
  <c r="N34" i="6" s="1"/>
  <c r="L39" i="6"/>
  <c r="N39" i="6" s="1"/>
  <c r="L11" i="6"/>
  <c r="N11" i="6" s="1"/>
  <c r="L15" i="6"/>
  <c r="N15" i="6" s="1"/>
  <c r="L25" i="6"/>
  <c r="N25" i="6" s="1"/>
  <c r="L16" i="6"/>
  <c r="N16" i="6" s="1"/>
  <c r="L10" i="6"/>
  <c r="N10" i="6" s="1"/>
  <c r="L17" i="6"/>
  <c r="N17" i="6" s="1"/>
  <c r="L22" i="6"/>
  <c r="N22" i="6" s="1"/>
  <c r="L24" i="6"/>
  <c r="N24" i="6" s="1"/>
  <c r="L21" i="6"/>
  <c r="N21" i="6" s="1"/>
  <c r="L20" i="6"/>
  <c r="N20" i="6" s="1"/>
  <c r="L27" i="6"/>
  <c r="N27" i="6" s="1"/>
  <c r="L26" i="6"/>
  <c r="N26" i="6" s="1"/>
  <c r="L37" i="6"/>
  <c r="N37" i="6" s="1"/>
  <c r="L31" i="6"/>
  <c r="N31" i="6" s="1"/>
  <c r="L38" i="6"/>
  <c r="N38" i="6" s="1"/>
  <c r="L3" i="6"/>
  <c r="N3" i="6" s="1"/>
  <c r="L7" i="6"/>
  <c r="N7" i="6" s="1"/>
  <c r="L33" i="6"/>
  <c r="N33" i="6" s="1"/>
  <c r="L8" i="6"/>
  <c r="N8" i="6" s="1"/>
  <c r="L2" i="6"/>
  <c r="N2" i="6" s="1"/>
  <c r="L9" i="6"/>
  <c r="N9" i="6" s="1"/>
  <c r="L14" i="6"/>
  <c r="N14" i="6" s="1"/>
  <c r="L4" i="6"/>
  <c r="N4" i="6" s="1"/>
  <c r="L28" i="6"/>
  <c r="N28" i="6" s="1"/>
  <c r="L13" i="6"/>
  <c r="N13" i="6" s="1"/>
  <c r="L19" i="6"/>
  <c r="N19" i="6" s="1"/>
  <c r="L12" i="6"/>
  <c r="N12" i="6" s="1"/>
  <c r="L18" i="6"/>
  <c r="N18" i="6" s="1"/>
  <c r="L40" i="6"/>
  <c r="N40" i="6" s="1"/>
  <c r="L30" i="6"/>
  <c r="N30" i="6" s="1"/>
  <c r="L32" i="6"/>
  <c r="N32" i="6" s="1"/>
  <c r="L36" i="6"/>
  <c r="N36" i="6" s="1"/>
  <c r="L29" i="6"/>
  <c r="N29" i="6" s="1"/>
  <c r="L23" i="6"/>
  <c r="N23" i="6" s="1"/>
  <c r="K47" i="6" l="1"/>
  <c r="L47" i="6" s="1"/>
  <c r="I48" i="6"/>
  <c r="K48" i="6" s="1"/>
  <c r="L48" i="6" s="1"/>
  <c r="P25" i="6"/>
  <c r="Q29" i="6"/>
  <c r="Q6" i="6"/>
  <c r="Q24" i="6"/>
  <c r="Q36" i="6"/>
  <c r="Q3" i="6"/>
  <c r="P5" i="6"/>
  <c r="Q15" i="6"/>
  <c r="Q28" i="6"/>
  <c r="Q9" i="6"/>
  <c r="Q7" i="6"/>
  <c r="Q37" i="6"/>
  <c r="P35" i="6"/>
  <c r="Q16" i="6"/>
  <c r="Q25" i="6"/>
  <c r="Q12" i="6"/>
  <c r="Q33" i="6"/>
  <c r="Q32" i="6"/>
  <c r="Q11" i="6"/>
  <c r="P18" i="6"/>
  <c r="Q4" i="6"/>
  <c r="Q34" i="6"/>
  <c r="Q17" i="6"/>
  <c r="Q13" i="6"/>
  <c r="Q22" i="6"/>
  <c r="P8" i="6"/>
  <c r="Q18" i="6"/>
  <c r="Q8" i="6"/>
  <c r="Q20" i="6"/>
  <c r="P16" i="6"/>
  <c r="P2" i="6"/>
  <c r="Q10" i="6"/>
  <c r="Q35" i="6"/>
  <c r="Q19" i="6"/>
  <c r="Q31" i="6"/>
  <c r="Q26" i="6"/>
  <c r="P10" i="6"/>
  <c r="P20" i="6"/>
  <c r="Q30" i="6"/>
  <c r="Q21" i="6"/>
  <c r="P23" i="6"/>
  <c r="P14" i="6"/>
  <c r="P29" i="6"/>
  <c r="P6" i="6"/>
  <c r="P24" i="6"/>
  <c r="P36" i="6"/>
  <c r="P3" i="6"/>
  <c r="P15" i="6"/>
  <c r="P28" i="6"/>
  <c r="P9" i="6"/>
  <c r="P7" i="6"/>
  <c r="P37" i="6"/>
  <c r="P12" i="6"/>
  <c r="P33" i="6"/>
  <c r="P32" i="6"/>
  <c r="P39" i="6"/>
  <c r="P4" i="6"/>
  <c r="P34" i="6"/>
  <c r="P17" i="6"/>
  <c r="P13" i="6"/>
  <c r="P22" i="6"/>
  <c r="P19" i="6"/>
  <c r="P31" i="6"/>
  <c r="P40" i="6"/>
  <c r="P30" i="6"/>
  <c r="P38" i="6"/>
  <c r="P27" i="6"/>
  <c r="P21" i="6"/>
  <c r="F46" i="6"/>
  <c r="O44" i="6"/>
  <c r="N44" i="6"/>
  <c r="F48" i="6" l="1"/>
  <c r="F47" i="6"/>
</calcChain>
</file>

<file path=xl/sharedStrings.xml><?xml version="1.0" encoding="utf-8"?>
<sst xmlns="http://schemas.openxmlformats.org/spreadsheetml/2006/main" count="453" uniqueCount="187">
  <si>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</si>
  <si>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</si>
  <si>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</si>
  <si>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</si>
  <si>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</si>
  <si>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</si>
  <si>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</si>
  <si>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</si>
  <si>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</si>
  <si>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</si>
  <si>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</si>
  <si>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</si>
  <si>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</si>
  <si>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</si>
  <si>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</si>
  <si>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</si>
  <si>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</si>
  <si>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</si>
  <si>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</si>
  <si>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</si>
  <si>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</si>
  <si>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</si>
  <si>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</si>
  <si>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</si>
  <si>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</si>
  <si>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</si>
  <si>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</si>
  <si>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</si>
  <si>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</si>
  <si>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</si>
  <si>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</si>
  <si>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</si>
  <si>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</si>
  <si>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</si>
  <si>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</si>
  <si>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</si>
  <si>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</si>
  <si>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</si>
  <si>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</si>
  <si>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</si>
  <si>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</si>
  <si>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</si>
  <si>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</si>
  <si>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</si>
  <si>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</si>
  <si>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</si>
  <si>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</si>
  <si>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</si>
  <si>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</si>
  <si>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</si>
  <si>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</si>
  <si>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</si>
  <si>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</si>
  <si>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</si>
  <si>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</si>
  <si>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</si>
  <si>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</si>
  <si>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</si>
  <si>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</si>
  <si>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</si>
  <si>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</si>
  <si>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</si>
  <si>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</si>
  <si>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</si>
  <si>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</si>
  <si>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</si>
  <si>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</si>
  <si>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</si>
  <si>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</si>
  <si>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</si>
  <si>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</si>
  <si>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</si>
  <si>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</si>
  <si>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</si>
  <si>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</si>
  <si>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</si>
  <si>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</si>
  <si>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</si>
  <si>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</si>
  <si>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</si>
  <si>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</si>
  <si>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</si>
  <si>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</si>
  <si>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</si>
  <si>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</si>
  <si>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</si>
  <si>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</si>
  <si>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</si>
  <si>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</si>
  <si>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</si>
  <si>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</si>
  <si>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</si>
  <si>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</si>
  <si>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</si>
  <si>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</si>
  <si>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</si>
  <si>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</si>
  <si>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</si>
  <si>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</si>
  <si>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</si>
  <si>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</si>
  <si>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</si>
  <si>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</si>
  <si>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</si>
  <si>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</si>
  <si>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</si>
  <si>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</si>
  <si>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</si>
  <si>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</si>
  <si>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</si>
  <si>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</si>
  <si>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</si>
  <si>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</si>
  <si>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</si>
  <si>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</si>
  <si>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</si>
  <si>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</si>
  <si>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</si>
  <si>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</si>
  <si>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</si>
  <si>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</si>
  <si>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</si>
  <si>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</si>
  <si>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</si>
  <si>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</si>
  <si>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</si>
  <si>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</si>
  <si>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</si>
  <si>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</si>
  <si>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</si>
  <si>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</si>
  <si>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</si>
  <si>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</si>
  <si>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</si>
  <si>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</si>
  <si>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</si>
  <si>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</si>
  <si>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</si>
  <si>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</si>
  <si>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</si>
  <si>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</si>
  <si>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</si>
  <si>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</si>
  <si>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</si>
  <si>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</si>
  <si>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</si>
  <si>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</si>
  <si>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</si>
  <si>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</si>
  <si>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</si>
  <si>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</si>
  <si>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</si>
  <si>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</si>
  <si>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</si>
  <si>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</si>
  <si>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</si>
  <si>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</si>
  <si>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Budget</t>
  </si>
  <si>
    <t>Unit</t>
  </si>
  <si>
    <t>Currency</t>
  </si>
  <si>
    <t>Budget (Mil)</t>
  </si>
  <si>
    <t>revenue (Mil)</t>
  </si>
  <si>
    <t>Budget INR</t>
  </si>
  <si>
    <t>Revenue INR</t>
  </si>
  <si>
    <t>Total Budget(INR)</t>
  </si>
  <si>
    <t>Total Revenue(INR)</t>
  </si>
  <si>
    <t>Total Movie</t>
  </si>
  <si>
    <t>Total Bollywood movie</t>
  </si>
  <si>
    <t>Total Bollywood Revenue INR</t>
  </si>
  <si>
    <t>Avg Bollywood revenue INR</t>
  </si>
  <si>
    <t>Total Bollywood revenue %</t>
  </si>
  <si>
    <t>Key Metrics</t>
  </si>
  <si>
    <t>Revenue</t>
  </si>
  <si>
    <t>Profit/Loss</t>
  </si>
  <si>
    <t>Profit/Loss %</t>
  </si>
  <si>
    <t>Market Share %</t>
  </si>
  <si>
    <t>Marvel Consolidated P &amp; L</t>
  </si>
  <si>
    <t>Budget USD</t>
  </si>
  <si>
    <t>Revenue USD</t>
  </si>
  <si>
    <t>Target</t>
  </si>
  <si>
    <t>Actual - Target</t>
  </si>
  <si>
    <t>Actual - Target %</t>
  </si>
  <si>
    <t>Mean</t>
  </si>
  <si>
    <t>Median</t>
  </si>
  <si>
    <t>Mode</t>
  </si>
  <si>
    <t>Variance</t>
  </si>
  <si>
    <t>Std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</si>
</sst>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₹&quot;\ * #,##0.0_ ;_ &quot;₹&quot;\ * \-#,##0.0_ ;_ &quot;₹&quot;\ * &quot;-&quot;?_ ;_ @_ "/>
    <numFmt numFmtId="165" formatCode="_ [$₹-4009]\ * #,##0.00_ ;_ [$₹-4009]\ * \-#,##0.00_ ;_ [$₹-4009]\ * &quot;-&quot;??_ ;_ @_ "/>
    <numFmt numFmtId="166" formatCode="_ [$₹-4009]\ * #,##0.0_ ;_ [$₹-4009]\ * \-#,##0.0_ ;_ [$₹-4009]\ * &quot;-&quot;??_ ;_ @_ "/>
    <numFmt numFmtId="167" formatCode="_-[$$-409]* #,##0.00_ ;_-[$$-409]* \-#,##0.00\ ;_-[$$-409]* &quot;-&quot;??_ ;_-@_ "/>
    <numFmt numFmtId="168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9" fontId="0" fillId="0" borderId="1" xfId="1" applyFont="1" applyBorder="1"/>
    <xf numFmtId="0" fontId="4" fillId="3" borderId="1" xfId="0" applyFont="1" applyFill="1" applyBorder="1"/>
    <xf numFmtId="0" fontId="5" fillId="0" borderId="1" xfId="0" applyFont="1" applyBorder="1"/>
    <xf numFmtId="0" fontId="4" fillId="4" borderId="1" xfId="0" applyFont="1" applyFill="1" applyBorder="1"/>
    <xf numFmtId="167" fontId="0" fillId="0" borderId="1" xfId="0" applyNumberFormat="1" applyBorder="1"/>
    <xf numFmtId="0" fontId="4" fillId="4" borderId="2" xfId="0" applyFont="1" applyFill="1" applyBorder="1"/>
    <xf numFmtId="9" fontId="0" fillId="0" borderId="1" xfId="0" applyNumberFormat="1" applyBorder="1"/>
    <xf numFmtId="168" fontId="0" fillId="0" borderId="1" xfId="0" applyNumberFormat="1" applyBorder="1"/>
  </cellXfs>
  <cellStyles count="2">
    <cellStyle name="Normal" xfId="0" builtinId="0"/>
    <cellStyle name="Per cent" xfId="1" builtinId="5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K40" totalsRowShown="0" headerRowDxfId="22">
  <autoFilter ref="A1:K40" xr:uid="{6A7FE39D-5614-4A7F-89B7-C167ABC0A251}"/>
  <tableColumns count="11">
    <tableColumn id="1" xr3:uid="{5E453F0D-B27C-433C-BF11-BA3FE1A6822E}" name="movie_id"/>
    <tableColumn id="10" xr3:uid="{350FFA24-5C66-415A-A08E-578D45666859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11" xr3:uid="{C7CA0828-8DA1-4C9A-A3E8-1168BEF08D2D}" name="Budget" dataDxfId="21">
      <calculatedColumnFormula>_xlfn.IFNA(INDEX(Financials[],MATCH(Movies[[#This Row],[movie_id]:[movie_id]],Financials[[movie_id]:[movie_id]],0),MATCH(Movies[[#Headers],[Budget]],Financials[#Headers],0)),"Not Available")</calculatedColumnFormula>
    </tableColumn>
    <tableColumn id="12" xr3:uid="{A189CD38-67FF-4967-A366-617FD0DEAF99}" name="revenue" dataDxfId="20">
      <calculatedColumnFormula>_xlfn.IFNA(INDEX(Financials[],MATCH(Movies[[#This Row],[movie_id]:[movie_id]],Financials[[movie_id]:[movie_id]],0),MATCH(Movies[[#Headers],[revenue]],Financials[#Headers],0)),"Not Available")</calculatedColumnFormula>
    </tableColumn>
    <tableColumn id="13" xr3:uid="{C0FF11FB-A5BC-4C74-B050-F227900613F3}" name="Unit" dataDxfId="19">
      <calculatedColumnFormula>_xlfn.IFNA(INDEX(Financials[],MATCH(Movies[[#This Row],[movie_id]:[movie_id]],Financials[[movie_id]:[movie_id]],0),MATCH(Movies[[#Headers],[Unit]],Financials[#Headers],0)),"Not Available")</calculatedColumnFormula>
    </tableColumn>
    <tableColumn id="14" xr3:uid="{5BD2EC0A-6317-4D90-8B49-49B97006B827}" name="Currency" dataDxfId="18">
      <calculatedColumnFormula>_xlfn.IFNA(INDEX(Financials[],MATCH(Movies[[#This Row],[movie_id]:[movie_id]],Financials[[movie_id]:[movie_id]],0),MATCH(Movies[[#Headers],[Currency]],Financials[#Headers],0)),"Not Available")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CFA117-C051-4CA1-B609-50EDD68DC911}" name="Movies7_XL" displayName="Movies7_XL" ref="A1:Q40" totalsRowShown="0" headerRowDxfId="17">
  <autoFilter ref="A1:Q40" xr:uid="{6A7FE39D-5614-4A7F-89B7-C167ABC0A251}"/>
  <tableColumns count="17">
    <tableColumn id="1" xr3:uid="{904509B5-0A22-4D84-BB6A-C0EDD89A602B}" name="movie_id"/>
    <tableColumn id="10" xr3:uid="{45E757EC-64B5-46F3-8E99-83D76A991D07}" name="Title"/>
    <tableColumn id="3" xr3:uid="{961F80D2-34F3-4622-822D-A331F118ACC2}" name="industry"/>
    <tableColumn id="4" xr3:uid="{E39D65CF-1710-4564-B7E3-4D98095F796B}" name="release_year"/>
    <tableColumn id="5" xr3:uid="{8C4AA3AE-DF7E-49E0-A4BC-70A2174D2C16}" name="imdb_rating"/>
    <tableColumn id="6" xr3:uid="{78A436CB-8E57-403C-AB0E-2758A9BB6403}" name="studio"/>
    <tableColumn id="7" xr3:uid="{3DDF287C-E91F-42FA-B660-8F820C823D80}" name="language_id"/>
    <tableColumn id="11" xr3:uid="{EF9AB99D-74D0-45D3-91C0-30E8897B3D01}" name="Budget" dataDxfId="16">
      <calculatedColumnFormula>_xlfn.IFNA(_xll.XLOOKUP(Movies7_XL[[#This Row],[movie_id]:[movie_id]],Financials[[movie_id]:[movie_id]],Financials[budget],0),"Not Available")</calculatedColumnFormula>
    </tableColumn>
    <tableColumn id="12" xr3:uid="{583B7A0C-2BDE-4584-A171-DB88A2D53920}" name="revenue" dataDxfId="15">
      <calculatedColumnFormula>_xlfn.IFNA(_xll.XLOOKUP(Movies7_XL[[#This Row],[movie_id]:[movie_id]],Financials[[movie_id]:[movie_id]],Financials[revenue],0),"Not Available")</calculatedColumnFormula>
    </tableColumn>
    <tableColumn id="13" xr3:uid="{4AA1C9FA-5E5E-48AA-B7C4-9DFF034F8645}" name="Unit" dataDxfId="14">
      <calculatedColumnFormula>_xlfn.IFNA(_xll.XLOOKUP(Movies7_XL[[#This Row],[movie_id]:[movie_id]],Financials[[movie_id]:[movie_id]],Financials[unit],0),"Not Available")</calculatedColumnFormula>
    </tableColumn>
    <tableColumn id="14" xr3:uid="{AA198EF6-F655-443E-8432-347238A1BC93}" name="Currency" dataDxfId="13">
      <calculatedColumnFormula>_xlfn.IFNA(_xll.XLOOKUP(Movies7_XL[[#This Row],[movie_id]:[movie_id]],Financials[[movie_id]:[movie_id]],Financials[currency],0),"Not Available")</calculatedColumnFormula>
    </tableColumn>
    <tableColumn id="2" xr3:uid="{DC0D9405-B774-418C-9789-891A1FE8A8EA}" name="Budget (Mil)" dataDxfId="12">
      <calculatedColumnFormula>IF(Movies7_XL[[#This Row],[Unit]]="Billions",Movies7_XL[[#This Row],[Budget]]*1000,Movies7_XL[[#This Row],[Budget]])</calculatedColumnFormula>
    </tableColumn>
    <tableColumn id="8" xr3:uid="{BCE4D683-7EDD-4F38-9415-8999C97D7935}" name="revenue (Mil)" dataDxfId="11">
      <calculatedColumnFormula>IF(Movies7_XL[[#This Row],[Unit]]="Billions",Movies7_XL[[#This Row],[revenue]]*1000,Movies7_XL[[#This Row],[revenue]])</calculatedColumnFormula>
    </tableColumn>
    <tableColumn id="9" xr3:uid="{095EBAB9-E92B-46BC-84F6-4BCE899105B2}" name="Budget INR" dataDxfId="10">
      <calculatedColumnFormula>IF(Movies7_XL[[#This Row],[Currency]]="USD",Movies7_XL[[#This Row],[Budget (Mil)]]*80,Movies7_XL[[#This Row],[Budget (Mil)]])</calculatedColumnFormula>
    </tableColumn>
    <tableColumn id="15" xr3:uid="{87315F4A-C1C3-48ED-8028-F4C3935B8AC5}" name="Revenue INR" dataDxfId="9">
      <calculatedColumnFormula>IF(Movies7_XL[[#This Row],[Currency]]="USD",Movies7_XL[[#This Row],[revenue (Mil)]]*80,Movies7_XL[[#This Row],[revenue (Mil)]])</calculatedColumnFormula>
    </tableColumn>
    <tableColumn id="16" xr3:uid="{0C02CD9A-9B3C-436D-AB3C-5613675F661D}" name="Budget USD" dataDxfId="8">
      <calculatedColumnFormula>IF(Movies7_XL[[#This Row],[Currency]]="INR",Movies7_XL[[#This Row],[Budget (Mil)]]/80,Movies7_XL[[#This Row],[Budget (Mil)]])</calculatedColumnFormula>
    </tableColumn>
    <tableColumn id="17" xr3:uid="{37E5F8B1-0502-4A06-B5E8-80677E8EBC7F}" name="Revenue USD" dataDxfId="7">
      <calculatedColumnFormula>IF(Movies7_XL[[#This Row],[Currency]]="INR",Movies7_XL[[#This Row],[revenue (Mil)]]/80,Movies7_XL[[#This Row],[revenue (Mil)]])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6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5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4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3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B59F6C7-C7CF-4B29-A908-60CF80289B58}">
  <we:reference id="wa200001584" version="2.8.0.5" store="en-GB" storeType="OMEX"/>
  <we:alternateReferences>
    <we:reference id="wa200001584" version="2.8.0.5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zoomScale="145" zoomScaleNormal="145" workbookViewId="0">
      <selection activeCell="H2" sqref="H2"/>
    </sheetView>
  </sheetViews>
  <sheetFormatPr defaultRowHeight="14.4" x14ac:dyDescent="0.3"/>
  <cols>
    <col min="1" max="1" width="11" bestFit="1" customWidth="1"/>
    <col min="2" max="2" width="38.5546875" bestFit="1" customWidth="1"/>
    <col min="3" max="3" width="9.77734375" bestFit="1" customWidth="1"/>
    <col min="4" max="4" width="13.77734375" bestFit="1" customWidth="1"/>
    <col min="5" max="5" width="13.44140625" bestFit="1" customWidth="1"/>
    <col min="6" max="6" width="24.6640625" bestFit="1" customWidth="1"/>
    <col min="7" max="8" width="13.44140625" bestFit="1" customWidth="1"/>
    <col min="9" max="11" width="12" bestFit="1" customWidth="1"/>
  </cols>
  <sheetData>
    <row r="1" spans="1:11" x14ac:dyDescent="0.3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157</v>
      </c>
      <c r="I1" s="1" t="s">
        <v>28</v>
      </c>
      <c r="J1" s="1" t="s">
        <v>158</v>
      </c>
      <c r="K1" s="1" t="s">
        <v>159</v>
      </c>
    </row>
    <row r="2" spans="1:11" x14ac:dyDescent="0.3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  <c r="H2">
        <f>_xlfn.IFNA(INDEX(Financials[],MATCH(Movies[[#This Row],[movie_id]:[movie_id]],Financials[[movie_id]:[movie_id]],0),MATCH(Movies[[#Headers],[Budget]],Financials[#Headers],0)),"Not Available")</f>
        <v>1</v>
      </c>
      <c r="I2">
        <f>_xlfn.IFNA(INDEX(Financials[],MATCH(Movies[[#This Row],[movie_id]:[movie_id]],Financials[[movie_id]:[movie_id]],0),MATCH(Movies[[#Headers],[revenue]],Financials[#Headers],0)),"Not Available")</f>
        <v>12.5</v>
      </c>
      <c r="J2" t="str">
        <f>_xlfn.IFNA(INDEX(Financials[],MATCH(Movies[[#This Row],[movie_id]:[movie_id]],Financials[[movie_id]:[movie_id]],0),MATCH(Movies[[#Headers],[Unit]],Financials[#Headers],0)),"Not Available")</f>
        <v>Billions</v>
      </c>
      <c r="K2" t="str">
        <f>_xlfn.IFNA(INDEX(Financials[],MATCH(Movies[[#This Row],[movie_id]:[movie_id]],Financials[[movie_id]:[movie_id]],0),MATCH(Movies[[#Headers],[Currency]],Financials[#Headers],0)),"Not Available")</f>
        <v>INR</v>
      </c>
    </row>
    <row r="3" spans="1:11" x14ac:dyDescent="0.3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>_xlfn.IFNA(INDEX(Financials[],MATCH(Movies[[#This Row],[movie_id]:[movie_id]],Financials[[movie_id]:[movie_id]],0),MATCH(Movies[[#Headers],[Budget]],Financials[#Headers],0)),"Not Available")</f>
        <v>200</v>
      </c>
      <c r="I3">
        <f>_xlfn.IFNA(INDEX(Financials[],MATCH(Movies[[#This Row],[movie_id]:[movie_id]],Financials[[movie_id]:[movie_id]],0),MATCH(Movies[[#Headers],[revenue]],Financials[#Headers],0)),"Not Available")</f>
        <v>954.8</v>
      </c>
      <c r="J3" t="str">
        <f>_xlfn.IFNA(INDEX(Financials[],MATCH(Movies[[#This Row],[movie_id]:[movie_id]],Financials[[movie_id]:[movie_id]],0),MATCH(Movies[[#Headers],[Unit]],Financials[#Headers],0)),"Not Available")</f>
        <v>Millions</v>
      </c>
      <c r="K3" t="str">
        <f>_xlfn.IFNA(INDEX(Financials[],MATCH(Movies[[#This Row],[movie_id]:[movie_id]],Financials[[movie_id]:[movie_id]],0),MATCH(Movies[[#Headers],[Currency]],Financials[#Headers],0)),"Not Available")</f>
        <v>USD</v>
      </c>
    </row>
    <row r="4" spans="1:11" x14ac:dyDescent="0.3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>_xlfn.IFNA(INDEX(Financials[],MATCH(Movies[[#This Row],[movie_id]:[movie_id]],Financials[[movie_id]:[movie_id]],0),MATCH(Movies[[#Headers],[Budget]],Financials[#Headers],0)),"Not Available")</f>
        <v>165</v>
      </c>
      <c r="I4">
        <f>_xlfn.IFNA(INDEX(Financials[],MATCH(Movies[[#This Row],[movie_id]:[movie_id]],Financials[[movie_id]:[movie_id]],0),MATCH(Movies[[#Headers],[revenue]],Financials[#Headers],0)),"Not Available")</f>
        <v>644.79999999999995</v>
      </c>
      <c r="J4" t="str">
        <f>_xlfn.IFNA(INDEX(Financials[],MATCH(Movies[[#This Row],[movie_id]:[movie_id]],Financials[[movie_id]:[movie_id]],0),MATCH(Movies[[#Headers],[Unit]],Financials[#Headers],0)),"Not Available")</f>
        <v>Millions</v>
      </c>
      <c r="K4" t="str">
        <f>_xlfn.IFNA(INDEX(Financials[],MATCH(Movies[[#This Row],[movie_id]:[movie_id]],Financials[[movie_id]:[movie_id]],0),MATCH(Movies[[#Headers],[Currency]],Financials[#Headers],0)),"Not Available")</f>
        <v>USD</v>
      </c>
    </row>
    <row r="5" spans="1:11" x14ac:dyDescent="0.3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>_xlfn.IFNA(INDEX(Financials[],MATCH(Movies[[#This Row],[movie_id]:[movie_id]],Financials[[movie_id]:[movie_id]],0),MATCH(Movies[[#Headers],[Budget]],Financials[#Headers],0)),"Not Available")</f>
        <v>180</v>
      </c>
      <c r="I5">
        <f>_xlfn.IFNA(INDEX(Financials[],MATCH(Movies[[#This Row],[movie_id]:[movie_id]],Financials[[movie_id]:[movie_id]],0),MATCH(Movies[[#Headers],[revenue]],Financials[#Headers],0)),"Not Available")</f>
        <v>854</v>
      </c>
      <c r="J5" t="str">
        <f>_xlfn.IFNA(INDEX(Financials[],MATCH(Movies[[#This Row],[movie_id]:[movie_id]],Financials[[movie_id]:[movie_id]],0),MATCH(Movies[[#Headers],[Unit]],Financials[#Headers],0)),"Not Available")</f>
        <v>Millions</v>
      </c>
      <c r="K5" t="str">
        <f>_xlfn.IFNA(INDEX(Financials[],MATCH(Movies[[#This Row],[movie_id]:[movie_id]],Financials[[movie_id]:[movie_id]],0),MATCH(Movies[[#Headers],[Currency]],Financials[#Headers],0)),"Not Available")</f>
        <v>USD</v>
      </c>
    </row>
    <row r="6" spans="1:11" x14ac:dyDescent="0.3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>_xlfn.IFNA(INDEX(Financials[],MATCH(Movies[[#This Row],[movie_id]:[movie_id]],Financials[[movie_id]:[movie_id]],0),MATCH(Movies[[#Headers],[Budget]],Financials[#Headers],0)),"Not Available")</f>
        <v>250</v>
      </c>
      <c r="I6">
        <f>_xlfn.IFNA(INDEX(Financials[],MATCH(Movies[[#This Row],[movie_id]:[movie_id]],Financials[[movie_id]:[movie_id]],0),MATCH(Movies[[#Headers],[revenue]],Financials[#Headers],0)),"Not Available")</f>
        <v>670</v>
      </c>
      <c r="J6" t="str">
        <f>_xlfn.IFNA(INDEX(Financials[],MATCH(Movies[[#This Row],[movie_id]:[movie_id]],Financials[[movie_id]:[movie_id]],0),MATCH(Movies[[#Headers],[Unit]],Financials[#Headers],0)),"Not Available")</f>
        <v>Millions</v>
      </c>
      <c r="K6" t="str">
        <f>_xlfn.IFNA(INDEX(Financials[],MATCH(Movies[[#This Row],[movie_id]:[movie_id]],Financials[[movie_id]:[movie_id]],0),MATCH(Movies[[#Headers],[Currency]],Financials[#Headers],0)),"Not Available")</f>
        <v>USD</v>
      </c>
    </row>
    <row r="7" spans="1:11" x14ac:dyDescent="0.3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str">
        <f>_xlfn.IFNA(INDEX(Financials[],MATCH(Movies[[#This Row],[movie_id]:[movie_id]],Financials[[movie_id]:[movie_id]],0),MATCH(Movies[[#Headers],[Budget]],Financials[#Headers],0)),"Not Available")</f>
        <v>Not Available</v>
      </c>
      <c r="I7" t="str">
        <f>_xlfn.IFNA(INDEX(Financials[],MATCH(Movies[[#This Row],[movie_id]:[movie_id]],Financials[[movie_id]:[movie_id]],0),MATCH(Movies[[#Headers],[revenue]],Financials[#Headers],0)),"Not Available")</f>
        <v>Not Available</v>
      </c>
      <c r="J7" t="str">
        <f>_xlfn.IFNA(INDEX(Financials[],MATCH(Movies[[#This Row],[movie_id]:[movie_id]],Financials[[movie_id]:[movie_id]],0),MATCH(Movies[[#Headers],[Unit]],Financials[#Headers],0)),"Not Available")</f>
        <v>Not Available</v>
      </c>
      <c r="K7" t="str">
        <f>_xlfn.IFNA(INDEX(Financials[],MATCH(Movies[[#This Row],[movie_id]:[movie_id]],Financials[[movie_id]:[movie_id]],0),MATCH(Movies[[#Headers],[Currency]],Financials[#Headers],0)),"Not Available")</f>
        <v>Not Available</v>
      </c>
    </row>
    <row r="8" spans="1:11" x14ac:dyDescent="0.3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f>_xlfn.IFNA(INDEX(Financials[],MATCH(Movies[[#This Row],[movie_id]:[movie_id]],Financials[[movie_id]:[movie_id]],0),MATCH(Movies[[#Headers],[Budget]],Financials[#Headers],0)),"Not Available")</f>
        <v>400</v>
      </c>
      <c r="I8">
        <f>_xlfn.IFNA(INDEX(Financials[],MATCH(Movies[[#This Row],[movie_id]:[movie_id]],Financials[[movie_id]:[movie_id]],0),MATCH(Movies[[#Headers],[revenue]],Financials[#Headers],0)),"Not Available")</f>
        <v>2000</v>
      </c>
      <c r="J8" t="str">
        <f>_xlfn.IFNA(INDEX(Financials[],MATCH(Movies[[#This Row],[movie_id]:[movie_id]],Financials[[movie_id]:[movie_id]],0),MATCH(Movies[[#Headers],[Unit]],Financials[#Headers],0)),"Not Available")</f>
        <v>Millions</v>
      </c>
      <c r="K8" t="str">
        <f>_xlfn.IFNA(INDEX(Financials[],MATCH(Movies[[#This Row],[movie_id]:[movie_id]],Financials[[movie_id]:[movie_id]],0),MATCH(Movies[[#Headers],[Currency]],Financials[#Headers],0)),"Not Available")</f>
        <v>INR</v>
      </c>
    </row>
    <row r="9" spans="1:11" x14ac:dyDescent="0.3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f>_xlfn.IFNA(INDEX(Financials[],MATCH(Movies[[#This Row],[movie_id]:[movie_id]],Financials[[movie_id]:[movie_id]],0),MATCH(Movies[[#Headers],[Budget]],Financials[#Headers],0)),"Not Available")</f>
        <v>550</v>
      </c>
      <c r="I9">
        <f>_xlfn.IFNA(INDEX(Financials[],MATCH(Movies[[#This Row],[movie_id]:[movie_id]],Financials[[movie_id]:[movie_id]],0),MATCH(Movies[[#Headers],[revenue]],Financials[#Headers],0)),"Not Available")</f>
        <v>4000</v>
      </c>
      <c r="J9" t="str">
        <f>_xlfn.IFNA(INDEX(Financials[],MATCH(Movies[[#This Row],[movie_id]:[movie_id]],Financials[[movie_id]:[movie_id]],0),MATCH(Movies[[#Headers],[Unit]],Financials[#Headers],0)),"Not Available")</f>
        <v>Millions</v>
      </c>
      <c r="K9" t="str">
        <f>_xlfn.IFNA(INDEX(Financials[],MATCH(Movies[[#This Row],[movie_id]:[movie_id]],Financials[[movie_id]:[movie_id]],0),MATCH(Movies[[#Headers],[Currency]],Financials[#Headers],0)),"Not Available")</f>
        <v>INR</v>
      </c>
    </row>
    <row r="10" spans="1:11" x14ac:dyDescent="0.3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f>_xlfn.IFNA(INDEX(Financials[],MATCH(Movies[[#This Row],[movie_id]:[movie_id]],Financials[[movie_id]:[movie_id]],0),MATCH(Movies[[#Headers],[Budget]],Financials[#Headers],0)),"Not Available")</f>
        <v>390</v>
      </c>
      <c r="I10">
        <f>_xlfn.IFNA(INDEX(Financials[],MATCH(Movies[[#This Row],[movie_id]:[movie_id]],Financials[[movie_id]:[movie_id]],0),MATCH(Movies[[#Headers],[revenue]],Financials[#Headers],0)),"Not Available")</f>
        <v>1360</v>
      </c>
      <c r="J10" t="str">
        <f>_xlfn.IFNA(INDEX(Financials[],MATCH(Movies[[#This Row],[movie_id]:[movie_id]],Financials[[movie_id]:[movie_id]],0),MATCH(Movies[[#Headers],[Unit]],Financials[#Headers],0)),"Not Available")</f>
        <v>Millions</v>
      </c>
      <c r="K10" t="str">
        <f>_xlfn.IFNA(INDEX(Financials[],MATCH(Movies[[#This Row],[movie_id]:[movie_id]],Financials[[movie_id]:[movie_id]],0),MATCH(Movies[[#Headers],[Currency]],Financials[#Headers],0)),"Not Available")</f>
        <v>INR</v>
      </c>
    </row>
    <row r="11" spans="1:11" x14ac:dyDescent="0.3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  <c r="H11">
        <f>_xlfn.IFNA(INDEX(Financials[],MATCH(Movies[[#This Row],[movie_id]:[movie_id]],Financials[[movie_id]:[movie_id]],0),MATCH(Movies[[#Headers],[Budget]],Financials[#Headers],0)),"Not Available")</f>
        <v>1.4</v>
      </c>
      <c r="I11">
        <f>_xlfn.IFNA(INDEX(Financials[],MATCH(Movies[[#This Row],[movie_id]:[movie_id]],Financials[[movie_id]:[movie_id]],0),MATCH(Movies[[#Headers],[revenue]],Financials[#Headers],0)),"Not Available")</f>
        <v>3.5</v>
      </c>
      <c r="J11" t="str">
        <f>_xlfn.IFNA(INDEX(Financials[],MATCH(Movies[[#This Row],[movie_id]:[movie_id]],Financials[[movie_id]:[movie_id]],0),MATCH(Movies[[#Headers],[Unit]],Financials[#Headers],0)),"Not Available")</f>
        <v>Billions</v>
      </c>
      <c r="K11" t="str">
        <f>_xlfn.IFNA(INDEX(Financials[],MATCH(Movies[[#This Row],[movie_id]:[movie_id]],Financials[[movie_id]:[movie_id]],0),MATCH(Movies[[#Headers],[Currency]],Financials[#Headers],0)),"Not Available")</f>
        <v>INR</v>
      </c>
    </row>
    <row r="12" spans="1:11" x14ac:dyDescent="0.3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f>_xlfn.IFNA(INDEX(Financials[],MATCH(Movies[[#This Row],[movie_id]:[movie_id]],Financials[[movie_id]:[movie_id]],0),MATCH(Movies[[#Headers],[Budget]],Financials[#Headers],0)),"Not Available")</f>
        <v>25</v>
      </c>
      <c r="I12">
        <f>_xlfn.IFNA(INDEX(Financials[],MATCH(Movies[[#This Row],[movie_id]:[movie_id]],Financials[[movie_id]:[movie_id]],0),MATCH(Movies[[#Headers],[revenue]],Financials[#Headers],0)),"Not Available")</f>
        <v>73.3</v>
      </c>
      <c r="J12" t="str">
        <f>_xlfn.IFNA(INDEX(Financials[],MATCH(Movies[[#This Row],[movie_id]:[movie_id]],Financials[[movie_id]:[movie_id]],0),MATCH(Movies[[#Headers],[Unit]],Financials[#Headers],0)),"Not Available")</f>
        <v>Millions</v>
      </c>
      <c r="K12" t="str">
        <f>_xlfn.IFNA(INDEX(Financials[],MATCH(Movies[[#This Row],[movie_id]:[movie_id]],Financials[[movie_id]:[movie_id]],0),MATCH(Movies[[#Headers],[Currency]],Financials[#Headers],0)),"Not Available")</f>
        <v>USD</v>
      </c>
    </row>
    <row r="13" spans="1:11" x14ac:dyDescent="0.3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str">
        <f>_xlfn.IFNA(INDEX(Financials[],MATCH(Movies[[#This Row],[movie_id]:[movie_id]],Financials[[movie_id]:[movie_id]],0),MATCH(Movies[[#Headers],[Budget]],Financials[#Headers],0)),"Not Available")</f>
        <v>Not Available</v>
      </c>
      <c r="I13" t="str">
        <f>_xlfn.IFNA(INDEX(Financials[],MATCH(Movies[[#This Row],[movie_id]:[movie_id]],Financials[[movie_id]:[movie_id]],0),MATCH(Movies[[#Headers],[revenue]],Financials[#Headers],0)),"Not Available")</f>
        <v>Not Available</v>
      </c>
      <c r="J13" t="str">
        <f>_xlfn.IFNA(INDEX(Financials[],MATCH(Movies[[#This Row],[movie_id]:[movie_id]],Financials[[movie_id]:[movie_id]],0),MATCH(Movies[[#Headers],[Unit]],Financials[#Headers],0)),"Not Available")</f>
        <v>Not Available</v>
      </c>
      <c r="K13" t="str">
        <f>_xlfn.IFNA(INDEX(Financials[],MATCH(Movies[[#This Row],[movie_id]:[movie_id]],Financials[[movie_id]:[movie_id]],0),MATCH(Movies[[#Headers],[Currency]],Financials[#Headers],0)),"Not Available")</f>
        <v>Not Available</v>
      </c>
    </row>
    <row r="14" spans="1:11" x14ac:dyDescent="0.3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f>_xlfn.IFNA(INDEX(Financials[],MATCH(Movies[[#This Row],[movie_id]:[movie_id]],Financials[[movie_id]:[movie_id]],0),MATCH(Movies[[#Headers],[Budget]],Financials[#Headers],0)),"Not Available")</f>
        <v>165</v>
      </c>
      <c r="I14">
        <f>_xlfn.IFNA(INDEX(Financials[],MATCH(Movies[[#This Row],[movie_id]:[movie_id]],Financials[[movie_id]:[movie_id]],0),MATCH(Movies[[#Headers],[revenue]],Financials[#Headers],0)),"Not Available")</f>
        <v>701.8</v>
      </c>
      <c r="J14" t="str">
        <f>_xlfn.IFNA(INDEX(Financials[],MATCH(Movies[[#This Row],[movie_id]:[movie_id]],Financials[[movie_id]:[movie_id]],0),MATCH(Movies[[#Headers],[Unit]],Financials[#Headers],0)),"Not Available")</f>
        <v>Millions</v>
      </c>
      <c r="K14" t="str">
        <f>_xlfn.IFNA(INDEX(Financials[],MATCH(Movies[[#This Row],[movie_id]:[movie_id]],Financials[[movie_id]:[movie_id]],0),MATCH(Movies[[#Headers],[Currency]],Financials[#Headers],0)),"Not Available")</f>
        <v>USD</v>
      </c>
    </row>
    <row r="15" spans="1:11" x14ac:dyDescent="0.3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f>_xlfn.IFNA(INDEX(Financials[],MATCH(Movies[[#This Row],[movie_id]:[movie_id]],Financials[[movie_id]:[movie_id]],0),MATCH(Movies[[#Headers],[Budget]],Financials[#Headers],0)),"Not Available")</f>
        <v>55</v>
      </c>
      <c r="I15">
        <f>_xlfn.IFNA(INDEX(Financials[],MATCH(Movies[[#This Row],[movie_id]:[movie_id]],Financials[[movie_id]:[movie_id]],0),MATCH(Movies[[#Headers],[revenue]],Financials[#Headers],0)),"Not Available")</f>
        <v>307.10000000000002</v>
      </c>
      <c r="J15" t="str">
        <f>_xlfn.IFNA(INDEX(Financials[],MATCH(Movies[[#This Row],[movie_id]:[movie_id]],Financials[[movie_id]:[movie_id]],0),MATCH(Movies[[#Headers],[Unit]],Financials[#Headers],0)),"Not Available")</f>
        <v>Millions</v>
      </c>
      <c r="K15" t="str">
        <f>_xlfn.IFNA(INDEX(Financials[],MATCH(Movies[[#This Row],[movie_id]:[movie_id]],Financials[[movie_id]:[movie_id]],0),MATCH(Movies[[#Headers],[Currency]],Financials[#Headers],0)),"Not Available")</f>
        <v>USD</v>
      </c>
    </row>
    <row r="16" spans="1:11" x14ac:dyDescent="0.3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f>_xlfn.IFNA(INDEX(Financials[],MATCH(Movies[[#This Row],[movie_id]:[movie_id]],Financials[[movie_id]:[movie_id]],0),MATCH(Movies[[#Headers],[Budget]],Financials[#Headers],0)),"Not Available")</f>
        <v>103</v>
      </c>
      <c r="I16">
        <f>_xlfn.IFNA(INDEX(Financials[],MATCH(Movies[[#This Row],[movie_id]:[movie_id]],Financials[[movie_id]:[movie_id]],0),MATCH(Movies[[#Headers],[revenue]],Financials[#Headers],0)),"Not Available")</f>
        <v>460.5</v>
      </c>
      <c r="J16" t="str">
        <f>_xlfn.IFNA(INDEX(Financials[],MATCH(Movies[[#This Row],[movie_id]:[movie_id]],Financials[[movie_id]:[movie_id]],0),MATCH(Movies[[#Headers],[Unit]],Financials[#Headers],0)),"Not Available")</f>
        <v>Millions</v>
      </c>
      <c r="K16" t="str">
        <f>_xlfn.IFNA(INDEX(Financials[],MATCH(Movies[[#This Row],[movie_id]:[movie_id]],Financials[[movie_id]:[movie_id]],0),MATCH(Movies[[#Headers],[Currency]],Financials[#Headers],0)),"Not Available")</f>
        <v>USD</v>
      </c>
    </row>
    <row r="17" spans="1:11" x14ac:dyDescent="0.3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f>_xlfn.IFNA(INDEX(Financials[],MATCH(Movies[[#This Row],[movie_id]:[movie_id]],Financials[[movie_id]:[movie_id]],0),MATCH(Movies[[#Headers],[Budget]],Financials[#Headers],0)),"Not Available")</f>
        <v>200</v>
      </c>
      <c r="I17">
        <f>_xlfn.IFNA(INDEX(Financials[],MATCH(Movies[[#This Row],[movie_id]:[movie_id]],Financials[[movie_id]:[movie_id]],0),MATCH(Movies[[#Headers],[revenue]],Financials[#Headers],0)),"Not Available")</f>
        <v>2202</v>
      </c>
      <c r="J17" t="str">
        <f>_xlfn.IFNA(INDEX(Financials[],MATCH(Movies[[#This Row],[movie_id]:[movie_id]],Financials[[movie_id]:[movie_id]],0),MATCH(Movies[[#Headers],[Unit]],Financials[#Headers],0)),"Not Available")</f>
        <v>Millions</v>
      </c>
      <c r="K17" t="str">
        <f>_xlfn.IFNA(INDEX(Financials[],MATCH(Movies[[#This Row],[movie_id]:[movie_id]],Financials[[movie_id]:[movie_id]],0),MATCH(Movies[[#Headers],[Currency]],Financials[#Headers],0)),"Not Available")</f>
        <v>USD</v>
      </c>
    </row>
    <row r="18" spans="1:11" x14ac:dyDescent="0.3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f>_xlfn.IFNA(INDEX(Financials[],MATCH(Movies[[#This Row],[movie_id]:[movie_id]],Financials[[movie_id]:[movie_id]],0),MATCH(Movies[[#Headers],[Budget]],Financials[#Headers],0)),"Not Available")</f>
        <v>3.18</v>
      </c>
      <c r="I18">
        <f>_xlfn.IFNA(INDEX(Financials[],MATCH(Movies[[#This Row],[movie_id]:[movie_id]],Financials[[movie_id]:[movie_id]],0),MATCH(Movies[[#Headers],[revenue]],Financials[#Headers],0)),"Not Available")</f>
        <v>3.3</v>
      </c>
      <c r="J18" t="str">
        <f>_xlfn.IFNA(INDEX(Financials[],MATCH(Movies[[#This Row],[movie_id]:[movie_id]],Financials[[movie_id]:[movie_id]],0),MATCH(Movies[[#Headers],[Unit]],Financials[#Headers],0)),"Not Available")</f>
        <v>Millions</v>
      </c>
      <c r="K18" t="str">
        <f>_xlfn.IFNA(INDEX(Financials[],MATCH(Movies[[#This Row],[movie_id]:[movie_id]],Financials[[movie_id]:[movie_id]],0),MATCH(Movies[[#Headers],[Currency]],Financials[#Headers],0)),"Not Available")</f>
        <v>USD</v>
      </c>
    </row>
    <row r="19" spans="1:11" x14ac:dyDescent="0.3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f>_xlfn.IFNA(INDEX(Financials[],MATCH(Movies[[#This Row],[movie_id]:[movie_id]],Financials[[movie_id]:[movie_id]],0),MATCH(Movies[[#Headers],[Budget]],Financials[#Headers],0)),"Not Available")</f>
        <v>237</v>
      </c>
      <c r="I19">
        <f>_xlfn.IFNA(INDEX(Financials[],MATCH(Movies[[#This Row],[movie_id]:[movie_id]],Financials[[movie_id]:[movie_id]],0),MATCH(Movies[[#Headers],[revenue]],Financials[#Headers],0)),"Not Available")</f>
        <v>2847</v>
      </c>
      <c r="J19" t="str">
        <f>_xlfn.IFNA(INDEX(Financials[],MATCH(Movies[[#This Row],[movie_id]:[movie_id]],Financials[[movie_id]:[movie_id]],0),MATCH(Movies[[#Headers],[Unit]],Financials[#Headers],0)),"Not Available")</f>
        <v>Millions</v>
      </c>
      <c r="K19" t="str">
        <f>_xlfn.IFNA(INDEX(Financials[],MATCH(Movies[[#This Row],[movie_id]:[movie_id]],Financials[[movie_id]:[movie_id]],0),MATCH(Movies[[#Headers],[Currency]],Financials[#Headers],0)),"Not Available")</f>
        <v>USD</v>
      </c>
    </row>
    <row r="20" spans="1:11" x14ac:dyDescent="0.3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f>_xlfn.IFNA(INDEX(Financials[],MATCH(Movies[[#This Row],[movie_id]:[movie_id]],Financials[[movie_id]:[movie_id]],0),MATCH(Movies[[#Headers],[Budget]],Financials[#Headers],0)),"Not Available")</f>
        <v>7.2</v>
      </c>
      <c r="I20">
        <f>_xlfn.IFNA(INDEX(Financials[],MATCH(Movies[[#This Row],[movie_id]:[movie_id]],Financials[[movie_id]:[movie_id]],0),MATCH(Movies[[#Headers],[revenue]],Financials[#Headers],0)),"Not Available")</f>
        <v>291</v>
      </c>
      <c r="J20" t="str">
        <f>_xlfn.IFNA(INDEX(Financials[],MATCH(Movies[[#This Row],[movie_id]:[movie_id]],Financials[[movie_id]:[movie_id]],0),MATCH(Movies[[#Headers],[Unit]],Financials[#Headers],0)),"Not Available")</f>
        <v>Millions</v>
      </c>
      <c r="K20" t="str">
        <f>_xlfn.IFNA(INDEX(Financials[],MATCH(Movies[[#This Row],[movie_id]:[movie_id]],Financials[[movie_id]:[movie_id]],0),MATCH(Movies[[#Headers],[Currency]],Financials[#Headers],0)),"Not Available")</f>
        <v>USD</v>
      </c>
    </row>
    <row r="21" spans="1:11" x14ac:dyDescent="0.3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f>_xlfn.IFNA(INDEX(Financials[],MATCH(Movies[[#This Row],[movie_id]:[movie_id]],Financials[[movie_id]:[movie_id]],0),MATCH(Movies[[#Headers],[Budget]],Financials[#Headers],0)),"Not Available")</f>
        <v>185</v>
      </c>
      <c r="I21">
        <f>_xlfn.IFNA(INDEX(Financials[],MATCH(Movies[[#This Row],[movie_id]:[movie_id]],Financials[[movie_id]:[movie_id]],0),MATCH(Movies[[#Headers],[revenue]],Financials[#Headers],0)),"Not Available")</f>
        <v>1006</v>
      </c>
      <c r="J21" t="str">
        <f>_xlfn.IFNA(INDEX(Financials[],MATCH(Movies[[#This Row],[movie_id]:[movie_id]],Financials[[movie_id]:[movie_id]],0),MATCH(Movies[[#Headers],[Unit]],Financials[#Headers],0)),"Not Available")</f>
        <v>Millions</v>
      </c>
      <c r="K21" t="str">
        <f>_xlfn.IFNA(INDEX(Financials[],MATCH(Movies[[#This Row],[movie_id]:[movie_id]],Financials[[movie_id]:[movie_id]],0),MATCH(Movies[[#Headers],[Currency]],Financials[#Headers],0)),"Not Available")</f>
        <v>USD</v>
      </c>
    </row>
    <row r="22" spans="1:11" x14ac:dyDescent="0.3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f>_xlfn.IFNA(INDEX(Financials[],MATCH(Movies[[#This Row],[movie_id]:[movie_id]],Financials[[movie_id]:[movie_id]],0),MATCH(Movies[[#Headers],[Budget]],Financials[#Headers],0)),"Not Available")</f>
        <v>22</v>
      </c>
      <c r="I22">
        <f>_xlfn.IFNA(INDEX(Financials[],MATCH(Movies[[#This Row],[movie_id]:[movie_id]],Financials[[movie_id]:[movie_id]],0),MATCH(Movies[[#Headers],[revenue]],Financials[#Headers],0)),"Not Available")</f>
        <v>322.2</v>
      </c>
      <c r="J22" t="str">
        <f>_xlfn.IFNA(INDEX(Financials[],MATCH(Movies[[#This Row],[movie_id]:[movie_id]],Financials[[movie_id]:[movie_id]],0),MATCH(Movies[[#Headers],[Unit]],Financials[#Headers],0)),"Not Available")</f>
        <v>Millions</v>
      </c>
      <c r="K22" t="str">
        <f>_xlfn.IFNA(INDEX(Financials[],MATCH(Movies[[#This Row],[movie_id]:[movie_id]],Financials[[movie_id]:[movie_id]],0),MATCH(Movies[[#Headers],[Currency]],Financials[#Headers],0)),"Not Available")</f>
        <v>USD</v>
      </c>
    </row>
    <row r="23" spans="1:11" x14ac:dyDescent="0.3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f>_xlfn.IFNA(INDEX(Financials[],MATCH(Movies[[#This Row],[movie_id]:[movie_id]],Financials[[movie_id]:[movie_id]],0),MATCH(Movies[[#Headers],[Budget]],Financials[#Headers],0)),"Not Available")</f>
        <v>63</v>
      </c>
      <c r="I23">
        <f>_xlfn.IFNA(INDEX(Financials[],MATCH(Movies[[#This Row],[movie_id]:[movie_id]],Financials[[movie_id]:[movie_id]],0),MATCH(Movies[[#Headers],[revenue]],Financials[#Headers],0)),"Not Available")</f>
        <v>1046</v>
      </c>
      <c r="J23" t="str">
        <f>_xlfn.IFNA(INDEX(Financials[],MATCH(Movies[[#This Row],[movie_id]:[movie_id]],Financials[[movie_id]:[movie_id]],0),MATCH(Movies[[#Headers],[Unit]],Financials[#Headers],0)),"Not Available")</f>
        <v>Millions</v>
      </c>
      <c r="K23" t="str">
        <f>_xlfn.IFNA(INDEX(Financials[],MATCH(Movies[[#This Row],[movie_id]:[movie_id]],Financials[[movie_id]:[movie_id]],0),MATCH(Movies[[#Headers],[Currency]],Financials[#Headers],0)),"Not Available")</f>
        <v>USD</v>
      </c>
    </row>
    <row r="24" spans="1:11" x14ac:dyDescent="0.3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  <c r="H24">
        <f>_xlfn.IFNA(INDEX(Financials[],MATCH(Movies[[#This Row],[movie_id]:[movie_id]],Financials[[movie_id]:[movie_id]],0),MATCH(Movies[[#Headers],[Budget]],Financials[#Headers],0)),"Not Available")</f>
        <v>15.5</v>
      </c>
      <c r="I24">
        <f>_xlfn.IFNA(INDEX(Financials[],MATCH(Movies[[#This Row],[movie_id]:[movie_id]],Financials[[movie_id]:[movie_id]],0),MATCH(Movies[[#Headers],[revenue]],Financials[#Headers],0)),"Not Available")</f>
        <v>263.10000000000002</v>
      </c>
      <c r="J24" t="str">
        <f>_xlfn.IFNA(INDEX(Financials[],MATCH(Movies[[#This Row],[movie_id]:[movie_id]],Financials[[movie_id]:[movie_id]],0),MATCH(Movies[[#Headers],[Unit]],Financials[#Headers],0)),"Not Available")</f>
        <v>Millions</v>
      </c>
      <c r="K24" t="str">
        <f>_xlfn.IFNA(INDEX(Financials[],MATCH(Movies[[#This Row],[movie_id]:[movie_id]],Financials[[movie_id]:[movie_id]],0),MATCH(Movies[[#Headers],[Currency]],Financials[#Headers],0)),"Not Available")</f>
        <v>USD</v>
      </c>
    </row>
    <row r="25" spans="1:11" x14ac:dyDescent="0.3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f>_xlfn.IFNA(INDEX(Financials[],MATCH(Movies[[#This Row],[movie_id]:[movie_id]],Financials[[movie_id]:[movie_id]],0),MATCH(Movies[[#Headers],[Budget]],Financials[#Headers],0)),"Not Available")</f>
        <v>400</v>
      </c>
      <c r="I25">
        <f>_xlfn.IFNA(INDEX(Financials[],MATCH(Movies[[#This Row],[movie_id]:[movie_id]],Financials[[movie_id]:[movie_id]],0),MATCH(Movies[[#Headers],[revenue]],Financials[#Headers],0)),"Not Available")</f>
        <v>2798</v>
      </c>
      <c r="J25" t="str">
        <f>_xlfn.IFNA(INDEX(Financials[],MATCH(Movies[[#This Row],[movie_id]:[movie_id]],Financials[[movie_id]:[movie_id]],0),MATCH(Movies[[#Headers],[Unit]],Financials[#Headers],0)),"Not Available")</f>
        <v>Millions</v>
      </c>
      <c r="K25" t="str">
        <f>_xlfn.IFNA(INDEX(Financials[],MATCH(Movies[[#This Row],[movie_id]:[movie_id]],Financials[[movie_id]:[movie_id]],0),MATCH(Movies[[#Headers],[Currency]],Financials[#Headers],0)),"Not Available")</f>
        <v>USD</v>
      </c>
    </row>
    <row r="26" spans="1:11" x14ac:dyDescent="0.3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f>_xlfn.IFNA(INDEX(Financials[],MATCH(Movies[[#This Row],[movie_id]:[movie_id]],Financials[[movie_id]:[movie_id]],0),MATCH(Movies[[#Headers],[Budget]],Financials[#Headers],0)),"Not Available")</f>
        <v>400</v>
      </c>
      <c r="I26">
        <f>_xlfn.IFNA(INDEX(Financials[],MATCH(Movies[[#This Row],[movie_id]:[movie_id]],Financials[[movie_id]:[movie_id]],0),MATCH(Movies[[#Headers],[revenue]],Financials[#Headers],0)),"Not Available")</f>
        <v>2048</v>
      </c>
      <c r="J26" t="str">
        <f>_xlfn.IFNA(INDEX(Financials[],MATCH(Movies[[#This Row],[movie_id]:[movie_id]],Financials[[movie_id]:[movie_id]],0),MATCH(Movies[[#Headers],[Unit]],Financials[#Headers],0)),"Not Available")</f>
        <v>Millions</v>
      </c>
      <c r="K26" t="str">
        <f>_xlfn.IFNA(INDEX(Financials[],MATCH(Movies[[#This Row],[movie_id]:[movie_id]],Financials[[movie_id]:[movie_id]],0),MATCH(Movies[[#Headers],[Currency]],Financials[#Headers],0)),"Not Available")</f>
        <v>USD</v>
      </c>
    </row>
    <row r="27" spans="1:11" x14ac:dyDescent="0.3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f>_xlfn.IFNA(INDEX(Financials[],MATCH(Movies[[#This Row],[movie_id]:[movie_id]],Financials[[movie_id]:[movie_id]],0),MATCH(Movies[[#Headers],[Budget]],Financials[#Headers],0)),"Not Available")</f>
        <v>70</v>
      </c>
      <c r="I27">
        <f>_xlfn.IFNA(INDEX(Financials[],MATCH(Movies[[#This Row],[movie_id]:[movie_id]],Financials[[movie_id]:[movie_id]],0),MATCH(Movies[[#Headers],[revenue]],Financials[#Headers],0)),"Not Available")</f>
        <v>100</v>
      </c>
      <c r="J27" t="str">
        <f>_xlfn.IFNA(INDEX(Financials[],MATCH(Movies[[#This Row],[movie_id]:[movie_id]],Financials[[movie_id]:[movie_id]],0),MATCH(Movies[[#Headers],[Unit]],Financials[#Headers],0)),"Not Available")</f>
        <v>Millions</v>
      </c>
      <c r="K27" t="str">
        <f>_xlfn.IFNA(INDEX(Financials[],MATCH(Movies[[#This Row],[movie_id]:[movie_id]],Financials[[movie_id]:[movie_id]],0),MATCH(Movies[[#Headers],[Currency]],Financials[#Headers],0)),"Not Available")</f>
        <v>INR</v>
      </c>
    </row>
    <row r="28" spans="1:11" x14ac:dyDescent="0.3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  <c r="H28">
        <f>_xlfn.IFNA(INDEX(Financials[],MATCH(Movies[[#This Row],[movie_id]:[movie_id]],Financials[[movie_id]:[movie_id]],0),MATCH(Movies[[#Headers],[Budget]],Financials[#Headers],0)),"Not Available")</f>
        <v>120</v>
      </c>
      <c r="I28">
        <f>_xlfn.IFNA(INDEX(Financials[],MATCH(Movies[[#This Row],[movie_id]:[movie_id]],Financials[[movie_id]:[movie_id]],0),MATCH(Movies[[#Headers],[revenue]],Financials[#Headers],0)),"Not Available")</f>
        <v>1350</v>
      </c>
      <c r="J28" t="str">
        <f>_xlfn.IFNA(INDEX(Financials[],MATCH(Movies[[#This Row],[movie_id]:[movie_id]],Financials[[movie_id]:[movie_id]],0),MATCH(Movies[[#Headers],[Unit]],Financials[#Headers],0)),"Not Available")</f>
        <v>Millions</v>
      </c>
      <c r="K28" t="str">
        <f>_xlfn.IFNA(INDEX(Financials[],MATCH(Movies[[#This Row],[movie_id]:[movie_id]],Financials[[movie_id]:[movie_id]],0),MATCH(Movies[[#Headers],[Currency]],Financials[#Headers],0)),"Not Available")</f>
        <v>INR</v>
      </c>
    </row>
    <row r="29" spans="1:11" x14ac:dyDescent="0.3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f>_xlfn.IFNA(INDEX(Financials[],MATCH(Movies[[#This Row],[movie_id]:[movie_id]],Financials[[movie_id]:[movie_id]],0),MATCH(Movies[[#Headers],[Budget]],Financials[#Headers],0)),"Not Available")</f>
        <v>100</v>
      </c>
      <c r="I29">
        <f>_xlfn.IFNA(INDEX(Financials[],MATCH(Movies[[#This Row],[movie_id]:[movie_id]],Financials[[movie_id]:[movie_id]],0),MATCH(Movies[[#Headers],[revenue]],Financials[#Headers],0)),"Not Available")</f>
        <v>410</v>
      </c>
      <c r="J29" t="str">
        <f>_xlfn.IFNA(INDEX(Financials[],MATCH(Movies[[#This Row],[movie_id]:[movie_id]],Financials[[movie_id]:[movie_id]],0),MATCH(Movies[[#Headers],[Unit]],Financials[#Headers],0)),"Not Available")</f>
        <v>Millions</v>
      </c>
      <c r="K29" t="str">
        <f>_xlfn.IFNA(INDEX(Financials[],MATCH(Movies[[#This Row],[movie_id]:[movie_id]],Financials[[movie_id]:[movie_id]],0),MATCH(Movies[[#Headers],[Currency]],Financials[#Headers],0)),"Not Available")</f>
        <v>INR</v>
      </c>
    </row>
    <row r="30" spans="1:11" x14ac:dyDescent="0.3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  <c r="H30">
        <f>_xlfn.IFNA(INDEX(Financials[],MATCH(Movies[[#This Row],[movie_id]:[movie_id]],Financials[[movie_id]:[movie_id]],0),MATCH(Movies[[#Headers],[Budget]],Financials[#Headers],0)),"Not Available")</f>
        <v>850</v>
      </c>
      <c r="I30">
        <f>_xlfn.IFNA(INDEX(Financials[],MATCH(Movies[[#This Row],[movie_id]:[movie_id]],Financials[[movie_id]:[movie_id]],0),MATCH(Movies[[#Headers],[revenue]],Financials[#Headers],0)),"Not Available")</f>
        <v>8540</v>
      </c>
      <c r="J30" t="str">
        <f>_xlfn.IFNA(INDEX(Financials[],MATCH(Movies[[#This Row],[movie_id]:[movie_id]],Financials[[movie_id]:[movie_id]],0),MATCH(Movies[[#Headers],[Unit]],Financials[#Headers],0)),"Not Available")</f>
        <v>Millions</v>
      </c>
      <c r="K30" t="str">
        <f>_xlfn.IFNA(INDEX(Financials[],MATCH(Movies[[#This Row],[movie_id]:[movie_id]],Financials[[movie_id]:[movie_id]],0),MATCH(Movies[[#Headers],[Currency]],Financials[#Headers],0)),"Not Available")</f>
        <v>INR</v>
      </c>
    </row>
    <row r="31" spans="1:11" x14ac:dyDescent="0.3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  <c r="H31">
        <f>_xlfn.IFNA(INDEX(Financials[],MATCH(Movies[[#This Row],[movie_id]:[movie_id]],Financials[[movie_id]:[movie_id]],0),MATCH(Movies[[#Headers],[Budget]],Financials[#Headers],0)),"Not Available")</f>
        <v>1</v>
      </c>
      <c r="I31">
        <f>_xlfn.IFNA(INDEX(Financials[],MATCH(Movies[[#This Row],[movie_id]:[movie_id]],Financials[[movie_id]:[movie_id]],0),MATCH(Movies[[#Headers],[revenue]],Financials[#Headers],0)),"Not Available")</f>
        <v>5.9</v>
      </c>
      <c r="J31" t="str">
        <f>_xlfn.IFNA(INDEX(Financials[],MATCH(Movies[[#This Row],[movie_id]:[movie_id]],Financials[[movie_id]:[movie_id]],0),MATCH(Movies[[#Headers],[Unit]],Financials[#Headers],0)),"Not Available")</f>
        <v>Billions</v>
      </c>
      <c r="K31" t="str">
        <f>_xlfn.IFNA(INDEX(Financials[],MATCH(Movies[[#This Row],[movie_id]:[movie_id]],Financials[[movie_id]:[movie_id]],0),MATCH(Movies[[#Headers],[Currency]],Financials[#Headers],0)),"Not Available")</f>
        <v>INR</v>
      </c>
    </row>
    <row r="32" spans="1:11" x14ac:dyDescent="0.3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  <c r="H32">
        <f>_xlfn.IFNA(INDEX(Financials[],MATCH(Movies[[#This Row],[movie_id]:[movie_id]],Financials[[movie_id]:[movie_id]],0),MATCH(Movies[[#Headers],[Budget]],Financials[#Headers],0)),"Not Available")</f>
        <v>2</v>
      </c>
      <c r="I32">
        <f>_xlfn.IFNA(INDEX(Financials[],MATCH(Movies[[#This Row],[movie_id]:[movie_id]],Financials[[movie_id]:[movie_id]],0),MATCH(Movies[[#Headers],[revenue]],Financials[#Headers],0)),"Not Available")</f>
        <v>3.6</v>
      </c>
      <c r="J32" t="str">
        <f>_xlfn.IFNA(INDEX(Financials[],MATCH(Movies[[#This Row],[movie_id]:[movie_id]],Financials[[movie_id]:[movie_id]],0),MATCH(Movies[[#Headers],[Unit]],Financials[#Headers],0)),"Not Available")</f>
        <v>Billions</v>
      </c>
      <c r="K32" t="str">
        <f>_xlfn.IFNA(INDEX(Financials[],MATCH(Movies[[#This Row],[movie_id]:[movie_id]],Financials[[movie_id]:[movie_id]],0),MATCH(Movies[[#Headers],[Currency]],Financials[#Headers],0)),"Not Available")</f>
        <v>INR</v>
      </c>
    </row>
    <row r="33" spans="1:11" x14ac:dyDescent="0.3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  <c r="H33">
        <f>_xlfn.IFNA(INDEX(Financials[],MATCH(Movies[[#This Row],[movie_id]:[movie_id]],Financials[[movie_id]:[movie_id]],0),MATCH(Movies[[#Headers],[Budget]],Financials[#Headers],0)),"Not Available")</f>
        <v>5.5</v>
      </c>
      <c r="I33">
        <f>_xlfn.IFNA(INDEX(Financials[],MATCH(Movies[[#This Row],[movie_id]:[movie_id]],Financials[[movie_id]:[movie_id]],0),MATCH(Movies[[#Headers],[revenue]],Financials[#Headers],0)),"Not Available")</f>
        <v>12</v>
      </c>
      <c r="J33" t="str">
        <f>_xlfn.IFNA(INDEX(Financials[],MATCH(Movies[[#This Row],[movie_id]:[movie_id]],Financials[[movie_id]:[movie_id]],0),MATCH(Movies[[#Headers],[Unit]],Financials[#Headers],0)),"Not Available")</f>
        <v>Billions</v>
      </c>
      <c r="K33" t="str">
        <f>_xlfn.IFNA(INDEX(Financials[],MATCH(Movies[[#This Row],[movie_id]:[movie_id]],Financials[[movie_id]:[movie_id]],0),MATCH(Movies[[#Headers],[Currency]],Financials[#Headers],0)),"Not Available")</f>
        <v>INR</v>
      </c>
    </row>
    <row r="34" spans="1:11" x14ac:dyDescent="0.3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  <c r="H34">
        <f>_xlfn.IFNA(INDEX(Financials[],MATCH(Movies[[#This Row],[movie_id]:[movie_id]],Financials[[movie_id]:[movie_id]],0),MATCH(Movies[[#Headers],[Budget]],Financials[#Headers],0)),"Not Available")</f>
        <v>1.8</v>
      </c>
      <c r="I34">
        <f>_xlfn.IFNA(INDEX(Financials[],MATCH(Movies[[#This Row],[movie_id]:[movie_id]],Financials[[movie_id]:[movie_id]],0),MATCH(Movies[[#Headers],[revenue]],Financials[#Headers],0)),"Not Available")</f>
        <v>6.5</v>
      </c>
      <c r="J34" t="str">
        <f>_xlfn.IFNA(INDEX(Financials[],MATCH(Movies[[#This Row],[movie_id]:[movie_id]],Financials[[movie_id]:[movie_id]],0),MATCH(Movies[[#Headers],[Unit]],Financials[#Headers],0)),"Not Available")</f>
        <v>Billions</v>
      </c>
      <c r="K34" t="str">
        <f>_xlfn.IFNA(INDEX(Financials[],MATCH(Movies[[#This Row],[movie_id]:[movie_id]],Financials[[movie_id]:[movie_id]],0),MATCH(Movies[[#Headers],[Currency]],Financials[#Headers],0)),"Not Available")</f>
        <v>INR</v>
      </c>
    </row>
    <row r="35" spans="1:11" x14ac:dyDescent="0.3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  <c r="H35">
        <f>_xlfn.IFNA(INDEX(Financials[],MATCH(Movies[[#This Row],[movie_id]:[movie_id]],Financials[[movie_id]:[movie_id]],0),MATCH(Movies[[#Headers],[Budget]],Financials[#Headers],0)),"Not Available")</f>
        <v>250</v>
      </c>
      <c r="I35">
        <f>_xlfn.IFNA(INDEX(Financials[],MATCH(Movies[[#This Row],[movie_id]:[movie_id]],Financials[[movie_id]:[movie_id]],0),MATCH(Movies[[#Headers],[revenue]],Financials[#Headers],0)),"Not Available")</f>
        <v>3409</v>
      </c>
      <c r="J35" t="str">
        <f>_xlfn.IFNA(INDEX(Financials[],MATCH(Movies[[#This Row],[movie_id]:[movie_id]],Financials[[movie_id]:[movie_id]],0),MATCH(Movies[[#Headers],[Unit]],Financials[#Headers],0)),"Not Available")</f>
        <v>Millions</v>
      </c>
      <c r="K35" t="str">
        <f>_xlfn.IFNA(INDEX(Financials[],MATCH(Movies[[#This Row],[movie_id]:[movie_id]],Financials[[movie_id]:[movie_id]],0),MATCH(Movies[[#Headers],[Currency]],Financials[#Headers],0)),"Not Available")</f>
        <v>INR</v>
      </c>
    </row>
    <row r="36" spans="1:11" x14ac:dyDescent="0.3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  <c r="H36">
        <f>_xlfn.IFNA(INDEX(Financials[],MATCH(Movies[[#This Row],[movie_id]:[movie_id]],Financials[[movie_id]:[movie_id]],0),MATCH(Movies[[#Headers],[Budget]],Financials[#Headers],0)),"Not Available")</f>
        <v>900</v>
      </c>
      <c r="I36">
        <f>_xlfn.IFNA(INDEX(Financials[],MATCH(Movies[[#This Row],[movie_id]:[movie_id]],Financials[[movie_id]:[movie_id]],0),MATCH(Movies[[#Headers],[revenue]],Financials[#Headers],0)),"Not Available")</f>
        <v>11690</v>
      </c>
      <c r="J36" t="str">
        <f>_xlfn.IFNA(INDEX(Financials[],MATCH(Movies[[#This Row],[movie_id]:[movie_id]],Financials[[movie_id]:[movie_id]],0),MATCH(Movies[[#Headers],[Unit]],Financials[#Headers],0)),"Not Available")</f>
        <v>Millions</v>
      </c>
      <c r="K36" t="str">
        <f>_xlfn.IFNA(INDEX(Financials[],MATCH(Movies[[#This Row],[movie_id]:[movie_id]],Financials[[movie_id]:[movie_id]],0),MATCH(Movies[[#Headers],[Currency]],Financials[#Headers],0)),"Not Available")</f>
        <v>INR</v>
      </c>
    </row>
    <row r="37" spans="1:11" x14ac:dyDescent="0.3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  <c r="H37">
        <f>_xlfn.IFNA(INDEX(Financials[],MATCH(Movies[[#This Row],[movie_id]:[movie_id]],Financials[[movie_id]:[movie_id]],0),MATCH(Movies[[#Headers],[Budget]],Financials[#Headers],0)),"Not Available")</f>
        <v>216.7</v>
      </c>
      <c r="I37">
        <f>_xlfn.IFNA(INDEX(Financials[],MATCH(Movies[[#This Row],[movie_id]:[movie_id]],Financials[[movie_id]:[movie_id]],0),MATCH(Movies[[#Headers],[revenue]],Financials[#Headers],0)),"Not Available")</f>
        <v>370.6</v>
      </c>
      <c r="J37" t="str">
        <f>_xlfn.IFNA(INDEX(Financials[],MATCH(Movies[[#This Row],[movie_id]:[movie_id]],Financials[[movie_id]:[movie_id]],0),MATCH(Movies[[#Headers],[Unit]],Financials[#Headers],0)),"Not Available")</f>
        <v>Millions</v>
      </c>
      <c r="K37" t="str">
        <f>_xlfn.IFNA(INDEX(Financials[],MATCH(Movies[[#This Row],[movie_id]:[movie_id]],Financials[[movie_id]:[movie_id]],0),MATCH(Movies[[#Headers],[Currency]],Financials[#Headers],0)),"Not Available")</f>
        <v>USD</v>
      </c>
    </row>
    <row r="38" spans="1:11" x14ac:dyDescent="0.3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  <c r="H38">
        <f>_xlfn.IFNA(INDEX(Financials[],MATCH(Movies[[#This Row],[movie_id]:[movie_id]],Financials[[movie_id]:[movie_id]],0),MATCH(Movies[[#Headers],[Budget]],Financials[#Headers],0)),"Not Available")</f>
        <v>177</v>
      </c>
      <c r="I38">
        <f>_xlfn.IFNA(INDEX(Financials[],MATCH(Movies[[#This Row],[movie_id]:[movie_id]],Financials[[movie_id]:[movie_id]],0),MATCH(Movies[[#Headers],[revenue]],Financials[#Headers],0)),"Not Available")</f>
        <v>714.4</v>
      </c>
      <c r="J38" t="str">
        <f>_xlfn.IFNA(INDEX(Financials[],MATCH(Movies[[#This Row],[movie_id]:[movie_id]],Financials[[movie_id]:[movie_id]],0),MATCH(Movies[[#Headers],[Unit]],Financials[#Headers],0)),"Not Available")</f>
        <v>Millions</v>
      </c>
      <c r="K38" t="str">
        <f>_xlfn.IFNA(INDEX(Financials[],MATCH(Movies[[#This Row],[movie_id]:[movie_id]],Financials[[movie_id]:[movie_id]],0),MATCH(Movies[[#Headers],[Currency]],Financials[#Headers],0)),"Not Available")</f>
        <v>USD</v>
      </c>
    </row>
    <row r="39" spans="1:11" x14ac:dyDescent="0.3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  <c r="H39">
        <f>_xlfn.IFNA(INDEX(Financials[],MATCH(Movies[[#This Row],[movie_id]:[movie_id]],Financials[[movie_id]:[movie_id]],0),MATCH(Movies[[#Headers],[Budget]],Financials[#Headers],0)),"Not Available")</f>
        <v>1.8</v>
      </c>
      <c r="I39">
        <f>_xlfn.IFNA(INDEX(Financials[],MATCH(Movies[[#This Row],[movie_id]:[movie_id]],Financials[[movie_id]:[movie_id]],0),MATCH(Movies[[#Headers],[revenue]],Financials[#Headers],0)),"Not Available")</f>
        <v>3.1</v>
      </c>
      <c r="J39" t="str">
        <f>_xlfn.IFNA(INDEX(Financials[],MATCH(Movies[[#This Row],[movie_id]:[movie_id]],Financials[[movie_id]:[movie_id]],0),MATCH(Movies[[#Headers],[Unit]],Financials[#Headers],0)),"Not Available")</f>
        <v>Billions</v>
      </c>
      <c r="K39" t="str">
        <f>_xlfn.IFNA(INDEX(Financials[],MATCH(Movies[[#This Row],[movie_id]:[movie_id]],Financials[[movie_id]:[movie_id]],0),MATCH(Movies[[#Headers],[Currency]],Financials[#Headers],0)),"Not Available")</f>
        <v>INR</v>
      </c>
    </row>
    <row r="40" spans="1:11" x14ac:dyDescent="0.3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  <c r="H40">
        <f>_xlfn.IFNA(INDEX(Financials[],MATCH(Movies[[#This Row],[movie_id]:[movie_id]],Financials[[movie_id]:[movie_id]],0),MATCH(Movies[[#Headers],[Budget]],Financials[#Headers],0)),"Not Available")</f>
        <v>500</v>
      </c>
      <c r="I40">
        <f>_xlfn.IFNA(INDEX(Financials[],MATCH(Movies[[#This Row],[movie_id]:[movie_id]],Financials[[movie_id]:[movie_id]],0),MATCH(Movies[[#Headers],[revenue]],Financials[#Headers],0)),"Not Available")</f>
        <v>950</v>
      </c>
      <c r="J40" t="str">
        <f>_xlfn.IFNA(INDEX(Financials[],MATCH(Movies[[#This Row],[movie_id]:[movie_id]],Financials[[movie_id]:[movie_id]],0),MATCH(Movies[[#Headers],[Unit]],Financials[#Headers],0)),"Not Available")</f>
        <v>Millions</v>
      </c>
      <c r="K40" t="str">
        <f>_xlfn.IFNA(INDEX(Financials[],MATCH(Movies[[#This Row],[movie_id]:[movie_id]],Financials[[movie_id]:[movie_id]],0),MATCH(Movies[[#Headers],[Currency]],Financials[#Headers],0)),"Not Available")</f>
        <v>INR</v>
      </c>
    </row>
  </sheetData>
  <phoneticPr fontId="2" type="noConversion"/>
  <conditionalFormatting sqref="A2:A40">
    <cfRule type="duplicateValues" dxfId="2" priority="1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5655-165A-4A4D-9476-1BFF1807A159}">
  <dimension ref="A1:Q49"/>
  <sheetViews>
    <sheetView tabSelected="1" topLeftCell="G29" zoomScale="115" zoomScaleNormal="115" workbookViewId="0">
      <selection activeCell="I46" sqref="I46"/>
    </sheetView>
  </sheetViews>
  <sheetFormatPr defaultRowHeight="14.4" x14ac:dyDescent="0.3"/>
  <cols>
    <col min="1" max="1" width="11" bestFit="1" customWidth="1"/>
    <col min="2" max="2" width="38.5546875" bestFit="1" customWidth="1"/>
    <col min="3" max="3" width="9.77734375" bestFit="1" customWidth="1"/>
    <col min="4" max="4" width="13.77734375" bestFit="1" customWidth="1"/>
    <col min="5" max="5" width="28" customWidth="1"/>
    <col min="6" max="6" width="24.6640625" bestFit="1" customWidth="1"/>
    <col min="7" max="7" width="13.44140625" bestFit="1" customWidth="1"/>
    <col min="8" max="8" width="15" bestFit="1" customWidth="1"/>
    <col min="9" max="9" width="23.77734375" bestFit="1" customWidth="1"/>
    <col min="10" max="10" width="12" bestFit="1" customWidth="1"/>
    <col min="11" max="11" width="13.33203125" bestFit="1" customWidth="1"/>
    <col min="12" max="12" width="15.33203125" bestFit="1" customWidth="1"/>
    <col min="13" max="13" width="14.6640625" bestFit="1" customWidth="1"/>
    <col min="14" max="14" width="15.77734375" bestFit="1" customWidth="1"/>
    <col min="15" max="15" width="17" bestFit="1" customWidth="1"/>
    <col min="16" max="16" width="13.6640625" bestFit="1" customWidth="1"/>
    <col min="17" max="17" width="14.21875" bestFit="1" customWidth="1"/>
  </cols>
  <sheetData>
    <row r="1" spans="1:17" x14ac:dyDescent="0.3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157</v>
      </c>
      <c r="I1" s="1" t="s">
        <v>28</v>
      </c>
      <c r="J1" s="1" t="s">
        <v>158</v>
      </c>
      <c r="K1" s="1" t="s">
        <v>159</v>
      </c>
      <c r="L1" s="1" t="s">
        <v>160</v>
      </c>
      <c r="M1" s="1" t="s">
        <v>161</v>
      </c>
      <c r="N1" s="1" t="s">
        <v>162</v>
      </c>
      <c r="O1" s="1" t="s">
        <v>163</v>
      </c>
      <c r="P1" s="1" t="s">
        <v>177</v>
      </c>
      <c r="Q1" s="1" t="s">
        <v>178</v>
      </c>
    </row>
    <row r="2" spans="1:17" x14ac:dyDescent="0.3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  <c r="H2">
        <f>_xlfn.IFNA(_xll.XLOOKUP(Movies7_XL[[#This Row],[movie_id]:[movie_id]],Financials[[movie_id]:[movie_id]],Financials[budget],0),"Not Available")</f>
        <v>1</v>
      </c>
      <c r="I2">
        <f>_xlfn.IFNA(_xll.XLOOKUP(Movies7_XL[[#This Row],[movie_id]:[movie_id]],Financials[[movie_id]:[movie_id]],Financials[revenue],0),"Not Available")</f>
        <v>12.5</v>
      </c>
      <c r="J2" t="str">
        <f>_xlfn.IFNA(_xll.XLOOKUP(Movies7_XL[[#This Row],[movie_id]:[movie_id]],Financials[[movie_id]:[movie_id]],Financials[unit],0),"Not Available")</f>
        <v>Billions</v>
      </c>
      <c r="K2" t="str">
        <f>_xlfn.IFNA(_xll.XLOOKUP(Movies7_XL[[#This Row],[movie_id]:[movie_id]],Financials[[movie_id]:[movie_id]],Financials[currency],0),"Not Available")</f>
        <v>INR</v>
      </c>
      <c r="L2">
        <f>IF(Movies7_XL[[#This Row],[Unit]]="Billions",Movies7_XL[[#This Row],[Budget]]*1000,Movies7_XL[[#This Row],[Budget]])</f>
        <v>1000</v>
      </c>
      <c r="M2">
        <f>IF(Movies7_XL[[#This Row],[Unit]]="Billions",Movies7_XL[[#This Row],[revenue]]*1000,Movies7_XL[[#This Row],[revenue]])</f>
        <v>12500</v>
      </c>
      <c r="N2">
        <f>IF(Movies7_XL[[#This Row],[Currency]]="USD",Movies7_XL[[#This Row],[Budget (Mil)]]*80,Movies7_XL[[#This Row],[Budget (Mil)]])</f>
        <v>1000</v>
      </c>
      <c r="O2">
        <f>IF(Movies7_XL[[#This Row],[Currency]]="USD",Movies7_XL[[#This Row],[revenue (Mil)]]*80,Movies7_XL[[#This Row],[revenue (Mil)]])</f>
        <v>12500</v>
      </c>
      <c r="P2">
        <f>IF(Movies7_XL[[#This Row],[Currency]]="INR",Movies7_XL[[#This Row],[Budget (Mil)]]/80,Movies7_XL[[#This Row],[Budget (Mil)]])</f>
        <v>12.5</v>
      </c>
      <c r="Q2">
        <f>IF(Movies7_XL[[#This Row],[Currency]]="INR",Movies7_XL[[#This Row],[revenue (Mil)]]/80,Movies7_XL[[#This Row],[revenue (Mil)]])</f>
        <v>156.25</v>
      </c>
    </row>
    <row r="3" spans="1:17" x14ac:dyDescent="0.3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>_xlfn.IFNA(_xll.XLOOKUP(Movies7_XL[[#This Row],[movie_id]:[movie_id]],Financials[[movie_id]:[movie_id]],Financials[budget],0),"Not Available")</f>
        <v>200</v>
      </c>
      <c r="I3">
        <f>_xlfn.IFNA(_xll.XLOOKUP(Movies7_XL[[#This Row],[movie_id]:[movie_id]],Financials[[movie_id]:[movie_id]],Financials[revenue],0),"Not Available")</f>
        <v>954.8</v>
      </c>
      <c r="J3" t="str">
        <f>_xlfn.IFNA(_xll.XLOOKUP(Movies7_XL[[#This Row],[movie_id]:[movie_id]],Financials[[movie_id]:[movie_id]],Financials[unit],0),"Not Available")</f>
        <v>Millions</v>
      </c>
      <c r="K3" t="str">
        <f>_xlfn.IFNA(_xll.XLOOKUP(Movies7_XL[[#This Row],[movie_id]:[movie_id]],Financials[[movie_id]:[movie_id]],Financials[currency],0),"Not Available")</f>
        <v>USD</v>
      </c>
      <c r="L3">
        <f>IF(Movies7_XL[[#This Row],[Unit]]="Billions",Movies7_XL[[#This Row],[Budget]]*1000,Movies7_XL[[#This Row],[Budget]])</f>
        <v>200</v>
      </c>
      <c r="M3">
        <f>IF(Movies7_XL[[#This Row],[Unit]]="Billions",Movies7_XL[[#This Row],[revenue]]*1000,Movies7_XL[[#This Row],[revenue]])</f>
        <v>954.8</v>
      </c>
      <c r="N3">
        <f>IF(Movies7_XL[[#This Row],[Currency]]="USD",Movies7_XL[[#This Row],[Budget (Mil)]]*80,Movies7_XL[[#This Row],[Budget (Mil)]])</f>
        <v>16000</v>
      </c>
      <c r="O3">
        <f>IF(Movies7_XL[[#This Row],[Currency]]="USD",Movies7_XL[[#This Row],[revenue (Mil)]]*80,Movies7_XL[[#This Row],[revenue (Mil)]])</f>
        <v>76384</v>
      </c>
      <c r="P3">
        <f>IF(Movies7_XL[[#This Row],[Currency]]="INR",Movies7_XL[[#This Row],[Budget (Mil)]]/80,Movies7_XL[[#This Row],[Budget (Mil)]])</f>
        <v>200</v>
      </c>
      <c r="Q3">
        <f>IF(Movies7_XL[[#This Row],[Currency]]="INR",Movies7_XL[[#This Row],[revenue (Mil)]]/80,Movies7_XL[[#This Row],[revenue (Mil)]])</f>
        <v>954.8</v>
      </c>
    </row>
    <row r="4" spans="1:17" x14ac:dyDescent="0.3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>_xlfn.IFNA(_xll.XLOOKUP(Movies7_XL[[#This Row],[movie_id]:[movie_id]],Financials[[movie_id]:[movie_id]],Financials[budget],0),"Not Available")</f>
        <v>165</v>
      </c>
      <c r="I4">
        <f>_xlfn.IFNA(_xll.XLOOKUP(Movies7_XL[[#This Row],[movie_id]:[movie_id]],Financials[[movie_id]:[movie_id]],Financials[revenue],0),"Not Available")</f>
        <v>644.79999999999995</v>
      </c>
      <c r="J4" t="str">
        <f>_xlfn.IFNA(_xll.XLOOKUP(Movies7_XL[[#This Row],[movie_id]:[movie_id]],Financials[[movie_id]:[movie_id]],Financials[unit],0),"Not Available")</f>
        <v>Millions</v>
      </c>
      <c r="K4" t="str">
        <f>_xlfn.IFNA(_xll.XLOOKUP(Movies7_XL[[#This Row],[movie_id]:[movie_id]],Financials[[movie_id]:[movie_id]],Financials[currency],0),"Not Available")</f>
        <v>USD</v>
      </c>
      <c r="L4">
        <f>IF(Movies7_XL[[#This Row],[Unit]]="Billions",Movies7_XL[[#This Row],[Budget]]*1000,Movies7_XL[[#This Row],[Budget]])</f>
        <v>165</v>
      </c>
      <c r="M4">
        <f>IF(Movies7_XL[[#This Row],[Unit]]="Billions",Movies7_XL[[#This Row],[revenue]]*1000,Movies7_XL[[#This Row],[revenue]])</f>
        <v>644.79999999999995</v>
      </c>
      <c r="N4">
        <f>IF(Movies7_XL[[#This Row],[Currency]]="USD",Movies7_XL[[#This Row],[Budget (Mil)]]*80,Movies7_XL[[#This Row],[Budget (Mil)]])</f>
        <v>13200</v>
      </c>
      <c r="O4">
        <f>IF(Movies7_XL[[#This Row],[Currency]]="USD",Movies7_XL[[#This Row],[revenue (Mil)]]*80,Movies7_XL[[#This Row],[revenue (Mil)]])</f>
        <v>51584</v>
      </c>
      <c r="P4">
        <f>IF(Movies7_XL[[#This Row],[Currency]]="INR",Movies7_XL[[#This Row],[Budget (Mil)]]/80,Movies7_XL[[#This Row],[Budget (Mil)]])</f>
        <v>165</v>
      </c>
      <c r="Q4">
        <f>IF(Movies7_XL[[#This Row],[Currency]]="INR",Movies7_XL[[#This Row],[revenue (Mil)]]/80,Movies7_XL[[#This Row],[revenue (Mil)]])</f>
        <v>644.79999999999995</v>
      </c>
    </row>
    <row r="5" spans="1:17" x14ac:dyDescent="0.3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>_xlfn.IFNA(_xll.XLOOKUP(Movies7_XL[[#This Row],[movie_id]:[movie_id]],Financials[[movie_id]:[movie_id]],Financials[budget],0),"Not Available")</f>
        <v>180</v>
      </c>
      <c r="I5">
        <f>_xlfn.IFNA(_xll.XLOOKUP(Movies7_XL[[#This Row],[movie_id]:[movie_id]],Financials[[movie_id]:[movie_id]],Financials[revenue],0),"Not Available")</f>
        <v>854</v>
      </c>
      <c r="J5" t="str">
        <f>_xlfn.IFNA(_xll.XLOOKUP(Movies7_XL[[#This Row],[movie_id]:[movie_id]],Financials[[movie_id]:[movie_id]],Financials[unit],0),"Not Available")</f>
        <v>Millions</v>
      </c>
      <c r="K5" t="str">
        <f>_xlfn.IFNA(_xll.XLOOKUP(Movies7_XL[[#This Row],[movie_id]:[movie_id]],Financials[[movie_id]:[movie_id]],Financials[currency],0),"Not Available")</f>
        <v>USD</v>
      </c>
      <c r="L5">
        <f>IF(Movies7_XL[[#This Row],[Unit]]="Billions",Movies7_XL[[#This Row],[Budget]]*1000,Movies7_XL[[#This Row],[Budget]])</f>
        <v>180</v>
      </c>
      <c r="M5">
        <f>IF(Movies7_XL[[#This Row],[Unit]]="Billions",Movies7_XL[[#This Row],[revenue]]*1000,Movies7_XL[[#This Row],[revenue]])</f>
        <v>854</v>
      </c>
      <c r="N5">
        <f>IF(Movies7_XL[[#This Row],[Currency]]="USD",Movies7_XL[[#This Row],[Budget (Mil)]]*80,Movies7_XL[[#This Row],[Budget (Mil)]])</f>
        <v>14400</v>
      </c>
      <c r="O5">
        <f>IF(Movies7_XL[[#This Row],[Currency]]="USD",Movies7_XL[[#This Row],[revenue (Mil)]]*80,Movies7_XL[[#This Row],[revenue (Mil)]])</f>
        <v>68320</v>
      </c>
      <c r="P5">
        <f>IF(Movies7_XL[[#This Row],[Currency]]="INR",Movies7_XL[[#This Row],[Budget (Mil)]]/80,Movies7_XL[[#This Row],[Budget (Mil)]])</f>
        <v>180</v>
      </c>
      <c r="Q5">
        <f>IF(Movies7_XL[[#This Row],[Currency]]="INR",Movies7_XL[[#This Row],[revenue (Mil)]]/80,Movies7_XL[[#This Row],[revenue (Mil)]])</f>
        <v>854</v>
      </c>
    </row>
    <row r="6" spans="1:17" x14ac:dyDescent="0.3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>_xlfn.IFNA(_xll.XLOOKUP(Movies7_XL[[#This Row],[movie_id]:[movie_id]],Financials[[movie_id]:[movie_id]],Financials[budget],0),"Not Available")</f>
        <v>250</v>
      </c>
      <c r="I6">
        <f>_xlfn.IFNA(_xll.XLOOKUP(Movies7_XL[[#This Row],[movie_id]:[movie_id]],Financials[[movie_id]:[movie_id]],Financials[revenue],0),"Not Available")</f>
        <v>670</v>
      </c>
      <c r="J6" t="str">
        <f>_xlfn.IFNA(_xll.XLOOKUP(Movies7_XL[[#This Row],[movie_id]:[movie_id]],Financials[[movie_id]:[movie_id]],Financials[unit],0),"Not Available")</f>
        <v>Millions</v>
      </c>
      <c r="K6" t="str">
        <f>_xlfn.IFNA(_xll.XLOOKUP(Movies7_XL[[#This Row],[movie_id]:[movie_id]],Financials[[movie_id]:[movie_id]],Financials[currency],0),"Not Available")</f>
        <v>USD</v>
      </c>
      <c r="L6">
        <f>IF(Movies7_XL[[#This Row],[Unit]]="Billions",Movies7_XL[[#This Row],[Budget]]*1000,Movies7_XL[[#This Row],[Budget]])</f>
        <v>250</v>
      </c>
      <c r="M6">
        <f>IF(Movies7_XL[[#This Row],[Unit]]="Billions",Movies7_XL[[#This Row],[revenue]]*1000,Movies7_XL[[#This Row],[revenue]])</f>
        <v>670</v>
      </c>
      <c r="N6">
        <f>IF(Movies7_XL[[#This Row],[Currency]]="USD",Movies7_XL[[#This Row],[Budget (Mil)]]*80,Movies7_XL[[#This Row],[Budget (Mil)]])</f>
        <v>20000</v>
      </c>
      <c r="O6">
        <f>IF(Movies7_XL[[#This Row],[Currency]]="USD",Movies7_XL[[#This Row],[revenue (Mil)]]*80,Movies7_XL[[#This Row],[revenue (Mil)]])</f>
        <v>53600</v>
      </c>
      <c r="P6">
        <f>IF(Movies7_XL[[#This Row],[Currency]]="INR",Movies7_XL[[#This Row],[Budget (Mil)]]/80,Movies7_XL[[#This Row],[Budget (Mil)]])</f>
        <v>250</v>
      </c>
      <c r="Q6">
        <f>IF(Movies7_XL[[#This Row],[Currency]]="INR",Movies7_XL[[#This Row],[revenue (Mil)]]/80,Movies7_XL[[#This Row],[revenue (Mil)]])</f>
        <v>670</v>
      </c>
    </row>
    <row r="7" spans="1:17" x14ac:dyDescent="0.3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str">
        <f>_xlfn.IFNA(_xll.XLOOKUP(Movies7_XL[[#This Row],[movie_id]:[movie_id]],Financials[[movie_id]:[movie_id]],Financials[budget],0),"Not Available")</f>
        <v>Not Available</v>
      </c>
      <c r="I7" t="str">
        <f>_xlfn.IFNA(_xll.XLOOKUP(Movies7_XL[[#This Row],[movie_id]:[movie_id]],Financials[[movie_id]:[movie_id]],Financials[revenue],0),"Not Available")</f>
        <v>Not Available</v>
      </c>
      <c r="J7" t="str">
        <f>_xlfn.IFNA(_xll.XLOOKUP(Movies7_XL[[#This Row],[movie_id]:[movie_id]],Financials[[movie_id]:[movie_id]],Financials[unit],0),"Not Available")</f>
        <v>Not Available</v>
      </c>
      <c r="K7" t="str">
        <f>_xlfn.IFNA(_xll.XLOOKUP(Movies7_XL[[#This Row],[movie_id]:[movie_id]],Financials[[movie_id]:[movie_id]],Financials[currency],0),"Not Available")</f>
        <v>Not Available</v>
      </c>
      <c r="L7" t="str">
        <f>IF(Movies7_XL[[#This Row],[Unit]]="Billions",Movies7_XL[[#This Row],[Budget]]*1000,Movies7_XL[[#This Row],[Budget]])</f>
        <v>Not Available</v>
      </c>
      <c r="M7" t="str">
        <f>IF(Movies7_XL[[#This Row],[Unit]]="Billions",Movies7_XL[[#This Row],[revenue]]*1000,Movies7_XL[[#This Row],[revenue]])</f>
        <v>Not Available</v>
      </c>
      <c r="N7" t="str">
        <f>IF(Movies7_XL[[#This Row],[Currency]]="USD",Movies7_XL[[#This Row],[Budget (Mil)]]*80,Movies7_XL[[#This Row],[Budget (Mil)]])</f>
        <v>Not Available</v>
      </c>
      <c r="O7" t="str">
        <f>IF(Movies7_XL[[#This Row],[Currency]]="USD",Movies7_XL[[#This Row],[revenue (Mil)]]*80,Movies7_XL[[#This Row],[revenue (Mil)]])</f>
        <v>Not Available</v>
      </c>
      <c r="P7" t="str">
        <f>IF(Movies7_XL[[#This Row],[Currency]]="INR",Movies7_XL[[#This Row],[Budget (Mil)]]/80,Movies7_XL[[#This Row],[Budget (Mil)]])</f>
        <v>Not Available</v>
      </c>
      <c r="Q7" t="str">
        <f>IF(Movies7_XL[[#This Row],[Currency]]="INR",Movies7_XL[[#This Row],[revenue (Mil)]]/80,Movies7_XL[[#This Row],[revenue (Mil)]])</f>
        <v>Not Available</v>
      </c>
    </row>
    <row r="8" spans="1:17" x14ac:dyDescent="0.3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f>_xlfn.IFNA(_xll.XLOOKUP(Movies7_XL[[#This Row],[movie_id]:[movie_id]],Financials[[movie_id]:[movie_id]],Financials[budget],0),"Not Available")</f>
        <v>400</v>
      </c>
      <c r="I8">
        <f>_xlfn.IFNA(_xll.XLOOKUP(Movies7_XL[[#This Row],[movie_id]:[movie_id]],Financials[[movie_id]:[movie_id]],Financials[revenue],0),"Not Available")</f>
        <v>2000</v>
      </c>
      <c r="J8" t="str">
        <f>_xlfn.IFNA(_xll.XLOOKUP(Movies7_XL[[#This Row],[movie_id]:[movie_id]],Financials[[movie_id]:[movie_id]],Financials[unit],0),"Not Available")</f>
        <v>Millions</v>
      </c>
      <c r="K8" t="str">
        <f>_xlfn.IFNA(_xll.XLOOKUP(Movies7_XL[[#This Row],[movie_id]:[movie_id]],Financials[[movie_id]:[movie_id]],Financials[currency],0),"Not Available")</f>
        <v>INR</v>
      </c>
      <c r="L8">
        <f>IF(Movies7_XL[[#This Row],[Unit]]="Billions",Movies7_XL[[#This Row],[Budget]]*1000,Movies7_XL[[#This Row],[Budget]])</f>
        <v>400</v>
      </c>
      <c r="M8">
        <f>IF(Movies7_XL[[#This Row],[Unit]]="Billions",Movies7_XL[[#This Row],[revenue]]*1000,Movies7_XL[[#This Row],[revenue]])</f>
        <v>2000</v>
      </c>
      <c r="N8">
        <f>IF(Movies7_XL[[#This Row],[Currency]]="USD",Movies7_XL[[#This Row],[Budget (Mil)]]*80,Movies7_XL[[#This Row],[Budget (Mil)]])</f>
        <v>400</v>
      </c>
      <c r="O8">
        <f>IF(Movies7_XL[[#This Row],[Currency]]="USD",Movies7_XL[[#This Row],[revenue (Mil)]]*80,Movies7_XL[[#This Row],[revenue (Mil)]])</f>
        <v>2000</v>
      </c>
      <c r="P8">
        <f>IF(Movies7_XL[[#This Row],[Currency]]="INR",Movies7_XL[[#This Row],[Budget (Mil)]]/80,Movies7_XL[[#This Row],[Budget (Mil)]])</f>
        <v>5</v>
      </c>
      <c r="Q8">
        <f>IF(Movies7_XL[[#This Row],[Currency]]="INR",Movies7_XL[[#This Row],[revenue (Mil)]]/80,Movies7_XL[[#This Row],[revenue (Mil)]])</f>
        <v>25</v>
      </c>
    </row>
    <row r="9" spans="1:17" x14ac:dyDescent="0.3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f>_xlfn.IFNA(_xll.XLOOKUP(Movies7_XL[[#This Row],[movie_id]:[movie_id]],Financials[[movie_id]:[movie_id]],Financials[budget],0),"Not Available")</f>
        <v>550</v>
      </c>
      <c r="I9">
        <f>_xlfn.IFNA(_xll.XLOOKUP(Movies7_XL[[#This Row],[movie_id]:[movie_id]],Financials[[movie_id]:[movie_id]],Financials[revenue],0),"Not Available")</f>
        <v>4000</v>
      </c>
      <c r="J9" t="str">
        <f>_xlfn.IFNA(_xll.XLOOKUP(Movies7_XL[[#This Row],[movie_id]:[movie_id]],Financials[[movie_id]:[movie_id]],Financials[unit],0),"Not Available")</f>
        <v>Millions</v>
      </c>
      <c r="K9" t="str">
        <f>_xlfn.IFNA(_xll.XLOOKUP(Movies7_XL[[#This Row],[movie_id]:[movie_id]],Financials[[movie_id]:[movie_id]],Financials[currency],0),"Not Available")</f>
        <v>INR</v>
      </c>
      <c r="L9">
        <f>IF(Movies7_XL[[#This Row],[Unit]]="Billions",Movies7_XL[[#This Row],[Budget]]*1000,Movies7_XL[[#This Row],[Budget]])</f>
        <v>550</v>
      </c>
      <c r="M9">
        <f>IF(Movies7_XL[[#This Row],[Unit]]="Billions",Movies7_XL[[#This Row],[revenue]]*1000,Movies7_XL[[#This Row],[revenue]])</f>
        <v>4000</v>
      </c>
      <c r="N9">
        <f>IF(Movies7_XL[[#This Row],[Currency]]="USD",Movies7_XL[[#This Row],[Budget (Mil)]]*80,Movies7_XL[[#This Row],[Budget (Mil)]])</f>
        <v>550</v>
      </c>
      <c r="O9">
        <f>IF(Movies7_XL[[#This Row],[Currency]]="USD",Movies7_XL[[#This Row],[revenue (Mil)]]*80,Movies7_XL[[#This Row],[revenue (Mil)]])</f>
        <v>4000</v>
      </c>
      <c r="P9">
        <f>IF(Movies7_XL[[#This Row],[Currency]]="INR",Movies7_XL[[#This Row],[Budget (Mil)]]/80,Movies7_XL[[#This Row],[Budget (Mil)]])</f>
        <v>6.875</v>
      </c>
      <c r="Q9">
        <f>IF(Movies7_XL[[#This Row],[Currency]]="INR",Movies7_XL[[#This Row],[revenue (Mil)]]/80,Movies7_XL[[#This Row],[revenue (Mil)]])</f>
        <v>50</v>
      </c>
    </row>
    <row r="10" spans="1:17" x14ac:dyDescent="0.3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f>_xlfn.IFNA(_xll.XLOOKUP(Movies7_XL[[#This Row],[movie_id]:[movie_id]],Financials[[movie_id]:[movie_id]],Financials[budget],0),"Not Available")</f>
        <v>390</v>
      </c>
      <c r="I10">
        <f>_xlfn.IFNA(_xll.XLOOKUP(Movies7_XL[[#This Row],[movie_id]:[movie_id]],Financials[[movie_id]:[movie_id]],Financials[revenue],0),"Not Available")</f>
        <v>1360</v>
      </c>
      <c r="J10" t="str">
        <f>_xlfn.IFNA(_xll.XLOOKUP(Movies7_XL[[#This Row],[movie_id]:[movie_id]],Financials[[movie_id]:[movie_id]],Financials[unit],0),"Not Available")</f>
        <v>Millions</v>
      </c>
      <c r="K10" t="str">
        <f>_xlfn.IFNA(_xll.XLOOKUP(Movies7_XL[[#This Row],[movie_id]:[movie_id]],Financials[[movie_id]:[movie_id]],Financials[currency],0),"Not Available")</f>
        <v>INR</v>
      </c>
      <c r="L10">
        <f>IF(Movies7_XL[[#This Row],[Unit]]="Billions",Movies7_XL[[#This Row],[Budget]]*1000,Movies7_XL[[#This Row],[Budget]])</f>
        <v>390</v>
      </c>
      <c r="M10">
        <f>IF(Movies7_XL[[#This Row],[Unit]]="Billions",Movies7_XL[[#This Row],[revenue]]*1000,Movies7_XL[[#This Row],[revenue]])</f>
        <v>1360</v>
      </c>
      <c r="N10">
        <f>IF(Movies7_XL[[#This Row],[Currency]]="USD",Movies7_XL[[#This Row],[Budget (Mil)]]*80,Movies7_XL[[#This Row],[Budget (Mil)]])</f>
        <v>390</v>
      </c>
      <c r="O10">
        <f>IF(Movies7_XL[[#This Row],[Currency]]="USD",Movies7_XL[[#This Row],[revenue (Mil)]]*80,Movies7_XL[[#This Row],[revenue (Mil)]])</f>
        <v>1360</v>
      </c>
      <c r="P10">
        <f>IF(Movies7_XL[[#This Row],[Currency]]="INR",Movies7_XL[[#This Row],[Budget (Mil)]]/80,Movies7_XL[[#This Row],[Budget (Mil)]])</f>
        <v>4.875</v>
      </c>
      <c r="Q10">
        <f>IF(Movies7_XL[[#This Row],[Currency]]="INR",Movies7_XL[[#This Row],[revenue (Mil)]]/80,Movies7_XL[[#This Row],[revenue (Mil)]])</f>
        <v>17</v>
      </c>
    </row>
    <row r="11" spans="1:17" x14ac:dyDescent="0.3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  <c r="H11">
        <f>_xlfn.IFNA(_xll.XLOOKUP(Movies7_XL[[#This Row],[movie_id]:[movie_id]],Financials[[movie_id]:[movie_id]],Financials[budget],0),"Not Available")</f>
        <v>1.4</v>
      </c>
      <c r="I11">
        <f>_xlfn.IFNA(_xll.XLOOKUP(Movies7_XL[[#This Row],[movie_id]:[movie_id]],Financials[[movie_id]:[movie_id]],Financials[revenue],0),"Not Available")</f>
        <v>3.5</v>
      </c>
      <c r="J11" t="str">
        <f>_xlfn.IFNA(_xll.XLOOKUP(Movies7_XL[[#This Row],[movie_id]:[movie_id]],Financials[[movie_id]:[movie_id]],Financials[unit],0),"Not Available")</f>
        <v>Billions</v>
      </c>
      <c r="K11" t="str">
        <f>_xlfn.IFNA(_xll.XLOOKUP(Movies7_XL[[#This Row],[movie_id]:[movie_id]],Financials[[movie_id]:[movie_id]],Financials[currency],0),"Not Available")</f>
        <v>INR</v>
      </c>
      <c r="L11">
        <f>IF(Movies7_XL[[#This Row],[Unit]]="Billions",Movies7_XL[[#This Row],[Budget]]*1000,Movies7_XL[[#This Row],[Budget]])</f>
        <v>1400</v>
      </c>
      <c r="M11">
        <f>IF(Movies7_XL[[#This Row],[Unit]]="Billions",Movies7_XL[[#This Row],[revenue]]*1000,Movies7_XL[[#This Row],[revenue]])</f>
        <v>3500</v>
      </c>
      <c r="N11">
        <f>IF(Movies7_XL[[#This Row],[Currency]]="USD",Movies7_XL[[#This Row],[Budget (Mil)]]*80,Movies7_XL[[#This Row],[Budget (Mil)]])</f>
        <v>1400</v>
      </c>
      <c r="O11">
        <f>IF(Movies7_XL[[#This Row],[Currency]]="USD",Movies7_XL[[#This Row],[revenue (Mil)]]*80,Movies7_XL[[#This Row],[revenue (Mil)]])</f>
        <v>3500</v>
      </c>
      <c r="P11">
        <f>IF(Movies7_XL[[#This Row],[Currency]]="INR",Movies7_XL[[#This Row],[Budget (Mil)]]/80,Movies7_XL[[#This Row],[Budget (Mil)]])</f>
        <v>17.5</v>
      </c>
      <c r="Q11">
        <f>IF(Movies7_XL[[#This Row],[Currency]]="INR",Movies7_XL[[#This Row],[revenue (Mil)]]/80,Movies7_XL[[#This Row],[revenue (Mil)]])</f>
        <v>43.75</v>
      </c>
    </row>
    <row r="12" spans="1:17" x14ac:dyDescent="0.3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f>_xlfn.IFNA(_xll.XLOOKUP(Movies7_XL[[#This Row],[movie_id]:[movie_id]],Financials[[movie_id]:[movie_id]],Financials[budget],0),"Not Available")</f>
        <v>25</v>
      </c>
      <c r="I12">
        <f>_xlfn.IFNA(_xll.XLOOKUP(Movies7_XL[[#This Row],[movie_id]:[movie_id]],Financials[[movie_id]:[movie_id]],Financials[revenue],0),"Not Available")</f>
        <v>73.3</v>
      </c>
      <c r="J12" t="str">
        <f>_xlfn.IFNA(_xll.XLOOKUP(Movies7_XL[[#This Row],[movie_id]:[movie_id]],Financials[[movie_id]:[movie_id]],Financials[unit],0),"Not Available")</f>
        <v>Millions</v>
      </c>
      <c r="K12" t="str">
        <f>_xlfn.IFNA(_xll.XLOOKUP(Movies7_XL[[#This Row],[movie_id]:[movie_id]],Financials[[movie_id]:[movie_id]],Financials[currency],0),"Not Available")</f>
        <v>USD</v>
      </c>
      <c r="L12">
        <f>IF(Movies7_XL[[#This Row],[Unit]]="Billions",Movies7_XL[[#This Row],[Budget]]*1000,Movies7_XL[[#This Row],[Budget]])</f>
        <v>25</v>
      </c>
      <c r="M12">
        <f>IF(Movies7_XL[[#This Row],[Unit]]="Billions",Movies7_XL[[#This Row],[revenue]]*1000,Movies7_XL[[#This Row],[revenue]])</f>
        <v>73.3</v>
      </c>
      <c r="N12">
        <f>IF(Movies7_XL[[#This Row],[Currency]]="USD",Movies7_XL[[#This Row],[Budget (Mil)]]*80,Movies7_XL[[#This Row],[Budget (Mil)]])</f>
        <v>2000</v>
      </c>
      <c r="O12">
        <f>IF(Movies7_XL[[#This Row],[Currency]]="USD",Movies7_XL[[#This Row],[revenue (Mil)]]*80,Movies7_XL[[#This Row],[revenue (Mil)]])</f>
        <v>5864</v>
      </c>
      <c r="P12">
        <f>IF(Movies7_XL[[#This Row],[Currency]]="INR",Movies7_XL[[#This Row],[Budget (Mil)]]/80,Movies7_XL[[#This Row],[Budget (Mil)]])</f>
        <v>25</v>
      </c>
      <c r="Q12">
        <f>IF(Movies7_XL[[#This Row],[Currency]]="INR",Movies7_XL[[#This Row],[revenue (Mil)]]/80,Movies7_XL[[#This Row],[revenue (Mil)]])</f>
        <v>73.3</v>
      </c>
    </row>
    <row r="13" spans="1:17" x14ac:dyDescent="0.3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str">
        <f>_xlfn.IFNA(_xll.XLOOKUP(Movies7_XL[[#This Row],[movie_id]:[movie_id]],Financials[[movie_id]:[movie_id]],Financials[budget],0),"Not Available")</f>
        <v>Not Available</v>
      </c>
      <c r="I13" t="str">
        <f>_xlfn.IFNA(_xll.XLOOKUP(Movies7_XL[[#This Row],[movie_id]:[movie_id]],Financials[[movie_id]:[movie_id]],Financials[revenue],0),"Not Available")</f>
        <v>Not Available</v>
      </c>
      <c r="J13" t="str">
        <f>_xlfn.IFNA(_xll.XLOOKUP(Movies7_XL[[#This Row],[movie_id]:[movie_id]],Financials[[movie_id]:[movie_id]],Financials[unit],0),"Not Available")</f>
        <v>Not Available</v>
      </c>
      <c r="K13" t="str">
        <f>_xlfn.IFNA(_xll.XLOOKUP(Movies7_XL[[#This Row],[movie_id]:[movie_id]],Financials[[movie_id]:[movie_id]],Financials[currency],0),"Not Available")</f>
        <v>Not Available</v>
      </c>
      <c r="L13" t="str">
        <f>IF(Movies7_XL[[#This Row],[Unit]]="Billions",Movies7_XL[[#This Row],[Budget]]*1000,Movies7_XL[[#This Row],[Budget]])</f>
        <v>Not Available</v>
      </c>
      <c r="M13" t="str">
        <f>IF(Movies7_XL[[#This Row],[Unit]]="Billions",Movies7_XL[[#This Row],[revenue]]*1000,Movies7_XL[[#This Row],[revenue]])</f>
        <v>Not Available</v>
      </c>
      <c r="N13" t="str">
        <f>IF(Movies7_XL[[#This Row],[Currency]]="USD",Movies7_XL[[#This Row],[Budget (Mil)]]*80,Movies7_XL[[#This Row],[Budget (Mil)]])</f>
        <v>Not Available</v>
      </c>
      <c r="O13" t="str">
        <f>IF(Movies7_XL[[#This Row],[Currency]]="USD",Movies7_XL[[#This Row],[revenue (Mil)]]*80,Movies7_XL[[#This Row],[revenue (Mil)]])</f>
        <v>Not Available</v>
      </c>
      <c r="P13" t="str">
        <f>IF(Movies7_XL[[#This Row],[Currency]]="INR",Movies7_XL[[#This Row],[Budget (Mil)]]/80,Movies7_XL[[#This Row],[Budget (Mil)]])</f>
        <v>Not Available</v>
      </c>
      <c r="Q13" t="str">
        <f>IF(Movies7_XL[[#This Row],[Currency]]="INR",Movies7_XL[[#This Row],[revenue (Mil)]]/80,Movies7_XL[[#This Row],[revenue (Mil)]])</f>
        <v>Not Available</v>
      </c>
    </row>
    <row r="14" spans="1:17" x14ac:dyDescent="0.3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f>_xlfn.IFNA(_xll.XLOOKUP(Movies7_XL[[#This Row],[movie_id]:[movie_id]],Financials[[movie_id]:[movie_id]],Financials[budget],0),"Not Available")</f>
        <v>165</v>
      </c>
      <c r="I14">
        <f>_xlfn.IFNA(_xll.XLOOKUP(Movies7_XL[[#This Row],[movie_id]:[movie_id]],Financials[[movie_id]:[movie_id]],Financials[revenue],0),"Not Available")</f>
        <v>701.8</v>
      </c>
      <c r="J14" t="str">
        <f>_xlfn.IFNA(_xll.XLOOKUP(Movies7_XL[[#This Row],[movie_id]:[movie_id]],Financials[[movie_id]:[movie_id]],Financials[unit],0),"Not Available")</f>
        <v>Millions</v>
      </c>
      <c r="K14" t="str">
        <f>_xlfn.IFNA(_xll.XLOOKUP(Movies7_XL[[#This Row],[movie_id]:[movie_id]],Financials[[movie_id]:[movie_id]],Financials[currency],0),"Not Available")</f>
        <v>USD</v>
      </c>
      <c r="L14">
        <f>IF(Movies7_XL[[#This Row],[Unit]]="Billions",Movies7_XL[[#This Row],[Budget]]*1000,Movies7_XL[[#This Row],[Budget]])</f>
        <v>165</v>
      </c>
      <c r="M14">
        <f>IF(Movies7_XL[[#This Row],[Unit]]="Billions",Movies7_XL[[#This Row],[revenue]]*1000,Movies7_XL[[#This Row],[revenue]])</f>
        <v>701.8</v>
      </c>
      <c r="N14">
        <f>IF(Movies7_XL[[#This Row],[Currency]]="USD",Movies7_XL[[#This Row],[Budget (Mil)]]*80,Movies7_XL[[#This Row],[Budget (Mil)]])</f>
        <v>13200</v>
      </c>
      <c r="O14">
        <f>IF(Movies7_XL[[#This Row],[Currency]]="USD",Movies7_XL[[#This Row],[revenue (Mil)]]*80,Movies7_XL[[#This Row],[revenue (Mil)]])</f>
        <v>56144</v>
      </c>
      <c r="P14">
        <f>IF(Movies7_XL[[#This Row],[Currency]]="INR",Movies7_XL[[#This Row],[Budget (Mil)]]/80,Movies7_XL[[#This Row],[Budget (Mil)]])</f>
        <v>165</v>
      </c>
      <c r="Q14">
        <f>IF(Movies7_XL[[#This Row],[Currency]]="INR",Movies7_XL[[#This Row],[revenue (Mil)]]/80,Movies7_XL[[#This Row],[revenue (Mil)]])</f>
        <v>701.8</v>
      </c>
    </row>
    <row r="15" spans="1:17" x14ac:dyDescent="0.3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f>_xlfn.IFNA(_xll.XLOOKUP(Movies7_XL[[#This Row],[movie_id]:[movie_id]],Financials[[movie_id]:[movie_id]],Financials[budget],0),"Not Available")</f>
        <v>55</v>
      </c>
      <c r="I15">
        <f>_xlfn.IFNA(_xll.XLOOKUP(Movies7_XL[[#This Row],[movie_id]:[movie_id]],Financials[[movie_id]:[movie_id]],Financials[revenue],0),"Not Available")</f>
        <v>307.10000000000002</v>
      </c>
      <c r="J15" t="str">
        <f>_xlfn.IFNA(_xll.XLOOKUP(Movies7_XL[[#This Row],[movie_id]:[movie_id]],Financials[[movie_id]:[movie_id]],Financials[unit],0),"Not Available")</f>
        <v>Millions</v>
      </c>
      <c r="K15" t="str">
        <f>_xlfn.IFNA(_xll.XLOOKUP(Movies7_XL[[#This Row],[movie_id]:[movie_id]],Financials[[movie_id]:[movie_id]],Financials[currency],0),"Not Available")</f>
        <v>USD</v>
      </c>
      <c r="L15">
        <f>IF(Movies7_XL[[#This Row],[Unit]]="Billions",Movies7_XL[[#This Row],[Budget]]*1000,Movies7_XL[[#This Row],[Budget]])</f>
        <v>55</v>
      </c>
      <c r="M15">
        <f>IF(Movies7_XL[[#This Row],[Unit]]="Billions",Movies7_XL[[#This Row],[revenue]]*1000,Movies7_XL[[#This Row],[revenue]])</f>
        <v>307.10000000000002</v>
      </c>
      <c r="N15">
        <f>IF(Movies7_XL[[#This Row],[Currency]]="USD",Movies7_XL[[#This Row],[Budget (Mil)]]*80,Movies7_XL[[#This Row],[Budget (Mil)]])</f>
        <v>4400</v>
      </c>
      <c r="O15">
        <f>IF(Movies7_XL[[#This Row],[Currency]]="USD",Movies7_XL[[#This Row],[revenue (Mil)]]*80,Movies7_XL[[#This Row],[revenue (Mil)]])</f>
        <v>24568</v>
      </c>
      <c r="P15">
        <f>IF(Movies7_XL[[#This Row],[Currency]]="INR",Movies7_XL[[#This Row],[Budget (Mil)]]/80,Movies7_XL[[#This Row],[Budget (Mil)]])</f>
        <v>55</v>
      </c>
      <c r="Q15">
        <f>IF(Movies7_XL[[#This Row],[Currency]]="INR",Movies7_XL[[#This Row],[revenue (Mil)]]/80,Movies7_XL[[#This Row],[revenue (Mil)]])</f>
        <v>307.10000000000002</v>
      </c>
    </row>
    <row r="16" spans="1:17" x14ac:dyDescent="0.3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f>_xlfn.IFNA(_xll.XLOOKUP(Movies7_XL[[#This Row],[movie_id]:[movie_id]],Financials[[movie_id]:[movie_id]],Financials[budget],0),"Not Available")</f>
        <v>103</v>
      </c>
      <c r="I16">
        <f>_xlfn.IFNA(_xll.XLOOKUP(Movies7_XL[[#This Row],[movie_id]:[movie_id]],Financials[[movie_id]:[movie_id]],Financials[revenue],0),"Not Available")</f>
        <v>460.5</v>
      </c>
      <c r="J16" t="str">
        <f>_xlfn.IFNA(_xll.XLOOKUP(Movies7_XL[[#This Row],[movie_id]:[movie_id]],Financials[[movie_id]:[movie_id]],Financials[unit],0),"Not Available")</f>
        <v>Millions</v>
      </c>
      <c r="K16" t="str">
        <f>_xlfn.IFNA(_xll.XLOOKUP(Movies7_XL[[#This Row],[movie_id]:[movie_id]],Financials[[movie_id]:[movie_id]],Financials[currency],0),"Not Available")</f>
        <v>USD</v>
      </c>
      <c r="L16">
        <f>IF(Movies7_XL[[#This Row],[Unit]]="Billions",Movies7_XL[[#This Row],[Budget]]*1000,Movies7_XL[[#This Row],[Budget]])</f>
        <v>103</v>
      </c>
      <c r="M16">
        <f>IF(Movies7_XL[[#This Row],[Unit]]="Billions",Movies7_XL[[#This Row],[revenue]]*1000,Movies7_XL[[#This Row],[revenue]])</f>
        <v>460.5</v>
      </c>
      <c r="N16">
        <f>IF(Movies7_XL[[#This Row],[Currency]]="USD",Movies7_XL[[#This Row],[Budget (Mil)]]*80,Movies7_XL[[#This Row],[Budget (Mil)]])</f>
        <v>8240</v>
      </c>
      <c r="O16">
        <f>IF(Movies7_XL[[#This Row],[Currency]]="USD",Movies7_XL[[#This Row],[revenue (Mil)]]*80,Movies7_XL[[#This Row],[revenue (Mil)]])</f>
        <v>36840</v>
      </c>
      <c r="P16">
        <f>IF(Movies7_XL[[#This Row],[Currency]]="INR",Movies7_XL[[#This Row],[Budget (Mil)]]/80,Movies7_XL[[#This Row],[Budget (Mil)]])</f>
        <v>103</v>
      </c>
      <c r="Q16">
        <f>IF(Movies7_XL[[#This Row],[Currency]]="INR",Movies7_XL[[#This Row],[revenue (Mil)]]/80,Movies7_XL[[#This Row],[revenue (Mil)]])</f>
        <v>460.5</v>
      </c>
    </row>
    <row r="17" spans="1:17" x14ac:dyDescent="0.3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f>_xlfn.IFNA(_xll.XLOOKUP(Movies7_XL[[#This Row],[movie_id]:[movie_id]],Financials[[movie_id]:[movie_id]],Financials[budget],0),"Not Available")</f>
        <v>200</v>
      </c>
      <c r="I17">
        <f>_xlfn.IFNA(_xll.XLOOKUP(Movies7_XL[[#This Row],[movie_id]:[movie_id]],Financials[[movie_id]:[movie_id]],Financials[revenue],0),"Not Available")</f>
        <v>2202</v>
      </c>
      <c r="J17" t="str">
        <f>_xlfn.IFNA(_xll.XLOOKUP(Movies7_XL[[#This Row],[movie_id]:[movie_id]],Financials[[movie_id]:[movie_id]],Financials[unit],0),"Not Available")</f>
        <v>Millions</v>
      </c>
      <c r="K17" t="str">
        <f>_xlfn.IFNA(_xll.XLOOKUP(Movies7_XL[[#This Row],[movie_id]:[movie_id]],Financials[[movie_id]:[movie_id]],Financials[currency],0),"Not Available")</f>
        <v>USD</v>
      </c>
      <c r="L17">
        <f>IF(Movies7_XL[[#This Row],[Unit]]="Billions",Movies7_XL[[#This Row],[Budget]]*1000,Movies7_XL[[#This Row],[Budget]])</f>
        <v>200</v>
      </c>
      <c r="M17">
        <f>IF(Movies7_XL[[#This Row],[Unit]]="Billions",Movies7_XL[[#This Row],[revenue]]*1000,Movies7_XL[[#This Row],[revenue]])</f>
        <v>2202</v>
      </c>
      <c r="N17">
        <f>IF(Movies7_XL[[#This Row],[Currency]]="USD",Movies7_XL[[#This Row],[Budget (Mil)]]*80,Movies7_XL[[#This Row],[Budget (Mil)]])</f>
        <v>16000</v>
      </c>
      <c r="O17">
        <f>IF(Movies7_XL[[#This Row],[Currency]]="USD",Movies7_XL[[#This Row],[revenue (Mil)]]*80,Movies7_XL[[#This Row],[revenue (Mil)]])</f>
        <v>176160</v>
      </c>
      <c r="P17">
        <f>IF(Movies7_XL[[#This Row],[Currency]]="INR",Movies7_XL[[#This Row],[Budget (Mil)]]/80,Movies7_XL[[#This Row],[Budget (Mil)]])</f>
        <v>200</v>
      </c>
      <c r="Q17">
        <f>IF(Movies7_XL[[#This Row],[Currency]]="INR",Movies7_XL[[#This Row],[revenue (Mil)]]/80,Movies7_XL[[#This Row],[revenue (Mil)]])</f>
        <v>2202</v>
      </c>
    </row>
    <row r="18" spans="1:17" x14ac:dyDescent="0.3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f>_xlfn.IFNA(_xll.XLOOKUP(Movies7_XL[[#This Row],[movie_id]:[movie_id]],Financials[[movie_id]:[movie_id]],Financials[budget],0),"Not Available")</f>
        <v>3.18</v>
      </c>
      <c r="I18">
        <f>_xlfn.IFNA(_xll.XLOOKUP(Movies7_XL[[#This Row],[movie_id]:[movie_id]],Financials[[movie_id]:[movie_id]],Financials[revenue],0),"Not Available")</f>
        <v>3.3</v>
      </c>
      <c r="J18" t="str">
        <f>_xlfn.IFNA(_xll.XLOOKUP(Movies7_XL[[#This Row],[movie_id]:[movie_id]],Financials[[movie_id]:[movie_id]],Financials[unit],0),"Not Available")</f>
        <v>Millions</v>
      </c>
      <c r="K18" t="str">
        <f>_xlfn.IFNA(_xll.XLOOKUP(Movies7_XL[[#This Row],[movie_id]:[movie_id]],Financials[[movie_id]:[movie_id]],Financials[currency],0),"Not Available")</f>
        <v>USD</v>
      </c>
      <c r="L18">
        <f>IF(Movies7_XL[[#This Row],[Unit]]="Billions",Movies7_XL[[#This Row],[Budget]]*1000,Movies7_XL[[#This Row],[Budget]])</f>
        <v>3.18</v>
      </c>
      <c r="M18">
        <f>IF(Movies7_XL[[#This Row],[Unit]]="Billions",Movies7_XL[[#This Row],[revenue]]*1000,Movies7_XL[[#This Row],[revenue]])</f>
        <v>3.3</v>
      </c>
      <c r="N18">
        <f>IF(Movies7_XL[[#This Row],[Currency]]="USD",Movies7_XL[[#This Row],[Budget (Mil)]]*80,Movies7_XL[[#This Row],[Budget (Mil)]])</f>
        <v>254.4</v>
      </c>
      <c r="O18">
        <f>IF(Movies7_XL[[#This Row],[Currency]]="USD",Movies7_XL[[#This Row],[revenue (Mil)]]*80,Movies7_XL[[#This Row],[revenue (Mil)]])</f>
        <v>264</v>
      </c>
      <c r="P18">
        <f>IF(Movies7_XL[[#This Row],[Currency]]="INR",Movies7_XL[[#This Row],[Budget (Mil)]]/80,Movies7_XL[[#This Row],[Budget (Mil)]])</f>
        <v>3.18</v>
      </c>
      <c r="Q18">
        <f>IF(Movies7_XL[[#This Row],[Currency]]="INR",Movies7_XL[[#This Row],[revenue (Mil)]]/80,Movies7_XL[[#This Row],[revenue (Mil)]])</f>
        <v>3.3</v>
      </c>
    </row>
    <row r="19" spans="1:17" x14ac:dyDescent="0.3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f>_xlfn.IFNA(_xll.XLOOKUP(Movies7_XL[[#This Row],[movie_id]:[movie_id]],Financials[[movie_id]:[movie_id]],Financials[budget],0),"Not Available")</f>
        <v>237</v>
      </c>
      <c r="I19">
        <f>_xlfn.IFNA(_xll.XLOOKUP(Movies7_XL[[#This Row],[movie_id]:[movie_id]],Financials[[movie_id]:[movie_id]],Financials[revenue],0),"Not Available")</f>
        <v>2847</v>
      </c>
      <c r="J19" t="str">
        <f>_xlfn.IFNA(_xll.XLOOKUP(Movies7_XL[[#This Row],[movie_id]:[movie_id]],Financials[[movie_id]:[movie_id]],Financials[unit],0),"Not Available")</f>
        <v>Millions</v>
      </c>
      <c r="K19" t="str">
        <f>_xlfn.IFNA(_xll.XLOOKUP(Movies7_XL[[#This Row],[movie_id]:[movie_id]],Financials[[movie_id]:[movie_id]],Financials[currency],0),"Not Available")</f>
        <v>USD</v>
      </c>
      <c r="L19">
        <f>IF(Movies7_XL[[#This Row],[Unit]]="Billions",Movies7_XL[[#This Row],[Budget]]*1000,Movies7_XL[[#This Row],[Budget]])</f>
        <v>237</v>
      </c>
      <c r="M19">
        <f>IF(Movies7_XL[[#This Row],[Unit]]="Billions",Movies7_XL[[#This Row],[revenue]]*1000,Movies7_XL[[#This Row],[revenue]])</f>
        <v>2847</v>
      </c>
      <c r="N19">
        <f>IF(Movies7_XL[[#This Row],[Currency]]="USD",Movies7_XL[[#This Row],[Budget (Mil)]]*80,Movies7_XL[[#This Row],[Budget (Mil)]])</f>
        <v>18960</v>
      </c>
      <c r="O19">
        <f>IF(Movies7_XL[[#This Row],[Currency]]="USD",Movies7_XL[[#This Row],[revenue (Mil)]]*80,Movies7_XL[[#This Row],[revenue (Mil)]])</f>
        <v>227760</v>
      </c>
      <c r="P19">
        <f>IF(Movies7_XL[[#This Row],[Currency]]="INR",Movies7_XL[[#This Row],[Budget (Mil)]]/80,Movies7_XL[[#This Row],[Budget (Mil)]])</f>
        <v>237</v>
      </c>
      <c r="Q19">
        <f>IF(Movies7_XL[[#This Row],[Currency]]="INR",Movies7_XL[[#This Row],[revenue (Mil)]]/80,Movies7_XL[[#This Row],[revenue (Mil)]])</f>
        <v>2847</v>
      </c>
    </row>
    <row r="20" spans="1:17" x14ac:dyDescent="0.3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f>_xlfn.IFNA(_xll.XLOOKUP(Movies7_XL[[#This Row],[movie_id]:[movie_id]],Financials[[movie_id]:[movie_id]],Financials[budget],0),"Not Available")</f>
        <v>7.2</v>
      </c>
      <c r="I20">
        <f>_xlfn.IFNA(_xll.XLOOKUP(Movies7_XL[[#This Row],[movie_id]:[movie_id]],Financials[[movie_id]:[movie_id]],Financials[revenue],0),"Not Available")</f>
        <v>291</v>
      </c>
      <c r="J20" t="str">
        <f>_xlfn.IFNA(_xll.XLOOKUP(Movies7_XL[[#This Row],[movie_id]:[movie_id]],Financials[[movie_id]:[movie_id]],Financials[unit],0),"Not Available")</f>
        <v>Millions</v>
      </c>
      <c r="K20" t="str">
        <f>_xlfn.IFNA(_xll.XLOOKUP(Movies7_XL[[#This Row],[movie_id]:[movie_id]],Financials[[movie_id]:[movie_id]],Financials[currency],0),"Not Available")</f>
        <v>USD</v>
      </c>
      <c r="L20">
        <f>IF(Movies7_XL[[#This Row],[Unit]]="Billions",Movies7_XL[[#This Row],[Budget]]*1000,Movies7_XL[[#This Row],[Budget]])</f>
        <v>7.2</v>
      </c>
      <c r="M20">
        <f>IF(Movies7_XL[[#This Row],[Unit]]="Billions",Movies7_XL[[#This Row],[revenue]]*1000,Movies7_XL[[#This Row],[revenue]])</f>
        <v>291</v>
      </c>
      <c r="N20">
        <f>IF(Movies7_XL[[#This Row],[Currency]]="USD",Movies7_XL[[#This Row],[Budget (Mil)]]*80,Movies7_XL[[#This Row],[Budget (Mil)]])</f>
        <v>576</v>
      </c>
      <c r="O20">
        <f>IF(Movies7_XL[[#This Row],[Currency]]="USD",Movies7_XL[[#This Row],[revenue (Mil)]]*80,Movies7_XL[[#This Row],[revenue (Mil)]])</f>
        <v>23280</v>
      </c>
      <c r="P20">
        <f>IF(Movies7_XL[[#This Row],[Currency]]="INR",Movies7_XL[[#This Row],[Budget (Mil)]]/80,Movies7_XL[[#This Row],[Budget (Mil)]])</f>
        <v>7.2</v>
      </c>
      <c r="Q20">
        <f>IF(Movies7_XL[[#This Row],[Currency]]="INR",Movies7_XL[[#This Row],[revenue (Mil)]]/80,Movies7_XL[[#This Row],[revenue (Mil)]])</f>
        <v>291</v>
      </c>
    </row>
    <row r="21" spans="1:17" x14ac:dyDescent="0.3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f>_xlfn.IFNA(_xll.XLOOKUP(Movies7_XL[[#This Row],[movie_id]:[movie_id]],Financials[[movie_id]:[movie_id]],Financials[budget],0),"Not Available")</f>
        <v>185</v>
      </c>
      <c r="I21">
        <f>_xlfn.IFNA(_xll.XLOOKUP(Movies7_XL[[#This Row],[movie_id]:[movie_id]],Financials[[movie_id]:[movie_id]],Financials[revenue],0),"Not Available")</f>
        <v>1006</v>
      </c>
      <c r="J21" t="str">
        <f>_xlfn.IFNA(_xll.XLOOKUP(Movies7_XL[[#This Row],[movie_id]:[movie_id]],Financials[[movie_id]:[movie_id]],Financials[unit],0),"Not Available")</f>
        <v>Millions</v>
      </c>
      <c r="K21" t="str">
        <f>_xlfn.IFNA(_xll.XLOOKUP(Movies7_XL[[#This Row],[movie_id]:[movie_id]],Financials[[movie_id]:[movie_id]],Financials[currency],0),"Not Available")</f>
        <v>USD</v>
      </c>
      <c r="L21">
        <f>IF(Movies7_XL[[#This Row],[Unit]]="Billions",Movies7_XL[[#This Row],[Budget]]*1000,Movies7_XL[[#This Row],[Budget]])</f>
        <v>185</v>
      </c>
      <c r="M21">
        <f>IF(Movies7_XL[[#This Row],[Unit]]="Billions",Movies7_XL[[#This Row],[revenue]]*1000,Movies7_XL[[#This Row],[revenue]])</f>
        <v>1006</v>
      </c>
      <c r="N21">
        <f>IF(Movies7_XL[[#This Row],[Currency]]="USD",Movies7_XL[[#This Row],[Budget (Mil)]]*80,Movies7_XL[[#This Row],[Budget (Mil)]])</f>
        <v>14800</v>
      </c>
      <c r="O21">
        <f>IF(Movies7_XL[[#This Row],[Currency]]="USD",Movies7_XL[[#This Row],[revenue (Mil)]]*80,Movies7_XL[[#This Row],[revenue (Mil)]])</f>
        <v>80480</v>
      </c>
      <c r="P21">
        <f>IF(Movies7_XL[[#This Row],[Currency]]="INR",Movies7_XL[[#This Row],[Budget (Mil)]]/80,Movies7_XL[[#This Row],[Budget (Mil)]])</f>
        <v>185</v>
      </c>
      <c r="Q21">
        <f>IF(Movies7_XL[[#This Row],[Currency]]="INR",Movies7_XL[[#This Row],[revenue (Mil)]]/80,Movies7_XL[[#This Row],[revenue (Mil)]])</f>
        <v>1006</v>
      </c>
    </row>
    <row r="22" spans="1:17" x14ac:dyDescent="0.3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f>_xlfn.IFNA(_xll.XLOOKUP(Movies7_XL[[#This Row],[movie_id]:[movie_id]],Financials[[movie_id]:[movie_id]],Financials[budget],0),"Not Available")</f>
        <v>22</v>
      </c>
      <c r="I22">
        <f>_xlfn.IFNA(_xll.XLOOKUP(Movies7_XL[[#This Row],[movie_id]:[movie_id]],Financials[[movie_id]:[movie_id]],Financials[revenue],0),"Not Available")</f>
        <v>322.2</v>
      </c>
      <c r="J22" t="str">
        <f>_xlfn.IFNA(_xll.XLOOKUP(Movies7_XL[[#This Row],[movie_id]:[movie_id]],Financials[[movie_id]:[movie_id]],Financials[unit],0),"Not Available")</f>
        <v>Millions</v>
      </c>
      <c r="K22" t="str">
        <f>_xlfn.IFNA(_xll.XLOOKUP(Movies7_XL[[#This Row],[movie_id]:[movie_id]],Financials[[movie_id]:[movie_id]],Financials[currency],0),"Not Available")</f>
        <v>USD</v>
      </c>
      <c r="L22">
        <f>IF(Movies7_XL[[#This Row],[Unit]]="Billions",Movies7_XL[[#This Row],[Budget]]*1000,Movies7_XL[[#This Row],[Budget]])</f>
        <v>22</v>
      </c>
      <c r="M22">
        <f>IF(Movies7_XL[[#This Row],[Unit]]="Billions",Movies7_XL[[#This Row],[revenue]]*1000,Movies7_XL[[#This Row],[revenue]])</f>
        <v>322.2</v>
      </c>
      <c r="N22">
        <f>IF(Movies7_XL[[#This Row],[Currency]]="USD",Movies7_XL[[#This Row],[Budget (Mil)]]*80,Movies7_XL[[#This Row],[Budget (Mil)]])</f>
        <v>1760</v>
      </c>
      <c r="O22">
        <f>IF(Movies7_XL[[#This Row],[Currency]]="USD",Movies7_XL[[#This Row],[revenue (Mil)]]*80,Movies7_XL[[#This Row],[revenue (Mil)]])</f>
        <v>25776</v>
      </c>
      <c r="P22">
        <f>IF(Movies7_XL[[#This Row],[Currency]]="INR",Movies7_XL[[#This Row],[Budget (Mil)]]/80,Movies7_XL[[#This Row],[Budget (Mil)]])</f>
        <v>22</v>
      </c>
      <c r="Q22">
        <f>IF(Movies7_XL[[#This Row],[Currency]]="INR",Movies7_XL[[#This Row],[revenue (Mil)]]/80,Movies7_XL[[#This Row],[revenue (Mil)]])</f>
        <v>322.2</v>
      </c>
    </row>
    <row r="23" spans="1:17" x14ac:dyDescent="0.3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f>_xlfn.IFNA(_xll.XLOOKUP(Movies7_XL[[#This Row],[movie_id]:[movie_id]],Financials[[movie_id]:[movie_id]],Financials[budget],0),"Not Available")</f>
        <v>63</v>
      </c>
      <c r="I23">
        <f>_xlfn.IFNA(_xll.XLOOKUP(Movies7_XL[[#This Row],[movie_id]:[movie_id]],Financials[[movie_id]:[movie_id]],Financials[revenue],0),"Not Available")</f>
        <v>1046</v>
      </c>
      <c r="J23" t="str">
        <f>_xlfn.IFNA(_xll.XLOOKUP(Movies7_XL[[#This Row],[movie_id]:[movie_id]],Financials[[movie_id]:[movie_id]],Financials[unit],0),"Not Available")</f>
        <v>Millions</v>
      </c>
      <c r="K23" t="str">
        <f>_xlfn.IFNA(_xll.XLOOKUP(Movies7_XL[[#This Row],[movie_id]:[movie_id]],Financials[[movie_id]:[movie_id]],Financials[currency],0),"Not Available")</f>
        <v>USD</v>
      </c>
      <c r="L23">
        <f>IF(Movies7_XL[[#This Row],[Unit]]="Billions",Movies7_XL[[#This Row],[Budget]]*1000,Movies7_XL[[#This Row],[Budget]])</f>
        <v>63</v>
      </c>
      <c r="M23">
        <f>IF(Movies7_XL[[#This Row],[Unit]]="Billions",Movies7_XL[[#This Row],[revenue]]*1000,Movies7_XL[[#This Row],[revenue]])</f>
        <v>1046</v>
      </c>
      <c r="N23">
        <f>IF(Movies7_XL[[#This Row],[Currency]]="USD",Movies7_XL[[#This Row],[Budget (Mil)]]*80,Movies7_XL[[#This Row],[Budget (Mil)]])</f>
        <v>5040</v>
      </c>
      <c r="O23">
        <f>IF(Movies7_XL[[#This Row],[Currency]]="USD",Movies7_XL[[#This Row],[revenue (Mil)]]*80,Movies7_XL[[#This Row],[revenue (Mil)]])</f>
        <v>83680</v>
      </c>
      <c r="P23">
        <f>IF(Movies7_XL[[#This Row],[Currency]]="INR",Movies7_XL[[#This Row],[Budget (Mil)]]/80,Movies7_XL[[#This Row],[Budget (Mil)]])</f>
        <v>63</v>
      </c>
      <c r="Q23">
        <f>IF(Movies7_XL[[#This Row],[Currency]]="INR",Movies7_XL[[#This Row],[revenue (Mil)]]/80,Movies7_XL[[#This Row],[revenue (Mil)]])</f>
        <v>1046</v>
      </c>
    </row>
    <row r="24" spans="1:17" x14ac:dyDescent="0.3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  <c r="H24">
        <f>_xlfn.IFNA(_xll.XLOOKUP(Movies7_XL[[#This Row],[movie_id]:[movie_id]],Financials[[movie_id]:[movie_id]],Financials[budget],0),"Not Available")</f>
        <v>15.5</v>
      </c>
      <c r="I24">
        <f>_xlfn.IFNA(_xll.XLOOKUP(Movies7_XL[[#This Row],[movie_id]:[movie_id]],Financials[[movie_id]:[movie_id]],Financials[revenue],0),"Not Available")</f>
        <v>263.10000000000002</v>
      </c>
      <c r="J24" t="str">
        <f>_xlfn.IFNA(_xll.XLOOKUP(Movies7_XL[[#This Row],[movie_id]:[movie_id]],Financials[[movie_id]:[movie_id]],Financials[unit],0),"Not Available")</f>
        <v>Millions</v>
      </c>
      <c r="K24" t="str">
        <f>_xlfn.IFNA(_xll.XLOOKUP(Movies7_XL[[#This Row],[movie_id]:[movie_id]],Financials[[movie_id]:[movie_id]],Financials[currency],0),"Not Available")</f>
        <v>USD</v>
      </c>
      <c r="L24">
        <f>IF(Movies7_XL[[#This Row],[Unit]]="Billions",Movies7_XL[[#This Row],[Budget]]*1000,Movies7_XL[[#This Row],[Budget]])</f>
        <v>15.5</v>
      </c>
      <c r="M24">
        <f>IF(Movies7_XL[[#This Row],[Unit]]="Billions",Movies7_XL[[#This Row],[revenue]]*1000,Movies7_XL[[#This Row],[revenue]])</f>
        <v>263.10000000000002</v>
      </c>
      <c r="N24">
        <f>IF(Movies7_XL[[#This Row],[Currency]]="USD",Movies7_XL[[#This Row],[Budget (Mil)]]*80,Movies7_XL[[#This Row],[Budget (Mil)]])</f>
        <v>1240</v>
      </c>
      <c r="O24">
        <f>IF(Movies7_XL[[#This Row],[Currency]]="USD",Movies7_XL[[#This Row],[revenue (Mil)]]*80,Movies7_XL[[#This Row],[revenue (Mil)]])</f>
        <v>21048</v>
      </c>
      <c r="P24">
        <f>IF(Movies7_XL[[#This Row],[Currency]]="INR",Movies7_XL[[#This Row],[Budget (Mil)]]/80,Movies7_XL[[#This Row],[Budget (Mil)]])</f>
        <v>15.5</v>
      </c>
      <c r="Q24">
        <f>IF(Movies7_XL[[#This Row],[Currency]]="INR",Movies7_XL[[#This Row],[revenue (Mil)]]/80,Movies7_XL[[#This Row],[revenue (Mil)]])</f>
        <v>263.10000000000002</v>
      </c>
    </row>
    <row r="25" spans="1:17" x14ac:dyDescent="0.3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f>_xlfn.IFNA(_xll.XLOOKUP(Movies7_XL[[#This Row],[movie_id]:[movie_id]],Financials[[movie_id]:[movie_id]],Financials[budget],0),"Not Available")</f>
        <v>400</v>
      </c>
      <c r="I25">
        <f>_xlfn.IFNA(_xll.XLOOKUP(Movies7_XL[[#This Row],[movie_id]:[movie_id]],Financials[[movie_id]:[movie_id]],Financials[revenue],0),"Not Available")</f>
        <v>2798</v>
      </c>
      <c r="J25" t="str">
        <f>_xlfn.IFNA(_xll.XLOOKUP(Movies7_XL[[#This Row],[movie_id]:[movie_id]],Financials[[movie_id]:[movie_id]],Financials[unit],0),"Not Available")</f>
        <v>Millions</v>
      </c>
      <c r="K25" t="str">
        <f>_xlfn.IFNA(_xll.XLOOKUP(Movies7_XL[[#This Row],[movie_id]:[movie_id]],Financials[[movie_id]:[movie_id]],Financials[currency],0),"Not Available")</f>
        <v>USD</v>
      </c>
      <c r="L25">
        <f>IF(Movies7_XL[[#This Row],[Unit]]="Billions",Movies7_XL[[#This Row],[Budget]]*1000,Movies7_XL[[#This Row],[Budget]])</f>
        <v>400</v>
      </c>
      <c r="M25">
        <f>IF(Movies7_XL[[#This Row],[Unit]]="Billions",Movies7_XL[[#This Row],[revenue]]*1000,Movies7_XL[[#This Row],[revenue]])</f>
        <v>2798</v>
      </c>
      <c r="N25">
        <f>IF(Movies7_XL[[#This Row],[Currency]]="USD",Movies7_XL[[#This Row],[Budget (Mil)]]*80,Movies7_XL[[#This Row],[Budget (Mil)]])</f>
        <v>32000</v>
      </c>
      <c r="O25">
        <f>IF(Movies7_XL[[#This Row],[Currency]]="USD",Movies7_XL[[#This Row],[revenue (Mil)]]*80,Movies7_XL[[#This Row],[revenue (Mil)]])</f>
        <v>223840</v>
      </c>
      <c r="P25">
        <f>IF(Movies7_XL[[#This Row],[Currency]]="INR",Movies7_XL[[#This Row],[Budget (Mil)]]/80,Movies7_XL[[#This Row],[Budget (Mil)]])</f>
        <v>400</v>
      </c>
      <c r="Q25">
        <f>IF(Movies7_XL[[#This Row],[Currency]]="INR",Movies7_XL[[#This Row],[revenue (Mil)]]/80,Movies7_XL[[#This Row],[revenue (Mil)]])</f>
        <v>2798</v>
      </c>
    </row>
    <row r="26" spans="1:17" x14ac:dyDescent="0.3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f>_xlfn.IFNA(_xll.XLOOKUP(Movies7_XL[[#This Row],[movie_id]:[movie_id]],Financials[[movie_id]:[movie_id]],Financials[budget],0),"Not Available")</f>
        <v>400</v>
      </c>
      <c r="I26">
        <f>_xlfn.IFNA(_xll.XLOOKUP(Movies7_XL[[#This Row],[movie_id]:[movie_id]],Financials[[movie_id]:[movie_id]],Financials[revenue],0),"Not Available")</f>
        <v>2048</v>
      </c>
      <c r="J26" t="str">
        <f>_xlfn.IFNA(_xll.XLOOKUP(Movies7_XL[[#This Row],[movie_id]:[movie_id]],Financials[[movie_id]:[movie_id]],Financials[unit],0),"Not Available")</f>
        <v>Millions</v>
      </c>
      <c r="K26" t="str">
        <f>_xlfn.IFNA(_xll.XLOOKUP(Movies7_XL[[#This Row],[movie_id]:[movie_id]],Financials[[movie_id]:[movie_id]],Financials[currency],0),"Not Available")</f>
        <v>USD</v>
      </c>
      <c r="L26">
        <f>IF(Movies7_XL[[#This Row],[Unit]]="Billions",Movies7_XL[[#This Row],[Budget]]*1000,Movies7_XL[[#This Row],[Budget]])</f>
        <v>400</v>
      </c>
      <c r="M26">
        <f>IF(Movies7_XL[[#This Row],[Unit]]="Billions",Movies7_XL[[#This Row],[revenue]]*1000,Movies7_XL[[#This Row],[revenue]])</f>
        <v>2048</v>
      </c>
      <c r="N26">
        <f>IF(Movies7_XL[[#This Row],[Currency]]="USD",Movies7_XL[[#This Row],[Budget (Mil)]]*80,Movies7_XL[[#This Row],[Budget (Mil)]])</f>
        <v>32000</v>
      </c>
      <c r="O26">
        <f>IF(Movies7_XL[[#This Row],[Currency]]="USD",Movies7_XL[[#This Row],[revenue (Mil)]]*80,Movies7_XL[[#This Row],[revenue (Mil)]])</f>
        <v>163840</v>
      </c>
      <c r="P26">
        <f>IF(Movies7_XL[[#This Row],[Currency]]="INR",Movies7_XL[[#This Row],[Budget (Mil)]]/80,Movies7_XL[[#This Row],[Budget (Mil)]])</f>
        <v>400</v>
      </c>
      <c r="Q26">
        <f>IF(Movies7_XL[[#This Row],[Currency]]="INR",Movies7_XL[[#This Row],[revenue (Mil)]]/80,Movies7_XL[[#This Row],[revenue (Mil)]])</f>
        <v>2048</v>
      </c>
    </row>
    <row r="27" spans="1:17" x14ac:dyDescent="0.3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f>_xlfn.IFNA(_xll.XLOOKUP(Movies7_XL[[#This Row],[movie_id]:[movie_id]],Financials[[movie_id]:[movie_id]],Financials[budget],0),"Not Available")</f>
        <v>70</v>
      </c>
      <c r="I27">
        <f>_xlfn.IFNA(_xll.XLOOKUP(Movies7_XL[[#This Row],[movie_id]:[movie_id]],Financials[[movie_id]:[movie_id]],Financials[revenue],0),"Not Available")</f>
        <v>100</v>
      </c>
      <c r="J27" t="str">
        <f>_xlfn.IFNA(_xll.XLOOKUP(Movies7_XL[[#This Row],[movie_id]:[movie_id]],Financials[[movie_id]:[movie_id]],Financials[unit],0),"Not Available")</f>
        <v>Millions</v>
      </c>
      <c r="K27" t="str">
        <f>_xlfn.IFNA(_xll.XLOOKUP(Movies7_XL[[#This Row],[movie_id]:[movie_id]],Financials[[movie_id]:[movie_id]],Financials[currency],0),"Not Available")</f>
        <v>INR</v>
      </c>
      <c r="L27">
        <f>IF(Movies7_XL[[#This Row],[Unit]]="Billions",Movies7_XL[[#This Row],[Budget]]*1000,Movies7_XL[[#This Row],[Budget]])</f>
        <v>70</v>
      </c>
      <c r="M27">
        <f>IF(Movies7_XL[[#This Row],[Unit]]="Billions",Movies7_XL[[#This Row],[revenue]]*1000,Movies7_XL[[#This Row],[revenue]])</f>
        <v>100</v>
      </c>
      <c r="N27">
        <f>IF(Movies7_XL[[#This Row],[Currency]]="USD",Movies7_XL[[#This Row],[Budget (Mil)]]*80,Movies7_XL[[#This Row],[Budget (Mil)]])</f>
        <v>70</v>
      </c>
      <c r="O27">
        <f>IF(Movies7_XL[[#This Row],[Currency]]="USD",Movies7_XL[[#This Row],[revenue (Mil)]]*80,Movies7_XL[[#This Row],[revenue (Mil)]])</f>
        <v>100</v>
      </c>
      <c r="P27">
        <f>IF(Movies7_XL[[#This Row],[Currency]]="INR",Movies7_XL[[#This Row],[Budget (Mil)]]/80,Movies7_XL[[#This Row],[Budget (Mil)]])</f>
        <v>0.875</v>
      </c>
      <c r="Q27">
        <f>IF(Movies7_XL[[#This Row],[Currency]]="INR",Movies7_XL[[#This Row],[revenue (Mil)]]/80,Movies7_XL[[#This Row],[revenue (Mil)]])</f>
        <v>1.25</v>
      </c>
    </row>
    <row r="28" spans="1:17" x14ac:dyDescent="0.3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  <c r="H28">
        <f>_xlfn.IFNA(_xll.XLOOKUP(Movies7_XL[[#This Row],[movie_id]:[movie_id]],Financials[[movie_id]:[movie_id]],Financials[budget],0),"Not Available")</f>
        <v>120</v>
      </c>
      <c r="I28">
        <f>_xlfn.IFNA(_xll.XLOOKUP(Movies7_XL[[#This Row],[movie_id]:[movie_id]],Financials[[movie_id]:[movie_id]],Financials[revenue],0),"Not Available")</f>
        <v>1350</v>
      </c>
      <c r="J28" t="str">
        <f>_xlfn.IFNA(_xll.XLOOKUP(Movies7_XL[[#This Row],[movie_id]:[movie_id]],Financials[[movie_id]:[movie_id]],Financials[unit],0),"Not Available")</f>
        <v>Millions</v>
      </c>
      <c r="K28" t="str">
        <f>_xlfn.IFNA(_xll.XLOOKUP(Movies7_XL[[#This Row],[movie_id]:[movie_id]],Financials[[movie_id]:[movie_id]],Financials[currency],0),"Not Available")</f>
        <v>INR</v>
      </c>
      <c r="L28">
        <f>IF(Movies7_XL[[#This Row],[Unit]]="Billions",Movies7_XL[[#This Row],[Budget]]*1000,Movies7_XL[[#This Row],[Budget]])</f>
        <v>120</v>
      </c>
      <c r="M28">
        <f>IF(Movies7_XL[[#This Row],[Unit]]="Billions",Movies7_XL[[#This Row],[revenue]]*1000,Movies7_XL[[#This Row],[revenue]])</f>
        <v>1350</v>
      </c>
      <c r="N28">
        <f>IF(Movies7_XL[[#This Row],[Currency]]="USD",Movies7_XL[[#This Row],[Budget (Mil)]]*80,Movies7_XL[[#This Row],[Budget (Mil)]])</f>
        <v>120</v>
      </c>
      <c r="O28">
        <f>IF(Movies7_XL[[#This Row],[Currency]]="USD",Movies7_XL[[#This Row],[revenue (Mil)]]*80,Movies7_XL[[#This Row],[revenue (Mil)]])</f>
        <v>1350</v>
      </c>
      <c r="P28">
        <f>IF(Movies7_XL[[#This Row],[Currency]]="INR",Movies7_XL[[#This Row],[Budget (Mil)]]/80,Movies7_XL[[#This Row],[Budget (Mil)]])</f>
        <v>1.5</v>
      </c>
      <c r="Q28">
        <f>IF(Movies7_XL[[#This Row],[Currency]]="INR",Movies7_XL[[#This Row],[revenue (Mil)]]/80,Movies7_XL[[#This Row],[revenue (Mil)]])</f>
        <v>16.875</v>
      </c>
    </row>
    <row r="29" spans="1:17" x14ac:dyDescent="0.3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f>_xlfn.IFNA(_xll.XLOOKUP(Movies7_XL[[#This Row],[movie_id]:[movie_id]],Financials[[movie_id]:[movie_id]],Financials[budget],0),"Not Available")</f>
        <v>100</v>
      </c>
      <c r="I29">
        <f>_xlfn.IFNA(_xll.XLOOKUP(Movies7_XL[[#This Row],[movie_id]:[movie_id]],Financials[[movie_id]:[movie_id]],Financials[revenue],0),"Not Available")</f>
        <v>410</v>
      </c>
      <c r="J29" t="str">
        <f>_xlfn.IFNA(_xll.XLOOKUP(Movies7_XL[[#This Row],[movie_id]:[movie_id]],Financials[[movie_id]:[movie_id]],Financials[unit],0),"Not Available")</f>
        <v>Millions</v>
      </c>
      <c r="K29" t="str">
        <f>_xlfn.IFNA(_xll.XLOOKUP(Movies7_XL[[#This Row],[movie_id]:[movie_id]],Financials[[movie_id]:[movie_id]],Financials[currency],0),"Not Available")</f>
        <v>INR</v>
      </c>
      <c r="L29">
        <f>IF(Movies7_XL[[#This Row],[Unit]]="Billions",Movies7_XL[[#This Row],[Budget]]*1000,Movies7_XL[[#This Row],[Budget]])</f>
        <v>100</v>
      </c>
      <c r="M29">
        <f>IF(Movies7_XL[[#This Row],[Unit]]="Billions",Movies7_XL[[#This Row],[revenue]]*1000,Movies7_XL[[#This Row],[revenue]])</f>
        <v>410</v>
      </c>
      <c r="N29">
        <f>IF(Movies7_XL[[#This Row],[Currency]]="USD",Movies7_XL[[#This Row],[Budget (Mil)]]*80,Movies7_XL[[#This Row],[Budget (Mil)]])</f>
        <v>100</v>
      </c>
      <c r="O29">
        <f>IF(Movies7_XL[[#This Row],[Currency]]="USD",Movies7_XL[[#This Row],[revenue (Mil)]]*80,Movies7_XL[[#This Row],[revenue (Mil)]])</f>
        <v>410</v>
      </c>
      <c r="P29">
        <f>IF(Movies7_XL[[#This Row],[Currency]]="INR",Movies7_XL[[#This Row],[Budget (Mil)]]/80,Movies7_XL[[#This Row],[Budget (Mil)]])</f>
        <v>1.25</v>
      </c>
      <c r="Q29">
        <f>IF(Movies7_XL[[#This Row],[Currency]]="INR",Movies7_XL[[#This Row],[revenue (Mil)]]/80,Movies7_XL[[#This Row],[revenue (Mil)]])</f>
        <v>5.125</v>
      </c>
    </row>
    <row r="30" spans="1:17" x14ac:dyDescent="0.3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  <c r="H30">
        <f>_xlfn.IFNA(_xll.XLOOKUP(Movies7_XL[[#This Row],[movie_id]:[movie_id]],Financials[[movie_id]:[movie_id]],Financials[budget],0),"Not Available")</f>
        <v>850</v>
      </c>
      <c r="I30">
        <f>_xlfn.IFNA(_xll.XLOOKUP(Movies7_XL[[#This Row],[movie_id]:[movie_id]],Financials[[movie_id]:[movie_id]],Financials[revenue],0),"Not Available")</f>
        <v>8540</v>
      </c>
      <c r="J30" t="str">
        <f>_xlfn.IFNA(_xll.XLOOKUP(Movies7_XL[[#This Row],[movie_id]:[movie_id]],Financials[[movie_id]:[movie_id]],Financials[unit],0),"Not Available")</f>
        <v>Millions</v>
      </c>
      <c r="K30" t="str">
        <f>_xlfn.IFNA(_xll.XLOOKUP(Movies7_XL[[#This Row],[movie_id]:[movie_id]],Financials[[movie_id]:[movie_id]],Financials[currency],0),"Not Available")</f>
        <v>INR</v>
      </c>
      <c r="L30">
        <f>IF(Movies7_XL[[#This Row],[Unit]]="Billions",Movies7_XL[[#This Row],[Budget]]*1000,Movies7_XL[[#This Row],[Budget]])</f>
        <v>850</v>
      </c>
      <c r="M30">
        <f>IF(Movies7_XL[[#This Row],[Unit]]="Billions",Movies7_XL[[#This Row],[revenue]]*1000,Movies7_XL[[#This Row],[revenue]])</f>
        <v>8540</v>
      </c>
      <c r="N30">
        <f>IF(Movies7_XL[[#This Row],[Currency]]="USD",Movies7_XL[[#This Row],[Budget (Mil)]]*80,Movies7_XL[[#This Row],[Budget (Mil)]])</f>
        <v>850</v>
      </c>
      <c r="O30">
        <f>IF(Movies7_XL[[#This Row],[Currency]]="USD",Movies7_XL[[#This Row],[revenue (Mil)]]*80,Movies7_XL[[#This Row],[revenue (Mil)]])</f>
        <v>8540</v>
      </c>
      <c r="P30">
        <f>IF(Movies7_XL[[#This Row],[Currency]]="INR",Movies7_XL[[#This Row],[Budget (Mil)]]/80,Movies7_XL[[#This Row],[Budget (Mil)]])</f>
        <v>10.625</v>
      </c>
      <c r="Q30">
        <f>IF(Movies7_XL[[#This Row],[Currency]]="INR",Movies7_XL[[#This Row],[revenue (Mil)]]/80,Movies7_XL[[#This Row],[revenue (Mil)]])</f>
        <v>106.75</v>
      </c>
    </row>
    <row r="31" spans="1:17" x14ac:dyDescent="0.3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  <c r="H31">
        <f>_xlfn.IFNA(_xll.XLOOKUP(Movies7_XL[[#This Row],[movie_id]:[movie_id]],Financials[[movie_id]:[movie_id]],Financials[budget],0),"Not Available")</f>
        <v>1</v>
      </c>
      <c r="I31">
        <f>_xlfn.IFNA(_xll.XLOOKUP(Movies7_XL[[#This Row],[movie_id]:[movie_id]],Financials[[movie_id]:[movie_id]],Financials[revenue],0),"Not Available")</f>
        <v>5.9</v>
      </c>
      <c r="J31" t="str">
        <f>_xlfn.IFNA(_xll.XLOOKUP(Movies7_XL[[#This Row],[movie_id]:[movie_id]],Financials[[movie_id]:[movie_id]],Financials[unit],0),"Not Available")</f>
        <v>Billions</v>
      </c>
      <c r="K31" t="str">
        <f>_xlfn.IFNA(_xll.XLOOKUP(Movies7_XL[[#This Row],[movie_id]:[movie_id]],Financials[[movie_id]:[movie_id]],Financials[currency],0),"Not Available")</f>
        <v>INR</v>
      </c>
      <c r="L31">
        <f>IF(Movies7_XL[[#This Row],[Unit]]="Billions",Movies7_XL[[#This Row],[Budget]]*1000,Movies7_XL[[#This Row],[Budget]])</f>
        <v>1000</v>
      </c>
      <c r="M31">
        <f>IF(Movies7_XL[[#This Row],[Unit]]="Billions",Movies7_XL[[#This Row],[revenue]]*1000,Movies7_XL[[#This Row],[revenue]])</f>
        <v>5900</v>
      </c>
      <c r="N31">
        <f>IF(Movies7_XL[[#This Row],[Currency]]="USD",Movies7_XL[[#This Row],[Budget (Mil)]]*80,Movies7_XL[[#This Row],[Budget (Mil)]])</f>
        <v>1000</v>
      </c>
      <c r="O31">
        <f>IF(Movies7_XL[[#This Row],[Currency]]="USD",Movies7_XL[[#This Row],[revenue (Mil)]]*80,Movies7_XL[[#This Row],[revenue (Mil)]])</f>
        <v>5900</v>
      </c>
      <c r="P31">
        <f>IF(Movies7_XL[[#This Row],[Currency]]="INR",Movies7_XL[[#This Row],[Budget (Mil)]]/80,Movies7_XL[[#This Row],[Budget (Mil)]])</f>
        <v>12.5</v>
      </c>
      <c r="Q31">
        <f>IF(Movies7_XL[[#This Row],[Currency]]="INR",Movies7_XL[[#This Row],[revenue (Mil)]]/80,Movies7_XL[[#This Row],[revenue (Mil)]])</f>
        <v>73.75</v>
      </c>
    </row>
    <row r="32" spans="1:17" x14ac:dyDescent="0.3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  <c r="H32">
        <f>_xlfn.IFNA(_xll.XLOOKUP(Movies7_XL[[#This Row],[movie_id]:[movie_id]],Financials[[movie_id]:[movie_id]],Financials[budget],0),"Not Available")</f>
        <v>2</v>
      </c>
      <c r="I32">
        <f>_xlfn.IFNA(_xll.XLOOKUP(Movies7_XL[[#This Row],[movie_id]:[movie_id]],Financials[[movie_id]:[movie_id]],Financials[revenue],0),"Not Available")</f>
        <v>3.6</v>
      </c>
      <c r="J32" t="str">
        <f>_xlfn.IFNA(_xll.XLOOKUP(Movies7_XL[[#This Row],[movie_id]:[movie_id]],Financials[[movie_id]:[movie_id]],Financials[unit],0),"Not Available")</f>
        <v>Billions</v>
      </c>
      <c r="K32" t="str">
        <f>_xlfn.IFNA(_xll.XLOOKUP(Movies7_XL[[#This Row],[movie_id]:[movie_id]],Financials[[movie_id]:[movie_id]],Financials[currency],0),"Not Available")</f>
        <v>INR</v>
      </c>
      <c r="L32">
        <f>IF(Movies7_XL[[#This Row],[Unit]]="Billions",Movies7_XL[[#This Row],[Budget]]*1000,Movies7_XL[[#This Row],[Budget]])</f>
        <v>2000</v>
      </c>
      <c r="M32">
        <f>IF(Movies7_XL[[#This Row],[Unit]]="Billions",Movies7_XL[[#This Row],[revenue]]*1000,Movies7_XL[[#This Row],[revenue]])</f>
        <v>3600</v>
      </c>
      <c r="N32">
        <f>IF(Movies7_XL[[#This Row],[Currency]]="USD",Movies7_XL[[#This Row],[Budget (Mil)]]*80,Movies7_XL[[#This Row],[Budget (Mil)]])</f>
        <v>2000</v>
      </c>
      <c r="O32">
        <f>IF(Movies7_XL[[#This Row],[Currency]]="USD",Movies7_XL[[#This Row],[revenue (Mil)]]*80,Movies7_XL[[#This Row],[revenue (Mil)]])</f>
        <v>3600</v>
      </c>
      <c r="P32">
        <f>IF(Movies7_XL[[#This Row],[Currency]]="INR",Movies7_XL[[#This Row],[Budget (Mil)]]/80,Movies7_XL[[#This Row],[Budget (Mil)]])</f>
        <v>25</v>
      </c>
      <c r="Q32">
        <f>IF(Movies7_XL[[#This Row],[Currency]]="INR",Movies7_XL[[#This Row],[revenue (Mil)]]/80,Movies7_XL[[#This Row],[revenue (Mil)]])</f>
        <v>45</v>
      </c>
    </row>
    <row r="33" spans="1:17" x14ac:dyDescent="0.3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  <c r="H33">
        <f>_xlfn.IFNA(_xll.XLOOKUP(Movies7_XL[[#This Row],[movie_id]:[movie_id]],Financials[[movie_id]:[movie_id]],Financials[budget],0),"Not Available")</f>
        <v>5.5</v>
      </c>
      <c r="I33">
        <f>_xlfn.IFNA(_xll.XLOOKUP(Movies7_XL[[#This Row],[movie_id]:[movie_id]],Financials[[movie_id]:[movie_id]],Financials[revenue],0),"Not Available")</f>
        <v>12</v>
      </c>
      <c r="J33" t="str">
        <f>_xlfn.IFNA(_xll.XLOOKUP(Movies7_XL[[#This Row],[movie_id]:[movie_id]],Financials[[movie_id]:[movie_id]],Financials[unit],0),"Not Available")</f>
        <v>Billions</v>
      </c>
      <c r="K33" t="str">
        <f>_xlfn.IFNA(_xll.XLOOKUP(Movies7_XL[[#This Row],[movie_id]:[movie_id]],Financials[[movie_id]:[movie_id]],Financials[currency],0),"Not Available")</f>
        <v>INR</v>
      </c>
      <c r="L33">
        <f>IF(Movies7_XL[[#This Row],[Unit]]="Billions",Movies7_XL[[#This Row],[Budget]]*1000,Movies7_XL[[#This Row],[Budget]])</f>
        <v>5500</v>
      </c>
      <c r="M33">
        <f>IF(Movies7_XL[[#This Row],[Unit]]="Billions",Movies7_XL[[#This Row],[revenue]]*1000,Movies7_XL[[#This Row],[revenue]])</f>
        <v>12000</v>
      </c>
      <c r="N33">
        <f>IF(Movies7_XL[[#This Row],[Currency]]="USD",Movies7_XL[[#This Row],[Budget (Mil)]]*80,Movies7_XL[[#This Row],[Budget (Mil)]])</f>
        <v>5500</v>
      </c>
      <c r="O33">
        <f>IF(Movies7_XL[[#This Row],[Currency]]="USD",Movies7_XL[[#This Row],[revenue (Mil)]]*80,Movies7_XL[[#This Row],[revenue (Mil)]])</f>
        <v>12000</v>
      </c>
      <c r="P33">
        <f>IF(Movies7_XL[[#This Row],[Currency]]="INR",Movies7_XL[[#This Row],[Budget (Mil)]]/80,Movies7_XL[[#This Row],[Budget (Mil)]])</f>
        <v>68.75</v>
      </c>
      <c r="Q33">
        <f>IF(Movies7_XL[[#This Row],[Currency]]="INR",Movies7_XL[[#This Row],[revenue (Mil)]]/80,Movies7_XL[[#This Row],[revenue (Mil)]])</f>
        <v>150</v>
      </c>
    </row>
    <row r="34" spans="1:17" x14ac:dyDescent="0.3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  <c r="H34">
        <f>_xlfn.IFNA(_xll.XLOOKUP(Movies7_XL[[#This Row],[movie_id]:[movie_id]],Financials[[movie_id]:[movie_id]],Financials[budget],0),"Not Available")</f>
        <v>1.8</v>
      </c>
      <c r="I34">
        <f>_xlfn.IFNA(_xll.XLOOKUP(Movies7_XL[[#This Row],[movie_id]:[movie_id]],Financials[[movie_id]:[movie_id]],Financials[revenue],0),"Not Available")</f>
        <v>6.5</v>
      </c>
      <c r="J34" t="str">
        <f>_xlfn.IFNA(_xll.XLOOKUP(Movies7_XL[[#This Row],[movie_id]:[movie_id]],Financials[[movie_id]:[movie_id]],Financials[unit],0),"Not Available")</f>
        <v>Billions</v>
      </c>
      <c r="K34" t="str">
        <f>_xlfn.IFNA(_xll.XLOOKUP(Movies7_XL[[#This Row],[movie_id]:[movie_id]],Financials[[movie_id]:[movie_id]],Financials[currency],0),"Not Available")</f>
        <v>INR</v>
      </c>
      <c r="L34">
        <f>IF(Movies7_XL[[#This Row],[Unit]]="Billions",Movies7_XL[[#This Row],[Budget]]*1000,Movies7_XL[[#This Row],[Budget]])</f>
        <v>1800</v>
      </c>
      <c r="M34">
        <f>IF(Movies7_XL[[#This Row],[Unit]]="Billions",Movies7_XL[[#This Row],[revenue]]*1000,Movies7_XL[[#This Row],[revenue]])</f>
        <v>6500</v>
      </c>
      <c r="N34">
        <f>IF(Movies7_XL[[#This Row],[Currency]]="USD",Movies7_XL[[#This Row],[Budget (Mil)]]*80,Movies7_XL[[#This Row],[Budget (Mil)]])</f>
        <v>1800</v>
      </c>
      <c r="O34">
        <f>IF(Movies7_XL[[#This Row],[Currency]]="USD",Movies7_XL[[#This Row],[revenue (Mil)]]*80,Movies7_XL[[#This Row],[revenue (Mil)]])</f>
        <v>6500</v>
      </c>
      <c r="P34">
        <f>IF(Movies7_XL[[#This Row],[Currency]]="INR",Movies7_XL[[#This Row],[Budget (Mil)]]/80,Movies7_XL[[#This Row],[Budget (Mil)]])</f>
        <v>22.5</v>
      </c>
      <c r="Q34">
        <f>IF(Movies7_XL[[#This Row],[Currency]]="INR",Movies7_XL[[#This Row],[revenue (Mil)]]/80,Movies7_XL[[#This Row],[revenue (Mil)]])</f>
        <v>81.25</v>
      </c>
    </row>
    <row r="35" spans="1:17" x14ac:dyDescent="0.3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  <c r="H35">
        <f>_xlfn.IFNA(_xll.XLOOKUP(Movies7_XL[[#This Row],[movie_id]:[movie_id]],Financials[[movie_id]:[movie_id]],Financials[budget],0),"Not Available")</f>
        <v>250</v>
      </c>
      <c r="I35">
        <f>_xlfn.IFNA(_xll.XLOOKUP(Movies7_XL[[#This Row],[movie_id]:[movie_id]],Financials[[movie_id]:[movie_id]],Financials[revenue],0),"Not Available")</f>
        <v>3409</v>
      </c>
      <c r="J35" t="str">
        <f>_xlfn.IFNA(_xll.XLOOKUP(Movies7_XL[[#This Row],[movie_id]:[movie_id]],Financials[[movie_id]:[movie_id]],Financials[unit],0),"Not Available")</f>
        <v>Millions</v>
      </c>
      <c r="K35" t="str">
        <f>_xlfn.IFNA(_xll.XLOOKUP(Movies7_XL[[#This Row],[movie_id]:[movie_id]],Financials[[movie_id]:[movie_id]],Financials[currency],0),"Not Available")</f>
        <v>INR</v>
      </c>
      <c r="L35">
        <f>IF(Movies7_XL[[#This Row],[Unit]]="Billions",Movies7_XL[[#This Row],[Budget]]*1000,Movies7_XL[[#This Row],[Budget]])</f>
        <v>250</v>
      </c>
      <c r="M35">
        <f>IF(Movies7_XL[[#This Row],[Unit]]="Billions",Movies7_XL[[#This Row],[revenue]]*1000,Movies7_XL[[#This Row],[revenue]])</f>
        <v>3409</v>
      </c>
      <c r="N35">
        <f>IF(Movies7_XL[[#This Row],[Currency]]="USD",Movies7_XL[[#This Row],[Budget (Mil)]]*80,Movies7_XL[[#This Row],[Budget (Mil)]])</f>
        <v>250</v>
      </c>
      <c r="O35">
        <f>IF(Movies7_XL[[#This Row],[Currency]]="USD",Movies7_XL[[#This Row],[revenue (Mil)]]*80,Movies7_XL[[#This Row],[revenue (Mil)]])</f>
        <v>3409</v>
      </c>
      <c r="P35">
        <f>IF(Movies7_XL[[#This Row],[Currency]]="INR",Movies7_XL[[#This Row],[Budget (Mil)]]/80,Movies7_XL[[#This Row],[Budget (Mil)]])</f>
        <v>3.125</v>
      </c>
      <c r="Q35">
        <f>IF(Movies7_XL[[#This Row],[Currency]]="INR",Movies7_XL[[#This Row],[revenue (Mil)]]/80,Movies7_XL[[#This Row],[revenue (Mil)]])</f>
        <v>42.612499999999997</v>
      </c>
    </row>
    <row r="36" spans="1:17" x14ac:dyDescent="0.3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  <c r="H36">
        <f>_xlfn.IFNA(_xll.XLOOKUP(Movies7_XL[[#This Row],[movie_id]:[movie_id]],Financials[[movie_id]:[movie_id]],Financials[budget],0),"Not Available")</f>
        <v>900</v>
      </c>
      <c r="I36">
        <f>_xlfn.IFNA(_xll.XLOOKUP(Movies7_XL[[#This Row],[movie_id]:[movie_id]],Financials[[movie_id]:[movie_id]],Financials[revenue],0),"Not Available")</f>
        <v>11690</v>
      </c>
      <c r="J36" t="str">
        <f>_xlfn.IFNA(_xll.XLOOKUP(Movies7_XL[[#This Row],[movie_id]:[movie_id]],Financials[[movie_id]:[movie_id]],Financials[unit],0),"Not Available")</f>
        <v>Millions</v>
      </c>
      <c r="K36" t="str">
        <f>_xlfn.IFNA(_xll.XLOOKUP(Movies7_XL[[#This Row],[movie_id]:[movie_id]],Financials[[movie_id]:[movie_id]],Financials[currency],0),"Not Available")</f>
        <v>INR</v>
      </c>
      <c r="L36">
        <f>IF(Movies7_XL[[#This Row],[Unit]]="Billions",Movies7_XL[[#This Row],[Budget]]*1000,Movies7_XL[[#This Row],[Budget]])</f>
        <v>900</v>
      </c>
      <c r="M36">
        <f>IF(Movies7_XL[[#This Row],[Unit]]="Billions",Movies7_XL[[#This Row],[revenue]]*1000,Movies7_XL[[#This Row],[revenue]])</f>
        <v>11690</v>
      </c>
      <c r="N36">
        <f>IF(Movies7_XL[[#This Row],[Currency]]="USD",Movies7_XL[[#This Row],[Budget (Mil)]]*80,Movies7_XL[[#This Row],[Budget (Mil)]])</f>
        <v>900</v>
      </c>
      <c r="O36">
        <f>IF(Movies7_XL[[#This Row],[Currency]]="USD",Movies7_XL[[#This Row],[revenue (Mil)]]*80,Movies7_XL[[#This Row],[revenue (Mil)]])</f>
        <v>11690</v>
      </c>
      <c r="P36">
        <f>IF(Movies7_XL[[#This Row],[Currency]]="INR",Movies7_XL[[#This Row],[Budget (Mil)]]/80,Movies7_XL[[#This Row],[Budget (Mil)]])</f>
        <v>11.25</v>
      </c>
      <c r="Q36">
        <f>IF(Movies7_XL[[#This Row],[Currency]]="INR",Movies7_XL[[#This Row],[revenue (Mil)]]/80,Movies7_XL[[#This Row],[revenue (Mil)]])</f>
        <v>146.125</v>
      </c>
    </row>
    <row r="37" spans="1:17" x14ac:dyDescent="0.3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  <c r="H37">
        <f>_xlfn.IFNA(_xll.XLOOKUP(Movies7_XL[[#This Row],[movie_id]:[movie_id]],Financials[[movie_id]:[movie_id]],Financials[budget],0),"Not Available")</f>
        <v>216.7</v>
      </c>
      <c r="I37">
        <f>_xlfn.IFNA(_xll.XLOOKUP(Movies7_XL[[#This Row],[movie_id]:[movie_id]],Financials[[movie_id]:[movie_id]],Financials[revenue],0),"Not Available")</f>
        <v>370.6</v>
      </c>
      <c r="J37" t="str">
        <f>_xlfn.IFNA(_xll.XLOOKUP(Movies7_XL[[#This Row],[movie_id]:[movie_id]],Financials[[movie_id]:[movie_id]],Financials[unit],0),"Not Available")</f>
        <v>Millions</v>
      </c>
      <c r="K37" t="str">
        <f>_xlfn.IFNA(_xll.XLOOKUP(Movies7_XL[[#This Row],[movie_id]:[movie_id]],Financials[[movie_id]:[movie_id]],Financials[currency],0),"Not Available")</f>
        <v>USD</v>
      </c>
      <c r="L37">
        <f>IF(Movies7_XL[[#This Row],[Unit]]="Billions",Movies7_XL[[#This Row],[Budget]]*1000,Movies7_XL[[#This Row],[Budget]])</f>
        <v>216.7</v>
      </c>
      <c r="M37">
        <f>IF(Movies7_XL[[#This Row],[Unit]]="Billions",Movies7_XL[[#This Row],[revenue]]*1000,Movies7_XL[[#This Row],[revenue]])</f>
        <v>370.6</v>
      </c>
      <c r="N37">
        <f>IF(Movies7_XL[[#This Row],[Currency]]="USD",Movies7_XL[[#This Row],[Budget (Mil)]]*80,Movies7_XL[[#This Row],[Budget (Mil)]])</f>
        <v>17336</v>
      </c>
      <c r="O37">
        <f>IF(Movies7_XL[[#This Row],[Currency]]="USD",Movies7_XL[[#This Row],[revenue (Mil)]]*80,Movies7_XL[[#This Row],[revenue (Mil)]])</f>
        <v>29648</v>
      </c>
      <c r="P37">
        <f>IF(Movies7_XL[[#This Row],[Currency]]="INR",Movies7_XL[[#This Row],[Budget (Mil)]]/80,Movies7_XL[[#This Row],[Budget (Mil)]])</f>
        <v>216.7</v>
      </c>
      <c r="Q37">
        <f>IF(Movies7_XL[[#This Row],[Currency]]="INR",Movies7_XL[[#This Row],[revenue (Mil)]]/80,Movies7_XL[[#This Row],[revenue (Mil)]])</f>
        <v>370.6</v>
      </c>
    </row>
    <row r="38" spans="1:17" x14ac:dyDescent="0.3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  <c r="H38">
        <f>_xlfn.IFNA(_xll.XLOOKUP(Movies7_XL[[#This Row],[movie_id]:[movie_id]],Financials[[movie_id]:[movie_id]],Financials[budget],0),"Not Available")</f>
        <v>177</v>
      </c>
      <c r="I38">
        <f>_xlfn.IFNA(_xll.XLOOKUP(Movies7_XL[[#This Row],[movie_id]:[movie_id]],Financials[[movie_id]:[movie_id]],Financials[revenue],0),"Not Available")</f>
        <v>714.4</v>
      </c>
      <c r="J38" t="str">
        <f>_xlfn.IFNA(_xll.XLOOKUP(Movies7_XL[[#This Row],[movie_id]:[movie_id]],Financials[[movie_id]:[movie_id]],Financials[unit],0),"Not Available")</f>
        <v>Millions</v>
      </c>
      <c r="K38" t="str">
        <f>_xlfn.IFNA(_xll.XLOOKUP(Movies7_XL[[#This Row],[movie_id]:[movie_id]],Financials[[movie_id]:[movie_id]],Financials[currency],0),"Not Available")</f>
        <v>USD</v>
      </c>
      <c r="L38">
        <f>IF(Movies7_XL[[#This Row],[Unit]]="Billions",Movies7_XL[[#This Row],[Budget]]*1000,Movies7_XL[[#This Row],[Budget]])</f>
        <v>177</v>
      </c>
      <c r="M38">
        <f>IF(Movies7_XL[[#This Row],[Unit]]="Billions",Movies7_XL[[#This Row],[revenue]]*1000,Movies7_XL[[#This Row],[revenue]])</f>
        <v>714.4</v>
      </c>
      <c r="N38">
        <f>IF(Movies7_XL[[#This Row],[Currency]]="USD",Movies7_XL[[#This Row],[Budget (Mil)]]*80,Movies7_XL[[#This Row],[Budget (Mil)]])</f>
        <v>14160</v>
      </c>
      <c r="O38">
        <f>IF(Movies7_XL[[#This Row],[Currency]]="USD",Movies7_XL[[#This Row],[revenue (Mil)]]*80,Movies7_XL[[#This Row],[revenue (Mil)]])</f>
        <v>57152</v>
      </c>
      <c r="P38">
        <f>IF(Movies7_XL[[#This Row],[Currency]]="INR",Movies7_XL[[#This Row],[Budget (Mil)]]/80,Movies7_XL[[#This Row],[Budget (Mil)]])</f>
        <v>177</v>
      </c>
      <c r="Q38">
        <f>IF(Movies7_XL[[#This Row],[Currency]]="INR",Movies7_XL[[#This Row],[revenue (Mil)]]/80,Movies7_XL[[#This Row],[revenue (Mil)]])</f>
        <v>714.4</v>
      </c>
    </row>
    <row r="39" spans="1:17" x14ac:dyDescent="0.3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  <c r="H39">
        <f>_xlfn.IFNA(_xll.XLOOKUP(Movies7_XL[[#This Row],[movie_id]:[movie_id]],Financials[[movie_id]:[movie_id]],Financials[budget],0),"Not Available")</f>
        <v>1.8</v>
      </c>
      <c r="I39">
        <f>_xlfn.IFNA(_xll.XLOOKUP(Movies7_XL[[#This Row],[movie_id]:[movie_id]],Financials[[movie_id]:[movie_id]],Financials[revenue],0),"Not Available")</f>
        <v>3.1</v>
      </c>
      <c r="J39" t="str">
        <f>_xlfn.IFNA(_xll.XLOOKUP(Movies7_XL[[#This Row],[movie_id]:[movie_id]],Financials[[movie_id]:[movie_id]],Financials[unit],0),"Not Available")</f>
        <v>Billions</v>
      </c>
      <c r="K39" t="str">
        <f>_xlfn.IFNA(_xll.XLOOKUP(Movies7_XL[[#This Row],[movie_id]:[movie_id]],Financials[[movie_id]:[movie_id]],Financials[currency],0),"Not Available")</f>
        <v>INR</v>
      </c>
      <c r="L39">
        <f>IF(Movies7_XL[[#This Row],[Unit]]="Billions",Movies7_XL[[#This Row],[Budget]]*1000,Movies7_XL[[#This Row],[Budget]])</f>
        <v>1800</v>
      </c>
      <c r="M39">
        <f>IF(Movies7_XL[[#This Row],[Unit]]="Billions",Movies7_XL[[#This Row],[revenue]]*1000,Movies7_XL[[#This Row],[revenue]])</f>
        <v>3100</v>
      </c>
      <c r="N39">
        <f>IF(Movies7_XL[[#This Row],[Currency]]="USD",Movies7_XL[[#This Row],[Budget (Mil)]]*80,Movies7_XL[[#This Row],[Budget (Mil)]])</f>
        <v>1800</v>
      </c>
      <c r="O39">
        <f>IF(Movies7_XL[[#This Row],[Currency]]="USD",Movies7_XL[[#This Row],[revenue (Mil)]]*80,Movies7_XL[[#This Row],[revenue (Mil)]])</f>
        <v>3100</v>
      </c>
      <c r="P39">
        <f>IF(Movies7_XL[[#This Row],[Currency]]="INR",Movies7_XL[[#This Row],[Budget (Mil)]]/80,Movies7_XL[[#This Row],[Budget (Mil)]])</f>
        <v>22.5</v>
      </c>
      <c r="Q39">
        <f>IF(Movies7_XL[[#This Row],[Currency]]="INR",Movies7_XL[[#This Row],[revenue (Mil)]]/80,Movies7_XL[[#This Row],[revenue (Mil)]])</f>
        <v>38.75</v>
      </c>
    </row>
    <row r="40" spans="1:17" x14ac:dyDescent="0.3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  <c r="H40">
        <f>_xlfn.IFNA(_xll.XLOOKUP(Movies7_XL[[#This Row],[movie_id]:[movie_id]],Financials[[movie_id]:[movie_id]],Financials[budget],0),"Not Available")</f>
        <v>500</v>
      </c>
      <c r="I40">
        <f>_xlfn.IFNA(_xll.XLOOKUP(Movies7_XL[[#This Row],[movie_id]:[movie_id]],Financials[[movie_id]:[movie_id]],Financials[revenue],0),"Not Available")</f>
        <v>950</v>
      </c>
      <c r="J40" t="str">
        <f>_xlfn.IFNA(_xll.XLOOKUP(Movies7_XL[[#This Row],[movie_id]:[movie_id]],Financials[[movie_id]:[movie_id]],Financials[unit],0),"Not Available")</f>
        <v>Millions</v>
      </c>
      <c r="K40" t="str">
        <f>_xlfn.IFNA(_xll.XLOOKUP(Movies7_XL[[#This Row],[movie_id]:[movie_id]],Financials[[movie_id]:[movie_id]],Financials[currency],0),"Not Available")</f>
        <v>INR</v>
      </c>
      <c r="L40">
        <f>IF(Movies7_XL[[#This Row],[Unit]]="Billions",Movies7_XL[[#This Row],[Budget]]*1000,Movies7_XL[[#This Row],[Budget]])</f>
        <v>500</v>
      </c>
      <c r="M40">
        <f>IF(Movies7_XL[[#This Row],[Unit]]="Billions",Movies7_XL[[#This Row],[revenue]]*1000,Movies7_XL[[#This Row],[revenue]])</f>
        <v>950</v>
      </c>
      <c r="N40">
        <f>IF(Movies7_XL[[#This Row],[Currency]]="USD",Movies7_XL[[#This Row],[Budget (Mil)]]*80,Movies7_XL[[#This Row],[Budget (Mil)]])</f>
        <v>500</v>
      </c>
      <c r="O40">
        <f>IF(Movies7_XL[[#This Row],[Currency]]="USD",Movies7_XL[[#This Row],[revenue (Mil)]]*80,Movies7_XL[[#This Row],[revenue (Mil)]])</f>
        <v>950</v>
      </c>
      <c r="P40">
        <f>IF(Movies7_XL[[#This Row],[Currency]]="INR",Movies7_XL[[#This Row],[Budget (Mil)]]/80,Movies7_XL[[#This Row],[Budget (Mil)]])</f>
        <v>6.25</v>
      </c>
      <c r="Q40">
        <f>IF(Movies7_XL[[#This Row],[Currency]]="INR",Movies7_XL[[#This Row],[revenue (Mil)]]/80,Movies7_XL[[#This Row],[revenue (Mil)]])</f>
        <v>11.875</v>
      </c>
    </row>
    <row r="43" spans="1:17" x14ac:dyDescent="0.3">
      <c r="N43" s="4" t="s">
        <v>164</v>
      </c>
      <c r="O43" s="4" t="s">
        <v>165</v>
      </c>
    </row>
    <row r="44" spans="1:17" x14ac:dyDescent="0.3">
      <c r="E44" s="9" t="s">
        <v>166</v>
      </c>
      <c r="F44" s="3">
        <f>COUNTA(Movies7_XL[industry])</f>
        <v>39</v>
      </c>
      <c r="H44" s="11" t="s">
        <v>171</v>
      </c>
      <c r="I44" s="11" t="s">
        <v>176</v>
      </c>
      <c r="J44" s="11" t="s">
        <v>179</v>
      </c>
      <c r="K44" s="13" t="s">
        <v>180</v>
      </c>
      <c r="L44" s="13" t="s">
        <v>181</v>
      </c>
      <c r="N44" s="5">
        <f>SUM(Movies7_XL[Budget INR])</f>
        <v>264196.40000000002</v>
      </c>
      <c r="O44" s="5">
        <f>SUM(Movies7_XL[Revenue INR])</f>
        <v>1567141</v>
      </c>
    </row>
    <row r="45" spans="1:17" x14ac:dyDescent="0.3">
      <c r="E45" s="9" t="s">
        <v>167</v>
      </c>
      <c r="F45" s="3">
        <f>COUNTIF(Movies7_XL[industry],"Bollywood")</f>
        <v>18</v>
      </c>
      <c r="H45" s="10" t="s">
        <v>172</v>
      </c>
      <c r="I45" s="12">
        <f>SUMIF(Movies7_XL[studio],"Marvel Studios",Movies7_XL[Revenue USD])</f>
        <v>9054.6</v>
      </c>
      <c r="J45" s="12">
        <v>8000</v>
      </c>
      <c r="K45" s="12">
        <f>I45-J45</f>
        <v>1054.6000000000004</v>
      </c>
      <c r="L45" s="8">
        <f>K45/I45</f>
        <v>0.11647118591655074</v>
      </c>
    </row>
    <row r="46" spans="1:17" x14ac:dyDescent="0.3">
      <c r="E46" s="9" t="s">
        <v>168</v>
      </c>
      <c r="F46" s="6">
        <f>SUMIF(Movies7_XL[industry],"Bollywood",Movies7_XL[Revenue INR])</f>
        <v>80909</v>
      </c>
      <c r="H46" s="10" t="s">
        <v>157</v>
      </c>
      <c r="I46" s="12">
        <f>SUMIF(Movies7_XL[studio],"Marvel Studios",Movies7_XL[Budget USD])</f>
        <v>1988.7</v>
      </c>
      <c r="J46" s="12">
        <v>2000</v>
      </c>
      <c r="K46" s="12">
        <f>I46-J46</f>
        <v>-11.299999999999955</v>
      </c>
      <c r="L46" s="8">
        <f>K46/I46</f>
        <v>-5.6821038869613082E-3</v>
      </c>
    </row>
    <row r="47" spans="1:17" x14ac:dyDescent="0.3">
      <c r="E47" s="9" t="s">
        <v>169</v>
      </c>
      <c r="F47" s="7">
        <f>F46/F45</f>
        <v>4494.9444444444443</v>
      </c>
      <c r="H47" s="10" t="s">
        <v>173</v>
      </c>
      <c r="I47" s="12">
        <f>I45-I46</f>
        <v>7065.9000000000005</v>
      </c>
      <c r="J47" s="12">
        <v>6000</v>
      </c>
      <c r="K47" s="12">
        <f>I47-J47</f>
        <v>1065.9000000000005</v>
      </c>
      <c r="L47" s="8">
        <f>K47/I47</f>
        <v>0.15085127160022085</v>
      </c>
    </row>
    <row r="48" spans="1:17" x14ac:dyDescent="0.3">
      <c r="E48" s="9" t="s">
        <v>170</v>
      </c>
      <c r="F48" s="8">
        <f>F46/O44</f>
        <v>5.1628411227834639E-2</v>
      </c>
      <c r="H48" s="10" t="s">
        <v>174</v>
      </c>
      <c r="I48" s="8">
        <f>I47/I46</f>
        <v>3.5530245889274403</v>
      </c>
      <c r="J48" s="8">
        <v>3</v>
      </c>
      <c r="K48" s="14">
        <f>I48-J48</f>
        <v>0.55302458892744033</v>
      </c>
      <c r="L48" s="8">
        <f>K48/I48</f>
        <v>0.15564896191567959</v>
      </c>
    </row>
    <row r="49" spans="8:12" x14ac:dyDescent="0.3">
      <c r="H49" s="10" t="s">
        <v>175</v>
      </c>
      <c r="I49" s="8">
        <f>I45/SUMIF(Movies7_XL[industry],"Hollywood",Movies7_XL[Revenue USD])</f>
        <v>0.48738554949698293</v>
      </c>
      <c r="J49" s="8">
        <v>0.55000000000000004</v>
      </c>
      <c r="K49" s="14">
        <f>I49-J49</f>
        <v>-6.2614450503017116E-2</v>
      </c>
      <c r="L49" s="8">
        <f>K49/I49</f>
        <v>-0.12847005941731293</v>
      </c>
    </row>
  </sheetData>
  <conditionalFormatting sqref="A2:A40">
    <cfRule type="duplicateValues" dxfId="1" priority="2"/>
  </conditionalFormatting>
  <conditionalFormatting sqref="L45:L49">
    <cfRule type="cellIs" dxfId="0" priority="1" operator="lessThan">
      <formula>-0.1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H11" sqref="H11"/>
    </sheetView>
  </sheetViews>
  <sheetFormatPr defaultRowHeight="14.4" x14ac:dyDescent="0.3"/>
  <cols>
    <col min="1" max="1" width="9.88671875" customWidth="1"/>
    <col min="4" max="4" width="9.44140625" customWidth="1"/>
  </cols>
  <sheetData>
    <row r="1" spans="1:5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3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3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3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3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3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3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3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3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3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3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3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3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3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3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3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3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3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3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3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3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3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3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3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3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3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3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3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3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3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3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3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3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3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3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3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3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3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3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3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3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35</v>
      </c>
      <c r="B1" s="2" t="s">
        <v>36</v>
      </c>
      <c r="C1" s="2" t="s">
        <v>37</v>
      </c>
    </row>
    <row r="2" spans="1:3" x14ac:dyDescent="0.3">
      <c r="A2">
        <v>50</v>
      </c>
      <c r="B2" t="s">
        <v>38</v>
      </c>
      <c r="C2">
        <v>1986</v>
      </c>
    </row>
    <row r="3" spans="1:3" x14ac:dyDescent="0.3">
      <c r="A3">
        <v>51</v>
      </c>
      <c r="B3" t="s">
        <v>39</v>
      </c>
      <c r="C3">
        <v>1959</v>
      </c>
    </row>
    <row r="4" spans="1:3" x14ac:dyDescent="0.3">
      <c r="A4">
        <v>52</v>
      </c>
      <c r="B4" t="s">
        <v>40</v>
      </c>
      <c r="C4">
        <v>1976</v>
      </c>
    </row>
    <row r="5" spans="1:3" x14ac:dyDescent="0.3">
      <c r="A5">
        <v>53</v>
      </c>
      <c r="B5" t="s">
        <v>41</v>
      </c>
      <c r="C5">
        <v>1989</v>
      </c>
    </row>
    <row r="6" spans="1:3" x14ac:dyDescent="0.3">
      <c r="A6">
        <v>54</v>
      </c>
      <c r="B6" t="s">
        <v>42</v>
      </c>
      <c r="C6">
        <v>1983</v>
      </c>
    </row>
    <row r="7" spans="1:3" x14ac:dyDescent="0.3">
      <c r="A7">
        <v>55</v>
      </c>
      <c r="B7" t="s">
        <v>43</v>
      </c>
      <c r="C7">
        <v>1981</v>
      </c>
    </row>
    <row r="8" spans="1:3" x14ac:dyDescent="0.3">
      <c r="A8">
        <v>56</v>
      </c>
      <c r="B8" t="s">
        <v>44</v>
      </c>
      <c r="C8">
        <v>1981</v>
      </c>
    </row>
    <row r="9" spans="1:3" x14ac:dyDescent="0.3">
      <c r="A9">
        <v>57</v>
      </c>
      <c r="B9" t="s">
        <v>45</v>
      </c>
      <c r="C9">
        <v>1942</v>
      </c>
    </row>
    <row r="10" spans="1:3" x14ac:dyDescent="0.3">
      <c r="A10">
        <v>58</v>
      </c>
      <c r="B10" t="s">
        <v>46</v>
      </c>
      <c r="C10">
        <v>1948</v>
      </c>
    </row>
    <row r="11" spans="1:3" x14ac:dyDescent="0.3">
      <c r="A11">
        <v>59</v>
      </c>
      <c r="B11" t="s">
        <v>47</v>
      </c>
      <c r="C11">
        <v>1965</v>
      </c>
    </row>
    <row r="12" spans="1:3" x14ac:dyDescent="0.3">
      <c r="A12">
        <v>60</v>
      </c>
      <c r="B12" t="s">
        <v>48</v>
      </c>
      <c r="C12">
        <v>1974</v>
      </c>
    </row>
    <row r="13" spans="1:3" x14ac:dyDescent="0.3">
      <c r="A13">
        <v>61</v>
      </c>
      <c r="B13" t="s">
        <v>49</v>
      </c>
      <c r="C13">
        <v>1965</v>
      </c>
    </row>
    <row r="14" spans="1:3" x14ac:dyDescent="0.3">
      <c r="A14">
        <v>62</v>
      </c>
      <c r="B14" t="s">
        <v>50</v>
      </c>
      <c r="C14">
        <v>1970</v>
      </c>
    </row>
    <row r="15" spans="1:3" x14ac:dyDescent="0.3">
      <c r="A15">
        <v>63</v>
      </c>
      <c r="B15" t="s">
        <v>51</v>
      </c>
      <c r="C15">
        <v>1979</v>
      </c>
    </row>
    <row r="16" spans="1:3" x14ac:dyDescent="0.3">
      <c r="A16">
        <v>64</v>
      </c>
      <c r="B16" t="s">
        <v>52</v>
      </c>
      <c r="C16">
        <v>1974</v>
      </c>
    </row>
    <row r="17" spans="1:3" x14ac:dyDescent="0.3">
      <c r="A17">
        <v>65</v>
      </c>
      <c r="B17" t="s">
        <v>53</v>
      </c>
      <c r="C17">
        <v>1985</v>
      </c>
    </row>
    <row r="18" spans="1:3" x14ac:dyDescent="0.3">
      <c r="A18">
        <v>66</v>
      </c>
      <c r="B18" t="s">
        <v>54</v>
      </c>
      <c r="C18">
        <v>1986</v>
      </c>
    </row>
    <row r="19" spans="1:3" x14ac:dyDescent="0.3">
      <c r="A19">
        <v>67</v>
      </c>
      <c r="B19" t="s">
        <v>55</v>
      </c>
      <c r="C19">
        <v>1958</v>
      </c>
    </row>
    <row r="20" spans="1:3" x14ac:dyDescent="0.3">
      <c r="A20">
        <v>68</v>
      </c>
      <c r="B20" t="s">
        <v>56</v>
      </c>
      <c r="C20">
        <v>1937</v>
      </c>
    </row>
    <row r="21" spans="1:3" x14ac:dyDescent="0.3">
      <c r="A21">
        <v>69</v>
      </c>
      <c r="B21" t="s">
        <v>57</v>
      </c>
      <c r="C21">
        <v>1974</v>
      </c>
    </row>
    <row r="22" spans="1:3" x14ac:dyDescent="0.3">
      <c r="A22">
        <v>70</v>
      </c>
      <c r="B22" t="s">
        <v>58</v>
      </c>
      <c r="C22">
        <v>1959</v>
      </c>
    </row>
    <row r="23" spans="1:3" x14ac:dyDescent="0.3">
      <c r="A23">
        <v>71</v>
      </c>
      <c r="B23" t="s">
        <v>59</v>
      </c>
      <c r="C23">
        <v>1969</v>
      </c>
    </row>
    <row r="24" spans="1:3" x14ac:dyDescent="0.3">
      <c r="A24">
        <v>72</v>
      </c>
      <c r="B24" t="s">
        <v>60</v>
      </c>
      <c r="C24">
        <v>1982</v>
      </c>
    </row>
    <row r="25" spans="1:3" x14ac:dyDescent="0.3">
      <c r="A25">
        <v>73</v>
      </c>
      <c r="B25" t="s">
        <v>61</v>
      </c>
      <c r="C25">
        <v>1984</v>
      </c>
    </row>
    <row r="26" spans="1:3" x14ac:dyDescent="0.3">
      <c r="A26">
        <v>74</v>
      </c>
      <c r="B26" t="s">
        <v>62</v>
      </c>
      <c r="C26">
        <v>1986</v>
      </c>
    </row>
    <row r="27" spans="1:3" x14ac:dyDescent="0.3">
      <c r="A27">
        <v>75</v>
      </c>
      <c r="B27" t="s">
        <v>63</v>
      </c>
      <c r="C27">
        <v>1968</v>
      </c>
    </row>
    <row r="28" spans="1:3" x14ac:dyDescent="0.3">
      <c r="A28">
        <v>76</v>
      </c>
      <c r="B28" t="s">
        <v>64</v>
      </c>
      <c r="C28">
        <v>1972</v>
      </c>
    </row>
    <row r="29" spans="1:3" x14ac:dyDescent="0.3">
      <c r="A29">
        <v>77</v>
      </c>
      <c r="B29" t="s">
        <v>65</v>
      </c>
      <c r="C29">
        <v>1964</v>
      </c>
    </row>
    <row r="30" spans="1:3" x14ac:dyDescent="0.3">
      <c r="A30">
        <v>78</v>
      </c>
      <c r="B30" t="s">
        <v>66</v>
      </c>
      <c r="C30">
        <v>1974</v>
      </c>
    </row>
    <row r="31" spans="1:3" x14ac:dyDescent="0.3">
      <c r="A31">
        <v>79</v>
      </c>
      <c r="B31" t="s">
        <v>67</v>
      </c>
      <c r="C31">
        <v>1975</v>
      </c>
    </row>
    <row r="32" spans="1:3" x14ac:dyDescent="0.3">
      <c r="A32">
        <v>80</v>
      </c>
      <c r="B32" t="s">
        <v>68</v>
      </c>
      <c r="C32">
        <v>1908</v>
      </c>
    </row>
    <row r="33" spans="1:3" x14ac:dyDescent="0.3">
      <c r="A33">
        <v>81</v>
      </c>
      <c r="B33" t="s">
        <v>69</v>
      </c>
      <c r="C33">
        <v>1921</v>
      </c>
    </row>
    <row r="34" spans="1:3" x14ac:dyDescent="0.3">
      <c r="A34">
        <v>82</v>
      </c>
      <c r="B34" t="s">
        <v>70</v>
      </c>
      <c r="C34">
        <v>1976</v>
      </c>
    </row>
    <row r="35" spans="1:3" x14ac:dyDescent="0.3">
      <c r="A35">
        <v>83</v>
      </c>
      <c r="B35" t="s">
        <v>71</v>
      </c>
      <c r="C35">
        <v>1978</v>
      </c>
    </row>
    <row r="36" spans="1:3" x14ac:dyDescent="0.3">
      <c r="A36">
        <v>84</v>
      </c>
      <c r="B36" t="s">
        <v>72</v>
      </c>
      <c r="C36">
        <v>1924</v>
      </c>
    </row>
    <row r="37" spans="1:3" x14ac:dyDescent="0.3">
      <c r="A37">
        <v>85</v>
      </c>
      <c r="B37" t="s">
        <v>73</v>
      </c>
      <c r="C37">
        <v>1940</v>
      </c>
    </row>
    <row r="38" spans="1:3" x14ac:dyDescent="0.3">
      <c r="A38">
        <v>86</v>
      </c>
      <c r="B38" t="s">
        <v>74</v>
      </c>
      <c r="C38">
        <v>1974</v>
      </c>
    </row>
    <row r="39" spans="1:3" x14ac:dyDescent="0.3">
      <c r="A39">
        <v>87</v>
      </c>
      <c r="B39" t="s">
        <v>75</v>
      </c>
      <c r="C39">
        <v>1979</v>
      </c>
    </row>
    <row r="40" spans="1:3" x14ac:dyDescent="0.3">
      <c r="A40">
        <v>88</v>
      </c>
      <c r="B40" t="s">
        <v>76</v>
      </c>
      <c r="C40">
        <v>1952</v>
      </c>
    </row>
    <row r="41" spans="1:3" x14ac:dyDescent="0.3">
      <c r="A41">
        <v>89</v>
      </c>
      <c r="B41" t="s">
        <v>77</v>
      </c>
      <c r="C41">
        <v>1943</v>
      </c>
    </row>
    <row r="42" spans="1:3" x14ac:dyDescent="0.3">
      <c r="A42">
        <v>90</v>
      </c>
      <c r="B42" t="s">
        <v>78</v>
      </c>
      <c r="C42">
        <v>1947</v>
      </c>
    </row>
    <row r="43" spans="1:3" x14ac:dyDescent="0.3">
      <c r="A43">
        <v>91</v>
      </c>
      <c r="B43" t="s">
        <v>79</v>
      </c>
      <c r="C43">
        <v>1967</v>
      </c>
    </row>
    <row r="44" spans="1:3" x14ac:dyDescent="0.3">
      <c r="A44">
        <v>92</v>
      </c>
      <c r="B44" t="s">
        <v>80</v>
      </c>
      <c r="C44">
        <v>1967</v>
      </c>
    </row>
    <row r="45" spans="1:3" x14ac:dyDescent="0.3">
      <c r="A45">
        <v>93</v>
      </c>
      <c r="B45" t="s">
        <v>81</v>
      </c>
      <c r="C45">
        <v>1975</v>
      </c>
    </row>
    <row r="46" spans="1:3" x14ac:dyDescent="0.3">
      <c r="A46">
        <v>94</v>
      </c>
      <c r="B46" t="s">
        <v>82</v>
      </c>
      <c r="C46">
        <v>1965</v>
      </c>
    </row>
    <row r="47" spans="1:3" x14ac:dyDescent="0.3">
      <c r="A47">
        <v>95</v>
      </c>
      <c r="B47" t="s">
        <v>83</v>
      </c>
      <c r="C47">
        <v>1981</v>
      </c>
    </row>
    <row r="48" spans="1:3" x14ac:dyDescent="0.3">
      <c r="A48">
        <v>150</v>
      </c>
      <c r="B48" t="s">
        <v>84</v>
      </c>
      <c r="C48">
        <v>1905</v>
      </c>
    </row>
    <row r="49" spans="1:3" x14ac:dyDescent="0.3">
      <c r="A49">
        <v>151</v>
      </c>
      <c r="B49" t="s">
        <v>85</v>
      </c>
      <c r="C49">
        <v>1919</v>
      </c>
    </row>
    <row r="50" spans="1:3" x14ac:dyDescent="0.3">
      <c r="A50">
        <v>152</v>
      </c>
      <c r="B50" t="s">
        <v>86</v>
      </c>
      <c r="C50">
        <v>1997</v>
      </c>
    </row>
    <row r="51" spans="1:3" x14ac:dyDescent="0.3">
      <c r="A51">
        <v>153</v>
      </c>
      <c r="B51" t="s">
        <v>87</v>
      </c>
      <c r="C51">
        <v>1929</v>
      </c>
    </row>
    <row r="52" spans="1:3" x14ac:dyDescent="0.3">
      <c r="A52">
        <v>154</v>
      </c>
      <c r="B52" t="s">
        <v>88</v>
      </c>
      <c r="C52">
        <v>1988</v>
      </c>
    </row>
    <row r="53" spans="1:3" x14ac:dyDescent="0.3">
      <c r="A53">
        <v>155</v>
      </c>
      <c r="B53" t="s">
        <v>89</v>
      </c>
      <c r="C53">
        <v>1982</v>
      </c>
    </row>
    <row r="54" spans="1:3" x14ac:dyDescent="0.3">
      <c r="A54">
        <v>156</v>
      </c>
      <c r="B54" t="s">
        <v>90</v>
      </c>
      <c r="C54">
        <v>1982</v>
      </c>
    </row>
    <row r="55" spans="1:3" x14ac:dyDescent="0.3">
      <c r="A55">
        <v>157</v>
      </c>
      <c r="B55" t="s">
        <v>91</v>
      </c>
      <c r="C55">
        <v>1982</v>
      </c>
    </row>
    <row r="56" spans="1:3" x14ac:dyDescent="0.3">
      <c r="A56">
        <v>158</v>
      </c>
      <c r="B56" t="s">
        <v>92</v>
      </c>
      <c r="C56">
        <v>1983</v>
      </c>
    </row>
    <row r="57" spans="1:3" x14ac:dyDescent="0.3">
      <c r="A57">
        <v>159</v>
      </c>
      <c r="B57" t="s">
        <v>93</v>
      </c>
      <c r="C57">
        <v>1985</v>
      </c>
    </row>
    <row r="58" spans="1:3" x14ac:dyDescent="0.3">
      <c r="A58">
        <v>160</v>
      </c>
      <c r="B58" t="s">
        <v>94</v>
      </c>
      <c r="C58">
        <v>1979</v>
      </c>
    </row>
    <row r="59" spans="1:3" x14ac:dyDescent="0.3">
      <c r="A59">
        <v>161</v>
      </c>
      <c r="B59" t="s">
        <v>95</v>
      </c>
      <c r="C59">
        <v>1984</v>
      </c>
    </row>
    <row r="60" spans="1:3" x14ac:dyDescent="0.3">
      <c r="A60">
        <v>162</v>
      </c>
      <c r="B60" t="s">
        <v>96</v>
      </c>
      <c r="C60">
        <v>1950</v>
      </c>
    </row>
    <row r="61" spans="1:3" x14ac:dyDescent="0.3">
      <c r="A61">
        <v>163</v>
      </c>
      <c r="B61" t="s">
        <v>97</v>
      </c>
      <c r="C61">
        <v>1955</v>
      </c>
    </row>
    <row r="62" spans="1:3" x14ac:dyDescent="0.3">
      <c r="A62">
        <v>164</v>
      </c>
      <c r="B62" t="s">
        <v>98</v>
      </c>
      <c r="C62">
        <v>1965</v>
      </c>
    </row>
    <row r="63" spans="1:3" x14ac:dyDescent="0.3">
      <c r="A63">
        <v>165</v>
      </c>
      <c r="B63" t="s">
        <v>99</v>
      </c>
      <c r="C63">
        <v>1967</v>
      </c>
    </row>
    <row r="64" spans="1:3" x14ac:dyDescent="0.3">
      <c r="A64">
        <v>166</v>
      </c>
      <c r="B64" t="s">
        <v>100</v>
      </c>
      <c r="C64">
        <v>1946</v>
      </c>
    </row>
    <row r="65" spans="1:3" x14ac:dyDescent="0.3">
      <c r="A65">
        <v>167</v>
      </c>
      <c r="B65" t="s">
        <v>101</v>
      </c>
      <c r="C65">
        <v>1982</v>
      </c>
    </row>
    <row r="66" spans="1:3" x14ac:dyDescent="0.3">
      <c r="A66">
        <v>168</v>
      </c>
      <c r="B66" t="s">
        <v>102</v>
      </c>
      <c r="C66">
        <v>1956</v>
      </c>
    </row>
    <row r="67" spans="1:3" x14ac:dyDescent="0.3">
      <c r="A67">
        <v>169</v>
      </c>
      <c r="B67" t="s">
        <v>103</v>
      </c>
      <c r="C67">
        <v>1985</v>
      </c>
    </row>
    <row r="68" spans="1:3" x14ac:dyDescent="0.3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35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36</v>
      </c>
    </row>
    <row r="2" spans="1:2" x14ac:dyDescent="0.3">
      <c r="A2">
        <v>1</v>
      </c>
      <c r="B2" t="s">
        <v>105</v>
      </c>
    </row>
    <row r="3" spans="1:2" x14ac:dyDescent="0.3">
      <c r="A3">
        <v>2</v>
      </c>
      <c r="B3" t="s">
        <v>106</v>
      </c>
    </row>
    <row r="4" spans="1:2" x14ac:dyDescent="0.3">
      <c r="A4">
        <v>3</v>
      </c>
      <c r="B4" t="s">
        <v>107</v>
      </c>
    </row>
    <row r="5" spans="1:2" x14ac:dyDescent="0.3">
      <c r="A5">
        <v>4</v>
      </c>
      <c r="B5" t="s">
        <v>108</v>
      </c>
    </row>
    <row r="6" spans="1:2" x14ac:dyDescent="0.3">
      <c r="A6">
        <v>5</v>
      </c>
      <c r="B6" t="s">
        <v>109</v>
      </c>
    </row>
    <row r="7" spans="1:2" x14ac:dyDescent="0.3">
      <c r="A7">
        <v>6</v>
      </c>
      <c r="B7" t="s">
        <v>110</v>
      </c>
    </row>
    <row r="8" spans="1:2" x14ac:dyDescent="0.3">
      <c r="A8">
        <v>7</v>
      </c>
      <c r="B8" t="s">
        <v>111</v>
      </c>
    </row>
    <row r="9" spans="1:2" x14ac:dyDescent="0.3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56D0-65F5-46D5-BD4C-6F0BE5908431}">
  <dimension ref="A2:B6"/>
  <sheetViews>
    <sheetView workbookViewId="0">
      <selection activeCell="E11" sqref="E11"/>
    </sheetView>
  </sheetViews>
  <sheetFormatPr defaultRowHeight="14.4" x14ac:dyDescent="0.3"/>
  <cols>
    <col min="1" max="1" width="11.109375" bestFit="1" customWidth="1"/>
  </cols>
  <sheetData>
    <row r="2" spans="1:2" x14ac:dyDescent="0.3">
      <c r="A2" s="3" t="s">
        <v>182</v>
      </c>
      <c r="B2" s="15">
        <f>AVERAGE(Movies7_XL[imdb_rating])</f>
        <v>7.9473684210526319</v>
      </c>
    </row>
    <row r="3" spans="1:2" x14ac:dyDescent="0.3">
      <c r="A3" s="3" t="s">
        <v>183</v>
      </c>
      <c r="B3" s="3">
        <f>MEDIAN(Movies7_XL[imdb_rating])</f>
        <v>8.1</v>
      </c>
    </row>
    <row r="4" spans="1:2" x14ac:dyDescent="0.3">
      <c r="A4" s="3" t="s">
        <v>184</v>
      </c>
      <c r="B4" s="3">
        <f>MODE(Movies7_XL[imdb_rating])</f>
        <v>8.4</v>
      </c>
    </row>
    <row r="5" spans="1:2" x14ac:dyDescent="0.3">
      <c r="A5" s="3" t="s">
        <v>185</v>
      </c>
      <c r="B5" s="15">
        <f>_xlfn.VAR.P(Movies7_XL[imdb_rating])</f>
        <v>1.3577562326869845</v>
      </c>
    </row>
    <row r="6" spans="1:2" x14ac:dyDescent="0.3">
      <c r="A6" s="3" t="s">
        <v>186</v>
      </c>
      <c r="B6" s="15">
        <f>_xlfn.STDEV.P(Movies7_XL[imdb_rating])</f>
        <v>1.1652279745556164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movies_Index_Match</vt:lpstr>
      <vt:lpstr>movies_XLOOKUP</vt:lpstr>
      <vt:lpstr>financials</vt:lpstr>
      <vt:lpstr>actors</vt:lpstr>
      <vt:lpstr>movie_actor</vt:lpstr>
      <vt:lpstr>languages</vt:lpstr>
      <vt:lpstr>Math_Stat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SOMSHUBHRA GIRI</cp:lastModifiedBy>
  <dcterms:created xsi:type="dcterms:W3CDTF">2015-06-05T18:17:20Z</dcterms:created>
  <dcterms:modified xsi:type="dcterms:W3CDTF">2024-01-13T07:15:58Z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