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22E4EACB-2F63-49FC-AC42-9C1DA022325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MARY" sheetId="2" r:id="rId1"/>
    <sheet name="01.07.2024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6" i="2" l="1"/>
  <c r="Q16" i="2"/>
  <c r="P16" i="2"/>
  <c r="O16" i="2"/>
  <c r="J16" i="2"/>
  <c r="F16" i="2"/>
  <c r="K15" i="2"/>
  <c r="I15" i="2"/>
  <c r="W14" i="2"/>
  <c r="T14" i="2"/>
  <c r="K14" i="2"/>
  <c r="I14" i="2"/>
  <c r="E14" i="2"/>
  <c r="E16" i="2" s="1"/>
  <c r="D14" i="2"/>
  <c r="D16" i="2" s="1"/>
  <c r="C14" i="2"/>
  <c r="C16" i="2" s="1"/>
  <c r="V13" i="2"/>
  <c r="W13" i="2" s="1"/>
  <c r="T13" i="2"/>
  <c r="K13" i="2"/>
  <c r="L13" i="2" s="1"/>
  <c r="T12" i="2"/>
  <c r="K12" i="2"/>
  <c r="L12" i="2" s="1"/>
  <c r="I12" i="2"/>
  <c r="V11" i="2"/>
  <c r="W11" i="2" s="1"/>
  <c r="T11" i="2"/>
  <c r="K11" i="2"/>
  <c r="L11" i="2" s="1"/>
  <c r="V10" i="2"/>
  <c r="W10" i="2" s="1"/>
  <c r="K10" i="2"/>
  <c r="L10" i="2" s="1"/>
  <c r="I10" i="2"/>
  <c r="V9" i="2"/>
  <c r="W9" i="2" s="1"/>
  <c r="T9" i="2"/>
  <c r="K9" i="2"/>
  <c r="L9" i="2" s="1"/>
  <c r="S16" i="2"/>
  <c r="T16" i="2" s="1"/>
  <c r="N8" i="2"/>
  <c r="N16" i="2" s="1"/>
  <c r="K8" i="2"/>
  <c r="L8" i="2" s="1"/>
  <c r="H16" i="2"/>
  <c r="I16" i="2" s="1"/>
  <c r="G16" i="2"/>
  <c r="L14" i="2" l="1"/>
  <c r="T8" i="2"/>
  <c r="T10" i="2"/>
  <c r="V8" i="2"/>
  <c r="I9" i="2"/>
  <c r="I11" i="2"/>
  <c r="V12" i="2"/>
  <c r="W12" i="2" s="1"/>
  <c r="I13" i="2"/>
  <c r="K16" i="2"/>
  <c r="L16" i="2" s="1"/>
  <c r="I8" i="2"/>
  <c r="U16" i="1"/>
  <c r="Q16" i="1"/>
  <c r="P16" i="1"/>
  <c r="O16" i="1"/>
  <c r="J16" i="1"/>
  <c r="F16" i="1"/>
  <c r="K15" i="1"/>
  <c r="I15" i="1"/>
  <c r="W14" i="1"/>
  <c r="T14" i="1"/>
  <c r="K14" i="1"/>
  <c r="I14" i="1"/>
  <c r="E14" i="1"/>
  <c r="E16" i="1" s="1"/>
  <c r="D14" i="1"/>
  <c r="D16" i="1" s="1"/>
  <c r="C14" i="1"/>
  <c r="C16" i="1" s="1"/>
  <c r="V13" i="1"/>
  <c r="W13" i="1" s="1"/>
  <c r="T13" i="1"/>
  <c r="K13" i="1"/>
  <c r="L13" i="1" s="1"/>
  <c r="T12" i="1"/>
  <c r="K12" i="1"/>
  <c r="L12" i="1" s="1"/>
  <c r="I12" i="1"/>
  <c r="V11" i="1"/>
  <c r="W11" i="1" s="1"/>
  <c r="T11" i="1"/>
  <c r="K11" i="1"/>
  <c r="L11" i="1" s="1"/>
  <c r="V10" i="1"/>
  <c r="W10" i="1" s="1"/>
  <c r="K10" i="1"/>
  <c r="L10" i="1" s="1"/>
  <c r="I10" i="1"/>
  <c r="V9" i="1"/>
  <c r="W9" i="1" s="1"/>
  <c r="T9" i="1"/>
  <c r="K9" i="1"/>
  <c r="L9" i="1" s="1"/>
  <c r="S16" i="1"/>
  <c r="T16" i="1" s="1"/>
  <c r="N8" i="1"/>
  <c r="N16" i="1" s="1"/>
  <c r="K8" i="1"/>
  <c r="L8" i="1" s="1"/>
  <c r="H16" i="1"/>
  <c r="G16" i="1"/>
  <c r="L14" i="1" l="1"/>
  <c r="I16" i="1"/>
  <c r="V16" i="2"/>
  <c r="W16" i="2" s="1"/>
  <c r="W8" i="2"/>
  <c r="R16" i="2"/>
  <c r="T8" i="1"/>
  <c r="T10" i="1"/>
  <c r="V8" i="1"/>
  <c r="I9" i="1"/>
  <c r="I11" i="1"/>
  <c r="V12" i="1"/>
  <c r="W12" i="1" s="1"/>
  <c r="I13" i="1"/>
  <c r="K16" i="1"/>
  <c r="L16" i="1" s="1"/>
  <c r="I8" i="1"/>
  <c r="V16" i="1" l="1"/>
  <c r="W16" i="1" s="1"/>
  <c r="W8" i="1"/>
  <c r="R16" i="1"/>
</calcChain>
</file>

<file path=xl/sharedStrings.xml><?xml version="1.0" encoding="utf-8"?>
<sst xmlns="http://schemas.openxmlformats.org/spreadsheetml/2006/main" count="74" uniqueCount="27">
  <si>
    <t>PHASE III &amp; ENABLING - PILING &amp; CIVIL WORKS DPR</t>
  </si>
  <si>
    <t>Date of Progress</t>
  </si>
  <si>
    <t>Date of Report</t>
  </si>
  <si>
    <t>S.No.</t>
  </si>
  <si>
    <t>Project Name</t>
  </si>
  <si>
    <t>Piling Work (in Nos)</t>
  </si>
  <si>
    <r>
      <t>Civil Work (in m</t>
    </r>
    <r>
      <rPr>
        <b/>
        <vertAlign val="superscript"/>
        <sz val="16"/>
        <color indexed="8"/>
        <rFont val="Calibri"/>
        <family val="2"/>
      </rPr>
      <t>3</t>
    </r>
    <r>
      <rPr>
        <b/>
        <sz val="16"/>
        <color indexed="8"/>
        <rFont val="Calibri"/>
        <family val="2"/>
      </rPr>
      <t>)</t>
    </r>
  </si>
  <si>
    <t>Total estimated scope</t>
  </si>
  <si>
    <t>Drg received</t>
  </si>
  <si>
    <t>Clear Front</t>
  </si>
  <si>
    <t>Monthly Plan</t>
  </si>
  <si>
    <t>FTD (For the day)</t>
  </si>
  <si>
    <t>MTD completed</t>
  </si>
  <si>
    <t>% completed MTD</t>
  </si>
  <si>
    <t>Completed till Last month</t>
  </si>
  <si>
    <t>Cumulative completed till date</t>
  </si>
  <si>
    <t>% completed as against scope</t>
  </si>
  <si>
    <t>Rerouting of cable gallery for BF-3</t>
  </si>
  <si>
    <t>ARS Relocation</t>
  </si>
  <si>
    <t>Relocation of GAIL gas metering station</t>
  </si>
  <si>
    <t>BOF-III</t>
  </si>
  <si>
    <t>BF-III</t>
  </si>
  <si>
    <t>Monthly plan 700</t>
  </si>
  <si>
    <t>Flux Conveyor SP-III</t>
  </si>
  <si>
    <t>RMHS-III</t>
  </si>
  <si>
    <t>CSP-II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</si>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</sst>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;@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ookman Old Style"/>
      <family val="1"/>
    </font>
    <font>
      <b/>
      <sz val="16"/>
      <color theme="1"/>
      <name val="Bookman Old Style"/>
      <family val="1"/>
    </font>
    <font>
      <b/>
      <sz val="16"/>
      <name val="Calibri"/>
      <family val="2"/>
      <scheme val="minor"/>
    </font>
    <font>
      <b/>
      <vertAlign val="superscript"/>
      <sz val="16"/>
      <color indexed="8"/>
      <name val="Calibri"/>
      <family val="2"/>
    </font>
    <font>
      <b/>
      <sz val="16"/>
      <color indexed="8"/>
      <name val="Calibri"/>
      <family val="2"/>
    </font>
    <font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0" fontId="3" fillId="0" borderId="15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 wrapText="1"/>
    </xf>
    <xf numFmtId="0" fontId="2" fillId="7" borderId="4" xfId="0" applyFont="1" applyFill="1" applyBorder="1" applyAlignment="1">
      <alignment horizontal="center" vertical="center"/>
    </xf>
    <xf numFmtId="9" fontId="2" fillId="7" borderId="4" xfId="1" applyFont="1" applyFill="1" applyBorder="1" applyAlignment="1">
      <alignment horizontal="center" vertical="center"/>
    </xf>
    <xf numFmtId="1" fontId="2" fillId="7" borderId="4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tabSelected="1" zoomScale="55" zoomScaleNormal="55" workbookViewId="0">
      <selection activeCell="D21" sqref="D21"/>
    </sheetView>
  </sheetViews>
  <sheetFormatPr defaultColWidth="9.1796875" defaultRowHeight="21" x14ac:dyDescent="0.5"/>
  <cols>
    <col min="1" max="1" width="8.1796875" style="1" bestFit="1" customWidth="1"/>
    <col min="2" max="2" width="59.81640625" style="1" bestFit="1" customWidth="1"/>
    <col min="3" max="3" width="27.7265625" style="1" customWidth="1"/>
    <col min="4" max="4" width="25.26953125" style="1" customWidth="1"/>
    <col min="5" max="5" width="19" style="1" customWidth="1"/>
    <col min="6" max="6" width="14.81640625" style="1" customWidth="1"/>
    <col min="7" max="7" width="16.1796875" style="1" customWidth="1"/>
    <col min="8" max="8" width="17" style="1" customWidth="1"/>
    <col min="9" max="9" width="16.81640625" style="1" customWidth="1"/>
    <col min="10" max="10" width="19.1796875" style="1" customWidth="1"/>
    <col min="11" max="11" width="23.7265625" style="1" customWidth="1"/>
    <col min="12" max="12" width="18.7265625" style="1" customWidth="1"/>
    <col min="13" max="13" width="27" style="1" hidden="1" customWidth="1"/>
    <col min="14" max="14" width="23.453125" style="1" customWidth="1"/>
    <col min="15" max="15" width="24" style="1" customWidth="1"/>
    <col min="16" max="16" width="21.1796875" style="1" customWidth="1"/>
    <col min="17" max="17" width="20.7265625" style="1" customWidth="1"/>
    <col min="18" max="18" width="19.7265625" style="1" customWidth="1"/>
    <col min="19" max="19" width="17.81640625" style="1" customWidth="1"/>
    <col min="20" max="20" width="18.81640625" style="1" customWidth="1"/>
    <col min="21" max="21" width="19.1796875" style="1" customWidth="1"/>
    <col min="22" max="22" width="22.26953125" style="1" customWidth="1"/>
    <col min="23" max="23" width="19.7265625" style="1" customWidth="1"/>
    <col min="24" max="16384" width="9.1796875" style="1"/>
  </cols>
  <sheetData>
    <row r="1" spans="1:23" x14ac:dyDescent="0.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3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5">
      <c r="A3" s="3"/>
      <c r="B3" s="4" t="s">
        <v>1</v>
      </c>
      <c r="C3" s="5">
        <v>45475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7"/>
      <c r="V3" s="3"/>
      <c r="W3" s="3"/>
    </row>
    <row r="4" spans="1:23" x14ac:dyDescent="0.5">
      <c r="A4" s="3"/>
      <c r="B4" s="4" t="s">
        <v>2</v>
      </c>
      <c r="C4" s="5">
        <v>45541</v>
      </c>
      <c r="D4" s="3"/>
      <c r="E4" s="3"/>
      <c r="F4" s="3"/>
      <c r="G4" s="3"/>
      <c r="I4" s="3"/>
      <c r="J4" s="8"/>
      <c r="K4" s="3"/>
      <c r="L4" s="3"/>
      <c r="M4" s="3"/>
      <c r="N4" s="3"/>
      <c r="O4" s="3"/>
      <c r="P4" s="7"/>
      <c r="Q4" s="7"/>
      <c r="R4" s="3"/>
      <c r="S4" s="7"/>
      <c r="T4" s="8"/>
      <c r="U4" s="9"/>
      <c r="V4" s="7"/>
      <c r="W4" s="3"/>
    </row>
    <row r="5" spans="1:23" ht="21.5" thickBot="1" x14ac:dyDescent="0.55000000000000004">
      <c r="A5" s="3"/>
      <c r="B5" s="4"/>
      <c r="C5" s="10"/>
      <c r="D5" s="3"/>
      <c r="E5" s="3"/>
      <c r="F5" s="3"/>
      <c r="G5" s="3"/>
      <c r="H5" s="3"/>
      <c r="I5" s="3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7"/>
      <c r="V5" s="7"/>
      <c r="W5" s="11"/>
    </row>
    <row r="6" spans="1:23" ht="24.5" thickBot="1" x14ac:dyDescent="0.55000000000000004">
      <c r="A6" s="12" t="s">
        <v>3</v>
      </c>
      <c r="B6" s="13" t="s">
        <v>4</v>
      </c>
      <c r="C6" s="14" t="s">
        <v>5</v>
      </c>
      <c r="D6" s="15"/>
      <c r="E6" s="15"/>
      <c r="F6" s="15"/>
      <c r="G6" s="15"/>
      <c r="H6" s="15"/>
      <c r="I6" s="15"/>
      <c r="J6" s="15"/>
      <c r="K6" s="15"/>
      <c r="L6" s="16"/>
      <c r="M6" s="15"/>
      <c r="N6" s="17" t="s">
        <v>6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s="25" customFormat="1" ht="63.5" thickBot="1" x14ac:dyDescent="0.55000000000000004">
      <c r="A7" s="20"/>
      <c r="B7" s="21"/>
      <c r="C7" s="22" t="s">
        <v>7</v>
      </c>
      <c r="D7" s="22" t="s">
        <v>8</v>
      </c>
      <c r="E7" s="22" t="s">
        <v>9</v>
      </c>
      <c r="F7" s="22" t="s">
        <v>10</v>
      </c>
      <c r="G7" s="23" t="s">
        <v>11</v>
      </c>
      <c r="H7" s="22" t="s">
        <v>12</v>
      </c>
      <c r="I7" s="22" t="s">
        <v>13</v>
      </c>
      <c r="J7" s="22" t="s">
        <v>14</v>
      </c>
      <c r="K7" s="22" t="s">
        <v>15</v>
      </c>
      <c r="L7" s="22" t="s">
        <v>16</v>
      </c>
      <c r="M7" s="22"/>
      <c r="N7" s="22" t="s">
        <v>7</v>
      </c>
      <c r="O7" s="22" t="s">
        <v>8</v>
      </c>
      <c r="P7" s="22" t="s">
        <v>9</v>
      </c>
      <c r="Q7" s="22" t="s">
        <v>10</v>
      </c>
      <c r="R7" s="23" t="s">
        <v>11</v>
      </c>
      <c r="S7" s="22" t="s">
        <v>12</v>
      </c>
      <c r="T7" s="22" t="s">
        <v>13</v>
      </c>
      <c r="U7" s="22" t="s">
        <v>14</v>
      </c>
      <c r="V7" s="22" t="s">
        <v>15</v>
      </c>
      <c r="W7" s="24" t="s">
        <v>16</v>
      </c>
    </row>
    <row r="8" spans="1:23" x14ac:dyDescent="0.5">
      <c r="A8" s="26">
        <v>1</v>
      </c>
      <c r="B8" s="27" t="s">
        <v>17</v>
      </c>
      <c r="C8" s="28">
        <v>622</v>
      </c>
      <c r="D8" s="28">
        <v>622</v>
      </c>
      <c r="E8" s="28">
        <v>622</v>
      </c>
      <c r="F8" s="28"/>
      <c r="G8" s="29">
        <v>0</v>
      </c>
      <c r="H8" s="28">
        <v>0</v>
      </c>
      <c r="I8" s="30">
        <f>IFERROR(+H8/F8,0)</f>
        <v>0</v>
      </c>
      <c r="J8" s="31">
        <v>622</v>
      </c>
      <c r="K8" s="31">
        <f>J8+H8</f>
        <v>622</v>
      </c>
      <c r="L8" s="32">
        <f t="shared" ref="L8:L14" si="0">IFERROR(K8/C8*100,0)</f>
        <v>100</v>
      </c>
      <c r="M8" s="32"/>
      <c r="N8" s="28">
        <f>3782+72</f>
        <v>3854</v>
      </c>
      <c r="O8" s="28">
        <v>3854</v>
      </c>
      <c r="P8" s="28">
        <v>3854</v>
      </c>
      <c r="Q8" s="28"/>
      <c r="R8" s="29">
        <v>0</v>
      </c>
      <c r="S8" s="28">
        <v>0</v>
      </c>
      <c r="T8" s="30">
        <f>IFERROR(S8/Q8,0)</f>
        <v>0</v>
      </c>
      <c r="U8" s="31">
        <v>3782</v>
      </c>
      <c r="V8" s="31">
        <f>+S8+U8</f>
        <v>3782</v>
      </c>
      <c r="W8" s="32">
        <f t="shared" ref="W8:W14" si="1">IFERROR(V8/N8*100,0)</f>
        <v>98.131811105345108</v>
      </c>
    </row>
    <row r="9" spans="1:23" x14ac:dyDescent="0.5">
      <c r="A9" s="26">
        <v>2</v>
      </c>
      <c r="B9" s="27" t="s">
        <v>18</v>
      </c>
      <c r="C9" s="28">
        <v>56</v>
      </c>
      <c r="D9" s="28">
        <v>56</v>
      </c>
      <c r="E9" s="28">
        <v>56</v>
      </c>
      <c r="F9" s="28"/>
      <c r="G9" s="29">
        <v>0</v>
      </c>
      <c r="H9" s="28">
        <v>0</v>
      </c>
      <c r="I9" s="30">
        <f t="shared" ref="I9:I15" si="2">IFERROR(+H9/F9,0)</f>
        <v>0</v>
      </c>
      <c r="J9" s="31">
        <v>56</v>
      </c>
      <c r="K9" s="31">
        <f>J9+H9</f>
        <v>56</v>
      </c>
      <c r="L9" s="32">
        <f t="shared" si="0"/>
        <v>100</v>
      </c>
      <c r="M9" s="32"/>
      <c r="N9" s="28">
        <v>525</v>
      </c>
      <c r="O9" s="28">
        <v>525</v>
      </c>
      <c r="P9" s="28">
        <v>525</v>
      </c>
      <c r="Q9" s="28"/>
      <c r="R9" s="29">
        <v>0</v>
      </c>
      <c r="S9" s="28">
        <v>0</v>
      </c>
      <c r="T9" s="30">
        <f>IFERROR(S9/Q9,0)</f>
        <v>0</v>
      </c>
      <c r="U9" s="31">
        <v>505</v>
      </c>
      <c r="V9" s="31">
        <f t="shared" ref="V9:V13" si="3">+S9+U9</f>
        <v>505</v>
      </c>
      <c r="W9" s="32">
        <f t="shared" si="1"/>
        <v>96.19047619047619</v>
      </c>
    </row>
    <row r="10" spans="1:23" x14ac:dyDescent="0.5">
      <c r="A10" s="26">
        <v>3</v>
      </c>
      <c r="B10" s="33" t="s">
        <v>19</v>
      </c>
      <c r="C10" s="28">
        <v>60</v>
      </c>
      <c r="D10" s="28">
        <v>60</v>
      </c>
      <c r="E10" s="28">
        <v>60</v>
      </c>
      <c r="F10" s="28">
        <v>58</v>
      </c>
      <c r="G10" s="29">
        <v>6</v>
      </c>
      <c r="H10" s="28">
        <v>8</v>
      </c>
      <c r="I10" s="30">
        <f t="shared" si="2"/>
        <v>0.13793103448275862</v>
      </c>
      <c r="J10" s="31">
        <v>2</v>
      </c>
      <c r="K10" s="31">
        <f t="shared" ref="K10:K15" si="4">J10+H10</f>
        <v>10</v>
      </c>
      <c r="L10" s="32">
        <f t="shared" si="0"/>
        <v>16.666666666666664</v>
      </c>
      <c r="M10" s="32"/>
      <c r="N10" s="28">
        <v>150</v>
      </c>
      <c r="O10" s="28"/>
      <c r="P10" s="28"/>
      <c r="Q10" s="28"/>
      <c r="R10" s="29">
        <v>0</v>
      </c>
      <c r="S10" s="28">
        <v>0</v>
      </c>
      <c r="T10" s="30">
        <f t="shared" ref="T10:T14" si="5">IFERROR(S10/Q10,0)</f>
        <v>0</v>
      </c>
      <c r="U10" s="31">
        <v>0</v>
      </c>
      <c r="V10" s="31">
        <f t="shared" si="3"/>
        <v>0</v>
      </c>
      <c r="W10" s="32">
        <f t="shared" si="1"/>
        <v>0</v>
      </c>
    </row>
    <row r="11" spans="1:23" x14ac:dyDescent="0.5">
      <c r="A11" s="26">
        <v>4</v>
      </c>
      <c r="B11" s="27" t="s">
        <v>20</v>
      </c>
      <c r="C11" s="28">
        <v>3500</v>
      </c>
      <c r="D11" s="28">
        <v>836</v>
      </c>
      <c r="E11" s="28">
        <v>599</v>
      </c>
      <c r="F11" s="28">
        <v>200</v>
      </c>
      <c r="G11" s="29">
        <v>0</v>
      </c>
      <c r="H11" s="28">
        <v>2</v>
      </c>
      <c r="I11" s="30">
        <f t="shared" si="2"/>
        <v>0.01</v>
      </c>
      <c r="J11" s="31">
        <v>436</v>
      </c>
      <c r="K11" s="31">
        <f t="shared" si="4"/>
        <v>438</v>
      </c>
      <c r="L11" s="32">
        <f t="shared" si="0"/>
        <v>12.514285714285714</v>
      </c>
      <c r="M11" s="32"/>
      <c r="N11" s="28"/>
      <c r="O11" s="28"/>
      <c r="P11" s="28"/>
      <c r="Q11" s="28"/>
      <c r="R11" s="29">
        <v>0</v>
      </c>
      <c r="S11" s="28">
        <v>0</v>
      </c>
      <c r="T11" s="30">
        <f t="shared" si="5"/>
        <v>0</v>
      </c>
      <c r="U11" s="31">
        <v>0</v>
      </c>
      <c r="V11" s="31">
        <f t="shared" si="3"/>
        <v>0</v>
      </c>
      <c r="W11" s="32">
        <f t="shared" si="1"/>
        <v>0</v>
      </c>
    </row>
    <row r="12" spans="1:23" x14ac:dyDescent="0.5">
      <c r="A12" s="26">
        <v>5</v>
      </c>
      <c r="B12" s="27" t="s">
        <v>21</v>
      </c>
      <c r="C12" s="28">
        <v>14725</v>
      </c>
      <c r="D12" s="28">
        <v>5514</v>
      </c>
      <c r="E12" s="28">
        <v>2333</v>
      </c>
      <c r="F12" s="28">
        <v>661</v>
      </c>
      <c r="G12" s="29">
        <v>10</v>
      </c>
      <c r="H12" s="28">
        <v>21</v>
      </c>
      <c r="I12" s="30">
        <f t="shared" si="2"/>
        <v>3.1770045385779121E-2</v>
      </c>
      <c r="J12" s="31">
        <v>1110</v>
      </c>
      <c r="K12" s="31">
        <f t="shared" si="4"/>
        <v>1131</v>
      </c>
      <c r="L12" s="32">
        <f t="shared" si="0"/>
        <v>7.6808149405772488</v>
      </c>
      <c r="M12" s="32" t="s">
        <v>22</v>
      </c>
      <c r="N12" s="28">
        <v>140403</v>
      </c>
      <c r="O12" s="28">
        <v>12400</v>
      </c>
      <c r="P12" s="28">
        <v>9805</v>
      </c>
      <c r="Q12" s="28"/>
      <c r="R12" s="29">
        <v>0</v>
      </c>
      <c r="S12" s="28">
        <v>0</v>
      </c>
      <c r="T12" s="30">
        <f t="shared" si="5"/>
        <v>0</v>
      </c>
      <c r="U12" s="31">
        <v>0</v>
      </c>
      <c r="V12" s="31">
        <f t="shared" si="3"/>
        <v>0</v>
      </c>
      <c r="W12" s="32">
        <f t="shared" si="1"/>
        <v>0</v>
      </c>
    </row>
    <row r="13" spans="1:23" x14ac:dyDescent="0.5">
      <c r="A13" s="26">
        <v>6</v>
      </c>
      <c r="B13" s="27" t="s">
        <v>23</v>
      </c>
      <c r="C13" s="28">
        <v>111</v>
      </c>
      <c r="D13" s="28">
        <v>111</v>
      </c>
      <c r="E13" s="28">
        <v>111</v>
      </c>
      <c r="F13" s="28"/>
      <c r="G13" s="29">
        <v>0</v>
      </c>
      <c r="H13" s="28">
        <v>0</v>
      </c>
      <c r="I13" s="30">
        <f t="shared" si="2"/>
        <v>0</v>
      </c>
      <c r="J13" s="31">
        <v>111</v>
      </c>
      <c r="K13" s="31">
        <f t="shared" si="4"/>
        <v>111</v>
      </c>
      <c r="L13" s="32">
        <f t="shared" si="0"/>
        <v>100</v>
      </c>
      <c r="M13" s="32"/>
      <c r="N13" s="28">
        <v>710</v>
      </c>
      <c r="O13" s="28">
        <v>710</v>
      </c>
      <c r="P13" s="28">
        <v>710</v>
      </c>
      <c r="Q13" s="28"/>
      <c r="R13" s="29">
        <v>0</v>
      </c>
      <c r="S13" s="28">
        <v>0</v>
      </c>
      <c r="T13" s="30">
        <f t="shared" si="5"/>
        <v>0</v>
      </c>
      <c r="U13" s="31">
        <v>710</v>
      </c>
      <c r="V13" s="31">
        <f t="shared" si="3"/>
        <v>710</v>
      </c>
      <c r="W13" s="32">
        <f t="shared" si="1"/>
        <v>100</v>
      </c>
    </row>
    <row r="14" spans="1:23" x14ac:dyDescent="0.5">
      <c r="A14" s="26">
        <v>7</v>
      </c>
      <c r="B14" s="27" t="s">
        <v>24</v>
      </c>
      <c r="C14" s="28">
        <f>2000+6400</f>
        <v>8400</v>
      </c>
      <c r="D14" s="28">
        <f>837+512</f>
        <v>1349</v>
      </c>
      <c r="E14" s="28">
        <f>837+390</f>
        <v>1227</v>
      </c>
      <c r="F14" s="28">
        <v>200</v>
      </c>
      <c r="G14" s="29">
        <v>4</v>
      </c>
      <c r="H14" s="28">
        <v>7</v>
      </c>
      <c r="I14" s="30">
        <f t="shared" si="2"/>
        <v>3.5000000000000003E-2</v>
      </c>
      <c r="J14" s="31">
        <v>125</v>
      </c>
      <c r="K14" s="31">
        <f t="shared" si="4"/>
        <v>132</v>
      </c>
      <c r="L14" s="32">
        <f t="shared" si="0"/>
        <v>1.5714285714285716</v>
      </c>
      <c r="M14" s="32"/>
      <c r="N14" s="28">
        <v>119750</v>
      </c>
      <c r="O14" s="28">
        <v>485</v>
      </c>
      <c r="P14" s="28"/>
      <c r="Q14" s="28"/>
      <c r="R14" s="29">
        <v>0</v>
      </c>
      <c r="S14" s="28">
        <v>0</v>
      </c>
      <c r="T14" s="30">
        <f t="shared" si="5"/>
        <v>0</v>
      </c>
      <c r="U14" s="31"/>
      <c r="V14" s="31"/>
      <c r="W14" s="32">
        <f t="shared" si="1"/>
        <v>0</v>
      </c>
    </row>
    <row r="15" spans="1:23" x14ac:dyDescent="0.5">
      <c r="A15" s="26">
        <v>8</v>
      </c>
      <c r="B15" s="27" t="s">
        <v>25</v>
      </c>
      <c r="C15" s="28">
        <v>16600</v>
      </c>
      <c r="D15" s="28">
        <v>1070</v>
      </c>
      <c r="E15" s="28">
        <v>302</v>
      </c>
      <c r="F15" s="28">
        <v>400</v>
      </c>
      <c r="G15" s="29">
        <v>6</v>
      </c>
      <c r="H15" s="28">
        <v>12</v>
      </c>
      <c r="I15" s="30">
        <f t="shared" si="2"/>
        <v>0.03</v>
      </c>
      <c r="J15" s="31">
        <v>126</v>
      </c>
      <c r="K15" s="31">
        <f t="shared" si="4"/>
        <v>138</v>
      </c>
      <c r="L15" s="32"/>
      <c r="M15" s="32"/>
      <c r="N15" s="28"/>
      <c r="O15" s="28"/>
      <c r="P15" s="28"/>
      <c r="Q15" s="28"/>
      <c r="R15" s="29"/>
      <c r="S15" s="28"/>
      <c r="T15" s="30"/>
      <c r="U15" s="31"/>
      <c r="V15" s="31"/>
      <c r="W15" s="32"/>
    </row>
    <row r="16" spans="1:23" x14ac:dyDescent="0.5">
      <c r="A16" s="34"/>
      <c r="B16" s="34" t="s">
        <v>26</v>
      </c>
      <c r="C16" s="34">
        <f t="shared" ref="C16:H16" si="6">SUM(C8:C15)</f>
        <v>44074</v>
      </c>
      <c r="D16" s="34">
        <f t="shared" si="6"/>
        <v>9618</v>
      </c>
      <c r="E16" s="34">
        <f t="shared" si="6"/>
        <v>5310</v>
      </c>
      <c r="F16" s="34">
        <f t="shared" si="6"/>
        <v>1519</v>
      </c>
      <c r="G16" s="34">
        <f t="shared" si="6"/>
        <v>26</v>
      </c>
      <c r="H16" s="34">
        <f t="shared" si="6"/>
        <v>50</v>
      </c>
      <c r="I16" s="35">
        <f>IFERROR(+H16/F16,0)</f>
        <v>3.2916392363396975E-2</v>
      </c>
      <c r="J16" s="36">
        <f>SUM(J8:J15)</f>
        <v>2588</v>
      </c>
      <c r="K16" s="36">
        <f>SUM(K8:K15)</f>
        <v>2638</v>
      </c>
      <c r="L16" s="37">
        <f>+K16/C16</f>
        <v>5.9853882107364885E-2</v>
      </c>
      <c r="M16" s="37"/>
      <c r="N16" s="34">
        <f>SUM(N8:N15)</f>
        <v>265392</v>
      </c>
      <c r="O16" s="34">
        <f t="shared" ref="O16:S16" si="7">SUM(O8:O15)</f>
        <v>17974</v>
      </c>
      <c r="P16" s="34">
        <f t="shared" si="7"/>
        <v>14894</v>
      </c>
      <c r="Q16" s="34">
        <f t="shared" si="7"/>
        <v>0</v>
      </c>
      <c r="R16" s="34">
        <f t="shared" si="7"/>
        <v>0</v>
      </c>
      <c r="S16" s="34">
        <f t="shared" si="7"/>
        <v>0</v>
      </c>
      <c r="T16" s="35">
        <f>IFERROR(S16/Q16,0)</f>
        <v>0</v>
      </c>
      <c r="U16" s="36">
        <f>SUM(U8:U15)</f>
        <v>4997</v>
      </c>
      <c r="V16" s="36">
        <f>SUM(V8:V15)</f>
        <v>4997</v>
      </c>
      <c r="W16" s="37">
        <f>+V16/N16</f>
        <v>1.8828751431844214E-2</v>
      </c>
    </row>
    <row r="17" spans="1:23" x14ac:dyDescent="0.5">
      <c r="A17" s="2"/>
      <c r="B17" s="2"/>
      <c r="C17" s="2"/>
      <c r="D17" s="2"/>
      <c r="E17" s="2"/>
      <c r="F17" s="2"/>
      <c r="G17" s="2"/>
      <c r="H17" s="2"/>
      <c r="I17" s="38"/>
      <c r="J17" s="2"/>
      <c r="K17" s="2"/>
      <c r="L17" s="38"/>
      <c r="M17" s="38"/>
      <c r="N17" s="2"/>
      <c r="O17" s="2"/>
      <c r="P17" s="2"/>
      <c r="Q17" s="2"/>
      <c r="R17" s="2"/>
      <c r="S17" s="2"/>
      <c r="T17" s="38"/>
      <c r="U17" s="2"/>
      <c r="V17" s="2"/>
      <c r="W17" s="38"/>
    </row>
    <row r="18" spans="1:23" x14ac:dyDescent="0.5">
      <c r="A18" s="2"/>
      <c r="B18" s="2"/>
      <c r="C18" s="2"/>
      <c r="D18" s="2"/>
      <c r="E18" s="2"/>
      <c r="F18" s="2"/>
      <c r="G18" s="2"/>
      <c r="H18" s="2"/>
      <c r="I18" s="38"/>
      <c r="J18" s="2"/>
      <c r="K18" s="2"/>
      <c r="L18" s="38"/>
      <c r="M18" s="38"/>
      <c r="N18" s="2"/>
      <c r="O18" s="2"/>
      <c r="P18" s="39"/>
      <c r="Q18" s="39"/>
      <c r="R18" s="39"/>
      <c r="S18" s="2"/>
      <c r="T18" s="38"/>
      <c r="U18"/>
      <c r="V18" s="39"/>
      <c r="W18" s="38"/>
    </row>
    <row r="19" spans="1:23" x14ac:dyDescent="0.5">
      <c r="B19" s="40"/>
      <c r="C19" s="25"/>
      <c r="P19" s="11"/>
      <c r="Q19" s="11"/>
      <c r="U19" s="11"/>
      <c r="V19" s="11"/>
    </row>
    <row r="21" spans="1:23" x14ac:dyDescent="0.5">
      <c r="B21" s="40"/>
      <c r="C21" s="25"/>
    </row>
    <row r="25" spans="1:23" x14ac:dyDescent="0.5">
      <c r="S25" s="11"/>
    </row>
  </sheetData>
  <mergeCells count="1">
    <mergeCell ref="A1:W1"/>
  </mergeCells>
  <conditionalFormatting sqref="D8:E15">
    <cfRule type="expression" dxfId="9" priority="5">
      <formula>D8&gt;C8</formula>
    </cfRule>
  </conditionalFormatting>
  <conditionalFormatting sqref="K8:K15">
    <cfRule type="expression" dxfId="8" priority="4">
      <formula>D8&lt;K8</formula>
    </cfRule>
  </conditionalFormatting>
  <conditionalFormatting sqref="L8:M15 W8:W15">
    <cfRule type="cellIs" dxfId="7" priority="1" operator="greaterThan">
      <formula>100</formula>
    </cfRule>
  </conditionalFormatting>
  <conditionalFormatting sqref="O8:P15">
    <cfRule type="expression" dxfId="6" priority="3">
      <formula>N8&lt;O8</formula>
    </cfRule>
  </conditionalFormatting>
  <conditionalFormatting sqref="V8:V15">
    <cfRule type="expression" dxfId="5" priority="2">
      <formula>P8&lt;V8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5"/>
  <sheetViews>
    <sheetView zoomScale="55" zoomScaleNormal="55" workbookViewId="0">
      <selection activeCell="F16" sqref="F16"/>
    </sheetView>
  </sheetViews>
  <sheetFormatPr defaultColWidth="9.1796875" defaultRowHeight="21" x14ac:dyDescent="0.5"/>
  <cols>
    <col min="1" max="1" width="8.1796875" style="1" bestFit="1" customWidth="1"/>
    <col min="2" max="2" width="59.81640625" style="1" bestFit="1" customWidth="1"/>
    <col min="3" max="3" width="27.7265625" style="1" customWidth="1"/>
    <col min="4" max="4" width="25.26953125" style="1" customWidth="1"/>
    <col min="5" max="5" width="19" style="1" customWidth="1"/>
    <col min="6" max="6" width="14.81640625" style="1" customWidth="1"/>
    <col min="7" max="7" width="16.1796875" style="1" customWidth="1"/>
    <col min="8" max="8" width="17" style="1" customWidth="1"/>
    <col min="9" max="9" width="16.81640625" style="1" customWidth="1"/>
    <col min="10" max="10" width="19.1796875" style="1" customWidth="1"/>
    <col min="11" max="11" width="23.7265625" style="1" customWidth="1"/>
    <col min="12" max="12" width="18.7265625" style="1" customWidth="1"/>
    <col min="13" max="13" width="27" style="1" hidden="1" customWidth="1"/>
    <col min="14" max="14" width="23.453125" style="1" customWidth="1"/>
    <col min="15" max="15" width="24" style="1" customWidth="1"/>
    <col min="16" max="16" width="21.1796875" style="1" customWidth="1"/>
    <col min="17" max="17" width="20.7265625" style="1" customWidth="1"/>
    <col min="18" max="18" width="19.7265625" style="1" customWidth="1"/>
    <col min="19" max="19" width="17.81640625" style="1" customWidth="1"/>
    <col min="20" max="20" width="18.81640625" style="1" customWidth="1"/>
    <col min="21" max="21" width="19.1796875" style="1" customWidth="1"/>
    <col min="22" max="22" width="22.26953125" style="1" customWidth="1"/>
    <col min="23" max="23" width="19.7265625" style="1" customWidth="1"/>
    <col min="24" max="16384" width="9.1796875" style="1"/>
  </cols>
  <sheetData>
    <row r="1" spans="1:23" x14ac:dyDescent="0.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</row>
    <row r="2" spans="1:23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1:23" x14ac:dyDescent="0.5">
      <c r="A3" s="3"/>
      <c r="B3" s="4" t="s">
        <v>1</v>
      </c>
      <c r="C3" s="5">
        <v>45474</v>
      </c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7"/>
      <c r="S3" s="3"/>
      <c r="T3" s="3"/>
      <c r="U3" s="7"/>
      <c r="V3" s="3"/>
      <c r="W3" s="3"/>
    </row>
    <row r="4" spans="1:23" x14ac:dyDescent="0.5">
      <c r="A4" s="3"/>
      <c r="B4" s="4" t="s">
        <v>2</v>
      </c>
      <c r="C4" s="5">
        <v>45475</v>
      </c>
      <c r="D4" s="3"/>
      <c r="E4" s="3"/>
      <c r="F4" s="3"/>
      <c r="G4" s="3"/>
      <c r="I4" s="3"/>
      <c r="J4" s="8"/>
      <c r="K4" s="3"/>
      <c r="L4" s="3"/>
      <c r="M4" s="3"/>
      <c r="N4" s="3"/>
      <c r="O4" s="3"/>
      <c r="P4" s="7"/>
      <c r="Q4" s="7"/>
      <c r="R4" s="3"/>
      <c r="S4" s="7"/>
      <c r="T4" s="8"/>
      <c r="U4" s="9"/>
      <c r="V4" s="7"/>
      <c r="W4" s="3"/>
    </row>
    <row r="5" spans="1:23" ht="21.5" thickBot="1" x14ac:dyDescent="0.55000000000000004">
      <c r="A5" s="3"/>
      <c r="B5" s="4"/>
      <c r="C5" s="10"/>
      <c r="D5" s="3"/>
      <c r="E5" s="3"/>
      <c r="F5" s="3"/>
      <c r="G5" s="3"/>
      <c r="H5" s="3"/>
      <c r="I5" s="3"/>
      <c r="J5" s="8"/>
      <c r="K5" s="7"/>
      <c r="L5" s="7"/>
      <c r="M5" s="7"/>
      <c r="N5" s="3"/>
      <c r="O5" s="3"/>
      <c r="P5" s="3"/>
      <c r="Q5" s="3"/>
      <c r="R5" s="3"/>
      <c r="S5" s="3"/>
      <c r="T5" s="3"/>
      <c r="U5" s="7"/>
      <c r="V5" s="7"/>
      <c r="W5" s="11"/>
    </row>
    <row r="6" spans="1:23" ht="24.5" thickBot="1" x14ac:dyDescent="0.55000000000000004">
      <c r="A6" s="12" t="s">
        <v>3</v>
      </c>
      <c r="B6" s="13" t="s">
        <v>4</v>
      </c>
      <c r="C6" s="14" t="s">
        <v>5</v>
      </c>
      <c r="D6" s="15"/>
      <c r="E6" s="15"/>
      <c r="F6" s="15"/>
      <c r="G6" s="15"/>
      <c r="H6" s="15"/>
      <c r="I6" s="15"/>
      <c r="J6" s="15"/>
      <c r="K6" s="15"/>
      <c r="L6" s="16"/>
      <c r="M6" s="15"/>
      <c r="N6" s="17" t="s">
        <v>6</v>
      </c>
      <c r="O6" s="18"/>
      <c r="P6" s="18"/>
      <c r="Q6" s="18"/>
      <c r="R6" s="18"/>
      <c r="S6" s="18"/>
      <c r="T6" s="18"/>
      <c r="U6" s="18"/>
      <c r="V6" s="18"/>
      <c r="W6" s="19"/>
    </row>
    <row r="7" spans="1:23" s="25" customFormat="1" ht="63.5" thickBot="1" x14ac:dyDescent="0.55000000000000004">
      <c r="A7" s="20"/>
      <c r="B7" s="21"/>
      <c r="C7" s="22" t="s">
        <v>7</v>
      </c>
      <c r="D7" s="22" t="s">
        <v>8</v>
      </c>
      <c r="E7" s="22" t="s">
        <v>9</v>
      </c>
      <c r="F7" s="22" t="s">
        <v>10</v>
      </c>
      <c r="G7" s="23" t="s">
        <v>11</v>
      </c>
      <c r="H7" s="22" t="s">
        <v>12</v>
      </c>
      <c r="I7" s="22" t="s">
        <v>13</v>
      </c>
      <c r="J7" s="22" t="s">
        <v>14</v>
      </c>
      <c r="K7" s="22" t="s">
        <v>15</v>
      </c>
      <c r="L7" s="22" t="s">
        <v>16</v>
      </c>
      <c r="M7" s="22"/>
      <c r="N7" s="22" t="s">
        <v>7</v>
      </c>
      <c r="O7" s="22" t="s">
        <v>8</v>
      </c>
      <c r="P7" s="22" t="s">
        <v>9</v>
      </c>
      <c r="Q7" s="22" t="s">
        <v>10</v>
      </c>
      <c r="R7" s="23" t="s">
        <v>11</v>
      </c>
      <c r="S7" s="22" t="s">
        <v>12</v>
      </c>
      <c r="T7" s="22" t="s">
        <v>13</v>
      </c>
      <c r="U7" s="22" t="s">
        <v>14</v>
      </c>
      <c r="V7" s="22" t="s">
        <v>15</v>
      </c>
      <c r="W7" s="24" t="s">
        <v>16</v>
      </c>
    </row>
    <row r="8" spans="1:23" x14ac:dyDescent="0.5">
      <c r="A8" s="26">
        <v>1</v>
      </c>
      <c r="B8" s="27" t="s">
        <v>17</v>
      </c>
      <c r="C8" s="28">
        <v>622</v>
      </c>
      <c r="D8" s="28">
        <v>622</v>
      </c>
      <c r="E8" s="28">
        <v>622</v>
      </c>
      <c r="F8" s="28"/>
      <c r="G8" s="29">
        <v>0</v>
      </c>
      <c r="H8" s="28">
        <v>0</v>
      </c>
      <c r="I8" s="30">
        <f>IFERROR(+H8/F8,0)</f>
        <v>0</v>
      </c>
      <c r="J8" s="31">
        <v>622</v>
      </c>
      <c r="K8" s="31">
        <f>J8+H8</f>
        <v>622</v>
      </c>
      <c r="L8" s="32">
        <f t="shared" ref="L8:L14" si="0">IFERROR(K8/C8*100,0)</f>
        <v>100</v>
      </c>
      <c r="M8" s="32"/>
      <c r="N8" s="28">
        <f>3782+72</f>
        <v>3854</v>
      </c>
      <c r="O8" s="28">
        <v>3854</v>
      </c>
      <c r="P8" s="28">
        <v>3854</v>
      </c>
      <c r="Q8" s="28"/>
      <c r="R8" s="29">
        <v>0</v>
      </c>
      <c r="S8" s="28">
        <v>0</v>
      </c>
      <c r="T8" s="30">
        <f>IFERROR(S8/Q8,0)</f>
        <v>0</v>
      </c>
      <c r="U8" s="31">
        <v>3782</v>
      </c>
      <c r="V8" s="31">
        <f>+S8+U8</f>
        <v>3782</v>
      </c>
      <c r="W8" s="32">
        <f t="shared" ref="W8:W14" si="1">IFERROR(V8/N8*100,0)</f>
        <v>98.131811105345108</v>
      </c>
    </row>
    <row r="9" spans="1:23" x14ac:dyDescent="0.5">
      <c r="A9" s="26">
        <v>2</v>
      </c>
      <c r="B9" s="27" t="s">
        <v>18</v>
      </c>
      <c r="C9" s="28">
        <v>56</v>
      </c>
      <c r="D9" s="28">
        <v>56</v>
      </c>
      <c r="E9" s="28">
        <v>56</v>
      </c>
      <c r="F9" s="28"/>
      <c r="G9" s="29">
        <v>0</v>
      </c>
      <c r="H9" s="28">
        <v>0</v>
      </c>
      <c r="I9" s="30">
        <f t="shared" ref="I9:I15" si="2">IFERROR(+H9/F9,0)</f>
        <v>0</v>
      </c>
      <c r="J9" s="31">
        <v>56</v>
      </c>
      <c r="K9" s="31">
        <f>J9+H9</f>
        <v>56</v>
      </c>
      <c r="L9" s="32">
        <f t="shared" si="0"/>
        <v>100</v>
      </c>
      <c r="M9" s="32"/>
      <c r="N9" s="28">
        <v>525</v>
      </c>
      <c r="O9" s="28">
        <v>525</v>
      </c>
      <c r="P9" s="28">
        <v>525</v>
      </c>
      <c r="Q9" s="28"/>
      <c r="R9" s="29">
        <v>0</v>
      </c>
      <c r="S9" s="28">
        <v>0</v>
      </c>
      <c r="T9" s="30">
        <f>IFERROR(S9/Q9,0)</f>
        <v>0</v>
      </c>
      <c r="U9" s="31">
        <v>505</v>
      </c>
      <c r="V9" s="31">
        <f t="shared" ref="V9:V13" si="3">+S9+U9</f>
        <v>505</v>
      </c>
      <c r="W9" s="32">
        <f t="shared" si="1"/>
        <v>96.19047619047619</v>
      </c>
    </row>
    <row r="10" spans="1:23" x14ac:dyDescent="0.5">
      <c r="A10" s="26">
        <v>3</v>
      </c>
      <c r="B10" s="33" t="s">
        <v>19</v>
      </c>
      <c r="C10" s="28">
        <v>40</v>
      </c>
      <c r="D10" s="28">
        <v>40</v>
      </c>
      <c r="E10" s="28">
        <v>10</v>
      </c>
      <c r="F10" s="28"/>
      <c r="G10" s="29">
        <v>0</v>
      </c>
      <c r="H10" s="28">
        <v>0</v>
      </c>
      <c r="I10" s="30">
        <f t="shared" si="2"/>
        <v>0</v>
      </c>
      <c r="J10" s="31">
        <v>0</v>
      </c>
      <c r="K10" s="31">
        <f t="shared" ref="K10:K15" si="4">J10+H10</f>
        <v>0</v>
      </c>
      <c r="L10" s="32">
        <f t="shared" si="0"/>
        <v>0</v>
      </c>
      <c r="M10" s="32"/>
      <c r="N10" s="28">
        <v>150</v>
      </c>
      <c r="O10" s="28"/>
      <c r="P10" s="28"/>
      <c r="Q10" s="28"/>
      <c r="R10" s="29">
        <v>0</v>
      </c>
      <c r="S10" s="28">
        <v>0</v>
      </c>
      <c r="T10" s="30">
        <f t="shared" ref="T10:T14" si="5">IFERROR(S10/Q10,0)</f>
        <v>0</v>
      </c>
      <c r="U10" s="31">
        <v>0</v>
      </c>
      <c r="V10" s="31">
        <f t="shared" si="3"/>
        <v>0</v>
      </c>
      <c r="W10" s="32">
        <f t="shared" si="1"/>
        <v>0</v>
      </c>
    </row>
    <row r="11" spans="1:23" x14ac:dyDescent="0.5">
      <c r="A11" s="26">
        <v>4</v>
      </c>
      <c r="B11" s="27" t="s">
        <v>20</v>
      </c>
      <c r="C11" s="28">
        <v>3500</v>
      </c>
      <c r="D11" s="28">
        <v>836</v>
      </c>
      <c r="E11" s="28">
        <v>599</v>
      </c>
      <c r="F11" s="28">
        <v>200</v>
      </c>
      <c r="G11" s="29">
        <v>2</v>
      </c>
      <c r="H11" s="28">
        <v>2</v>
      </c>
      <c r="I11" s="30">
        <f t="shared" si="2"/>
        <v>0.01</v>
      </c>
      <c r="J11" s="31">
        <v>436</v>
      </c>
      <c r="K11" s="31">
        <f t="shared" si="4"/>
        <v>438</v>
      </c>
      <c r="L11" s="32">
        <f t="shared" si="0"/>
        <v>12.514285714285714</v>
      </c>
      <c r="M11" s="32"/>
      <c r="N11" s="28"/>
      <c r="O11" s="28"/>
      <c r="P11" s="28"/>
      <c r="Q11" s="28"/>
      <c r="R11" s="29">
        <v>0</v>
      </c>
      <c r="S11" s="28">
        <v>0</v>
      </c>
      <c r="T11" s="30">
        <f t="shared" si="5"/>
        <v>0</v>
      </c>
      <c r="U11" s="31">
        <v>0</v>
      </c>
      <c r="V11" s="31">
        <f t="shared" si="3"/>
        <v>0</v>
      </c>
      <c r="W11" s="32">
        <f t="shared" si="1"/>
        <v>0</v>
      </c>
    </row>
    <row r="12" spans="1:23" x14ac:dyDescent="0.5">
      <c r="A12" s="26">
        <v>5</v>
      </c>
      <c r="B12" s="27" t="s">
        <v>21</v>
      </c>
      <c r="C12" s="28">
        <v>14725</v>
      </c>
      <c r="D12" s="28">
        <v>5514</v>
      </c>
      <c r="E12" s="28">
        <v>2333</v>
      </c>
      <c r="F12" s="28">
        <v>661</v>
      </c>
      <c r="G12" s="29">
        <v>11</v>
      </c>
      <c r="H12" s="28">
        <v>11</v>
      </c>
      <c r="I12" s="30">
        <f t="shared" si="2"/>
        <v>1.6641452344931921E-2</v>
      </c>
      <c r="J12" s="31">
        <v>1110</v>
      </c>
      <c r="K12" s="31">
        <f t="shared" si="4"/>
        <v>1121</v>
      </c>
      <c r="L12" s="32">
        <f t="shared" si="0"/>
        <v>7.6129032258064511</v>
      </c>
      <c r="M12" s="32" t="s">
        <v>22</v>
      </c>
      <c r="N12" s="28">
        <v>140403</v>
      </c>
      <c r="O12" s="28">
        <v>9805</v>
      </c>
      <c r="P12" s="28">
        <v>9805</v>
      </c>
      <c r="Q12" s="28"/>
      <c r="R12" s="29">
        <v>0</v>
      </c>
      <c r="S12" s="28">
        <v>0</v>
      </c>
      <c r="T12" s="30">
        <f t="shared" si="5"/>
        <v>0</v>
      </c>
      <c r="U12" s="31">
        <v>0</v>
      </c>
      <c r="V12" s="31">
        <f t="shared" si="3"/>
        <v>0</v>
      </c>
      <c r="W12" s="32">
        <f t="shared" si="1"/>
        <v>0</v>
      </c>
    </row>
    <row r="13" spans="1:23" x14ac:dyDescent="0.5">
      <c r="A13" s="26">
        <v>6</v>
      </c>
      <c r="B13" s="27" t="s">
        <v>23</v>
      </c>
      <c r="C13" s="28">
        <v>111</v>
      </c>
      <c r="D13" s="28">
        <v>111</v>
      </c>
      <c r="E13" s="28">
        <v>111</v>
      </c>
      <c r="F13" s="28"/>
      <c r="G13" s="29">
        <v>0</v>
      </c>
      <c r="H13" s="28">
        <v>0</v>
      </c>
      <c r="I13" s="30">
        <f t="shared" si="2"/>
        <v>0</v>
      </c>
      <c r="J13" s="31">
        <v>111</v>
      </c>
      <c r="K13" s="31">
        <f t="shared" si="4"/>
        <v>111</v>
      </c>
      <c r="L13" s="32">
        <f t="shared" si="0"/>
        <v>100</v>
      </c>
      <c r="M13" s="32"/>
      <c r="N13" s="28">
        <v>710</v>
      </c>
      <c r="O13" s="28">
        <v>710</v>
      </c>
      <c r="P13" s="28">
        <v>710</v>
      </c>
      <c r="Q13" s="28"/>
      <c r="R13" s="29">
        <v>0</v>
      </c>
      <c r="S13" s="28">
        <v>0</v>
      </c>
      <c r="T13" s="30">
        <f t="shared" si="5"/>
        <v>0</v>
      </c>
      <c r="U13" s="31">
        <v>710</v>
      </c>
      <c r="V13" s="31">
        <f t="shared" si="3"/>
        <v>710</v>
      </c>
      <c r="W13" s="32">
        <f t="shared" si="1"/>
        <v>100</v>
      </c>
    </row>
    <row r="14" spans="1:23" x14ac:dyDescent="0.5">
      <c r="A14" s="26">
        <v>7</v>
      </c>
      <c r="B14" s="27" t="s">
        <v>24</v>
      </c>
      <c r="C14" s="28">
        <f>2000+6400</f>
        <v>8400</v>
      </c>
      <c r="D14" s="28">
        <f>837+512</f>
        <v>1349</v>
      </c>
      <c r="E14" s="28">
        <f>837+390</f>
        <v>1227</v>
      </c>
      <c r="F14" s="28">
        <v>200</v>
      </c>
      <c r="G14" s="29">
        <v>3</v>
      </c>
      <c r="H14" s="28">
        <v>3</v>
      </c>
      <c r="I14" s="30">
        <f t="shared" si="2"/>
        <v>1.4999999999999999E-2</v>
      </c>
      <c r="J14" s="31">
        <v>125</v>
      </c>
      <c r="K14" s="31">
        <f t="shared" si="4"/>
        <v>128</v>
      </c>
      <c r="L14" s="32">
        <f t="shared" si="0"/>
        <v>1.5238095238095237</v>
      </c>
      <c r="M14" s="32"/>
      <c r="N14" s="28">
        <v>119750</v>
      </c>
      <c r="O14" s="28">
        <v>485</v>
      </c>
      <c r="P14" s="28"/>
      <c r="Q14" s="28"/>
      <c r="R14" s="29">
        <v>0</v>
      </c>
      <c r="S14" s="28">
        <v>0</v>
      </c>
      <c r="T14" s="30">
        <f t="shared" si="5"/>
        <v>0</v>
      </c>
      <c r="U14" s="31"/>
      <c r="V14" s="31"/>
      <c r="W14" s="32">
        <f t="shared" si="1"/>
        <v>0</v>
      </c>
    </row>
    <row r="15" spans="1:23" x14ac:dyDescent="0.5">
      <c r="A15" s="26">
        <v>8</v>
      </c>
      <c r="B15" s="27" t="s">
        <v>25</v>
      </c>
      <c r="C15" s="28">
        <v>16600</v>
      </c>
      <c r="D15" s="28">
        <v>1070</v>
      </c>
      <c r="E15" s="28">
        <v>302</v>
      </c>
      <c r="F15" s="28">
        <v>400</v>
      </c>
      <c r="G15" s="29">
        <v>6</v>
      </c>
      <c r="H15" s="28">
        <v>6</v>
      </c>
      <c r="I15" s="30">
        <f t="shared" si="2"/>
        <v>1.4999999999999999E-2</v>
      </c>
      <c r="J15" s="31">
        <v>126</v>
      </c>
      <c r="K15" s="31">
        <f t="shared" si="4"/>
        <v>132</v>
      </c>
      <c r="L15" s="32"/>
      <c r="M15" s="32"/>
      <c r="N15" s="28"/>
      <c r="O15" s="28"/>
      <c r="P15" s="28"/>
      <c r="Q15" s="28"/>
      <c r="R15" s="29"/>
      <c r="S15" s="28"/>
      <c r="T15" s="30"/>
      <c r="U15" s="31"/>
      <c r="V15" s="31"/>
      <c r="W15" s="32"/>
    </row>
    <row r="16" spans="1:23" x14ac:dyDescent="0.5">
      <c r="A16" s="34"/>
      <c r="B16" s="34" t="s">
        <v>26</v>
      </c>
      <c r="C16" s="34">
        <f t="shared" ref="C16:H16" si="6">SUM(C8:C15)</f>
        <v>44054</v>
      </c>
      <c r="D16" s="34">
        <f t="shared" si="6"/>
        <v>9598</v>
      </c>
      <c r="E16" s="34">
        <f t="shared" si="6"/>
        <v>5260</v>
      </c>
      <c r="F16" s="34">
        <f t="shared" si="6"/>
        <v>1461</v>
      </c>
      <c r="G16" s="34">
        <f t="shared" si="6"/>
        <v>22</v>
      </c>
      <c r="H16" s="34">
        <f t="shared" si="6"/>
        <v>22</v>
      </c>
      <c r="I16" s="35">
        <f>IFERROR(+H16/F16,0)</f>
        <v>1.5058179329226557E-2</v>
      </c>
      <c r="J16" s="36">
        <f>SUM(J8:J15)</f>
        <v>2586</v>
      </c>
      <c r="K16" s="36">
        <f>SUM(K8:K15)</f>
        <v>2608</v>
      </c>
      <c r="L16" s="37">
        <f>+K16/C16</f>
        <v>5.9200072638125933E-2</v>
      </c>
      <c r="M16" s="37"/>
      <c r="N16" s="34">
        <f>SUM(N8:N15)</f>
        <v>265392</v>
      </c>
      <c r="O16" s="34">
        <f t="shared" ref="O16:S16" si="7">SUM(O8:O15)</f>
        <v>15379</v>
      </c>
      <c r="P16" s="34">
        <f t="shared" si="7"/>
        <v>14894</v>
      </c>
      <c r="Q16" s="34">
        <f t="shared" si="7"/>
        <v>0</v>
      </c>
      <c r="R16" s="34">
        <f t="shared" si="7"/>
        <v>0</v>
      </c>
      <c r="S16" s="34">
        <f t="shared" si="7"/>
        <v>0</v>
      </c>
      <c r="T16" s="35">
        <f>IFERROR(S16/Q16,0)</f>
        <v>0</v>
      </c>
      <c r="U16" s="36">
        <f>SUM(U8:U15)</f>
        <v>4997</v>
      </c>
      <c r="V16" s="36">
        <f>SUM(V8:V15)</f>
        <v>4997</v>
      </c>
      <c r="W16" s="37">
        <f>+V16/N16</f>
        <v>1.8828751431844214E-2</v>
      </c>
    </row>
    <row r="17" spans="1:23" x14ac:dyDescent="0.5">
      <c r="A17" s="2"/>
      <c r="B17" s="2"/>
      <c r="C17" s="2"/>
      <c r="D17" s="2"/>
      <c r="E17" s="2"/>
      <c r="F17" s="2"/>
      <c r="G17" s="2"/>
      <c r="H17" s="2"/>
      <c r="I17" s="38"/>
      <c r="J17" s="2"/>
      <c r="K17" s="2"/>
      <c r="L17" s="38"/>
      <c r="M17" s="38"/>
      <c r="N17" s="2"/>
      <c r="O17" s="2"/>
      <c r="P17" s="2"/>
      <c r="Q17" s="2"/>
      <c r="R17" s="2"/>
      <c r="S17" s="2"/>
      <c r="T17" s="38"/>
      <c r="U17" s="2"/>
      <c r="V17" s="2"/>
      <c r="W17" s="38"/>
    </row>
    <row r="18" spans="1:23" x14ac:dyDescent="0.5">
      <c r="A18" s="2"/>
      <c r="B18" s="2"/>
      <c r="C18" s="2"/>
      <c r="D18" s="2"/>
      <c r="E18" s="2"/>
      <c r="F18" s="2"/>
      <c r="G18" s="2"/>
      <c r="H18" s="2"/>
      <c r="I18" s="38"/>
      <c r="J18" s="2"/>
      <c r="K18" s="2"/>
      <c r="L18" s="38"/>
      <c r="M18" s="38"/>
      <c r="N18" s="2"/>
      <c r="O18" s="2"/>
      <c r="P18" s="39"/>
      <c r="Q18" s="39"/>
      <c r="R18" s="39"/>
      <c r="S18" s="2"/>
      <c r="T18" s="38"/>
      <c r="U18"/>
      <c r="V18" s="39"/>
      <c r="W18" s="38"/>
    </row>
    <row r="19" spans="1:23" x14ac:dyDescent="0.5">
      <c r="B19" s="40"/>
      <c r="C19" s="25"/>
      <c r="P19" s="11"/>
      <c r="Q19" s="11"/>
      <c r="U19" s="11"/>
      <c r="V19" s="11"/>
    </row>
    <row r="21" spans="1:23" x14ac:dyDescent="0.5">
      <c r="B21" s="40"/>
      <c r="C21" s="25"/>
    </row>
    <row r="25" spans="1:23" x14ac:dyDescent="0.5">
      <c r="S25" s="11"/>
    </row>
  </sheetData>
  <mergeCells count="1">
    <mergeCell ref="A1:W1"/>
  </mergeCells>
  <conditionalFormatting sqref="D8:E15">
    <cfRule type="expression" dxfId="4" priority="5">
      <formula>D8&gt;C8</formula>
    </cfRule>
  </conditionalFormatting>
  <conditionalFormatting sqref="K8:K15">
    <cfRule type="expression" dxfId="3" priority="4">
      <formula>D8&lt;K8</formula>
    </cfRule>
  </conditionalFormatting>
  <conditionalFormatting sqref="L8:M15 W8:W15">
    <cfRule type="cellIs" dxfId="2" priority="1" operator="greaterThan">
      <formula>100</formula>
    </cfRule>
  </conditionalFormatting>
  <conditionalFormatting sqref="O8:P15">
    <cfRule type="expression" dxfId="1" priority="3">
      <formula>N8&lt;O8</formula>
    </cfRule>
  </conditionalFormatting>
  <conditionalFormatting sqref="V8:V15">
    <cfRule type="expression" dxfId="0" priority="2">
      <formula>P8&lt;V8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01.07.2024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2024-09-07T05:53:39Z</dcterms:modified>
</cp:coreProperties>
</file>