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showInkAnnotation="0" hidePivotFieldList="1" autoCompressPictures="0" defaultThemeVersion="166925"/>
  <xr:revisionPtr revIDLastSave="204" documentId="11_FFA3CB3B793D5F574BF07A147DEBDB368E0D7B6B" xr6:coauthVersionLast="47" xr6:coauthVersionMax="47" xr10:uidLastSave="{ED06F167-67B5-48EC-B523-4802A88C3F2A}"/>
  <bookViews>
    <workbookView xWindow="0" yWindow="0" windowWidth="0" windowHeight="0" xr2:uid="{00000000-000D-0000-FFFF-FFFF00000000}"/>
  </bookViews>
  <sheets>
    <sheet name="Pivot table" sheetId="2" r:id="rId1"/>
    <sheet name="Sheet1" sheetId="1" r:id="rId2"/>
  </sheets>
  <calcPr calcId="191028" refMode="R1C1" iterateCount="0" calcOnSave="0" concurrentCalc="0"/>
  <pivotCaches>
    <pivotCache cacheId="297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C27" i="1"/>
  <c r="D27" i="1"/>
  <c r="E27" i="1"/>
  <c r="F27" i="1"/>
  <c r="G27" i="1"/>
  <c r="H27" i="1"/>
  <c r="J27" i="1"/>
  <c r="N27" i="1"/>
  <c r="O27" i="1"/>
  <c r="N23" i="1"/>
  <c r="N24" i="1"/>
  <c r="N28" i="1"/>
  <c r="N29" i="1"/>
  <c r="N22" i="1"/>
  <c r="N19" i="1"/>
  <c r="N30" i="1"/>
  <c r="N37" i="1"/>
  <c r="N38" i="1"/>
  <c r="N48" i="1"/>
  <c r="N42" i="1"/>
  <c r="N52" i="1"/>
  <c r="N36" i="1"/>
  <c r="N47" i="1"/>
  <c r="N50" i="1"/>
  <c r="N32" i="1"/>
  <c r="N5" i="1"/>
  <c r="N7" i="1"/>
  <c r="N2" i="1"/>
  <c r="N3" i="1"/>
  <c r="N4" i="1"/>
  <c r="N14" i="1"/>
  <c r="N21" i="1"/>
  <c r="N16" i="1"/>
  <c r="N10" i="1"/>
  <c r="N49" i="1"/>
  <c r="N34" i="1"/>
  <c r="N45" i="1"/>
  <c r="N6" i="1"/>
  <c r="N12" i="1"/>
  <c r="N41" i="1"/>
  <c r="N31" i="1"/>
  <c r="N33" i="1"/>
  <c r="N40" i="1"/>
  <c r="N51" i="1"/>
  <c r="N17" i="1"/>
  <c r="N20" i="1"/>
  <c r="N25" i="1"/>
  <c r="N13" i="1"/>
  <c r="N53" i="1"/>
  <c r="N15" i="1"/>
  <c r="N26" i="1"/>
  <c r="N39" i="1"/>
  <c r="N8" i="1"/>
  <c r="N9" i="1"/>
  <c r="N11" i="1"/>
  <c r="N18" i="1"/>
  <c r="N35" i="1"/>
  <c r="N43" i="1"/>
  <c r="N46" i="1"/>
  <c r="N44" i="1"/>
  <c r="F2" i="1"/>
  <c r="H2" i="1" s="1"/>
  <c r="J2" i="1" s="1"/>
  <c r="G2" i="1"/>
  <c r="F23" i="1"/>
  <c r="F24" i="1"/>
  <c r="F28" i="1"/>
  <c r="F29" i="1"/>
  <c r="F22" i="1"/>
  <c r="F19" i="1"/>
  <c r="F30" i="1"/>
  <c r="F37" i="1"/>
  <c r="F38" i="1"/>
  <c r="F48" i="1"/>
  <c r="F42" i="1"/>
  <c r="F52" i="1"/>
  <c r="F36" i="1"/>
  <c r="F47" i="1"/>
  <c r="F50" i="1"/>
  <c r="F32" i="1"/>
  <c r="F5" i="1"/>
  <c r="F7" i="1"/>
  <c r="F3" i="1"/>
  <c r="F4" i="1"/>
  <c r="F14" i="1"/>
  <c r="F21" i="1"/>
  <c r="F16" i="1"/>
  <c r="F10" i="1"/>
  <c r="F49" i="1"/>
  <c r="F34" i="1"/>
  <c r="F45" i="1"/>
  <c r="F6" i="1"/>
  <c r="F12" i="1"/>
  <c r="F41" i="1"/>
  <c r="F31" i="1"/>
  <c r="F33" i="1"/>
  <c r="F40" i="1"/>
  <c r="F51" i="1"/>
  <c r="F17" i="1"/>
  <c r="F20" i="1"/>
  <c r="F25" i="1"/>
  <c r="F13" i="1"/>
  <c r="F53" i="1"/>
  <c r="F15" i="1"/>
  <c r="F26" i="1"/>
  <c r="F39" i="1"/>
  <c r="F8" i="1"/>
  <c r="F9" i="1"/>
  <c r="F11" i="1"/>
  <c r="F18" i="1"/>
  <c r="F35" i="1"/>
  <c r="F43" i="1"/>
  <c r="F46" i="1"/>
  <c r="F44" i="1"/>
  <c r="D8" i="1"/>
  <c r="E8" i="1" s="1"/>
  <c r="D9" i="1"/>
  <c r="E9" i="1" s="1"/>
  <c r="D11" i="1"/>
  <c r="E11" i="1" s="1"/>
  <c r="D18" i="1"/>
  <c r="E18" i="1" s="1"/>
  <c r="D35" i="1"/>
  <c r="E35" i="1" s="1"/>
  <c r="D43" i="1"/>
  <c r="E43" i="1" s="1"/>
  <c r="D46" i="1"/>
  <c r="E46" i="1" s="1"/>
  <c r="D44" i="1"/>
  <c r="E44" i="1" s="1"/>
  <c r="D34" i="1"/>
  <c r="E34" i="1" s="1"/>
  <c r="D45" i="1"/>
  <c r="E45" i="1" s="1"/>
  <c r="D6" i="1"/>
  <c r="E6" i="1" s="1"/>
  <c r="D12" i="1"/>
  <c r="E12" i="1" s="1"/>
  <c r="D41" i="1"/>
  <c r="E41" i="1" s="1"/>
  <c r="D31" i="1"/>
  <c r="E31" i="1" s="1"/>
  <c r="D33" i="1"/>
  <c r="E33" i="1" s="1"/>
  <c r="D40" i="1"/>
  <c r="E40" i="1" s="1"/>
  <c r="D51" i="1"/>
  <c r="E51" i="1" s="1"/>
  <c r="D17" i="1"/>
  <c r="E17" i="1" s="1"/>
  <c r="D20" i="1"/>
  <c r="E20" i="1" s="1"/>
  <c r="D25" i="1"/>
  <c r="E25" i="1" s="1"/>
  <c r="D13" i="1"/>
  <c r="E13" i="1" s="1"/>
  <c r="D53" i="1"/>
  <c r="E53" i="1" s="1"/>
  <c r="D15" i="1"/>
  <c r="E15" i="1" s="1"/>
  <c r="D26" i="1"/>
  <c r="E26" i="1" s="1"/>
  <c r="D39" i="1"/>
  <c r="E39" i="1" s="1"/>
  <c r="D23" i="1"/>
  <c r="E23" i="1" s="1"/>
  <c r="D24" i="1"/>
  <c r="E24" i="1" s="1"/>
  <c r="D28" i="1"/>
  <c r="E28" i="1" s="1"/>
  <c r="D29" i="1"/>
  <c r="E29" i="1" s="1"/>
  <c r="D22" i="1"/>
  <c r="E22" i="1" s="1"/>
  <c r="D19" i="1"/>
  <c r="E19" i="1" s="1"/>
  <c r="D30" i="1"/>
  <c r="E30" i="1" s="1"/>
  <c r="D37" i="1"/>
  <c r="E37" i="1" s="1"/>
  <c r="D38" i="1"/>
  <c r="E38" i="1" s="1"/>
  <c r="D48" i="1"/>
  <c r="E48" i="1" s="1"/>
  <c r="D42" i="1"/>
  <c r="E42" i="1" s="1"/>
  <c r="D52" i="1"/>
  <c r="E52" i="1" s="1"/>
  <c r="D36" i="1"/>
  <c r="E36" i="1" s="1"/>
  <c r="D47" i="1"/>
  <c r="E47" i="1" s="1"/>
  <c r="D50" i="1"/>
  <c r="E50" i="1" s="1"/>
  <c r="D32" i="1"/>
  <c r="E32" i="1" s="1"/>
  <c r="D5" i="1"/>
  <c r="E5" i="1" s="1"/>
  <c r="D7" i="1"/>
  <c r="E7" i="1" s="1"/>
  <c r="D2" i="1"/>
  <c r="E2" i="1" s="1"/>
  <c r="D3" i="1"/>
  <c r="E3" i="1" s="1"/>
  <c r="D4" i="1"/>
  <c r="E4" i="1" s="1"/>
  <c r="D14" i="1"/>
  <c r="E14" i="1" s="1"/>
  <c r="D21" i="1"/>
  <c r="E21" i="1" s="1"/>
  <c r="D16" i="1"/>
  <c r="E16" i="1" s="1"/>
  <c r="D10" i="1"/>
  <c r="E10" i="1" s="1"/>
  <c r="D49" i="1"/>
  <c r="E49" i="1" s="1"/>
  <c r="B23" i="1"/>
  <c r="B24" i="1"/>
  <c r="B28" i="1"/>
  <c r="B29" i="1"/>
  <c r="B22" i="1"/>
  <c r="B19" i="1"/>
  <c r="B30" i="1"/>
  <c r="B37" i="1"/>
  <c r="B38" i="1"/>
  <c r="B48" i="1"/>
  <c r="B42" i="1"/>
  <c r="B52" i="1"/>
  <c r="B36" i="1"/>
  <c r="B47" i="1"/>
  <c r="B50" i="1"/>
  <c r="B32" i="1"/>
  <c r="B5" i="1"/>
  <c r="B7" i="1"/>
  <c r="B2" i="1"/>
  <c r="B3" i="1"/>
  <c r="B4" i="1"/>
  <c r="B14" i="1"/>
  <c r="B21" i="1"/>
  <c r="B16" i="1"/>
  <c r="B10" i="1"/>
  <c r="B49" i="1"/>
  <c r="B34" i="1"/>
  <c r="B45" i="1"/>
  <c r="B6" i="1"/>
  <c r="B12" i="1"/>
  <c r="B41" i="1"/>
  <c r="B31" i="1"/>
  <c r="B33" i="1"/>
  <c r="B40" i="1"/>
  <c r="B51" i="1"/>
  <c r="B17" i="1"/>
  <c r="B20" i="1"/>
  <c r="B25" i="1"/>
  <c r="B13" i="1"/>
  <c r="B53" i="1"/>
  <c r="B15" i="1"/>
  <c r="B26" i="1"/>
  <c r="B39" i="1"/>
  <c r="B8" i="1"/>
  <c r="B9" i="1"/>
  <c r="B11" i="1"/>
  <c r="B18" i="1"/>
  <c r="B35" i="1"/>
  <c r="B43" i="1"/>
  <c r="B46" i="1"/>
  <c r="B44" i="1"/>
  <c r="C44" i="1" l="1"/>
  <c r="O44" i="1"/>
  <c r="C46" i="1"/>
  <c r="O46" i="1"/>
  <c r="C43" i="1"/>
  <c r="O43" i="1"/>
  <c r="C35" i="1"/>
  <c r="O35" i="1"/>
  <c r="C18" i="1"/>
  <c r="O18" i="1"/>
  <c r="C11" i="1"/>
  <c r="O11" i="1"/>
  <c r="C9" i="1"/>
  <c r="O9" i="1"/>
  <c r="C8" i="1"/>
  <c r="O8" i="1"/>
  <c r="C39" i="1"/>
  <c r="O39" i="1"/>
  <c r="C26" i="1"/>
  <c r="O26" i="1"/>
  <c r="C15" i="1"/>
  <c r="O15" i="1"/>
  <c r="C53" i="1"/>
  <c r="O53" i="1"/>
  <c r="C13" i="1"/>
  <c r="O13" i="1"/>
  <c r="C25" i="1"/>
  <c r="O25" i="1"/>
  <c r="C20" i="1"/>
  <c r="O20" i="1"/>
  <c r="C17" i="1"/>
  <c r="O17" i="1"/>
  <c r="C51" i="1"/>
  <c r="O51" i="1"/>
  <c r="C40" i="1"/>
  <c r="O40" i="1"/>
  <c r="C33" i="1"/>
  <c r="O33" i="1"/>
  <c r="C31" i="1"/>
  <c r="O31" i="1"/>
  <c r="C41" i="1"/>
  <c r="O41" i="1"/>
  <c r="C12" i="1"/>
  <c r="O12" i="1"/>
  <c r="C6" i="1"/>
  <c r="O6" i="1"/>
  <c r="C45" i="1"/>
  <c r="O45" i="1"/>
  <c r="C34" i="1"/>
  <c r="O34" i="1"/>
  <c r="C49" i="1"/>
  <c r="O49" i="1"/>
  <c r="C10" i="1"/>
  <c r="O10" i="1"/>
  <c r="C16" i="1"/>
  <c r="O16" i="1"/>
  <c r="C21" i="1"/>
  <c r="O21" i="1"/>
  <c r="C14" i="1"/>
  <c r="O14" i="1"/>
  <c r="C4" i="1"/>
  <c r="O4" i="1"/>
  <c r="C3" i="1"/>
  <c r="O3" i="1"/>
  <c r="C2" i="1"/>
  <c r="O2" i="1"/>
  <c r="C7" i="1"/>
  <c r="O7" i="1"/>
  <c r="C5" i="1"/>
  <c r="O5" i="1"/>
  <c r="G44" i="1"/>
  <c r="H44" i="1"/>
  <c r="J44" i="1" s="1"/>
  <c r="G46" i="1"/>
  <c r="H46" i="1"/>
  <c r="J46" i="1" s="1"/>
  <c r="G43" i="1"/>
  <c r="H43" i="1"/>
  <c r="J43" i="1" s="1"/>
  <c r="G35" i="1"/>
  <c r="H35" i="1"/>
  <c r="J35" i="1" s="1"/>
  <c r="G18" i="1"/>
  <c r="H18" i="1"/>
  <c r="J18" i="1" s="1"/>
  <c r="G11" i="1"/>
  <c r="H11" i="1"/>
  <c r="J11" i="1" s="1"/>
  <c r="G9" i="1"/>
  <c r="H9" i="1"/>
  <c r="J9" i="1" s="1"/>
  <c r="G8" i="1"/>
  <c r="H8" i="1"/>
  <c r="J8" i="1" s="1"/>
  <c r="G39" i="1"/>
  <c r="H39" i="1"/>
  <c r="J39" i="1" s="1"/>
  <c r="G26" i="1"/>
  <c r="H26" i="1"/>
  <c r="J26" i="1" s="1"/>
  <c r="G15" i="1"/>
  <c r="H15" i="1"/>
  <c r="J15" i="1" s="1"/>
  <c r="G53" i="1"/>
  <c r="H53" i="1"/>
  <c r="J53" i="1" s="1"/>
  <c r="G13" i="1"/>
  <c r="H13" i="1"/>
  <c r="J13" i="1" s="1"/>
  <c r="G25" i="1"/>
  <c r="H25" i="1"/>
  <c r="J25" i="1" s="1"/>
  <c r="G20" i="1"/>
  <c r="H20" i="1"/>
  <c r="J20" i="1" s="1"/>
  <c r="G17" i="1"/>
  <c r="H17" i="1"/>
  <c r="J17" i="1" s="1"/>
  <c r="G51" i="1"/>
  <c r="H51" i="1"/>
  <c r="J51" i="1" s="1"/>
  <c r="G40" i="1"/>
  <c r="H40" i="1"/>
  <c r="J40" i="1" s="1"/>
  <c r="G33" i="1"/>
  <c r="H33" i="1"/>
  <c r="J33" i="1" s="1"/>
  <c r="G31" i="1"/>
  <c r="H31" i="1"/>
  <c r="J31" i="1" s="1"/>
  <c r="G41" i="1"/>
  <c r="H41" i="1"/>
  <c r="J41" i="1" s="1"/>
  <c r="G12" i="1"/>
  <c r="H12" i="1"/>
  <c r="J12" i="1" s="1"/>
  <c r="G6" i="1"/>
  <c r="H6" i="1"/>
  <c r="J6" i="1" s="1"/>
  <c r="G45" i="1"/>
  <c r="H45" i="1"/>
  <c r="J45" i="1" s="1"/>
  <c r="G34" i="1"/>
  <c r="H34" i="1"/>
  <c r="J34" i="1" s="1"/>
  <c r="G49" i="1"/>
  <c r="H49" i="1"/>
  <c r="J49" i="1" s="1"/>
  <c r="G10" i="1"/>
  <c r="H10" i="1"/>
  <c r="J10" i="1" s="1"/>
  <c r="G16" i="1"/>
  <c r="H16" i="1"/>
  <c r="J16" i="1" s="1"/>
  <c r="G21" i="1"/>
  <c r="H21" i="1"/>
  <c r="J21" i="1" s="1"/>
  <c r="G14" i="1"/>
  <c r="H14" i="1"/>
  <c r="J14" i="1" s="1"/>
  <c r="G4" i="1"/>
  <c r="H4" i="1"/>
  <c r="J4" i="1" s="1"/>
  <c r="G3" i="1"/>
  <c r="H3" i="1"/>
  <c r="J3" i="1" s="1"/>
  <c r="G7" i="1"/>
  <c r="H7" i="1"/>
  <c r="J7" i="1" s="1"/>
  <c r="G5" i="1"/>
  <c r="H5" i="1"/>
  <c r="J5" i="1" s="1"/>
  <c r="C32" i="1"/>
  <c r="O32" i="1"/>
  <c r="C50" i="1"/>
  <c r="O50" i="1"/>
  <c r="C47" i="1"/>
  <c r="O47" i="1"/>
  <c r="C36" i="1"/>
  <c r="O36" i="1"/>
  <c r="C52" i="1"/>
  <c r="O52" i="1"/>
  <c r="C42" i="1"/>
  <c r="O42" i="1"/>
  <c r="C48" i="1"/>
  <c r="O48" i="1"/>
  <c r="C38" i="1"/>
  <c r="O38" i="1"/>
  <c r="C37" i="1"/>
  <c r="O37" i="1"/>
  <c r="C30" i="1"/>
  <c r="O30" i="1"/>
  <c r="C19" i="1"/>
  <c r="O19" i="1"/>
  <c r="C22" i="1"/>
  <c r="O22" i="1"/>
  <c r="C29" i="1"/>
  <c r="O29" i="1"/>
  <c r="C28" i="1"/>
  <c r="O28" i="1"/>
  <c r="C24" i="1"/>
  <c r="O24" i="1"/>
  <c r="C23" i="1"/>
  <c r="O23" i="1"/>
  <c r="G32" i="1"/>
  <c r="H32" i="1"/>
  <c r="J32" i="1" s="1"/>
  <c r="G50" i="1"/>
  <c r="H50" i="1"/>
  <c r="J50" i="1" s="1"/>
  <c r="G47" i="1"/>
  <c r="H47" i="1"/>
  <c r="J47" i="1" s="1"/>
  <c r="G36" i="1"/>
  <c r="H36" i="1"/>
  <c r="J36" i="1" s="1"/>
  <c r="G52" i="1"/>
  <c r="H52" i="1"/>
  <c r="J52" i="1" s="1"/>
  <c r="G42" i="1"/>
  <c r="H42" i="1"/>
  <c r="J42" i="1" s="1"/>
  <c r="G48" i="1"/>
  <c r="H48" i="1"/>
  <c r="J48" i="1" s="1"/>
  <c r="G38" i="1"/>
  <c r="H38" i="1"/>
  <c r="J38" i="1" s="1"/>
  <c r="G37" i="1"/>
  <c r="H37" i="1"/>
  <c r="J37" i="1" s="1"/>
  <c r="G30" i="1"/>
  <c r="H30" i="1"/>
  <c r="J30" i="1" s="1"/>
  <c r="G19" i="1"/>
  <c r="H19" i="1"/>
  <c r="J19" i="1" s="1"/>
  <c r="G22" i="1"/>
  <c r="H22" i="1"/>
  <c r="J22" i="1" s="1"/>
  <c r="G29" i="1"/>
  <c r="H29" i="1"/>
  <c r="J29" i="1" s="1"/>
  <c r="G28" i="1"/>
  <c r="H28" i="1"/>
  <c r="J28" i="1" s="1"/>
  <c r="G24" i="1"/>
  <c r="H24" i="1"/>
  <c r="J24" i="1" s="1"/>
  <c r="G23" i="1"/>
  <c r="H23" i="1"/>
  <c r="J23" i="1" s="1"/>
</calcChain>
</file>

<file path=xl/sharedStrings.xml><?xml version="1.0" encoding="utf-8"?>
<sst xmlns="http://schemas.openxmlformats.org/spreadsheetml/2006/main" count="237" uniqueCount="136">
  <si>
    <t>Driver</t>
  </si>
  <si>
    <t>Sum of Miles</t>
  </si>
  <si>
    <t>Bard</t>
  </si>
  <si>
    <t>Chan</t>
  </si>
  <si>
    <t>Ewenty</t>
  </si>
  <si>
    <t>Gaul</t>
  </si>
  <si>
    <t>Howard</t>
  </si>
  <si>
    <t>Hulinski</t>
  </si>
  <si>
    <t>Jones</t>
  </si>
  <si>
    <t>Lyon</t>
  </si>
  <si>
    <t>McCall</t>
  </si>
  <si>
    <t>Praulty</t>
  </si>
  <si>
    <t>Rodriguez</t>
  </si>
  <si>
    <t>Santos</t>
  </si>
  <si>
    <t>Smith</t>
  </si>
  <si>
    <t>Swartz</t>
  </si>
  <si>
    <t>Torrens</t>
  </si>
  <si>
    <t>Vizzini</t>
  </si>
  <si>
    <t>Yousef</t>
  </si>
  <si>
    <t>(blank)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</si>
  <si>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</si>
  <si>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</si>
  <si>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</si>
  <si>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</si>
  <si>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</si>
  <si>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</si>
  <si>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</si>
  <si>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</si>
  <si>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age with renew formula</t>
  </si>
  <si>
    <t>Miles</t>
  </si>
  <si>
    <t>Miles / Year</t>
  </si>
  <si>
    <t>Color</t>
  </si>
  <si>
    <t>Warantee Miles</t>
  </si>
  <si>
    <t>Covered?</t>
  </si>
  <si>
    <t>New Car ID -&gt;</t>
  </si>
  <si>
    <t>Inserts the color of the car in the middle of the Car ID.</t>
  </si>
  <si>
    <t>TY96CAM020</t>
  </si>
  <si>
    <t>Green</t>
  </si>
  <si>
    <t>TY98CAM021</t>
  </si>
  <si>
    <t>Black</t>
  </si>
  <si>
    <t>TY00CAM022</t>
  </si>
  <si>
    <t>GM98SLV018</t>
  </si>
  <si>
    <t>HO99CIV030</t>
  </si>
  <si>
    <t>White</t>
  </si>
  <si>
    <t>GM00SLV019</t>
  </si>
  <si>
    <t>Blue</t>
  </si>
  <si>
    <t>CR99CAR045</t>
  </si>
  <si>
    <t>CR00CAR046</t>
  </si>
  <si>
    <t>TY03COR026</t>
  </si>
  <si>
    <t>CR04CAR047</t>
  </si>
  <si>
    <t>HO01CIV031</t>
  </si>
  <si>
    <t>HO01OODY040</t>
  </si>
  <si>
    <t>TY02CAM023</t>
  </si>
  <si>
    <t>CR04PTC042</t>
  </si>
  <si>
    <t>TY02COR025</t>
  </si>
  <si>
    <t>Red</t>
  </si>
  <si>
    <t>HO05ODY037</t>
  </si>
  <si>
    <t>CR04CAR048</t>
  </si>
  <si>
    <t>FD06FCS007</t>
  </si>
  <si>
    <t>HO07ODY038</t>
  </si>
  <si>
    <t>TY09CAM024</t>
  </si>
  <si>
    <t>FD06FCS006</t>
  </si>
  <si>
    <t>FD06MTG002</t>
  </si>
  <si>
    <t>FD08MTG003</t>
  </si>
  <si>
    <t>HO08ODY039</t>
  </si>
  <si>
    <t>CR07PTC043</t>
  </si>
  <si>
    <t>FD06MTG001</t>
  </si>
  <si>
    <t>FD08MTG004</t>
  </si>
  <si>
    <t>FD08MTG005</t>
  </si>
  <si>
    <t>FD09FCS008</t>
  </si>
  <si>
    <t>HO10CIV033</t>
  </si>
  <si>
    <t>GM10SLV017</t>
  </si>
  <si>
    <t>HO11CIV034</t>
  </si>
  <si>
    <t>TY12COR028</t>
  </si>
  <si>
    <t>HY11ELA049</t>
  </si>
  <si>
    <t>GM09CMR014</t>
  </si>
  <si>
    <t>FD13FCS009</t>
  </si>
  <si>
    <t>FD13FCS010</t>
  </si>
  <si>
    <t>CR11PTC044</t>
  </si>
  <si>
    <t>HO12CIV035</t>
  </si>
  <si>
    <t>HO10CIV032</t>
  </si>
  <si>
    <t>FD13FCS012</t>
  </si>
  <si>
    <t>HY12ELA050</t>
  </si>
  <si>
    <t>HY13ELA052</t>
  </si>
  <si>
    <t>TY12CAM029</t>
  </si>
  <si>
    <t>HY13ELA051</t>
  </si>
  <si>
    <t>GM12CMR015</t>
  </si>
  <si>
    <t>FD12FCS011</t>
  </si>
  <si>
    <t>TY14COR027</t>
  </si>
  <si>
    <t>GM14CMR016</t>
  </si>
  <si>
    <t>HO13CIV036</t>
  </si>
  <si>
    <t>FD13FCS013</t>
  </si>
  <si>
    <t>HO14ODY041</t>
  </si>
  <si>
    <t>Commands used -&gt;</t>
  </si>
  <si>
    <t>left used</t>
  </si>
  <si>
    <t>VLOOKUP</t>
  </si>
  <si>
    <t>mid</t>
  </si>
  <si>
    <t>Vlookup</t>
  </si>
  <si>
    <t>Assume it 2014</t>
  </si>
  <si>
    <t>.5 is considered for months</t>
  </si>
  <si>
    <t>Concatenate and upper</t>
  </si>
  <si>
    <t>decending sorting applied</t>
  </si>
  <si>
    <t>CR</t>
  </si>
  <si>
    <t>Chrysler</t>
  </si>
  <si>
    <t>CAM</t>
  </si>
  <si>
    <t>Camrey</t>
  </si>
  <si>
    <t>FD</t>
  </si>
  <si>
    <t>Ford</t>
  </si>
  <si>
    <t>CAR</t>
  </si>
  <si>
    <t>Caravan</t>
  </si>
  <si>
    <t>GM</t>
  </si>
  <si>
    <t>General Motors</t>
  </si>
  <si>
    <t>CIV</t>
  </si>
  <si>
    <t>Civic</t>
  </si>
  <si>
    <t>HO</t>
  </si>
  <si>
    <t>Honda</t>
  </si>
  <si>
    <t>CMR</t>
  </si>
  <si>
    <t>Camero</t>
  </si>
  <si>
    <t>HY</t>
  </si>
  <si>
    <t>Hundai</t>
  </si>
  <si>
    <t>COR</t>
  </si>
  <si>
    <t>Corola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</si>
  <si>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</si>
  <si>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</si>
  <si>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</si>
  <si>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</si>
  <si>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</si>
  <si>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</si>
  <si>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</si>
  <si>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</si>
  <si>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</si>
  <si>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</si>
  <si>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</si>
  <si>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</si>
  <si>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SLV</t>
  </si>
  <si>
    <t>Silverrado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</si>
</sst>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0"/>
      <name val="Times New Roman"/>
    </font>
    <font>
      <sz val="10.5"/>
      <name val="Courier New"/>
    </font>
    <font>
      <sz val="10"/>
      <color rgb="FFFF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43" fontId="0" fillId="4" borderId="0" xfId="0" applyNumberFormat="1" applyFill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table'!$A$4:$A$22</c:f>
              <c:strCache>
                <c:ptCount val="18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  <c:pt idx="17">
                  <c:v>(blank)</c:v>
                </c:pt>
              </c:strCache>
            </c:strRef>
          </c:cat>
          <c:val>
            <c:numRef>
              <c:f>'Pivot table'!$B$4:$B$22</c:f>
              <c:numCache>
                <c:formatCode>General</c:formatCode>
                <c:ptCount val="18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2-47C6-9A5F-62616584D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639240"/>
        <c:axId val="236641288"/>
      </c:barChart>
      <c:catAx>
        <c:axId val="23663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41288"/>
        <c:crosses val="autoZero"/>
        <c:auto val="1"/>
        <c:lblAlgn val="ctr"/>
        <c:lblOffset val="100"/>
        <c:noMultiLvlLbl val="0"/>
      </c:catAx>
      <c:valAx>
        <c:axId val="23664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3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Sheet1!$H$2:$H$53</c:f>
              <c:numCache>
                <c:formatCode>General</c:formatCode>
                <c:ptCount val="52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11</c:v>
                </c:pt>
                <c:pt idx="9">
                  <c:v>10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7</c:v>
                </c:pt>
                <c:pt idx="19">
                  <c:v>5</c:v>
                </c:pt>
                <c:pt idx="20">
                  <c:v>8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</c:numCache>
            </c:numRef>
          </c:xVal>
          <c:yVal>
            <c:numRef>
              <c:f>Sheet1!$I$2:$I$53</c:f>
              <c:numCache>
                <c:formatCode>_(* #,##0.00_);_(* \(#,##0.00\);_(* "-"??_);_(@_)</c:formatCode>
                <c:ptCount val="52"/>
                <c:pt idx="0">
                  <c:v>114660.6</c:v>
                </c:pt>
                <c:pt idx="1">
                  <c:v>93382.6</c:v>
                </c:pt>
                <c:pt idx="2">
                  <c:v>85928</c:v>
                </c:pt>
                <c:pt idx="3">
                  <c:v>83162.7</c:v>
                </c:pt>
                <c:pt idx="4">
                  <c:v>82374</c:v>
                </c:pt>
                <c:pt idx="5">
                  <c:v>80685.8</c:v>
                </c:pt>
                <c:pt idx="6">
                  <c:v>79420.600000000006</c:v>
                </c:pt>
                <c:pt idx="7">
                  <c:v>77243.100000000006</c:v>
                </c:pt>
                <c:pt idx="8">
                  <c:v>73444.399999999994</c:v>
                </c:pt>
                <c:pt idx="9">
                  <c:v>72527.199999999997</c:v>
                </c:pt>
                <c:pt idx="10">
                  <c:v>69891.899999999994</c:v>
                </c:pt>
                <c:pt idx="11">
                  <c:v>68658.899999999994</c:v>
                </c:pt>
                <c:pt idx="12">
                  <c:v>67829.100000000006</c:v>
                </c:pt>
                <c:pt idx="13">
                  <c:v>64542</c:v>
                </c:pt>
                <c:pt idx="14">
                  <c:v>64467.4</c:v>
                </c:pt>
                <c:pt idx="15">
                  <c:v>60389.5</c:v>
                </c:pt>
                <c:pt idx="16">
                  <c:v>52699.4</c:v>
                </c:pt>
                <c:pt idx="17">
                  <c:v>52229.5</c:v>
                </c:pt>
                <c:pt idx="18">
                  <c:v>50854.1</c:v>
                </c:pt>
                <c:pt idx="19">
                  <c:v>48114.2</c:v>
                </c:pt>
                <c:pt idx="20">
                  <c:v>46311.4</c:v>
                </c:pt>
                <c:pt idx="21">
                  <c:v>44974.8</c:v>
                </c:pt>
                <c:pt idx="22">
                  <c:v>44946.5</c:v>
                </c:pt>
                <c:pt idx="23">
                  <c:v>42504.6</c:v>
                </c:pt>
                <c:pt idx="24">
                  <c:v>42074.2</c:v>
                </c:pt>
                <c:pt idx="25">
                  <c:v>40326.800000000003</c:v>
                </c:pt>
                <c:pt idx="26">
                  <c:v>37558.800000000003</c:v>
                </c:pt>
                <c:pt idx="27">
                  <c:v>36438.5</c:v>
                </c:pt>
                <c:pt idx="28">
                  <c:v>35137</c:v>
                </c:pt>
                <c:pt idx="29">
                  <c:v>33477.199999999997</c:v>
                </c:pt>
                <c:pt idx="30">
                  <c:v>31144.400000000001</c:v>
                </c:pt>
                <c:pt idx="31">
                  <c:v>30555.3</c:v>
                </c:pt>
                <c:pt idx="32">
                  <c:v>29601.9</c:v>
                </c:pt>
                <c:pt idx="33">
                  <c:v>29102.3</c:v>
                </c:pt>
                <c:pt idx="34">
                  <c:v>28464.799999999999</c:v>
                </c:pt>
                <c:pt idx="35">
                  <c:v>27637.1</c:v>
                </c:pt>
                <c:pt idx="36">
                  <c:v>27534.799999999999</c:v>
                </c:pt>
                <c:pt idx="37">
                  <c:v>27394.2</c:v>
                </c:pt>
                <c:pt idx="38">
                  <c:v>24513.200000000001</c:v>
                </c:pt>
                <c:pt idx="39">
                  <c:v>22573</c:v>
                </c:pt>
                <c:pt idx="40">
                  <c:v>22521.599999999999</c:v>
                </c:pt>
                <c:pt idx="41">
                  <c:v>22282</c:v>
                </c:pt>
                <c:pt idx="42">
                  <c:v>22188.5</c:v>
                </c:pt>
                <c:pt idx="43">
                  <c:v>22128.2</c:v>
                </c:pt>
                <c:pt idx="44">
                  <c:v>20223.900000000001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17556.3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5-4BAB-8C1A-14EAB0339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85576"/>
        <c:axId val="219887624"/>
      </c:scatterChart>
      <c:valAx>
        <c:axId val="21988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87624"/>
        <c:crosses val="autoZero"/>
        <c:crossBetween val="midCat"/>
      </c:valAx>
      <c:valAx>
        <c:axId val="21988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8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2</xdr:row>
      <xdr:rowOff>38100</xdr:rowOff>
    </xdr:from>
    <xdr:to>
      <xdr:col>11</xdr:col>
      <xdr:colOff>285750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A335D-1E2C-65C0-5E5C-B05B0A4EA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41</xdr:row>
      <xdr:rowOff>85725</xdr:rowOff>
    </xdr:from>
    <xdr:to>
      <xdr:col>19</xdr:col>
      <xdr:colOff>114300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646C1-30ED-54FE-29AF-73D26C5D2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04.01375578704" createdVersion="8" refreshedVersion="8" minRefreshableVersion="3" recordCount="53" xr:uid="{83D89938-A182-49E4-9301-1D25B9E751E2}">
  <cacheSource type="worksheet">
    <worksheetSource ref="A1:P54" sheet="Sheet1"/>
  </cacheSource>
  <cacheFields count="16">
    <cacheField name="Car ID" numFmtId="0">
      <sharedItems containsNonDate="0"/>
    </cacheField>
    <cacheField name="Make" numFmtId="0">
      <sharedItems containsNonDate="0"/>
    </cacheField>
    <cacheField name="Make (Full Name)" numFmtId="0">
      <sharedItems containsNonDate="0"/>
    </cacheField>
    <cacheField name="Model" numFmtId="0">
      <sharedItems containsNonDate="0"/>
    </cacheField>
    <cacheField name="Model (Full Name)" numFmtId="0">
      <sharedItems containsNonDate="0"/>
    </cacheField>
    <cacheField name="Manufacture Year" numFmtId="0">
      <sharedItems containsNonDate="0"/>
    </cacheField>
    <cacheField name="Age" numFmtId="0">
      <sharedItems containsMixedTypes="1" containsNumber="1" containsInteger="1" minValue="-85" maxValue="14"/>
    </cacheField>
    <cacheField name="age with renew formula" numFmtId="0">
      <sharedItems containsString="0" containsBlank="1" containsNumber="1" containsInteger="1" minValue="0" maxValue="18"/>
    </cacheField>
    <cacheField name="Miles" numFmtId="0">
      <sharedItems containsString="0" containsBlank="1" containsNumber="1" minValue="3708.1" maxValue="114660.6"/>
    </cacheField>
    <cacheField name="Miles / Year" numFmtId="0">
      <sharedItems containsMixedTypes="1" containsNumber="1" minValue="4744.3294117647065" maxValue="35112.6"/>
    </cacheField>
    <cacheField name="Color" numFmtId="0">
      <sharedItems containsNonDate="0" containsBlank="1"/>
    </cacheField>
    <cacheField name="Driver" numFmtId="0">
      <sharedItems containsNonDate="0" containsBlank="1" count="18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  <m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 containsNonDate="0" containsBlank="1"/>
    </cacheField>
    <cacheField name="New Car ID -&gt;" numFmtId="0">
      <sharedItems containsNonDate="0"/>
    </cacheField>
    <cacheField name="Inserts the color of the car in the middle of the Car ID.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FD06MTG001"/>
    <s v="FD"/>
    <s v="Ford"/>
    <s v="MTG"/>
    <s v="Mustang"/>
    <s v="06"/>
    <n v="8"/>
    <n v="8"/>
    <n v="40326.800000000003"/>
    <n v="4744.3294117647065"/>
    <s v="Black"/>
    <x v="0"/>
    <n v="50000"/>
    <s v="Y"/>
    <s v="FD06MTGBLA001"/>
    <m/>
  </r>
  <r>
    <s v="FD06MTG002"/>
    <s v="FD"/>
    <s v="Ford"/>
    <s v="MTG"/>
    <s v="Mustang"/>
    <s v="06"/>
    <n v="8"/>
    <n v="8"/>
    <n v="44974.8"/>
    <n v="5291.1529411764714"/>
    <s v="White"/>
    <x v="1"/>
    <n v="50000"/>
    <s v="Y"/>
    <s v="FD06MTGWHI002"/>
    <m/>
  </r>
  <r>
    <s v="FD08MTG003"/>
    <s v="FD"/>
    <s v="Ford"/>
    <s v="MTG"/>
    <s v="Mustang"/>
    <s v="08"/>
    <n v="6"/>
    <n v="6"/>
    <n v="44946.5"/>
    <n v="6914.8461538461543"/>
    <s v="Green"/>
    <x v="2"/>
    <n v="50000"/>
    <s v="Y"/>
    <s v="FD08MTGGRE003"/>
    <m/>
  </r>
  <r>
    <s v="FD08MTG004"/>
    <s v="FD"/>
    <s v="Ford"/>
    <s v="MTG"/>
    <s v="Mustang"/>
    <s v="08"/>
    <n v="6"/>
    <n v="6"/>
    <n v="37558.800000000003"/>
    <n v="5778.2769230769236"/>
    <s v="Black"/>
    <x v="3"/>
    <n v="50000"/>
    <s v="Y"/>
    <s v="FD08MTGBLA004"/>
    <m/>
  </r>
  <r>
    <s v="FD08MTG005"/>
    <s v="FD"/>
    <s v="Ford"/>
    <s v="MTG"/>
    <s v="Mustang"/>
    <s v="08"/>
    <n v="6"/>
    <n v="6"/>
    <n v="36438.5"/>
    <n v="5605.9230769230771"/>
    <s v="White"/>
    <x v="0"/>
    <n v="50000"/>
    <s v="Y"/>
    <s v="FD08MTGWHI005"/>
    <m/>
  </r>
  <r>
    <s v="FD06FCS006"/>
    <s v="FD"/>
    <s v="Ford"/>
    <s v="FCS"/>
    <s v="Focus"/>
    <s v="06"/>
    <n v="8"/>
    <n v="8"/>
    <n v="46311.4"/>
    <n v="5448.4000000000005"/>
    <s v="Green"/>
    <x v="4"/>
    <n v="75000"/>
    <s v="Y"/>
    <s v="FD06FCSGRE006"/>
    <m/>
  </r>
  <r>
    <s v="FD06FCS007"/>
    <s v="FD"/>
    <s v="Ford"/>
    <s v="FCS"/>
    <s v="Focus"/>
    <s v="06"/>
    <n v="8"/>
    <n v="8"/>
    <n v="52229.5"/>
    <n v="6144.6470588235297"/>
    <s v="Green"/>
    <x v="2"/>
    <n v="75000"/>
    <s v="Y"/>
    <s v="FD06FCSGRE007"/>
    <m/>
  </r>
  <r>
    <s v="FD09FCS008"/>
    <s v="FD"/>
    <s v="Ford"/>
    <s v="FCS"/>
    <s v="Focus"/>
    <s v="09"/>
    <n v="5"/>
    <n v="5"/>
    <n v="35137"/>
    <n v="6388.545454545455"/>
    <s v="Black"/>
    <x v="5"/>
    <n v="75000"/>
    <s v="Y"/>
    <s v="FD09FCSBLA008"/>
    <m/>
  </r>
  <r>
    <s v="FD13FCS009"/>
    <s v="FD"/>
    <s v="Ford"/>
    <s v="FCS"/>
    <s v="Focus"/>
    <s v="13"/>
    <n v="1"/>
    <n v="1"/>
    <n v="27637.1"/>
    <n v="18424.733333333334"/>
    <s v="Black"/>
    <x v="0"/>
    <n v="75000"/>
    <s v="Y"/>
    <s v="FD13FCSBLA009"/>
    <m/>
  </r>
  <r>
    <s v="FD13FCS010"/>
    <s v="FD"/>
    <s v="Ford"/>
    <s v="FCS"/>
    <s v="Focus"/>
    <s v="13"/>
    <n v="1"/>
    <n v="1"/>
    <n v="27534.799999999999"/>
    <n v="18356.533333333333"/>
    <s v="White"/>
    <x v="6"/>
    <n v="75000"/>
    <s v="Y"/>
    <s v="FD13FCSWHI010"/>
    <m/>
  </r>
  <r>
    <s v="FD12FCS011"/>
    <s v="FD"/>
    <s v="Ford"/>
    <s v="FCS"/>
    <s v="Focus"/>
    <s v="12"/>
    <n v="2"/>
    <n v="2"/>
    <n v="19341.7"/>
    <n v="7736.68"/>
    <s v="White"/>
    <x v="7"/>
    <n v="75000"/>
    <s v="Y"/>
    <s v="FD12FCSWHI011"/>
    <m/>
  </r>
  <r>
    <s v="FD13FCS012"/>
    <s v="FD"/>
    <s v="Ford"/>
    <s v="FCS"/>
    <s v="Focus"/>
    <s v="13"/>
    <n v="1"/>
    <n v="1"/>
    <n v="22521.599999999999"/>
    <n v="15014.4"/>
    <s v="Black"/>
    <x v="8"/>
    <n v="75000"/>
    <s v="Y"/>
    <s v="FD13FCSBLA012"/>
    <m/>
  </r>
  <r>
    <s v="FD13FCS013"/>
    <s v="FD"/>
    <s v="Ford"/>
    <s v="FCS"/>
    <s v="Focus"/>
    <s v="13"/>
    <n v="1"/>
    <n v="1"/>
    <n v="13682.9"/>
    <n v="9121.9333333333325"/>
    <s v="Black"/>
    <x v="9"/>
    <n v="75000"/>
    <s v="Y"/>
    <s v="FD13FCSBLA013"/>
    <m/>
  </r>
  <r>
    <s v="GM09CMR014"/>
    <s v="GM"/>
    <s v="General Motors"/>
    <s v="CMR"/>
    <s v="Camero"/>
    <s v="09"/>
    <n v="5"/>
    <n v="5"/>
    <n v="28464.799999999999"/>
    <n v="5175.4181818181814"/>
    <s v="White"/>
    <x v="10"/>
    <n v="100000"/>
    <s v="Y"/>
    <s v="GM09CMRWHI014"/>
    <m/>
  </r>
  <r>
    <s v="GM12CMR015"/>
    <s v="GM"/>
    <s v="General Motors"/>
    <s v="CMR"/>
    <s v="Camero"/>
    <s v="12"/>
    <n v="2"/>
    <n v="2"/>
    <n v="19421.099999999999"/>
    <n v="7768.44"/>
    <s v="Black"/>
    <x v="11"/>
    <n v="100000"/>
    <s v="Y"/>
    <s v="GM12CMRBLA015"/>
    <m/>
  </r>
  <r>
    <s v="GM14CMR016"/>
    <s v="GM"/>
    <s v="General Motors"/>
    <s v="CMR"/>
    <s v="Camero"/>
    <s v="14"/>
    <n v="0"/>
    <n v="0"/>
    <n v="14289.6"/>
    <n v="28579.200000000001"/>
    <s v="White"/>
    <x v="12"/>
    <n v="100000"/>
    <s v="Y"/>
    <s v="GM14CMRWHI016"/>
    <m/>
  </r>
  <r>
    <s v="GM10SLV017"/>
    <s v="GM"/>
    <s v="General Motors"/>
    <s v="SLV"/>
    <s v="Silverrado"/>
    <s v="10"/>
    <n v="4"/>
    <n v="4"/>
    <n v="31144.400000000001"/>
    <n v="6920.9777777777781"/>
    <s v="Black"/>
    <x v="13"/>
    <n v="100000"/>
    <s v="Y"/>
    <s v="GM10SLVBLA017"/>
    <m/>
  </r>
  <r>
    <s v="GM98SLV018"/>
    <s v="GM"/>
    <s v="General Motors"/>
    <s v="SLV"/>
    <s v="Silverrado"/>
    <s v="98"/>
    <n v="-84"/>
    <n v="16"/>
    <n v="83162.7"/>
    <n v="5040.1636363636362"/>
    <s v="Black"/>
    <x v="10"/>
    <n v="100000"/>
    <s v="Y"/>
    <s v="GM98SLVBLA018"/>
    <m/>
  </r>
  <r>
    <s v="GM00SLV019"/>
    <s v="GM"/>
    <s v="General Motors"/>
    <s v="SLV"/>
    <s v="Silverrado"/>
    <s v="00"/>
    <n v="14"/>
    <n v="14"/>
    <n v="80685.8"/>
    <n v="5564.5379310344833"/>
    <s v="Blue"/>
    <x v="8"/>
    <n v="100000"/>
    <s v="Y"/>
    <s v="GM00SLVBLU019"/>
    <m/>
  </r>
  <r>
    <s v="TY96CAM020"/>
    <s v="TY"/>
    <s v="Toyota"/>
    <s v="CAM"/>
    <s v="Camrey"/>
    <s v="96"/>
    <n v="-82"/>
    <n v="18"/>
    <n v="114660.6"/>
    <n v="6197.8702702702703"/>
    <s v="Green"/>
    <x v="14"/>
    <n v="100000"/>
    <s v="Not covered"/>
    <s v="TY96CAMGRE020"/>
    <m/>
  </r>
  <r>
    <s v="TY98CAM021"/>
    <s v="TY"/>
    <s v="Toyota"/>
    <s v="CAM"/>
    <s v="Camrey"/>
    <s v="98"/>
    <n v="-84"/>
    <n v="16"/>
    <n v="93382.6"/>
    <n v="5659.5515151515156"/>
    <s v="Black"/>
    <x v="15"/>
    <n v="100000"/>
    <s v="Y"/>
    <s v="TY98CAMBLA021"/>
    <m/>
  </r>
  <r>
    <s v="TY00CAM022"/>
    <s v="TY"/>
    <s v="Toyota"/>
    <s v="CAM"/>
    <s v="Camrey"/>
    <s v="00"/>
    <n v="14"/>
    <n v="14"/>
    <n v="85928"/>
    <n v="5926.0689655172409"/>
    <s v="Green"/>
    <x v="4"/>
    <n v="100000"/>
    <s v="Y"/>
    <s v="TY00CAMGRE022"/>
    <m/>
  </r>
  <r>
    <s v="TY02CAM023"/>
    <s v="TY"/>
    <s v="Toyota"/>
    <s v="CAM"/>
    <s v="Camrey"/>
    <s v="02"/>
    <n v="12"/>
    <n v="12"/>
    <n v="67829.100000000006"/>
    <n v="5426.3280000000004"/>
    <s v="Black"/>
    <x v="0"/>
    <n v="100000"/>
    <s v="Y"/>
    <s v="TY02CAMBLA023"/>
    <m/>
  </r>
  <r>
    <s v="TY09CAM024"/>
    <s v="TY"/>
    <s v="Toyota"/>
    <s v="CAM"/>
    <s v="Camrey"/>
    <s v="09"/>
    <n v="5"/>
    <n v="5"/>
    <n v="48114.2"/>
    <n v="8748.0363636363636"/>
    <s v="White"/>
    <x v="5"/>
    <n v="100000"/>
    <s v="Y"/>
    <s v="TY09CAMWHI024"/>
    <m/>
  </r>
  <r>
    <s v="TY02COR025"/>
    <s v="TY"/>
    <s v="Toyota"/>
    <s v="COR"/>
    <s v="Corola"/>
    <s v="02"/>
    <n v="12"/>
    <n v="12"/>
    <n v="64467.4"/>
    <n v="5157.3919999999998"/>
    <s v="Red"/>
    <x v="16"/>
    <n v="100000"/>
    <s v="Y"/>
    <s v="TY02CORRED025"/>
    <m/>
  </r>
  <r>
    <s v="TY03COR026"/>
    <s v="TY"/>
    <s v="Toyota"/>
    <s v="COR"/>
    <s v="Corola"/>
    <s v="03"/>
    <n v="11"/>
    <n v="11"/>
    <n v="73444.399999999994"/>
    <n v="6386.4695652173905"/>
    <s v="Black"/>
    <x v="16"/>
    <n v="100000"/>
    <s v="Y"/>
    <s v="TY03CORBLA026"/>
    <m/>
  </r>
  <r>
    <s v="TY14COR027"/>
    <s v="TY"/>
    <s v="Toyota"/>
    <s v="COR"/>
    <s v="Corola"/>
    <s v="14"/>
    <n v="0"/>
    <n v="0"/>
    <n v="17556.3"/>
    <n v="35112.6"/>
    <s v="Blue"/>
    <x v="6"/>
    <n v="100000"/>
    <s v="Y"/>
    <s v="TY14CORBLU027"/>
    <m/>
  </r>
  <r>
    <s v="TY12COR028"/>
    <s v="TY"/>
    <s v="Toyota"/>
    <s v="COR"/>
    <s v="Corola"/>
    <s v="12"/>
    <n v="2"/>
    <n v="2"/>
    <n v="29601.9"/>
    <n v="11840.76"/>
    <s v="Black"/>
    <x v="10"/>
    <n v="100000"/>
    <s v="Y"/>
    <s v="TY12CORBLA028"/>
    <m/>
  </r>
  <r>
    <s v="TY12CAM029"/>
    <s v="TY"/>
    <s v="Toyota"/>
    <s v="CAM"/>
    <s v="Camrey"/>
    <s v="12"/>
    <n v="2"/>
    <n v="2"/>
    <n v="22128.2"/>
    <n v="8851.2800000000007"/>
    <s v="Blue"/>
    <x v="14"/>
    <n v="100000"/>
    <s v="Y"/>
    <s v="TY12CAMBLU029"/>
    <m/>
  </r>
  <r>
    <s v="HO99CIV030"/>
    <s v="HO"/>
    <s v="Honda"/>
    <s v="CIV"/>
    <s v="Civic"/>
    <s v="99"/>
    <n v="-85"/>
    <n v="15"/>
    <n v="82374"/>
    <n v="5314.4516129032254"/>
    <s v="White"/>
    <x v="9"/>
    <n v="75000"/>
    <s v="Not covered"/>
    <s v="HO99CIVWHI030"/>
    <m/>
  </r>
  <r>
    <s v="HO01CIV031"/>
    <s v="HO"/>
    <s v="Honda"/>
    <s v="CIV"/>
    <s v="Civic"/>
    <s v="01"/>
    <n v="13"/>
    <n v="13"/>
    <n v="69891.899999999994"/>
    <n v="5177.177777777777"/>
    <s v="Blue"/>
    <x v="3"/>
    <n v="75000"/>
    <s v="Y"/>
    <s v="HO01CIVBLU031"/>
    <m/>
  </r>
  <r>
    <s v="HO10CIV032"/>
    <s v="HO"/>
    <s v="Honda"/>
    <s v="CIV"/>
    <s v="Civic"/>
    <s v="10"/>
    <n v="4"/>
    <n v="4"/>
    <n v="22573"/>
    <n v="5016.2222222222226"/>
    <s v="Blue"/>
    <x v="12"/>
    <n v="75000"/>
    <s v="Y"/>
    <s v="HO10CIVBLU032"/>
    <m/>
  </r>
  <r>
    <s v="HO10CIV033"/>
    <s v="HO"/>
    <s v="Honda"/>
    <s v="CIV"/>
    <s v="Civic"/>
    <s v="10"/>
    <n v="4"/>
    <n v="4"/>
    <n v="33477.199999999997"/>
    <n v="7439.3777777777768"/>
    <s v="Black"/>
    <x v="15"/>
    <n v="75000"/>
    <s v="Y"/>
    <s v="HO10CIVBLA033"/>
    <m/>
  </r>
  <r>
    <s v="HO11CIV034"/>
    <s v="HO"/>
    <s v="Honda"/>
    <s v="CIV"/>
    <s v="Civic"/>
    <s v="11"/>
    <n v="3"/>
    <n v="3"/>
    <n v="30555.3"/>
    <n v="8730.0857142857149"/>
    <s v="Black"/>
    <x v="2"/>
    <n v="75000"/>
    <s v="Y"/>
    <s v="HO11CIVBLA034"/>
    <m/>
  </r>
  <r>
    <s v="HO12CIV035"/>
    <s v="HO"/>
    <s v="Honda"/>
    <s v="CIV"/>
    <s v="Civic"/>
    <s v="12"/>
    <n v="2"/>
    <n v="2"/>
    <n v="24513.200000000001"/>
    <n v="9805.2800000000007"/>
    <s v="Black"/>
    <x v="13"/>
    <n v="75000"/>
    <s v="Y"/>
    <s v="HO12CIVBLA035"/>
    <m/>
  </r>
  <r>
    <s v="HO13CIV036"/>
    <s v="HO"/>
    <s v="Honda"/>
    <s v="CIV"/>
    <s v="Civic"/>
    <s v="13"/>
    <n v="1"/>
    <n v="1"/>
    <n v="13867.6"/>
    <n v="9245.0666666666675"/>
    <s v="Black"/>
    <x v="14"/>
    <n v="75000"/>
    <s v="Y"/>
    <s v="HO13CIVBLA036"/>
    <m/>
  </r>
  <r>
    <s v="HO05ODY037"/>
    <s v="HO"/>
    <s v="Honda"/>
    <s v="ODY"/>
    <s v="Odyssey"/>
    <s v="05"/>
    <n v="9"/>
    <n v="9"/>
    <n v="60389.5"/>
    <n v="6356.7894736842109"/>
    <s v="White"/>
    <x v="5"/>
    <n v="100000"/>
    <s v="Y"/>
    <s v="HO05ODYWHI037"/>
    <m/>
  </r>
  <r>
    <s v="HO07ODY038"/>
    <s v="HO"/>
    <s v="Honda"/>
    <s v="ODY"/>
    <s v="Odyssey"/>
    <s v="07"/>
    <n v="7"/>
    <n v="7"/>
    <n v="50854.1"/>
    <n v="6780.5466666666662"/>
    <s v="Black"/>
    <x v="15"/>
    <n v="100000"/>
    <s v="Y"/>
    <s v="HO07ODYBLA038"/>
    <m/>
  </r>
  <r>
    <s v="HO08ODY039"/>
    <s v="HO"/>
    <s v="Honda"/>
    <s v="ODY"/>
    <s v="Odyssey"/>
    <s v="08"/>
    <n v="6"/>
    <n v="6"/>
    <n v="42504.6"/>
    <n v="6539.1692307692301"/>
    <s v="White"/>
    <x v="9"/>
    <n v="100000"/>
    <s v="Y"/>
    <s v="HO08ODYWHI039"/>
    <m/>
  </r>
  <r>
    <s v="HO01OODY040"/>
    <s v="HO"/>
    <s v="Honda"/>
    <s v="OOD"/>
    <s v="Odyssey"/>
    <s v="01"/>
    <n v="13"/>
    <n v="13"/>
    <n v="68658.899999999994"/>
    <n v="5085.844444444444"/>
    <s v="Black"/>
    <x v="0"/>
    <n v="100000"/>
    <s v="Y"/>
    <s v="HO01OODBLA040"/>
    <m/>
  </r>
  <r>
    <s v="HO14ODY041"/>
    <s v="HO"/>
    <s v="Honda"/>
    <s v="ODY"/>
    <s v="Odyssey"/>
    <s v="14"/>
    <n v="0"/>
    <n v="0"/>
    <n v="3708.1"/>
    <n v="7416.2"/>
    <s v="Black"/>
    <x v="1"/>
    <n v="100000"/>
    <s v="Y"/>
    <s v="HO14ODYBLA041"/>
    <m/>
  </r>
  <r>
    <s v="CR04PTC042"/>
    <s v="CR"/>
    <s v="Chrysler"/>
    <s v="PTC"/>
    <s v="PT Cruiser"/>
    <s v="04"/>
    <n v="10"/>
    <n v="10"/>
    <n v="64542"/>
    <n v="6146.8571428571431"/>
    <s v="Blue"/>
    <x v="0"/>
    <n v="75000"/>
    <s v="Y"/>
    <s v="CR04PTCBLU042"/>
    <m/>
  </r>
  <r>
    <s v="CR07PTC043"/>
    <s v="CR"/>
    <s v="Chrysler"/>
    <s v="PTC"/>
    <s v="PT Cruiser"/>
    <s v="07"/>
    <n v="7"/>
    <n v="7"/>
    <n v="42074.2"/>
    <n v="5609.8933333333325"/>
    <s v="Green"/>
    <x v="16"/>
    <n v="75000"/>
    <s v="Y"/>
    <s v="CR07PTCGRE043"/>
    <m/>
  </r>
  <r>
    <s v="CR11PTC044"/>
    <s v="CR"/>
    <s v="Chrysler"/>
    <s v="PTC"/>
    <s v="PT Cruiser"/>
    <s v="11"/>
    <n v="3"/>
    <n v="3"/>
    <n v="27394.2"/>
    <n v="7826.9142857142861"/>
    <s v="Black"/>
    <x v="8"/>
    <n v="75000"/>
    <s v="Y"/>
    <s v="CR11PTCBLA044"/>
    <m/>
  </r>
  <r>
    <s v="CR99CAR045"/>
    <s v="CR"/>
    <s v="Chrysler"/>
    <s v="CAR"/>
    <s v="Caravan"/>
    <s v="99"/>
    <n v="-85"/>
    <n v="15"/>
    <n v="79420.600000000006"/>
    <n v="5123.9096774193549"/>
    <s v="Green"/>
    <x v="13"/>
    <n v="75000"/>
    <s v="Not covered"/>
    <s v="CR99CARGRE045"/>
    <m/>
  </r>
  <r>
    <s v="CR00CAR046"/>
    <s v="CR"/>
    <s v="Chrysler"/>
    <s v="CAR"/>
    <s v="Caravan"/>
    <s v="00"/>
    <n v="14"/>
    <n v="14"/>
    <n v="77243.100000000006"/>
    <n v="5327.1103448275862"/>
    <s v="Black"/>
    <x v="3"/>
    <n v="75000"/>
    <s v="Not covered"/>
    <s v="CR00CARBLA046"/>
    <m/>
  </r>
  <r>
    <s v="CR04CAR047"/>
    <s v="CR"/>
    <s v="Chrysler"/>
    <s v="CAR"/>
    <s v="Caravan"/>
    <s v="04"/>
    <n v="10"/>
    <n v="10"/>
    <n v="72527.199999999997"/>
    <n v="6907.3523809523804"/>
    <s v="White"/>
    <x v="11"/>
    <n v="75000"/>
    <s v="Y"/>
    <s v="CR04CARWHI047"/>
    <m/>
  </r>
  <r>
    <s v="CR04CAR048"/>
    <s v="CR"/>
    <s v="Chrysler"/>
    <s v="CAR"/>
    <s v="Caravan"/>
    <s v="04"/>
    <n v="10"/>
    <n v="10"/>
    <n v="52699.4"/>
    <n v="5018.9904761904763"/>
    <s v="Red"/>
    <x v="11"/>
    <n v="75000"/>
    <s v="Y"/>
    <s v="CR04CARRED048"/>
    <m/>
  </r>
  <r>
    <s v="HY11ELA049"/>
    <s v="HY"/>
    <s v="Hundai"/>
    <s v="ELA"/>
    <s v="Elantra"/>
    <s v="11"/>
    <n v="3"/>
    <n v="3"/>
    <n v="29102.3"/>
    <n v="8314.9428571428562"/>
    <s v="Black"/>
    <x v="12"/>
    <n v="100000"/>
    <s v="Y"/>
    <s v="HY11ELABLA049"/>
    <m/>
  </r>
  <r>
    <s v="HY12ELA050"/>
    <s v="HY"/>
    <s v="Hundai"/>
    <s v="ELA"/>
    <s v="Elantra"/>
    <s v="12"/>
    <n v="2"/>
    <n v="2"/>
    <n v="22282"/>
    <n v="8912.7999999999993"/>
    <s v="Blue"/>
    <x v="1"/>
    <n v="100000"/>
    <s v="Y"/>
    <s v="HY12ELABLU050"/>
    <m/>
  </r>
  <r>
    <s v="HY13ELA051"/>
    <s v="HY"/>
    <s v="Hundai"/>
    <s v="ELA"/>
    <s v="Elantra"/>
    <s v="13"/>
    <n v="1"/>
    <n v="1"/>
    <n v="20223.900000000001"/>
    <n v="13482.6"/>
    <s v="Black"/>
    <x v="6"/>
    <n v="100000"/>
    <s v="Y"/>
    <s v="HY13ELABLA051"/>
    <m/>
  </r>
  <r>
    <s v="HY13ELA052"/>
    <s v="HY"/>
    <s v="Hundai"/>
    <s v="ELA"/>
    <s v="Elantra"/>
    <s v="13"/>
    <n v="1"/>
    <n v="1"/>
    <n v="22188.5"/>
    <n v="14792.333333333334"/>
    <s v="Blue"/>
    <x v="4"/>
    <n v="100000"/>
    <s v="Y"/>
    <s v="HY13ELABLU052"/>
    <m/>
  </r>
  <r>
    <s v="Commands used -&gt;"/>
    <s v="left used"/>
    <s v="VLOOKUP"/>
    <s v="mid"/>
    <s v="Vlookup"/>
    <s v="mid"/>
    <s v="Assume it 2014"/>
    <m/>
    <m/>
    <s v=".5 is considered for months"/>
    <m/>
    <x v="17"/>
    <m/>
    <m/>
    <s v="Concatenate and upper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FC27A-CDDD-4112-B705-71FF89E3EA06}" name="PivotTable1" cacheId="29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22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19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x="1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Miles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D3D2-3C83-4225-B80B-6242D1614A34}">
  <dimension ref="A3:B22"/>
  <sheetViews>
    <sheetView tabSelected="1" workbookViewId="0">
      <selection activeCell="E24" sqref="E24"/>
    </sheetView>
  </sheetViews>
  <sheetFormatPr defaultRowHeight="12.75"/>
  <cols>
    <col min="1" max="1" width="13" bestFit="1" customWidth="1"/>
    <col min="2" max="2" width="13.5" bestFit="1" customWidth="1"/>
  </cols>
  <sheetData>
    <row r="3" spans="1:2">
      <c r="A3" s="13" t="s">
        <v>0</v>
      </c>
      <c r="B3" t="s">
        <v>1</v>
      </c>
    </row>
    <row r="4" spans="1:2">
      <c r="A4" t="s">
        <v>2</v>
      </c>
      <c r="B4" s="14">
        <v>144647.69999999998</v>
      </c>
    </row>
    <row r="5" spans="1:2">
      <c r="A5" t="s">
        <v>3</v>
      </c>
      <c r="B5" s="14">
        <v>150656.40000000002</v>
      </c>
    </row>
    <row r="6" spans="1:2">
      <c r="A6" t="s">
        <v>4</v>
      </c>
      <c r="B6" s="14">
        <v>154427.9</v>
      </c>
    </row>
    <row r="7" spans="1:2">
      <c r="A7" t="s">
        <v>5</v>
      </c>
      <c r="B7" s="14">
        <v>179986</v>
      </c>
    </row>
    <row r="8" spans="1:2">
      <c r="A8" t="s">
        <v>6</v>
      </c>
      <c r="B8" s="14">
        <v>143640.70000000001</v>
      </c>
    </row>
    <row r="9" spans="1:2">
      <c r="A9" t="s">
        <v>7</v>
      </c>
      <c r="B9" s="14">
        <v>135078.20000000001</v>
      </c>
    </row>
    <row r="10" spans="1:2">
      <c r="A10" t="s">
        <v>8</v>
      </c>
      <c r="B10" s="14">
        <v>184693.8</v>
      </c>
    </row>
    <row r="11" spans="1:2">
      <c r="A11" t="s">
        <v>9</v>
      </c>
      <c r="B11" s="14">
        <v>127731.3</v>
      </c>
    </row>
    <row r="12" spans="1:2">
      <c r="A12" t="s">
        <v>10</v>
      </c>
      <c r="B12" s="14">
        <v>70964.899999999994</v>
      </c>
    </row>
    <row r="13" spans="1:2">
      <c r="A13" t="s">
        <v>11</v>
      </c>
      <c r="B13" s="14">
        <v>65315</v>
      </c>
    </row>
    <row r="14" spans="1:2">
      <c r="A14" t="s">
        <v>12</v>
      </c>
      <c r="B14" s="14">
        <v>138561.5</v>
      </c>
    </row>
    <row r="15" spans="1:2">
      <c r="A15" t="s">
        <v>13</v>
      </c>
      <c r="B15" s="14">
        <v>141229.4</v>
      </c>
    </row>
    <row r="16" spans="1:2">
      <c r="A16" t="s">
        <v>14</v>
      </c>
      <c r="B16" s="14">
        <v>305432.40000000002</v>
      </c>
    </row>
    <row r="17" spans="1:2">
      <c r="A17" t="s">
        <v>15</v>
      </c>
      <c r="B17" s="14">
        <v>177713.9</v>
      </c>
    </row>
    <row r="18" spans="1:2">
      <c r="A18" t="s">
        <v>16</v>
      </c>
      <c r="B18" s="14">
        <v>65964.899999999994</v>
      </c>
    </row>
    <row r="19" spans="1:2">
      <c r="A19" t="s">
        <v>17</v>
      </c>
      <c r="B19" s="14">
        <v>130601.59999999999</v>
      </c>
    </row>
    <row r="20" spans="1:2">
      <c r="A20" t="s">
        <v>18</v>
      </c>
      <c r="B20" s="14">
        <v>19341.7</v>
      </c>
    </row>
    <row r="21" spans="1:2">
      <c r="A21" t="s">
        <v>19</v>
      </c>
      <c r="B21" s="14"/>
    </row>
    <row r="22" spans="1:2">
      <c r="A22" t="s">
        <v>20</v>
      </c>
      <c r="B22" s="1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9"/>
  <sheetViews>
    <sheetView workbookViewId="0">
      <selection activeCell="N49" sqref="N49"/>
    </sheetView>
  </sheetViews>
  <sheetFormatPr defaultRowHeight="12.75" customHeight="1"/>
  <cols>
    <col min="1" max="1" width="27.5" customWidth="1"/>
    <col min="3" max="3" width="15.6640625" customWidth="1"/>
    <col min="5" max="5" width="17.6640625" customWidth="1"/>
    <col min="9" max="9" width="12.1640625" bestFit="1" customWidth="1"/>
    <col min="10" max="10" width="15.33203125" customWidth="1"/>
    <col min="14" max="14" width="15.5" customWidth="1"/>
    <col min="15" max="15" width="24.6640625" customWidth="1"/>
    <col min="16" max="16" width="52.6640625" customWidth="1"/>
  </cols>
  <sheetData>
    <row r="1" spans="1:16" s="2" customFormat="1" ht="38.25">
      <c r="A1" s="1" t="s">
        <v>21</v>
      </c>
      <c r="B1" s="2" t="s">
        <v>22</v>
      </c>
      <c r="C1" s="4" t="s">
        <v>23</v>
      </c>
      <c r="D1" s="2" t="s">
        <v>24</v>
      </c>
      <c r="E1" s="9" t="s">
        <v>25</v>
      </c>
      <c r="F1" s="2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2" t="s">
        <v>31</v>
      </c>
      <c r="L1" s="2" t="s">
        <v>0</v>
      </c>
      <c r="M1" s="2" t="s">
        <v>32</v>
      </c>
      <c r="N1" s="2" t="s">
        <v>33</v>
      </c>
      <c r="O1" s="2" t="s">
        <v>34</v>
      </c>
      <c r="P1" s="2" t="s">
        <v>35</v>
      </c>
    </row>
    <row r="2" spans="1:16" ht="13.5">
      <c r="A2" s="1" t="s">
        <v>36</v>
      </c>
      <c r="B2" t="str">
        <f>LEFT(A2, 2)</f>
        <v>TY</v>
      </c>
      <c r="C2" s="5" t="str">
        <f>VLOOKUP(B2,C$59:D$64,2)</f>
        <v>Toyota</v>
      </c>
      <c r="D2" t="str">
        <f>MID(A2,5,3)</f>
        <v>CAM</v>
      </c>
      <c r="E2" s="7" t="str">
        <f>VLOOKUP(D2,E$59:F$69,2)</f>
        <v>Camrey</v>
      </c>
      <c r="F2" t="str">
        <f>MID(A2,3,2)</f>
        <v>96</v>
      </c>
      <c r="G2" s="11">
        <f>14-F2</f>
        <v>-82</v>
      </c>
      <c r="H2" s="11">
        <f>IF(14-F2&lt;0,100-F2+14,14-F2)</f>
        <v>18</v>
      </c>
      <c r="I2" s="12">
        <v>114660.6</v>
      </c>
      <c r="J2" s="12">
        <f>I2/(H2+0.5)</f>
        <v>6197.8702702702703</v>
      </c>
      <c r="K2" t="s">
        <v>37</v>
      </c>
      <c r="L2" t="s">
        <v>3</v>
      </c>
      <c r="M2">
        <v>100000</v>
      </c>
      <c r="N2" t="str">
        <f>IF(I2&lt;M2,"Y","Not covered")</f>
        <v>Not covered</v>
      </c>
      <c r="O2" t="str">
        <f>CONCATENATE(B2,F2,D2,UPPER(LEFT(K2,3)),RIGHT(A2,3))</f>
        <v>TY96CAMGRE020</v>
      </c>
    </row>
    <row r="3" spans="1:16" ht="13.5">
      <c r="A3" s="1" t="s">
        <v>38</v>
      </c>
      <c r="B3" t="str">
        <f>LEFT(A3, 2)</f>
        <v>TY</v>
      </c>
      <c r="C3" s="5" t="str">
        <f>VLOOKUP(B3,C$59:D$64,2)</f>
        <v>Toyota</v>
      </c>
      <c r="D3" t="str">
        <f>MID(A3,5,3)</f>
        <v>CAM</v>
      </c>
      <c r="E3" s="7" t="str">
        <f>VLOOKUP(D3,E$59:F$69,2)</f>
        <v>Camrey</v>
      </c>
      <c r="F3" t="str">
        <f>MID(A3,3,2)</f>
        <v>98</v>
      </c>
      <c r="G3" s="11">
        <f>14-F3</f>
        <v>-84</v>
      </c>
      <c r="H3" s="11">
        <f>IF(14-F3&lt;0,100-F3+14,14-F3)</f>
        <v>16</v>
      </c>
      <c r="I3" s="12">
        <v>93382.6</v>
      </c>
      <c r="J3" s="12">
        <f>I3/(H3+0.5)</f>
        <v>5659.5515151515156</v>
      </c>
      <c r="K3" t="s">
        <v>39</v>
      </c>
      <c r="L3" t="s">
        <v>15</v>
      </c>
      <c r="M3">
        <v>100000</v>
      </c>
      <c r="N3" t="str">
        <f>IF(I3&lt;M3,"Y","Not covered")</f>
        <v>Y</v>
      </c>
      <c r="O3" t="str">
        <f>CONCATENATE(B3,F3,D3,UPPER(LEFT(K3,3)),RIGHT(A3,3))</f>
        <v>TY98CAMBLA021</v>
      </c>
    </row>
    <row r="4" spans="1:16" ht="13.5">
      <c r="A4" s="1" t="s">
        <v>40</v>
      </c>
      <c r="B4" t="str">
        <f>LEFT(A4, 2)</f>
        <v>TY</v>
      </c>
      <c r="C4" s="5" t="str">
        <f>VLOOKUP(B4,C$59:D$64,2)</f>
        <v>Toyota</v>
      </c>
      <c r="D4" t="str">
        <f>MID(A4,5,3)</f>
        <v>CAM</v>
      </c>
      <c r="E4" s="7" t="str">
        <f>VLOOKUP(D4,E$59:F$69,2)</f>
        <v>Camrey</v>
      </c>
      <c r="F4" t="str">
        <f>MID(A4,3,2)</f>
        <v>00</v>
      </c>
      <c r="G4" s="11">
        <f>14-F4</f>
        <v>14</v>
      </c>
      <c r="H4" s="11">
        <f>IF(14-F4&lt;0,100-F4+14,14-F4)</f>
        <v>14</v>
      </c>
      <c r="I4" s="12">
        <v>85928</v>
      </c>
      <c r="J4" s="12">
        <f>I4/(H4+0.5)</f>
        <v>5926.0689655172409</v>
      </c>
      <c r="K4" t="s">
        <v>37</v>
      </c>
      <c r="L4" t="s">
        <v>4</v>
      </c>
      <c r="M4">
        <v>100000</v>
      </c>
      <c r="N4" t="str">
        <f>IF(I4&lt;M4,"Y","Not covered")</f>
        <v>Y</v>
      </c>
      <c r="O4" t="str">
        <f>CONCATENATE(B4,F4,D4,UPPER(LEFT(K4,3)),RIGHT(A4,3))</f>
        <v>TY00CAMGRE022</v>
      </c>
    </row>
    <row r="5" spans="1:16" ht="13.5">
      <c r="A5" s="1" t="s">
        <v>41</v>
      </c>
      <c r="B5" t="str">
        <f>LEFT(A5, 2)</f>
        <v>GM</v>
      </c>
      <c r="C5" s="5" t="str">
        <f>VLOOKUP(B5,C$59:D$64,2)</f>
        <v>General Motors</v>
      </c>
      <c r="D5" t="str">
        <f>MID(A5,5,3)</f>
        <v>SLV</v>
      </c>
      <c r="E5" s="7" t="str">
        <f>VLOOKUP(D5,E$59:F$69,2)</f>
        <v>Silverrado</v>
      </c>
      <c r="F5" t="str">
        <f>MID(A5,3,2)</f>
        <v>98</v>
      </c>
      <c r="G5" s="11">
        <f>14-F5</f>
        <v>-84</v>
      </c>
      <c r="H5" s="11">
        <f>IF(14-F5&lt;0,100-F5+14,14-F5)</f>
        <v>16</v>
      </c>
      <c r="I5" s="12">
        <v>83162.7</v>
      </c>
      <c r="J5" s="12">
        <f>I5/(H5+0.5)</f>
        <v>5040.1636363636362</v>
      </c>
      <c r="K5" t="s">
        <v>39</v>
      </c>
      <c r="L5" t="s">
        <v>13</v>
      </c>
      <c r="M5">
        <v>100000</v>
      </c>
      <c r="N5" t="str">
        <f>IF(I5&lt;M5,"Y","Not covered")</f>
        <v>Y</v>
      </c>
      <c r="O5" t="str">
        <f>CONCATENATE(B5,F5,D5,UPPER(LEFT(K5,3)),RIGHT(A5,3))</f>
        <v>GM98SLVBLA018</v>
      </c>
    </row>
    <row r="6" spans="1:16" ht="13.5">
      <c r="A6" s="1" t="s">
        <v>42</v>
      </c>
      <c r="B6" t="str">
        <f>LEFT(A6, 2)</f>
        <v>HO</v>
      </c>
      <c r="C6" s="5" t="str">
        <f>VLOOKUP(B6,C$59:D$64,2)</f>
        <v>Honda</v>
      </c>
      <c r="D6" t="str">
        <f>MID(A6,5,3)</f>
        <v>CIV</v>
      </c>
      <c r="E6" s="7" t="str">
        <f>VLOOKUP(D6,E$59:F$69,2)</f>
        <v>Civic</v>
      </c>
      <c r="F6" t="str">
        <f>MID(A6,3,2)</f>
        <v>99</v>
      </c>
      <c r="G6" s="11">
        <f>14-F6</f>
        <v>-85</v>
      </c>
      <c r="H6" s="11">
        <f>IF(14-F6&lt;0,100-F6+14,14-F6)</f>
        <v>15</v>
      </c>
      <c r="I6" s="12">
        <v>82374</v>
      </c>
      <c r="J6" s="12">
        <f>I6/(H6+0.5)</f>
        <v>5314.4516129032254</v>
      </c>
      <c r="K6" t="s">
        <v>43</v>
      </c>
      <c r="L6" t="s">
        <v>12</v>
      </c>
      <c r="M6">
        <v>75000</v>
      </c>
      <c r="N6" t="str">
        <f>IF(I6&lt;M6,"Y","Not covered")</f>
        <v>Not covered</v>
      </c>
      <c r="O6" t="str">
        <f>CONCATENATE(B6,F6,D6,UPPER(LEFT(K6,3)),RIGHT(A6,3))</f>
        <v>HO99CIVWHI030</v>
      </c>
    </row>
    <row r="7" spans="1:16" ht="13.5">
      <c r="A7" s="1" t="s">
        <v>44</v>
      </c>
      <c r="B7" t="str">
        <f>LEFT(A7, 2)</f>
        <v>GM</v>
      </c>
      <c r="C7" s="5" t="str">
        <f>VLOOKUP(B7,C$59:D$64,2)</f>
        <v>General Motors</v>
      </c>
      <c r="D7" t="str">
        <f>MID(A7,5,3)</f>
        <v>SLV</v>
      </c>
      <c r="E7" s="7" t="str">
        <f>VLOOKUP(D7,E$59:F$69,2)</f>
        <v>Silverrado</v>
      </c>
      <c r="F7" t="str">
        <f>MID(A7,3,2)</f>
        <v>00</v>
      </c>
      <c r="G7" s="11">
        <f>14-F7</f>
        <v>14</v>
      </c>
      <c r="H7" s="11">
        <f>IF(14-F7&lt;0,100-F7+14,14-F7)</f>
        <v>14</v>
      </c>
      <c r="I7" s="12">
        <v>80685.8</v>
      </c>
      <c r="J7" s="12">
        <f>I7/(H7+0.5)</f>
        <v>5564.5379310344833</v>
      </c>
      <c r="K7" t="s">
        <v>45</v>
      </c>
      <c r="L7" t="s">
        <v>17</v>
      </c>
      <c r="M7">
        <v>100000</v>
      </c>
      <c r="N7" t="str">
        <f>IF(I7&lt;M7,"Y","Not covered")</f>
        <v>Y</v>
      </c>
      <c r="O7" t="str">
        <f>CONCATENATE(B7,F7,D7,UPPER(LEFT(K7,3)),RIGHT(A7,3))</f>
        <v>GM00SLVBLU019</v>
      </c>
    </row>
    <row r="8" spans="1:16" ht="13.5">
      <c r="A8" s="1" t="s">
        <v>46</v>
      </c>
      <c r="B8" t="str">
        <f>LEFT(A8, 2)</f>
        <v>CR</v>
      </c>
      <c r="C8" s="5" t="str">
        <f>VLOOKUP(B8,C$59:D$64,2)</f>
        <v>Chrysler</v>
      </c>
      <c r="D8" t="str">
        <f>MID(A8,5,3)</f>
        <v>CAR</v>
      </c>
      <c r="E8" s="7" t="str">
        <f>VLOOKUP(D8,E$59:F$69,2)</f>
        <v>Caravan</v>
      </c>
      <c r="F8" t="str">
        <f>MID(A8,3,2)</f>
        <v>99</v>
      </c>
      <c r="G8" s="11">
        <f>14-F8</f>
        <v>-85</v>
      </c>
      <c r="H8" s="11">
        <f>IF(14-F8&lt;0,100-F8+14,14-F8)</f>
        <v>15</v>
      </c>
      <c r="I8" s="12">
        <v>79420.600000000006</v>
      </c>
      <c r="J8" s="12">
        <f>I8/(H8+0.5)</f>
        <v>5123.9096774193549</v>
      </c>
      <c r="K8" t="s">
        <v>37</v>
      </c>
      <c r="L8" t="s">
        <v>7</v>
      </c>
      <c r="M8">
        <v>75000</v>
      </c>
      <c r="N8" t="str">
        <f>IF(I8&lt;M8,"Y","Not covered")</f>
        <v>Not covered</v>
      </c>
      <c r="O8" t="str">
        <f>CONCATENATE(B8,F8,D8,UPPER(LEFT(K8,3)),RIGHT(A8,3))</f>
        <v>CR99CARGRE045</v>
      </c>
    </row>
    <row r="9" spans="1:16" ht="13.5">
      <c r="A9" s="1" t="s">
        <v>47</v>
      </c>
      <c r="B9" t="str">
        <f>LEFT(A9, 2)</f>
        <v>CR</v>
      </c>
      <c r="C9" s="5" t="str">
        <f>VLOOKUP(B9,C$59:D$64,2)</f>
        <v>Chrysler</v>
      </c>
      <c r="D9" t="str">
        <f>MID(A9,5,3)</f>
        <v>CAR</v>
      </c>
      <c r="E9" s="7" t="str">
        <f>VLOOKUP(D9,E$59:F$69,2)</f>
        <v>Caravan</v>
      </c>
      <c r="F9" t="str">
        <f>MID(A9,3,2)</f>
        <v>00</v>
      </c>
      <c r="G9" s="11">
        <f>14-F9</f>
        <v>14</v>
      </c>
      <c r="H9" s="11">
        <f>IF(14-F9&lt;0,100-F9+14,14-F9)</f>
        <v>14</v>
      </c>
      <c r="I9" s="12">
        <v>77243.100000000006</v>
      </c>
      <c r="J9" s="12">
        <f>I9/(H9+0.5)</f>
        <v>5327.1103448275862</v>
      </c>
      <c r="K9" t="s">
        <v>39</v>
      </c>
      <c r="L9" t="s">
        <v>8</v>
      </c>
      <c r="M9">
        <v>75000</v>
      </c>
      <c r="N9" t="str">
        <f>IF(I9&lt;M9,"Y","Not covered")</f>
        <v>Not covered</v>
      </c>
      <c r="O9" t="str">
        <f>CONCATENATE(B9,F9,D9,UPPER(LEFT(K9,3)),RIGHT(A9,3))</f>
        <v>CR00CARBLA046</v>
      </c>
    </row>
    <row r="10" spans="1:16" ht="13.5">
      <c r="A10" s="1" t="s">
        <v>48</v>
      </c>
      <c r="B10" t="str">
        <f>LEFT(A10, 2)</f>
        <v>TY</v>
      </c>
      <c r="C10" s="5" t="str">
        <f>VLOOKUP(B10,C$59:D$64,2)</f>
        <v>Toyota</v>
      </c>
      <c r="D10" t="str">
        <f>MID(A10,5,3)</f>
        <v>COR</v>
      </c>
      <c r="E10" s="7" t="str">
        <f>VLOOKUP(D10,E$59:F$69,2)</f>
        <v>Corola</v>
      </c>
      <c r="F10" t="str">
        <f>MID(A10,3,2)</f>
        <v>03</v>
      </c>
      <c r="G10" s="11">
        <f>14-F10</f>
        <v>11</v>
      </c>
      <c r="H10" s="11">
        <f>IF(14-F10&lt;0,100-F10+14,14-F10)</f>
        <v>11</v>
      </c>
      <c r="I10" s="12">
        <v>73444.399999999994</v>
      </c>
      <c r="J10" s="12">
        <f>I10/(H10+0.5)</f>
        <v>6386.4695652173905</v>
      </c>
      <c r="K10" t="s">
        <v>39</v>
      </c>
      <c r="L10" t="s">
        <v>5</v>
      </c>
      <c r="M10">
        <v>100000</v>
      </c>
      <c r="N10" t="str">
        <f>IF(I10&lt;M10,"Y","Not covered")</f>
        <v>Y</v>
      </c>
      <c r="O10" t="str">
        <f>CONCATENATE(B10,F10,D10,UPPER(LEFT(K10,3)),RIGHT(A10,3))</f>
        <v>TY03CORBLA026</v>
      </c>
    </row>
    <row r="11" spans="1:16" ht="13.5">
      <c r="A11" s="1" t="s">
        <v>49</v>
      </c>
      <c r="B11" t="str">
        <f>LEFT(A11, 2)</f>
        <v>CR</v>
      </c>
      <c r="C11" s="5" t="str">
        <f>VLOOKUP(B11,C$59:D$64,2)</f>
        <v>Chrysler</v>
      </c>
      <c r="D11" t="str">
        <f>MID(A11,5,3)</f>
        <v>CAR</v>
      </c>
      <c r="E11" s="7" t="str">
        <f>VLOOKUP(D11,E$59:F$69,2)</f>
        <v>Caravan</v>
      </c>
      <c r="F11" t="str">
        <f>MID(A11,3,2)</f>
        <v>04</v>
      </c>
      <c r="G11" s="11">
        <f>14-F11</f>
        <v>10</v>
      </c>
      <c r="H11" s="11">
        <f>IF(14-F11&lt;0,100-F11+14,14-F11)</f>
        <v>10</v>
      </c>
      <c r="I11" s="12">
        <v>72527.199999999997</v>
      </c>
      <c r="J11" s="12">
        <f>I11/(H11+0.5)</f>
        <v>6907.3523809523804</v>
      </c>
      <c r="K11" t="s">
        <v>43</v>
      </c>
      <c r="L11" t="s">
        <v>2</v>
      </c>
      <c r="M11">
        <v>75000</v>
      </c>
      <c r="N11" t="str">
        <f>IF(I11&lt;M11,"Y","Not covered")</f>
        <v>Y</v>
      </c>
      <c r="O11" t="str">
        <f>CONCATENATE(B11,F11,D11,UPPER(LEFT(K11,3)),RIGHT(A11,3))</f>
        <v>CR04CARWHI047</v>
      </c>
    </row>
    <row r="12" spans="1:16" ht="13.5">
      <c r="A12" s="1" t="s">
        <v>50</v>
      </c>
      <c r="B12" t="str">
        <f>LEFT(A12, 2)</f>
        <v>HO</v>
      </c>
      <c r="C12" s="5" t="str">
        <f>VLOOKUP(B12,C$59:D$64,2)</f>
        <v>Honda</v>
      </c>
      <c r="D12" t="str">
        <f>MID(A12,5,3)</f>
        <v>CIV</v>
      </c>
      <c r="E12" s="7" t="str">
        <f>VLOOKUP(D12,E$59:F$69,2)</f>
        <v>Civic</v>
      </c>
      <c r="F12" t="str">
        <f>MID(A12,3,2)</f>
        <v>01</v>
      </c>
      <c r="G12" s="11">
        <f>14-F12</f>
        <v>13</v>
      </c>
      <c r="H12" s="11">
        <f>IF(14-F12&lt;0,100-F12+14,14-F12)</f>
        <v>13</v>
      </c>
      <c r="I12" s="12">
        <v>69891.899999999994</v>
      </c>
      <c r="J12" s="12">
        <f>I12/(H12+0.5)</f>
        <v>5177.177777777777</v>
      </c>
      <c r="K12" t="s">
        <v>45</v>
      </c>
      <c r="L12" t="s">
        <v>8</v>
      </c>
      <c r="M12">
        <v>75000</v>
      </c>
      <c r="N12" t="str">
        <f>IF(I12&lt;M12,"Y","Not covered")</f>
        <v>Y</v>
      </c>
      <c r="O12" t="str">
        <f>CONCATENATE(B12,F12,D12,UPPER(LEFT(K12,3)),RIGHT(A12,3))</f>
        <v>HO01CIVBLU031</v>
      </c>
    </row>
    <row r="13" spans="1:16" ht="13.5">
      <c r="A13" s="1" t="s">
        <v>51</v>
      </c>
      <c r="B13" t="str">
        <f>LEFT(A13, 2)</f>
        <v>HO</v>
      </c>
      <c r="C13" s="5" t="str">
        <f>VLOOKUP(B13,C$59:D$64,2)</f>
        <v>Honda</v>
      </c>
      <c r="D13" t="str">
        <f>MID(A13,5,3)</f>
        <v>OOD</v>
      </c>
      <c r="E13" s="7" t="str">
        <f>VLOOKUP(D13,E$59:F$69,2)</f>
        <v>Odyssey</v>
      </c>
      <c r="F13" t="str">
        <f>MID(A13,3,2)</f>
        <v>01</v>
      </c>
      <c r="G13" s="11">
        <f>14-F13</f>
        <v>13</v>
      </c>
      <c r="H13" s="11">
        <f>IF(14-F13&lt;0,100-F13+14,14-F13)</f>
        <v>13</v>
      </c>
      <c r="I13" s="12">
        <v>68658.899999999994</v>
      </c>
      <c r="J13" s="12">
        <f>I13/(H13+0.5)</f>
        <v>5085.844444444444</v>
      </c>
      <c r="K13" t="s">
        <v>39</v>
      </c>
      <c r="L13" t="s">
        <v>14</v>
      </c>
      <c r="M13">
        <v>100000</v>
      </c>
      <c r="N13" t="str">
        <f>IF(I13&lt;M13,"Y","Not covered")</f>
        <v>Y</v>
      </c>
      <c r="O13" t="str">
        <f>CONCATENATE(B13,F13,D13,UPPER(LEFT(K13,3)),RIGHT(A13,3))</f>
        <v>HO01OODBLA040</v>
      </c>
    </row>
    <row r="14" spans="1:16" ht="13.5">
      <c r="A14" s="1" t="s">
        <v>52</v>
      </c>
      <c r="B14" t="str">
        <f>LEFT(A14, 2)</f>
        <v>TY</v>
      </c>
      <c r="C14" s="5" t="str">
        <f>VLOOKUP(B14,C$59:D$64,2)</f>
        <v>Toyota</v>
      </c>
      <c r="D14" t="str">
        <f>MID(A14,5,3)</f>
        <v>CAM</v>
      </c>
      <c r="E14" s="7" t="str">
        <f>VLOOKUP(D14,E$59:F$69,2)</f>
        <v>Camrey</v>
      </c>
      <c r="F14" t="str">
        <f>MID(A14,3,2)</f>
        <v>02</v>
      </c>
      <c r="G14" s="11">
        <f>14-F14</f>
        <v>12</v>
      </c>
      <c r="H14" s="11">
        <f>IF(14-F14&lt;0,100-F14+14,14-F14)</f>
        <v>12</v>
      </c>
      <c r="I14" s="12">
        <v>67829.100000000006</v>
      </c>
      <c r="J14" s="12">
        <f>I14/(H14+0.5)</f>
        <v>5426.3280000000004</v>
      </c>
      <c r="K14" t="s">
        <v>39</v>
      </c>
      <c r="L14" t="s">
        <v>14</v>
      </c>
      <c r="M14">
        <v>100000</v>
      </c>
      <c r="N14" t="str">
        <f>IF(I14&lt;M14,"Y","Not covered")</f>
        <v>Y</v>
      </c>
      <c r="O14" t="str">
        <f>CONCATENATE(B14,F14,D14,UPPER(LEFT(K14,3)),RIGHT(A14,3))</f>
        <v>TY02CAMBLA023</v>
      </c>
    </row>
    <row r="15" spans="1:16" ht="13.5">
      <c r="A15" s="1" t="s">
        <v>53</v>
      </c>
      <c r="B15" t="str">
        <f>LEFT(A15, 2)</f>
        <v>CR</v>
      </c>
      <c r="C15" s="5" t="str">
        <f>VLOOKUP(B15,C$59:D$64,2)</f>
        <v>Chrysler</v>
      </c>
      <c r="D15" t="str">
        <f>MID(A15,5,3)</f>
        <v>PTC</v>
      </c>
      <c r="E15" s="7" t="str">
        <f>VLOOKUP(D15,E$59:F$69,2)</f>
        <v>PT Cruiser</v>
      </c>
      <c r="F15" t="str">
        <f>MID(A15,3,2)</f>
        <v>04</v>
      </c>
      <c r="G15" s="11">
        <f>14-F15</f>
        <v>10</v>
      </c>
      <c r="H15" s="11">
        <f>IF(14-F15&lt;0,100-F15+14,14-F15)</f>
        <v>10</v>
      </c>
      <c r="I15" s="12">
        <v>64542</v>
      </c>
      <c r="J15" s="12">
        <f>I15/(H15+0.5)</f>
        <v>6146.8571428571431</v>
      </c>
      <c r="K15" t="s">
        <v>45</v>
      </c>
      <c r="L15" t="s">
        <v>14</v>
      </c>
      <c r="M15">
        <v>75000</v>
      </c>
      <c r="N15" t="str">
        <f>IF(I15&lt;M15,"Y","Not covered")</f>
        <v>Y</v>
      </c>
      <c r="O15" t="str">
        <f>CONCATENATE(B15,F15,D15,UPPER(LEFT(K15,3)),RIGHT(A15,3))</f>
        <v>CR04PTCBLU042</v>
      </c>
    </row>
    <row r="16" spans="1:16" ht="13.5">
      <c r="A16" s="1" t="s">
        <v>54</v>
      </c>
      <c r="B16" t="str">
        <f>LEFT(A16, 2)</f>
        <v>TY</v>
      </c>
      <c r="C16" s="5" t="str">
        <f>VLOOKUP(B16,C$59:D$64,2)</f>
        <v>Toyota</v>
      </c>
      <c r="D16" t="str">
        <f>MID(A16,5,3)</f>
        <v>COR</v>
      </c>
      <c r="E16" s="7" t="str">
        <f>VLOOKUP(D16,E$59:F$69,2)</f>
        <v>Corola</v>
      </c>
      <c r="F16" t="str">
        <f>MID(A16,3,2)</f>
        <v>02</v>
      </c>
      <c r="G16" s="11">
        <f>14-F16</f>
        <v>12</v>
      </c>
      <c r="H16" s="11">
        <f>IF(14-F16&lt;0,100-F16+14,14-F16)</f>
        <v>12</v>
      </c>
      <c r="I16" s="12">
        <v>64467.4</v>
      </c>
      <c r="J16" s="12">
        <f>I16/(H16+0.5)</f>
        <v>5157.3919999999998</v>
      </c>
      <c r="K16" t="s">
        <v>55</v>
      </c>
      <c r="L16" t="s">
        <v>5</v>
      </c>
      <c r="M16">
        <v>100000</v>
      </c>
      <c r="N16" t="str">
        <f>IF(I16&lt;M16,"Y","Not covered")</f>
        <v>Y</v>
      </c>
      <c r="O16" t="str">
        <f>CONCATENATE(B16,F16,D16,UPPER(LEFT(K16,3)),RIGHT(A16,3))</f>
        <v>TY02CORRED025</v>
      </c>
    </row>
    <row r="17" spans="1:15" ht="13.5">
      <c r="A17" s="1" t="s">
        <v>56</v>
      </c>
      <c r="B17" t="str">
        <f>LEFT(A17, 2)</f>
        <v>HO</v>
      </c>
      <c r="C17" s="5" t="str">
        <f>VLOOKUP(B17,C$59:D$64,2)</f>
        <v>Honda</v>
      </c>
      <c r="D17" t="str">
        <f>MID(A17,5,3)</f>
        <v>ODY</v>
      </c>
      <c r="E17" s="7" t="str">
        <f>VLOOKUP(D17,E$59:F$69,2)</f>
        <v>Odyssey</v>
      </c>
      <c r="F17" t="str">
        <f>MID(A17,3,2)</f>
        <v>05</v>
      </c>
      <c r="G17" s="11">
        <f>14-F17</f>
        <v>9</v>
      </c>
      <c r="H17" s="11">
        <f>IF(14-F17&lt;0,100-F17+14,14-F17)</f>
        <v>9</v>
      </c>
      <c r="I17" s="12">
        <v>60389.5</v>
      </c>
      <c r="J17" s="12">
        <f>I17/(H17+0.5)</f>
        <v>6356.7894736842109</v>
      </c>
      <c r="K17" t="s">
        <v>43</v>
      </c>
      <c r="L17" t="s">
        <v>6</v>
      </c>
      <c r="M17">
        <v>100000</v>
      </c>
      <c r="N17" t="str">
        <f>IF(I17&lt;M17,"Y","Not covered")</f>
        <v>Y</v>
      </c>
      <c r="O17" t="str">
        <f>CONCATENATE(B17,F17,D17,UPPER(LEFT(K17,3)),RIGHT(A17,3))</f>
        <v>HO05ODYWHI037</v>
      </c>
    </row>
    <row r="18" spans="1:15" ht="13.5">
      <c r="A18" s="1" t="s">
        <v>57</v>
      </c>
      <c r="B18" t="str">
        <f>LEFT(A18, 2)</f>
        <v>CR</v>
      </c>
      <c r="C18" s="5" t="str">
        <f>VLOOKUP(B18,C$59:D$64,2)</f>
        <v>Chrysler</v>
      </c>
      <c r="D18" t="str">
        <f>MID(A18,5,3)</f>
        <v>CAR</v>
      </c>
      <c r="E18" s="7" t="str">
        <f>VLOOKUP(D18,E$59:F$69,2)</f>
        <v>Caravan</v>
      </c>
      <c r="F18" t="str">
        <f>MID(A18,3,2)</f>
        <v>04</v>
      </c>
      <c r="G18" s="11">
        <f>14-F18</f>
        <v>10</v>
      </c>
      <c r="H18" s="11">
        <f>IF(14-F18&lt;0,100-F18+14,14-F18)</f>
        <v>10</v>
      </c>
      <c r="I18" s="12">
        <v>52699.4</v>
      </c>
      <c r="J18" s="12">
        <f>I18/(H18+0.5)</f>
        <v>5018.9904761904763</v>
      </c>
      <c r="K18" t="s">
        <v>55</v>
      </c>
      <c r="L18" t="s">
        <v>2</v>
      </c>
      <c r="M18">
        <v>75000</v>
      </c>
      <c r="N18" t="str">
        <f>IF(I18&lt;M18,"Y","Not covered")</f>
        <v>Y</v>
      </c>
      <c r="O18" t="str">
        <f>CONCATENATE(B18,F18,D18,UPPER(LEFT(K18,3)),RIGHT(A18,3))</f>
        <v>CR04CARRED048</v>
      </c>
    </row>
    <row r="19" spans="1:15" ht="13.5">
      <c r="A19" s="1" t="s">
        <v>58</v>
      </c>
      <c r="B19" t="str">
        <f>LEFT(A19, 2)</f>
        <v>FD</v>
      </c>
      <c r="C19" s="5" t="str">
        <f>VLOOKUP(B19,C$59:D$64,2)</f>
        <v>Ford</v>
      </c>
      <c r="D19" t="str">
        <f>MID(A19,5,3)</f>
        <v>FCS</v>
      </c>
      <c r="E19" s="7" t="str">
        <f>VLOOKUP(D19,E$59:F$69,2)</f>
        <v>Focus</v>
      </c>
      <c r="F19" t="str">
        <f>MID(A19,3,2)</f>
        <v>06</v>
      </c>
      <c r="G19" s="11">
        <f>14-F19</f>
        <v>8</v>
      </c>
      <c r="H19" s="11">
        <f>IF(14-F19&lt;0,100-F19+14,14-F19)</f>
        <v>8</v>
      </c>
      <c r="I19" s="12">
        <v>52229.5</v>
      </c>
      <c r="J19" s="12">
        <f>I19/(H19+0.5)</f>
        <v>6144.6470588235297</v>
      </c>
      <c r="K19" t="s">
        <v>37</v>
      </c>
      <c r="L19" t="s">
        <v>9</v>
      </c>
      <c r="M19">
        <v>75000</v>
      </c>
      <c r="N19" t="str">
        <f>IF(I19&lt;M19,"Y","Not covered")</f>
        <v>Y</v>
      </c>
      <c r="O19" t="str">
        <f>CONCATENATE(B19,F19,D19,UPPER(LEFT(K19,3)),RIGHT(A19,3))</f>
        <v>FD06FCSGRE007</v>
      </c>
    </row>
    <row r="20" spans="1:15" ht="13.5">
      <c r="A20" s="1" t="s">
        <v>59</v>
      </c>
      <c r="B20" t="str">
        <f>LEFT(A20, 2)</f>
        <v>HO</v>
      </c>
      <c r="C20" s="5" t="str">
        <f>VLOOKUP(B20,C$59:D$64,2)</f>
        <v>Honda</v>
      </c>
      <c r="D20" t="str">
        <f>MID(A20,5,3)</f>
        <v>ODY</v>
      </c>
      <c r="E20" s="7" t="str">
        <f>VLOOKUP(D20,E$59:F$69,2)</f>
        <v>Odyssey</v>
      </c>
      <c r="F20" t="str">
        <f>MID(A20,3,2)</f>
        <v>07</v>
      </c>
      <c r="G20" s="11">
        <f>14-F20</f>
        <v>7</v>
      </c>
      <c r="H20" s="11">
        <f>IF(14-F20&lt;0,100-F20+14,14-F20)</f>
        <v>7</v>
      </c>
      <c r="I20" s="12">
        <v>50854.1</v>
      </c>
      <c r="J20" s="12">
        <f>I20/(H20+0.5)</f>
        <v>6780.5466666666662</v>
      </c>
      <c r="K20" t="s">
        <v>39</v>
      </c>
      <c r="L20" t="s">
        <v>15</v>
      </c>
      <c r="M20">
        <v>100000</v>
      </c>
      <c r="N20" t="str">
        <f>IF(I20&lt;M20,"Y","Not covered")</f>
        <v>Y</v>
      </c>
      <c r="O20" t="str">
        <f>CONCATENATE(B20,F20,D20,UPPER(LEFT(K20,3)),RIGHT(A20,3))</f>
        <v>HO07ODYBLA038</v>
      </c>
    </row>
    <row r="21" spans="1:15" ht="13.5">
      <c r="A21" s="1" t="s">
        <v>60</v>
      </c>
      <c r="B21" t="str">
        <f>LEFT(A21, 2)</f>
        <v>TY</v>
      </c>
      <c r="C21" s="5" t="str">
        <f>VLOOKUP(B21,C$59:D$64,2)</f>
        <v>Toyota</v>
      </c>
      <c r="D21" t="str">
        <f>MID(A21,5,3)</f>
        <v>CAM</v>
      </c>
      <c r="E21" s="7" t="str">
        <f>VLOOKUP(D21,E$59:F$69,2)</f>
        <v>Camrey</v>
      </c>
      <c r="F21" t="str">
        <f>MID(A21,3,2)</f>
        <v>09</v>
      </c>
      <c r="G21" s="11">
        <f>14-F21</f>
        <v>5</v>
      </c>
      <c r="H21" s="11">
        <f>IF(14-F21&lt;0,100-F21+14,14-F21)</f>
        <v>5</v>
      </c>
      <c r="I21" s="12">
        <v>48114.2</v>
      </c>
      <c r="J21" s="12">
        <f>I21/(H21+0.5)</f>
        <v>8748.0363636363636</v>
      </c>
      <c r="K21" t="s">
        <v>43</v>
      </c>
      <c r="L21" t="s">
        <v>6</v>
      </c>
      <c r="M21">
        <v>100000</v>
      </c>
      <c r="N21" t="str">
        <f>IF(I21&lt;M21,"Y","Not covered")</f>
        <v>Y</v>
      </c>
      <c r="O21" t="str">
        <f>CONCATENATE(B21,F21,D21,UPPER(LEFT(K21,3)),RIGHT(A21,3))</f>
        <v>TY09CAMWHI024</v>
      </c>
    </row>
    <row r="22" spans="1:15" ht="13.5">
      <c r="A22" s="1" t="s">
        <v>61</v>
      </c>
      <c r="B22" t="str">
        <f>LEFT(A22, 2)</f>
        <v>FD</v>
      </c>
      <c r="C22" s="5" t="str">
        <f>VLOOKUP(B22,C$59:D$64,2)</f>
        <v>Ford</v>
      </c>
      <c r="D22" t="str">
        <f>MID(A22,5,3)</f>
        <v>FCS</v>
      </c>
      <c r="E22" s="7" t="str">
        <f>VLOOKUP(D22,E$59:F$69,2)</f>
        <v>Focus</v>
      </c>
      <c r="F22" t="str">
        <f>MID(A22,3,2)</f>
        <v>06</v>
      </c>
      <c r="G22" s="11">
        <f>14-F22</f>
        <v>8</v>
      </c>
      <c r="H22" s="11">
        <f>IF(14-F22&lt;0,100-F22+14,14-F22)</f>
        <v>8</v>
      </c>
      <c r="I22" s="12">
        <v>46311.4</v>
      </c>
      <c r="J22" s="12">
        <f>I22/(H22+0.5)</f>
        <v>5448.4000000000005</v>
      </c>
      <c r="K22" t="s">
        <v>37</v>
      </c>
      <c r="L22" t="s">
        <v>4</v>
      </c>
      <c r="M22">
        <v>75000</v>
      </c>
      <c r="N22" t="str">
        <f>IF(I22&lt;M22,"Y","Not covered")</f>
        <v>Y</v>
      </c>
      <c r="O22" t="str">
        <f>CONCATENATE(B22,F22,D22,UPPER(LEFT(K22,3)),RIGHT(A22,3))</f>
        <v>FD06FCSGRE006</v>
      </c>
    </row>
    <row r="23" spans="1:15" ht="13.5">
      <c r="A23" s="1" t="s">
        <v>62</v>
      </c>
      <c r="B23" t="str">
        <f>LEFT(A23, 2)</f>
        <v>FD</v>
      </c>
      <c r="C23" s="5" t="str">
        <f>VLOOKUP(B23,C$59:D$64,2)</f>
        <v>Ford</v>
      </c>
      <c r="D23" t="str">
        <f>MID(A23,5,3)</f>
        <v>MTG</v>
      </c>
      <c r="E23" s="7" t="str">
        <f>VLOOKUP(D23,E$59:F$69,2)</f>
        <v>Mustang</v>
      </c>
      <c r="F23" t="str">
        <f>MID(A23,3,2)</f>
        <v>06</v>
      </c>
      <c r="G23" s="11">
        <f>14-F23</f>
        <v>8</v>
      </c>
      <c r="H23" s="11">
        <f>IF(14-F23&lt;0,100-F23+14,14-F23)</f>
        <v>8</v>
      </c>
      <c r="I23" s="12">
        <v>44974.8</v>
      </c>
      <c r="J23" s="12">
        <f>I23/(H23+0.5)</f>
        <v>5291.1529411764714</v>
      </c>
      <c r="K23" t="s">
        <v>43</v>
      </c>
      <c r="L23" t="s">
        <v>10</v>
      </c>
      <c r="M23">
        <v>50000</v>
      </c>
      <c r="N23" t="str">
        <f>IF(I23&lt;M23,"Y","Not covered")</f>
        <v>Y</v>
      </c>
      <c r="O23" t="str">
        <f>CONCATENATE(B23,F23,D23,UPPER(LEFT(K23,3)),RIGHT(A23,3))</f>
        <v>FD06MTGWHI002</v>
      </c>
    </row>
    <row r="24" spans="1:15" ht="13.5">
      <c r="A24" s="1" t="s">
        <v>63</v>
      </c>
      <c r="B24" t="str">
        <f>LEFT(A24, 2)</f>
        <v>FD</v>
      </c>
      <c r="C24" s="5" t="str">
        <f>VLOOKUP(B24,C$59:D$64,2)</f>
        <v>Ford</v>
      </c>
      <c r="D24" t="str">
        <f>MID(A24,5,3)</f>
        <v>MTG</v>
      </c>
      <c r="E24" s="7" t="str">
        <f>VLOOKUP(D24,E$59:F$69,2)</f>
        <v>Mustang</v>
      </c>
      <c r="F24" t="str">
        <f>MID(A24,3,2)</f>
        <v>08</v>
      </c>
      <c r="G24" s="11">
        <f>14-F24</f>
        <v>6</v>
      </c>
      <c r="H24" s="11">
        <f>IF(14-F24&lt;0,100-F24+14,14-F24)</f>
        <v>6</v>
      </c>
      <c r="I24" s="12">
        <v>44946.5</v>
      </c>
      <c r="J24" s="12">
        <f>I24/(H24+0.5)</f>
        <v>6914.8461538461543</v>
      </c>
      <c r="K24" t="s">
        <v>37</v>
      </c>
      <c r="L24" t="s">
        <v>9</v>
      </c>
      <c r="M24">
        <v>50000</v>
      </c>
      <c r="N24" t="str">
        <f>IF(I24&lt;M24,"Y","Not covered")</f>
        <v>Y</v>
      </c>
      <c r="O24" t="str">
        <f>CONCATENATE(B24,F24,D24,UPPER(LEFT(K24,3)),RIGHT(A24,3))</f>
        <v>FD08MTGGRE003</v>
      </c>
    </row>
    <row r="25" spans="1:15" ht="13.5">
      <c r="A25" s="1" t="s">
        <v>64</v>
      </c>
      <c r="B25" t="str">
        <f>LEFT(A25, 2)</f>
        <v>HO</v>
      </c>
      <c r="C25" s="5" t="str">
        <f>VLOOKUP(B25,C$59:D$64,2)</f>
        <v>Honda</v>
      </c>
      <c r="D25" t="str">
        <f>MID(A25,5,3)</f>
        <v>ODY</v>
      </c>
      <c r="E25" s="7" t="str">
        <f>VLOOKUP(D25,E$59:F$69,2)</f>
        <v>Odyssey</v>
      </c>
      <c r="F25" t="str">
        <f>MID(A25,3,2)</f>
        <v>08</v>
      </c>
      <c r="G25" s="11">
        <f>14-F25</f>
        <v>6</v>
      </c>
      <c r="H25" s="11">
        <f>IF(14-F25&lt;0,100-F25+14,14-F25)</f>
        <v>6</v>
      </c>
      <c r="I25" s="12">
        <v>42504.6</v>
      </c>
      <c r="J25" s="12">
        <f>I25/(H25+0.5)</f>
        <v>6539.1692307692301</v>
      </c>
      <c r="K25" t="s">
        <v>43</v>
      </c>
      <c r="L25" t="s">
        <v>12</v>
      </c>
      <c r="M25">
        <v>100000</v>
      </c>
      <c r="N25" t="str">
        <f>IF(I25&lt;M25,"Y","Not covered")</f>
        <v>Y</v>
      </c>
      <c r="O25" t="str">
        <f>CONCATENATE(B25,F25,D25,UPPER(LEFT(K25,3)),RIGHT(A25,3))</f>
        <v>HO08ODYWHI039</v>
      </c>
    </row>
    <row r="26" spans="1:15" ht="13.5">
      <c r="A26" s="1" t="s">
        <v>65</v>
      </c>
      <c r="B26" t="str">
        <f>LEFT(A26, 2)</f>
        <v>CR</v>
      </c>
      <c r="C26" s="5" t="str">
        <f>VLOOKUP(B26,C$59:D$64,2)</f>
        <v>Chrysler</v>
      </c>
      <c r="D26" t="str">
        <f>MID(A26,5,3)</f>
        <v>PTC</v>
      </c>
      <c r="E26" s="7" t="str">
        <f>VLOOKUP(D26,E$59:F$69,2)</f>
        <v>PT Cruiser</v>
      </c>
      <c r="F26" t="str">
        <f>MID(A26,3,2)</f>
        <v>07</v>
      </c>
      <c r="G26" s="11">
        <f>14-F26</f>
        <v>7</v>
      </c>
      <c r="H26" s="11">
        <f>IF(14-F26&lt;0,100-F26+14,14-F26)</f>
        <v>7</v>
      </c>
      <c r="I26" s="12">
        <v>42074.2</v>
      </c>
      <c r="J26" s="12">
        <f>I26/(H26+0.5)</f>
        <v>5609.8933333333325</v>
      </c>
      <c r="K26" t="s">
        <v>37</v>
      </c>
      <c r="L26" t="s">
        <v>5</v>
      </c>
      <c r="M26">
        <v>75000</v>
      </c>
      <c r="N26" t="str">
        <f>IF(I26&lt;M26,"Y","Not covered")</f>
        <v>Y</v>
      </c>
      <c r="O26" t="str">
        <f>CONCATENATE(B26,F26,D26,UPPER(LEFT(K26,3)),RIGHT(A26,3))</f>
        <v>CR07PTCGRE043</v>
      </c>
    </row>
    <row r="27" spans="1:15" ht="13.5">
      <c r="A27" s="1" t="s">
        <v>66</v>
      </c>
      <c r="B27" t="str">
        <f>LEFT(A27, 2)</f>
        <v>FD</v>
      </c>
      <c r="C27" s="5" t="str">
        <f>VLOOKUP(B27,C$59:D$64,2)</f>
        <v>Ford</v>
      </c>
      <c r="D27" t="str">
        <f>MID(A27,5,3)</f>
        <v>MTG</v>
      </c>
      <c r="E27" s="7" t="str">
        <f>VLOOKUP(D27,E$59:F$69,2)</f>
        <v>Mustang</v>
      </c>
      <c r="F27" t="str">
        <f>MID(A27,3,2)</f>
        <v>06</v>
      </c>
      <c r="G27" s="11">
        <f>14-F27</f>
        <v>8</v>
      </c>
      <c r="H27" s="11">
        <f>IF(14-F27&lt;0,100-F27+14,14-F27)</f>
        <v>8</v>
      </c>
      <c r="I27" s="12">
        <v>40326.800000000003</v>
      </c>
      <c r="J27" s="12">
        <f>I27/(H27+0.5)</f>
        <v>4744.3294117647065</v>
      </c>
      <c r="K27" t="s">
        <v>39</v>
      </c>
      <c r="L27" t="s">
        <v>14</v>
      </c>
      <c r="M27">
        <v>50000</v>
      </c>
      <c r="N27" t="str">
        <f>IF(I27&lt;M27,"Y","Not covered")</f>
        <v>Y</v>
      </c>
      <c r="O27" t="str">
        <f>CONCATENATE(B27,F27,D27,UPPER(LEFT(K27,3)),RIGHT(A27,3))</f>
        <v>FD06MTGBLA001</v>
      </c>
    </row>
    <row r="28" spans="1:15" ht="13.5">
      <c r="A28" s="1" t="s">
        <v>67</v>
      </c>
      <c r="B28" t="str">
        <f>LEFT(A28, 2)</f>
        <v>FD</v>
      </c>
      <c r="C28" s="5" t="str">
        <f>VLOOKUP(B28,C$59:D$64,2)</f>
        <v>Ford</v>
      </c>
      <c r="D28" t="str">
        <f>MID(A28,5,3)</f>
        <v>MTG</v>
      </c>
      <c r="E28" s="7" t="str">
        <f>VLOOKUP(D28,E$59:F$69,2)</f>
        <v>Mustang</v>
      </c>
      <c r="F28" t="str">
        <f>MID(A28,3,2)</f>
        <v>08</v>
      </c>
      <c r="G28" s="11">
        <f>14-F28</f>
        <v>6</v>
      </c>
      <c r="H28" s="11">
        <f>IF(14-F28&lt;0,100-F28+14,14-F28)</f>
        <v>6</v>
      </c>
      <c r="I28" s="12">
        <v>37558.800000000003</v>
      </c>
      <c r="J28" s="12">
        <f>I28/(H28+0.5)</f>
        <v>5778.2769230769236</v>
      </c>
      <c r="K28" t="s">
        <v>39</v>
      </c>
      <c r="L28" t="s">
        <v>8</v>
      </c>
      <c r="M28">
        <v>50000</v>
      </c>
      <c r="N28" t="str">
        <f>IF(I28&lt;M28,"Y","Not covered")</f>
        <v>Y</v>
      </c>
      <c r="O28" t="str">
        <f>CONCATENATE(B28,F28,D28,UPPER(LEFT(K28,3)),RIGHT(A28,3))</f>
        <v>FD08MTGBLA004</v>
      </c>
    </row>
    <row r="29" spans="1:15" ht="13.5">
      <c r="A29" s="1" t="s">
        <v>68</v>
      </c>
      <c r="B29" t="str">
        <f>LEFT(A29, 2)</f>
        <v>FD</v>
      </c>
      <c r="C29" s="5" t="str">
        <f>VLOOKUP(B29,C$59:D$64,2)</f>
        <v>Ford</v>
      </c>
      <c r="D29" t="str">
        <f>MID(A29,5,3)</f>
        <v>MTG</v>
      </c>
      <c r="E29" s="7" t="str">
        <f>VLOOKUP(D29,E$59:F$69,2)</f>
        <v>Mustang</v>
      </c>
      <c r="F29" t="str">
        <f>MID(A29,3,2)</f>
        <v>08</v>
      </c>
      <c r="G29" s="11">
        <f>14-F29</f>
        <v>6</v>
      </c>
      <c r="H29" s="11">
        <f>IF(14-F29&lt;0,100-F29+14,14-F29)</f>
        <v>6</v>
      </c>
      <c r="I29" s="12">
        <v>36438.5</v>
      </c>
      <c r="J29" s="12">
        <f>I29/(H29+0.5)</f>
        <v>5605.9230769230771</v>
      </c>
      <c r="K29" t="s">
        <v>43</v>
      </c>
      <c r="L29" t="s">
        <v>14</v>
      </c>
      <c r="M29">
        <v>50000</v>
      </c>
      <c r="N29" t="str">
        <f>IF(I29&lt;M29,"Y","Not covered")</f>
        <v>Y</v>
      </c>
      <c r="O29" t="str">
        <f>CONCATENATE(B29,F29,D29,UPPER(LEFT(K29,3)),RIGHT(A29,3))</f>
        <v>FD08MTGWHI005</v>
      </c>
    </row>
    <row r="30" spans="1:15" ht="13.5">
      <c r="A30" s="1" t="s">
        <v>69</v>
      </c>
      <c r="B30" t="str">
        <f>LEFT(A30, 2)</f>
        <v>FD</v>
      </c>
      <c r="C30" s="5" t="str">
        <f>VLOOKUP(B30,C$59:D$64,2)</f>
        <v>Ford</v>
      </c>
      <c r="D30" t="str">
        <f>MID(A30,5,3)</f>
        <v>FCS</v>
      </c>
      <c r="E30" s="7" t="str">
        <f>VLOOKUP(D30,E$59:F$69,2)</f>
        <v>Focus</v>
      </c>
      <c r="F30" t="str">
        <f>MID(A30,3,2)</f>
        <v>09</v>
      </c>
      <c r="G30" s="11">
        <f>14-F30</f>
        <v>5</v>
      </c>
      <c r="H30" s="11">
        <f>IF(14-F30&lt;0,100-F30+14,14-F30)</f>
        <v>5</v>
      </c>
      <c r="I30" s="12">
        <v>35137</v>
      </c>
      <c r="J30" s="12">
        <f>I30/(H30+0.5)</f>
        <v>6388.545454545455</v>
      </c>
      <c r="K30" t="s">
        <v>39</v>
      </c>
      <c r="L30" t="s">
        <v>6</v>
      </c>
      <c r="M30">
        <v>75000</v>
      </c>
      <c r="N30" t="str">
        <f>IF(I30&lt;M30,"Y","Not covered")</f>
        <v>Y</v>
      </c>
      <c r="O30" t="str">
        <f>CONCATENATE(B30,F30,D30,UPPER(LEFT(K30,3)),RIGHT(A30,3))</f>
        <v>FD09FCSBLA008</v>
      </c>
    </row>
    <row r="31" spans="1:15" ht="13.5">
      <c r="A31" s="1" t="s">
        <v>70</v>
      </c>
      <c r="B31" t="str">
        <f>LEFT(A31, 2)</f>
        <v>HO</v>
      </c>
      <c r="C31" s="5" t="str">
        <f>VLOOKUP(B31,C$59:D$64,2)</f>
        <v>Honda</v>
      </c>
      <c r="D31" t="str">
        <f>MID(A31,5,3)</f>
        <v>CIV</v>
      </c>
      <c r="E31" s="7" t="str">
        <f>VLOOKUP(D31,E$59:F$69,2)</f>
        <v>Civic</v>
      </c>
      <c r="F31" t="str">
        <f>MID(A31,3,2)</f>
        <v>10</v>
      </c>
      <c r="G31" s="11">
        <f>14-F31</f>
        <v>4</v>
      </c>
      <c r="H31" s="11">
        <f>IF(14-F31&lt;0,100-F31+14,14-F31)</f>
        <v>4</v>
      </c>
      <c r="I31" s="12">
        <v>33477.199999999997</v>
      </c>
      <c r="J31" s="12">
        <f>I31/(H31+0.5)</f>
        <v>7439.3777777777768</v>
      </c>
      <c r="K31" t="s">
        <v>39</v>
      </c>
      <c r="L31" t="s">
        <v>15</v>
      </c>
      <c r="M31">
        <v>75000</v>
      </c>
      <c r="N31" t="str">
        <f>IF(I31&lt;M31,"Y","Not covered")</f>
        <v>Y</v>
      </c>
      <c r="O31" t="str">
        <f>CONCATENATE(B31,F31,D31,UPPER(LEFT(K31,3)),RIGHT(A31,3))</f>
        <v>HO10CIVBLA033</v>
      </c>
    </row>
    <row r="32" spans="1:15" ht="13.5">
      <c r="A32" s="1" t="s">
        <v>71</v>
      </c>
      <c r="B32" t="str">
        <f>LEFT(A32, 2)</f>
        <v>GM</v>
      </c>
      <c r="C32" s="5" t="str">
        <f>VLOOKUP(B32,C$59:D$64,2)</f>
        <v>General Motors</v>
      </c>
      <c r="D32" t="str">
        <f>MID(A32,5,3)</f>
        <v>SLV</v>
      </c>
      <c r="E32" s="7" t="str">
        <f>VLOOKUP(D32,E$59:F$69,2)</f>
        <v>Silverrado</v>
      </c>
      <c r="F32" t="str">
        <f>MID(A32,3,2)</f>
        <v>10</v>
      </c>
      <c r="G32" s="11">
        <f>14-F32</f>
        <v>4</v>
      </c>
      <c r="H32" s="11">
        <f>IF(14-F32&lt;0,100-F32+14,14-F32)</f>
        <v>4</v>
      </c>
      <c r="I32" s="12">
        <v>31144.400000000001</v>
      </c>
      <c r="J32" s="12">
        <f>I32/(H32+0.5)</f>
        <v>6920.9777777777781</v>
      </c>
      <c r="K32" t="s">
        <v>39</v>
      </c>
      <c r="L32" t="s">
        <v>7</v>
      </c>
      <c r="M32">
        <v>100000</v>
      </c>
      <c r="N32" t="str">
        <f>IF(I32&lt;M32,"Y","Not covered")</f>
        <v>Y</v>
      </c>
      <c r="O32" t="str">
        <f>CONCATENATE(B32,F32,D32,UPPER(LEFT(K32,3)),RIGHT(A32,3))</f>
        <v>GM10SLVBLA017</v>
      </c>
    </row>
    <row r="33" spans="1:15" ht="13.5">
      <c r="A33" s="1" t="s">
        <v>72</v>
      </c>
      <c r="B33" t="str">
        <f>LEFT(A33, 2)</f>
        <v>HO</v>
      </c>
      <c r="C33" s="5" t="str">
        <f>VLOOKUP(B33,C$59:D$64,2)</f>
        <v>Honda</v>
      </c>
      <c r="D33" t="str">
        <f>MID(A33,5,3)</f>
        <v>CIV</v>
      </c>
      <c r="E33" s="7" t="str">
        <f>VLOOKUP(D33,E$59:F$69,2)</f>
        <v>Civic</v>
      </c>
      <c r="F33" t="str">
        <f>MID(A33,3,2)</f>
        <v>11</v>
      </c>
      <c r="G33" s="11">
        <f>14-F33</f>
        <v>3</v>
      </c>
      <c r="H33" s="11">
        <f>IF(14-F33&lt;0,100-F33+14,14-F33)</f>
        <v>3</v>
      </c>
      <c r="I33" s="12">
        <v>30555.3</v>
      </c>
      <c r="J33" s="12">
        <f>I33/(H33+0.5)</f>
        <v>8730.0857142857149</v>
      </c>
      <c r="K33" t="s">
        <v>39</v>
      </c>
      <c r="L33" t="s">
        <v>9</v>
      </c>
      <c r="M33">
        <v>75000</v>
      </c>
      <c r="N33" t="str">
        <f>IF(I33&lt;M33,"Y","Not covered")</f>
        <v>Y</v>
      </c>
      <c r="O33" t="str">
        <f>CONCATENATE(B33,F33,D33,UPPER(LEFT(K33,3)),RIGHT(A33,3))</f>
        <v>HO11CIVBLA034</v>
      </c>
    </row>
    <row r="34" spans="1:15" ht="13.5">
      <c r="A34" s="1" t="s">
        <v>73</v>
      </c>
      <c r="B34" t="str">
        <f>LEFT(A34, 2)</f>
        <v>TY</v>
      </c>
      <c r="C34" s="5" t="str">
        <f>VLOOKUP(B34,C$59:D$64,2)</f>
        <v>Toyota</v>
      </c>
      <c r="D34" t="str">
        <f>MID(A34,5,3)</f>
        <v>COR</v>
      </c>
      <c r="E34" s="7" t="str">
        <f>VLOOKUP(D34,E$59:F$69,2)</f>
        <v>Corola</v>
      </c>
      <c r="F34" t="str">
        <f>MID(A34,3,2)</f>
        <v>12</v>
      </c>
      <c r="G34" s="11">
        <f>14-F34</f>
        <v>2</v>
      </c>
      <c r="H34" s="11">
        <f>IF(14-F34&lt;0,100-F34+14,14-F34)</f>
        <v>2</v>
      </c>
      <c r="I34" s="12">
        <v>29601.9</v>
      </c>
      <c r="J34" s="12">
        <f>I34/(H34+0.5)</f>
        <v>11840.76</v>
      </c>
      <c r="K34" t="s">
        <v>39</v>
      </c>
      <c r="L34" t="s">
        <v>13</v>
      </c>
      <c r="M34">
        <v>100000</v>
      </c>
      <c r="N34" t="str">
        <f>IF(I34&lt;M34,"Y","Not covered")</f>
        <v>Y</v>
      </c>
      <c r="O34" t="str">
        <f>CONCATENATE(B34,F34,D34,UPPER(LEFT(K34,3)),RIGHT(A34,3))</f>
        <v>TY12CORBLA028</v>
      </c>
    </row>
    <row r="35" spans="1:15" ht="13.5">
      <c r="A35" s="1" t="s">
        <v>74</v>
      </c>
      <c r="B35" t="str">
        <f>LEFT(A35, 2)</f>
        <v>HY</v>
      </c>
      <c r="C35" s="5" t="str">
        <f>VLOOKUP(B35,C$59:D$64,2)</f>
        <v>Hundai</v>
      </c>
      <c r="D35" t="str">
        <f>MID(A35,5,3)</f>
        <v>ELA</v>
      </c>
      <c r="E35" s="7" t="str">
        <f>VLOOKUP(D35,E$59:F$69,2)</f>
        <v>Elantra</v>
      </c>
      <c r="F35" t="str">
        <f>MID(A35,3,2)</f>
        <v>11</v>
      </c>
      <c r="G35" s="11">
        <f>14-F35</f>
        <v>3</v>
      </c>
      <c r="H35" s="11">
        <f>IF(14-F35&lt;0,100-F35+14,14-F35)</f>
        <v>3</v>
      </c>
      <c r="I35" s="12">
        <v>29102.3</v>
      </c>
      <c r="J35" s="12">
        <f>I35/(H35+0.5)</f>
        <v>8314.9428571428562</v>
      </c>
      <c r="K35" t="s">
        <v>39</v>
      </c>
      <c r="L35" t="s">
        <v>16</v>
      </c>
      <c r="M35">
        <v>100000</v>
      </c>
      <c r="N35" t="str">
        <f>IF(I35&lt;M35,"Y","Not covered")</f>
        <v>Y</v>
      </c>
      <c r="O35" t="str">
        <f>CONCATENATE(B35,F35,D35,UPPER(LEFT(K35,3)),RIGHT(A35,3))</f>
        <v>HY11ELABLA049</v>
      </c>
    </row>
    <row r="36" spans="1:15" ht="13.5">
      <c r="A36" s="1" t="s">
        <v>75</v>
      </c>
      <c r="B36" t="str">
        <f>LEFT(A36, 2)</f>
        <v>GM</v>
      </c>
      <c r="C36" s="5" t="str">
        <f>VLOOKUP(B36,C$59:D$64,2)</f>
        <v>General Motors</v>
      </c>
      <c r="D36" t="str">
        <f>MID(A36,5,3)</f>
        <v>CMR</v>
      </c>
      <c r="E36" s="7" t="str">
        <f>VLOOKUP(D36,E$59:F$69,2)</f>
        <v>Camero</v>
      </c>
      <c r="F36" t="str">
        <f>MID(A36,3,2)</f>
        <v>09</v>
      </c>
      <c r="G36" s="11">
        <f>14-F36</f>
        <v>5</v>
      </c>
      <c r="H36" s="11">
        <f>IF(14-F36&lt;0,100-F36+14,14-F36)</f>
        <v>5</v>
      </c>
      <c r="I36" s="12">
        <v>28464.799999999999</v>
      </c>
      <c r="J36" s="12">
        <f>I36/(H36+0.5)</f>
        <v>5175.4181818181814</v>
      </c>
      <c r="K36" t="s">
        <v>43</v>
      </c>
      <c r="L36" t="s">
        <v>13</v>
      </c>
      <c r="M36">
        <v>100000</v>
      </c>
      <c r="N36" t="str">
        <f>IF(I36&lt;M36,"Y","Not covered")</f>
        <v>Y</v>
      </c>
      <c r="O36" t="str">
        <f>CONCATENATE(B36,F36,D36,UPPER(LEFT(K36,3)),RIGHT(A36,3))</f>
        <v>GM09CMRWHI014</v>
      </c>
    </row>
    <row r="37" spans="1:15" ht="13.5">
      <c r="A37" s="1" t="s">
        <v>76</v>
      </c>
      <c r="B37" t="str">
        <f>LEFT(A37, 2)</f>
        <v>FD</v>
      </c>
      <c r="C37" s="5" t="str">
        <f>VLOOKUP(B37,C$59:D$64,2)</f>
        <v>Ford</v>
      </c>
      <c r="D37" t="str">
        <f>MID(A37,5,3)</f>
        <v>FCS</v>
      </c>
      <c r="E37" s="7" t="str">
        <f>VLOOKUP(D37,E$59:F$69,2)</f>
        <v>Focus</v>
      </c>
      <c r="F37" t="str">
        <f>MID(A37,3,2)</f>
        <v>13</v>
      </c>
      <c r="G37" s="11">
        <f>14-F37</f>
        <v>1</v>
      </c>
      <c r="H37" s="11">
        <f>IF(14-F37&lt;0,100-F37+14,14-F37)</f>
        <v>1</v>
      </c>
      <c r="I37" s="12">
        <v>27637.1</v>
      </c>
      <c r="J37" s="12">
        <f>I37/(H37+0.5)</f>
        <v>18424.733333333334</v>
      </c>
      <c r="K37" t="s">
        <v>39</v>
      </c>
      <c r="L37" t="s">
        <v>14</v>
      </c>
      <c r="M37">
        <v>75000</v>
      </c>
      <c r="N37" t="str">
        <f>IF(I37&lt;M37,"Y","Not covered")</f>
        <v>Y</v>
      </c>
      <c r="O37" t="str">
        <f>CONCATENATE(B37,F37,D37,UPPER(LEFT(K37,3)),RIGHT(A37,3))</f>
        <v>FD13FCSBLA009</v>
      </c>
    </row>
    <row r="38" spans="1:15" ht="13.5">
      <c r="A38" s="1" t="s">
        <v>77</v>
      </c>
      <c r="B38" t="str">
        <f>LEFT(A38, 2)</f>
        <v>FD</v>
      </c>
      <c r="C38" s="5" t="str">
        <f>VLOOKUP(B38,C$59:D$64,2)</f>
        <v>Ford</v>
      </c>
      <c r="D38" t="str">
        <f>MID(A38,5,3)</f>
        <v>FCS</v>
      </c>
      <c r="E38" s="7" t="str">
        <f>VLOOKUP(D38,E$59:F$69,2)</f>
        <v>Focus</v>
      </c>
      <c r="F38" t="str">
        <f>MID(A38,3,2)</f>
        <v>13</v>
      </c>
      <c r="G38" s="11">
        <f>14-F38</f>
        <v>1</v>
      </c>
      <c r="H38" s="11">
        <f>IF(14-F38&lt;0,100-F38+14,14-F38)</f>
        <v>1</v>
      </c>
      <c r="I38" s="12">
        <v>27534.799999999999</v>
      </c>
      <c r="J38" s="12">
        <f>I38/(H38+0.5)</f>
        <v>18356.533333333333</v>
      </c>
      <c r="K38" t="s">
        <v>43</v>
      </c>
      <c r="L38" t="s">
        <v>11</v>
      </c>
      <c r="M38">
        <v>75000</v>
      </c>
      <c r="N38" t="str">
        <f>IF(I38&lt;M38,"Y","Not covered")</f>
        <v>Y</v>
      </c>
      <c r="O38" t="str">
        <f>CONCATENATE(B38,F38,D38,UPPER(LEFT(K38,3)),RIGHT(A38,3))</f>
        <v>FD13FCSWHI010</v>
      </c>
    </row>
    <row r="39" spans="1:15" ht="13.5">
      <c r="A39" s="1" t="s">
        <v>78</v>
      </c>
      <c r="B39" t="str">
        <f>LEFT(A39, 2)</f>
        <v>CR</v>
      </c>
      <c r="C39" s="5" t="str">
        <f>VLOOKUP(B39,C$59:D$64,2)</f>
        <v>Chrysler</v>
      </c>
      <c r="D39" t="str">
        <f>MID(A39,5,3)</f>
        <v>PTC</v>
      </c>
      <c r="E39" s="7" t="str">
        <f>VLOOKUP(D39,E$59:F$69,2)</f>
        <v>PT Cruiser</v>
      </c>
      <c r="F39" t="str">
        <f>MID(A39,3,2)</f>
        <v>11</v>
      </c>
      <c r="G39" s="11">
        <f>14-F39</f>
        <v>3</v>
      </c>
      <c r="H39" s="11">
        <f>IF(14-F39&lt;0,100-F39+14,14-F39)</f>
        <v>3</v>
      </c>
      <c r="I39" s="12">
        <v>27394.2</v>
      </c>
      <c r="J39" s="12">
        <f>I39/(H39+0.5)</f>
        <v>7826.9142857142861</v>
      </c>
      <c r="K39" t="s">
        <v>39</v>
      </c>
      <c r="L39" t="s">
        <v>17</v>
      </c>
      <c r="M39">
        <v>75000</v>
      </c>
      <c r="N39" t="str">
        <f>IF(I39&lt;M39,"Y","Not covered")</f>
        <v>Y</v>
      </c>
      <c r="O39" t="str">
        <f>CONCATENATE(B39,F39,D39,UPPER(LEFT(K39,3)),RIGHT(A39,3))</f>
        <v>CR11PTCBLA044</v>
      </c>
    </row>
    <row r="40" spans="1:15" ht="13.5">
      <c r="A40" s="1" t="s">
        <v>79</v>
      </c>
      <c r="B40" t="str">
        <f>LEFT(A40, 2)</f>
        <v>HO</v>
      </c>
      <c r="C40" s="5" t="str">
        <f>VLOOKUP(B40,C$59:D$64,2)</f>
        <v>Honda</v>
      </c>
      <c r="D40" t="str">
        <f>MID(A40,5,3)</f>
        <v>CIV</v>
      </c>
      <c r="E40" s="7" t="str">
        <f>VLOOKUP(D40,E$59:F$69,2)</f>
        <v>Civic</v>
      </c>
      <c r="F40" t="str">
        <f>MID(A40,3,2)</f>
        <v>12</v>
      </c>
      <c r="G40" s="11">
        <f>14-F40</f>
        <v>2</v>
      </c>
      <c r="H40" s="11">
        <f>IF(14-F40&lt;0,100-F40+14,14-F40)</f>
        <v>2</v>
      </c>
      <c r="I40" s="12">
        <v>24513.200000000001</v>
      </c>
      <c r="J40" s="12">
        <f>I40/(H40+0.5)</f>
        <v>9805.2800000000007</v>
      </c>
      <c r="K40" t="s">
        <v>39</v>
      </c>
      <c r="L40" t="s">
        <v>7</v>
      </c>
      <c r="M40">
        <v>75000</v>
      </c>
      <c r="N40" t="str">
        <f>IF(I40&lt;M40,"Y","Not covered")</f>
        <v>Y</v>
      </c>
      <c r="O40" t="str">
        <f>CONCATENATE(B40,F40,D40,UPPER(LEFT(K40,3)),RIGHT(A40,3))</f>
        <v>HO12CIVBLA035</v>
      </c>
    </row>
    <row r="41" spans="1:15" ht="13.5">
      <c r="A41" s="1" t="s">
        <v>80</v>
      </c>
      <c r="B41" t="str">
        <f>LEFT(A41, 2)</f>
        <v>HO</v>
      </c>
      <c r="C41" s="5" t="str">
        <f>VLOOKUP(B41,C$59:D$64,2)</f>
        <v>Honda</v>
      </c>
      <c r="D41" t="str">
        <f>MID(A41,5,3)</f>
        <v>CIV</v>
      </c>
      <c r="E41" s="7" t="str">
        <f>VLOOKUP(D41,E$59:F$69,2)</f>
        <v>Civic</v>
      </c>
      <c r="F41" t="str">
        <f>MID(A41,3,2)</f>
        <v>10</v>
      </c>
      <c r="G41" s="11">
        <f>14-F41</f>
        <v>4</v>
      </c>
      <c r="H41" s="11">
        <f>IF(14-F41&lt;0,100-F41+14,14-F41)</f>
        <v>4</v>
      </c>
      <c r="I41" s="12">
        <v>22573</v>
      </c>
      <c r="J41" s="12">
        <f>I41/(H41+0.5)</f>
        <v>5016.2222222222226</v>
      </c>
      <c r="K41" t="s">
        <v>45</v>
      </c>
      <c r="L41" t="s">
        <v>16</v>
      </c>
      <c r="M41">
        <v>75000</v>
      </c>
      <c r="N41" t="str">
        <f>IF(I41&lt;M41,"Y","Not covered")</f>
        <v>Y</v>
      </c>
      <c r="O41" t="str">
        <f>CONCATENATE(B41,F41,D41,UPPER(LEFT(K41,3)),RIGHT(A41,3))</f>
        <v>HO10CIVBLU032</v>
      </c>
    </row>
    <row r="42" spans="1:15" ht="13.5">
      <c r="A42" s="1" t="s">
        <v>81</v>
      </c>
      <c r="B42" t="str">
        <f>LEFT(A42, 2)</f>
        <v>FD</v>
      </c>
      <c r="C42" s="5" t="str">
        <f>VLOOKUP(B42,C$59:D$64,2)</f>
        <v>Ford</v>
      </c>
      <c r="D42" t="str">
        <f>MID(A42,5,3)</f>
        <v>FCS</v>
      </c>
      <c r="E42" s="7" t="str">
        <f>VLOOKUP(D42,E$59:F$69,2)</f>
        <v>Focus</v>
      </c>
      <c r="F42" t="str">
        <f>MID(A42,3,2)</f>
        <v>13</v>
      </c>
      <c r="G42" s="11">
        <f>14-F42</f>
        <v>1</v>
      </c>
      <c r="H42" s="11">
        <f>IF(14-F42&lt;0,100-F42+14,14-F42)</f>
        <v>1</v>
      </c>
      <c r="I42" s="12">
        <v>22521.599999999999</v>
      </c>
      <c r="J42" s="12">
        <f>I42/(H42+0.5)</f>
        <v>15014.4</v>
      </c>
      <c r="K42" t="s">
        <v>39</v>
      </c>
      <c r="L42" t="s">
        <v>17</v>
      </c>
      <c r="M42">
        <v>75000</v>
      </c>
      <c r="N42" t="str">
        <f>IF(I42&lt;M42,"Y","Not covered")</f>
        <v>Y</v>
      </c>
      <c r="O42" t="str">
        <f>CONCATENATE(B42,F42,D42,UPPER(LEFT(K42,3)),RIGHT(A42,3))</f>
        <v>FD13FCSBLA012</v>
      </c>
    </row>
    <row r="43" spans="1:15" ht="13.5">
      <c r="A43" s="1" t="s">
        <v>82</v>
      </c>
      <c r="B43" t="str">
        <f>LEFT(A43, 2)</f>
        <v>HY</v>
      </c>
      <c r="C43" s="5" t="str">
        <f>VLOOKUP(B43,C$59:D$64,2)</f>
        <v>Hundai</v>
      </c>
      <c r="D43" t="str">
        <f>MID(A43,5,3)</f>
        <v>ELA</v>
      </c>
      <c r="E43" s="7" t="str">
        <f>VLOOKUP(D43,E$59:F$69,2)</f>
        <v>Elantra</v>
      </c>
      <c r="F43" t="str">
        <f>MID(A43,3,2)</f>
        <v>12</v>
      </c>
      <c r="G43" s="11">
        <f>14-F43</f>
        <v>2</v>
      </c>
      <c r="H43" s="11">
        <f>IF(14-F43&lt;0,100-F43+14,14-F43)</f>
        <v>2</v>
      </c>
      <c r="I43" s="12">
        <v>22282</v>
      </c>
      <c r="J43" s="12">
        <f>I43/(H43+0.5)</f>
        <v>8912.7999999999993</v>
      </c>
      <c r="K43" t="s">
        <v>45</v>
      </c>
      <c r="L43" t="s">
        <v>10</v>
      </c>
      <c r="M43">
        <v>100000</v>
      </c>
      <c r="N43" t="str">
        <f>IF(I43&lt;M43,"Y","Not covered")</f>
        <v>Y</v>
      </c>
      <c r="O43" t="str">
        <f>CONCATENATE(B43,F43,D43,UPPER(LEFT(K43,3)),RIGHT(A43,3))</f>
        <v>HY12ELABLU050</v>
      </c>
    </row>
    <row r="44" spans="1:15" ht="13.5">
      <c r="A44" s="1" t="s">
        <v>83</v>
      </c>
      <c r="B44" t="str">
        <f>LEFT(A44, 2)</f>
        <v>HY</v>
      </c>
      <c r="C44" s="5" t="str">
        <f>VLOOKUP(B44,C$59:D$64,2)</f>
        <v>Hundai</v>
      </c>
      <c r="D44" t="str">
        <f>MID(A44,5,3)</f>
        <v>ELA</v>
      </c>
      <c r="E44" s="7" t="str">
        <f>VLOOKUP(D44,E$59:F$69,2)</f>
        <v>Elantra</v>
      </c>
      <c r="F44" t="str">
        <f>MID(A44,3,2)</f>
        <v>13</v>
      </c>
      <c r="G44" s="11">
        <f>14-F44</f>
        <v>1</v>
      </c>
      <c r="H44" s="11">
        <f>IF(14-F44&lt;0,100-F44+14,14-F44)</f>
        <v>1</v>
      </c>
      <c r="I44" s="12">
        <v>22188.5</v>
      </c>
      <c r="J44" s="12">
        <f>I44/(H44+0.5)</f>
        <v>14792.333333333334</v>
      </c>
      <c r="K44" t="s">
        <v>45</v>
      </c>
      <c r="L44" t="s">
        <v>4</v>
      </c>
      <c r="M44">
        <v>100000</v>
      </c>
      <c r="N44" t="str">
        <f>IF(I44&lt;M44,"Y","Not covered")</f>
        <v>Y</v>
      </c>
      <c r="O44" t="str">
        <f>CONCATENATE(B44,F44,D44,UPPER(LEFT(K44,3)),RIGHT(A44,3))</f>
        <v>HY13ELABLU052</v>
      </c>
    </row>
    <row r="45" spans="1:15" ht="13.5">
      <c r="A45" s="1" t="s">
        <v>84</v>
      </c>
      <c r="B45" t="str">
        <f>LEFT(A45, 2)</f>
        <v>TY</v>
      </c>
      <c r="C45" s="5" t="str">
        <f>VLOOKUP(B45,C$59:D$64,2)</f>
        <v>Toyota</v>
      </c>
      <c r="D45" t="str">
        <f>MID(A45,5,3)</f>
        <v>CAM</v>
      </c>
      <c r="E45" s="7" t="str">
        <f>VLOOKUP(D45,E$59:F$69,2)</f>
        <v>Camrey</v>
      </c>
      <c r="F45" t="str">
        <f>MID(A45,3,2)</f>
        <v>12</v>
      </c>
      <c r="G45" s="11">
        <f>14-F45</f>
        <v>2</v>
      </c>
      <c r="H45" s="11">
        <f>IF(14-F45&lt;0,100-F45+14,14-F45)</f>
        <v>2</v>
      </c>
      <c r="I45" s="12">
        <v>22128.2</v>
      </c>
      <c r="J45" s="12">
        <f>I45/(H45+0.5)</f>
        <v>8851.2800000000007</v>
      </c>
      <c r="K45" t="s">
        <v>45</v>
      </c>
      <c r="L45" t="s">
        <v>3</v>
      </c>
      <c r="M45">
        <v>100000</v>
      </c>
      <c r="N45" t="str">
        <f>IF(I45&lt;M45,"Y","Not covered")</f>
        <v>Y</v>
      </c>
      <c r="O45" t="str">
        <f>CONCATENATE(B45,F45,D45,UPPER(LEFT(K45,3)),RIGHT(A45,3))</f>
        <v>TY12CAMBLU029</v>
      </c>
    </row>
    <row r="46" spans="1:15" ht="13.5">
      <c r="A46" s="1" t="s">
        <v>85</v>
      </c>
      <c r="B46" t="str">
        <f>LEFT(A46, 2)</f>
        <v>HY</v>
      </c>
      <c r="C46" s="5" t="str">
        <f>VLOOKUP(B46,C$59:D$64,2)</f>
        <v>Hundai</v>
      </c>
      <c r="D46" t="str">
        <f>MID(A46,5,3)</f>
        <v>ELA</v>
      </c>
      <c r="E46" s="7" t="str">
        <f>VLOOKUP(D46,E$59:F$69,2)</f>
        <v>Elantra</v>
      </c>
      <c r="F46" t="str">
        <f>MID(A46,3,2)</f>
        <v>13</v>
      </c>
      <c r="G46" s="11">
        <f>14-F46</f>
        <v>1</v>
      </c>
      <c r="H46" s="11">
        <f>IF(14-F46&lt;0,100-F46+14,14-F46)</f>
        <v>1</v>
      </c>
      <c r="I46" s="12">
        <v>20223.900000000001</v>
      </c>
      <c r="J46" s="12">
        <f>I46/(H46+0.5)</f>
        <v>13482.6</v>
      </c>
      <c r="K46" t="s">
        <v>39</v>
      </c>
      <c r="L46" t="s">
        <v>11</v>
      </c>
      <c r="M46">
        <v>100000</v>
      </c>
      <c r="N46" t="str">
        <f>IF(I46&lt;M46,"Y","Not covered")</f>
        <v>Y</v>
      </c>
      <c r="O46" t="str">
        <f>CONCATENATE(B46,F46,D46,UPPER(LEFT(K46,3)),RIGHT(A46,3))</f>
        <v>HY13ELABLA051</v>
      </c>
    </row>
    <row r="47" spans="1:15" ht="13.5">
      <c r="A47" s="1" t="s">
        <v>86</v>
      </c>
      <c r="B47" t="str">
        <f>LEFT(A47, 2)</f>
        <v>GM</v>
      </c>
      <c r="C47" s="5" t="str">
        <f>VLOOKUP(B47,C$59:D$64,2)</f>
        <v>General Motors</v>
      </c>
      <c r="D47" t="str">
        <f>MID(A47,5,3)</f>
        <v>CMR</v>
      </c>
      <c r="E47" s="7" t="str">
        <f>VLOOKUP(D47,E$59:F$69,2)</f>
        <v>Camero</v>
      </c>
      <c r="F47" t="str">
        <f>MID(A47,3,2)</f>
        <v>12</v>
      </c>
      <c r="G47" s="11">
        <f>14-F47</f>
        <v>2</v>
      </c>
      <c r="H47" s="11">
        <f>IF(14-F47&lt;0,100-F47+14,14-F47)</f>
        <v>2</v>
      </c>
      <c r="I47" s="12">
        <v>19421.099999999999</v>
      </c>
      <c r="J47" s="12">
        <f>I47/(H47+0.5)</f>
        <v>7768.44</v>
      </c>
      <c r="K47" t="s">
        <v>39</v>
      </c>
      <c r="L47" t="s">
        <v>2</v>
      </c>
      <c r="M47">
        <v>100000</v>
      </c>
      <c r="N47" t="str">
        <f>IF(I47&lt;M47,"Y","Not covered")</f>
        <v>Y</v>
      </c>
      <c r="O47" t="str">
        <f>CONCATENATE(B47,F47,D47,UPPER(LEFT(K47,3)),RIGHT(A47,3))</f>
        <v>GM12CMRBLA015</v>
      </c>
    </row>
    <row r="48" spans="1:15" ht="13.5">
      <c r="A48" s="1" t="s">
        <v>87</v>
      </c>
      <c r="B48" t="str">
        <f>LEFT(A48, 2)</f>
        <v>FD</v>
      </c>
      <c r="C48" s="5" t="str">
        <f>VLOOKUP(B48,C$59:D$64,2)</f>
        <v>Ford</v>
      </c>
      <c r="D48" t="str">
        <f>MID(A48,5,3)</f>
        <v>FCS</v>
      </c>
      <c r="E48" s="7" t="str">
        <f>VLOOKUP(D48,E$59:F$69,2)</f>
        <v>Focus</v>
      </c>
      <c r="F48" t="str">
        <f>MID(A48,3,2)</f>
        <v>12</v>
      </c>
      <c r="G48" s="11">
        <f>14-F48</f>
        <v>2</v>
      </c>
      <c r="H48" s="11">
        <f>IF(14-F48&lt;0,100-F48+14,14-F48)</f>
        <v>2</v>
      </c>
      <c r="I48" s="12">
        <v>19341.7</v>
      </c>
      <c r="J48" s="12">
        <f>I48/(H48+0.5)</f>
        <v>7736.68</v>
      </c>
      <c r="K48" t="s">
        <v>43</v>
      </c>
      <c r="L48" t="s">
        <v>18</v>
      </c>
      <c r="M48">
        <v>75000</v>
      </c>
      <c r="N48" t="str">
        <f>IF(I48&lt;M48,"Y","Not covered")</f>
        <v>Y</v>
      </c>
      <c r="O48" t="str">
        <f>CONCATENATE(B48,F48,D48,UPPER(LEFT(K48,3)),RIGHT(A48,3))</f>
        <v>FD12FCSWHI011</v>
      </c>
    </row>
    <row r="49" spans="1:15" ht="13.5">
      <c r="A49" s="1" t="s">
        <v>88</v>
      </c>
      <c r="B49" t="str">
        <f>LEFT(A49, 2)</f>
        <v>TY</v>
      </c>
      <c r="C49" s="5" t="str">
        <f>VLOOKUP(B49,C$59:D$64,2)</f>
        <v>Toyota</v>
      </c>
      <c r="D49" t="str">
        <f>MID(A49,5,3)</f>
        <v>COR</v>
      </c>
      <c r="E49" s="7" t="str">
        <f>VLOOKUP(D49,E$59:F$69,2)</f>
        <v>Corola</v>
      </c>
      <c r="F49" t="str">
        <f>MID(A49,3,2)</f>
        <v>14</v>
      </c>
      <c r="G49" s="11">
        <f>14-F49</f>
        <v>0</v>
      </c>
      <c r="H49" s="11">
        <f>IF(14-F49&lt;0,100-F49+14,14-F49)</f>
        <v>0</v>
      </c>
      <c r="I49" s="12">
        <v>17556.3</v>
      </c>
      <c r="J49" s="12">
        <f>I49/(H49+0.5)</f>
        <v>35112.6</v>
      </c>
      <c r="K49" t="s">
        <v>45</v>
      </c>
      <c r="L49" t="s">
        <v>11</v>
      </c>
      <c r="M49">
        <v>100000</v>
      </c>
      <c r="N49" t="str">
        <f>IF(I49&lt;M49,"Y","Not covered")</f>
        <v>Y</v>
      </c>
      <c r="O49" t="str">
        <f>CONCATENATE(B49,F49,D49,UPPER(LEFT(K49,3)),RIGHT(A49,3))</f>
        <v>TY14CORBLU027</v>
      </c>
    </row>
    <row r="50" spans="1:15" ht="13.5">
      <c r="A50" s="1" t="s">
        <v>89</v>
      </c>
      <c r="B50" t="str">
        <f>LEFT(A50, 2)</f>
        <v>GM</v>
      </c>
      <c r="C50" s="5" t="str">
        <f>VLOOKUP(B50,C$59:D$64,2)</f>
        <v>General Motors</v>
      </c>
      <c r="D50" t="str">
        <f>MID(A50,5,3)</f>
        <v>CMR</v>
      </c>
      <c r="E50" s="7" t="str">
        <f>VLOOKUP(D50,E$59:F$69,2)</f>
        <v>Camero</v>
      </c>
      <c r="F50" t="str">
        <f>MID(A50,3,2)</f>
        <v>14</v>
      </c>
      <c r="G50" s="11">
        <f>14-F50</f>
        <v>0</v>
      </c>
      <c r="H50" s="11">
        <f>IF(14-F50&lt;0,100-F50+14,14-F50)</f>
        <v>0</v>
      </c>
      <c r="I50" s="12">
        <v>14289.6</v>
      </c>
      <c r="J50" s="12">
        <f>I50/(H50+0.5)</f>
        <v>28579.200000000001</v>
      </c>
      <c r="K50" t="s">
        <v>43</v>
      </c>
      <c r="L50" t="s">
        <v>16</v>
      </c>
      <c r="M50">
        <v>100000</v>
      </c>
      <c r="N50" t="str">
        <f>IF(I50&lt;M50,"Y","Not covered")</f>
        <v>Y</v>
      </c>
      <c r="O50" t="str">
        <f>CONCATENATE(B50,F50,D50,UPPER(LEFT(K50,3)),RIGHT(A50,3))</f>
        <v>GM14CMRWHI016</v>
      </c>
    </row>
    <row r="51" spans="1:15" ht="13.5">
      <c r="A51" s="1" t="s">
        <v>90</v>
      </c>
      <c r="B51" t="str">
        <f>LEFT(A51, 2)</f>
        <v>HO</v>
      </c>
      <c r="C51" s="5" t="str">
        <f>VLOOKUP(B51,C$59:D$64,2)</f>
        <v>Honda</v>
      </c>
      <c r="D51" t="str">
        <f>MID(A51,5,3)</f>
        <v>CIV</v>
      </c>
      <c r="E51" s="7" t="str">
        <f>VLOOKUP(D51,E$59:F$69,2)</f>
        <v>Civic</v>
      </c>
      <c r="F51" t="str">
        <f>MID(A51,3,2)</f>
        <v>13</v>
      </c>
      <c r="G51" s="11">
        <f>14-F51</f>
        <v>1</v>
      </c>
      <c r="H51" s="11">
        <f>IF(14-F51&lt;0,100-F51+14,14-F51)</f>
        <v>1</v>
      </c>
      <c r="I51" s="12">
        <v>13867.6</v>
      </c>
      <c r="J51" s="12">
        <f>I51/(H51+0.5)</f>
        <v>9245.0666666666675</v>
      </c>
      <c r="K51" t="s">
        <v>39</v>
      </c>
      <c r="L51" t="s">
        <v>3</v>
      </c>
      <c r="M51">
        <v>75000</v>
      </c>
      <c r="N51" t="str">
        <f>IF(I51&lt;M51,"Y","Not covered")</f>
        <v>Y</v>
      </c>
      <c r="O51" t="str">
        <f>CONCATENATE(B51,F51,D51,UPPER(LEFT(K51,3)),RIGHT(A51,3))</f>
        <v>HO13CIVBLA036</v>
      </c>
    </row>
    <row r="52" spans="1:15" ht="13.5">
      <c r="A52" s="1" t="s">
        <v>91</v>
      </c>
      <c r="B52" t="str">
        <f>LEFT(A52, 2)</f>
        <v>FD</v>
      </c>
      <c r="C52" s="5" t="str">
        <f>VLOOKUP(B52,C$59:D$64,2)</f>
        <v>Ford</v>
      </c>
      <c r="D52" t="str">
        <f>MID(A52,5,3)</f>
        <v>FCS</v>
      </c>
      <c r="E52" s="7" t="str">
        <f>VLOOKUP(D52,E$59:F$69,2)</f>
        <v>Focus</v>
      </c>
      <c r="F52" t="str">
        <f>MID(A52,3,2)</f>
        <v>13</v>
      </c>
      <c r="G52" s="11">
        <f>14-F52</f>
        <v>1</v>
      </c>
      <c r="H52" s="11">
        <f>IF(14-F52&lt;0,100-F52+14,14-F52)</f>
        <v>1</v>
      </c>
      <c r="I52" s="12">
        <v>13682.9</v>
      </c>
      <c r="J52" s="12">
        <f>I52/(H52+0.5)</f>
        <v>9121.9333333333325</v>
      </c>
      <c r="K52" t="s">
        <v>39</v>
      </c>
      <c r="L52" t="s">
        <v>12</v>
      </c>
      <c r="M52">
        <v>75000</v>
      </c>
      <c r="N52" t="str">
        <f>IF(I52&lt;M52,"Y","Not covered")</f>
        <v>Y</v>
      </c>
      <c r="O52" t="str">
        <f>CONCATENATE(B52,F52,D52,UPPER(LEFT(K52,3)),RIGHT(A52,3))</f>
        <v>FD13FCSBLA013</v>
      </c>
    </row>
    <row r="53" spans="1:15" ht="13.5">
      <c r="A53" s="1" t="s">
        <v>92</v>
      </c>
      <c r="B53" t="str">
        <f>LEFT(A53, 2)</f>
        <v>HO</v>
      </c>
      <c r="C53" s="5" t="str">
        <f>VLOOKUP(B53,C$59:D$64,2)</f>
        <v>Honda</v>
      </c>
      <c r="D53" t="str">
        <f>MID(A53,5,3)</f>
        <v>ODY</v>
      </c>
      <c r="E53" s="7" t="str">
        <f>VLOOKUP(D53,E$59:F$69,2)</f>
        <v>Odyssey</v>
      </c>
      <c r="F53" t="str">
        <f>MID(A53,3,2)</f>
        <v>14</v>
      </c>
      <c r="G53" s="11">
        <f>14-F53</f>
        <v>0</v>
      </c>
      <c r="H53" s="11">
        <f>IF(14-F53&lt;0,100-F53+14,14-F53)</f>
        <v>0</v>
      </c>
      <c r="I53" s="12">
        <v>3708.1</v>
      </c>
      <c r="J53" s="12">
        <f>I53/(H53+0.5)</f>
        <v>7416.2</v>
      </c>
      <c r="K53" t="s">
        <v>39</v>
      </c>
      <c r="L53" t="s">
        <v>10</v>
      </c>
      <c r="M53">
        <v>100000</v>
      </c>
      <c r="N53" t="str">
        <f>IF(I53&lt;M53,"Y","Not covered")</f>
        <v>Y</v>
      </c>
      <c r="O53" t="str">
        <f>CONCATENATE(B53,F53,D53,UPPER(LEFT(K53,3)),RIGHT(A53,3))</f>
        <v>HO14ODYBLA041</v>
      </c>
    </row>
    <row r="54" spans="1:15" ht="13.5">
      <c r="A54" s="1" t="s">
        <v>93</v>
      </c>
      <c r="B54" s="3" t="s">
        <v>94</v>
      </c>
      <c r="C54" s="6" t="s">
        <v>95</v>
      </c>
      <c r="D54" s="3" t="s">
        <v>96</v>
      </c>
      <c r="E54" s="8" t="s">
        <v>97</v>
      </c>
      <c r="F54" s="3" t="s">
        <v>96</v>
      </c>
      <c r="G54" t="s">
        <v>98</v>
      </c>
      <c r="J54" t="s">
        <v>99</v>
      </c>
      <c r="O54" t="s">
        <v>100</v>
      </c>
    </row>
    <row r="55" spans="1:15" ht="14.25">
      <c r="A55" s="1"/>
    </row>
    <row r="56" spans="1:15" ht="14.25">
      <c r="A56" s="1"/>
      <c r="I56" t="s">
        <v>101</v>
      </c>
    </row>
    <row r="57" spans="1:15" ht="14.25">
      <c r="A57" s="1"/>
    </row>
    <row r="58" spans="1:15" ht="14.25">
      <c r="A58" s="1"/>
    </row>
    <row r="59" spans="1:15" ht="14.25">
      <c r="A59" s="1"/>
      <c r="C59" s="5" t="s">
        <v>102</v>
      </c>
      <c r="D59" s="5" t="s">
        <v>103</v>
      </c>
      <c r="E59" s="7" t="s">
        <v>104</v>
      </c>
      <c r="F59" s="7" t="s">
        <v>105</v>
      </c>
    </row>
    <row r="60" spans="1:15" ht="14.25">
      <c r="A60" s="1"/>
      <c r="C60" s="5" t="s">
        <v>106</v>
      </c>
      <c r="D60" s="5" t="s">
        <v>107</v>
      </c>
      <c r="E60" s="7" t="s">
        <v>108</v>
      </c>
      <c r="F60" s="7" t="s">
        <v>109</v>
      </c>
    </row>
    <row r="61" spans="1:15" ht="14.25">
      <c r="A61" s="1"/>
      <c r="C61" s="5" t="s">
        <v>110</v>
      </c>
      <c r="D61" s="5" t="s">
        <v>111</v>
      </c>
      <c r="E61" s="7" t="s">
        <v>112</v>
      </c>
      <c r="F61" s="7" t="s">
        <v>113</v>
      </c>
    </row>
    <row r="62" spans="1:15" ht="14.25">
      <c r="A62" s="1"/>
      <c r="C62" s="5" t="s">
        <v>114</v>
      </c>
      <c r="D62" s="5" t="s">
        <v>115</v>
      </c>
      <c r="E62" s="7" t="s">
        <v>116</v>
      </c>
      <c r="F62" s="7" t="s">
        <v>117</v>
      </c>
    </row>
    <row r="63" spans="1:15" ht="14.25">
      <c r="A63" s="1"/>
      <c r="C63" s="5" t="s">
        <v>118</v>
      </c>
      <c r="D63" s="5" t="s">
        <v>119</v>
      </c>
      <c r="E63" s="7" t="s">
        <v>120</v>
      </c>
      <c r="F63" s="7" t="s">
        <v>121</v>
      </c>
    </row>
    <row r="64" spans="1:15" ht="14.25">
      <c r="A64" s="1"/>
      <c r="C64" s="5" t="s">
        <v>122</v>
      </c>
      <c r="D64" s="5" t="s">
        <v>123</v>
      </c>
      <c r="E64" s="7" t="s">
        <v>124</v>
      </c>
      <c r="F64" s="7" t="s">
        <v>125</v>
      </c>
    </row>
    <row r="65" spans="1:6" ht="14.25">
      <c r="A65" s="1"/>
      <c r="E65" s="7" t="s">
        <v>126</v>
      </c>
      <c r="F65" s="7" t="s">
        <v>127</v>
      </c>
    </row>
    <row r="66" spans="1:6" ht="14.25">
      <c r="A66" s="1"/>
      <c r="E66" s="7" t="s">
        <v>128</v>
      </c>
      <c r="F66" s="7" t="s">
        <v>129</v>
      </c>
    </row>
    <row r="67" spans="1:6">
      <c r="E67" s="7" t="s">
        <v>130</v>
      </c>
      <c r="F67" s="7" t="s">
        <v>131</v>
      </c>
    </row>
    <row r="68" spans="1:6">
      <c r="E68" s="7" t="s">
        <v>132</v>
      </c>
      <c r="F68" s="7" t="s">
        <v>133</v>
      </c>
    </row>
    <row r="69" spans="1:6">
      <c r="E69" s="7" t="s">
        <v>134</v>
      </c>
      <c r="F69" s="7" t="s">
        <v>135</v>
      </c>
    </row>
  </sheetData>
  <sortState xmlns:xlrd2="http://schemas.microsoft.com/office/spreadsheetml/2017/richdata2" ref="A2:P53">
    <sortCondition descending="1" ref="I2:I53"/>
  </sortState>
  <conditionalFormatting sqref="I2:I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1" right="1" top="1" bottom="1" header="0.5" footer="0.5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sonam chauhan</cp:lastModifiedBy>
  <cp:revision>0</cp:revision>
  <dcterms:created xsi:type="dcterms:W3CDTF">2024-04-21T07:02:57Z</dcterms:created>
  <dcterms:modified xsi:type="dcterms:W3CDTF">2024-04-21T19:43:11Z</dcterms:modified>
  <cp:category/>
  <cp:contentStatus/>
</cp:coreProperties>
</file>