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8595" windowHeight="7365"/>
  </bookViews>
  <sheets>
    <sheet name="2012 Perf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H112" i="1" l="1"/>
  <c r="N112" i="1" s="1"/>
  <c r="O112" i="1" s="1"/>
  <c r="H111" i="1"/>
  <c r="N111" i="1" s="1"/>
  <c r="O111" i="1" s="1"/>
  <c r="H109" i="1"/>
  <c r="N109" i="1" s="1"/>
  <c r="O109" i="1" s="1"/>
  <c r="H108" i="1"/>
  <c r="N108" i="1" s="1"/>
  <c r="O108" i="1" s="1"/>
  <c r="H106" i="1"/>
  <c r="N106" i="1" s="1"/>
  <c r="O106" i="1" s="1"/>
  <c r="H104" i="1"/>
  <c r="N104" i="1" s="1"/>
  <c r="O104" i="1" s="1"/>
  <c r="H103" i="1"/>
  <c r="N103" i="1" s="1"/>
  <c r="O103" i="1" s="1"/>
  <c r="H102" i="1"/>
  <c r="N102" i="1" s="1"/>
  <c r="O102" i="1" s="1"/>
  <c r="H99" i="1"/>
  <c r="N99" i="1" s="1"/>
  <c r="O99" i="1" s="1"/>
  <c r="H98" i="1"/>
  <c r="N98" i="1" s="1"/>
  <c r="O98" i="1" s="1"/>
  <c r="H114" i="1"/>
  <c r="N114" i="1" s="1"/>
  <c r="O114" i="1" s="1"/>
  <c r="F98" i="1"/>
  <c r="F99" i="1"/>
  <c r="F102" i="1"/>
  <c r="F103" i="1"/>
  <c r="F104" i="1"/>
  <c r="F106" i="1"/>
  <c r="F108" i="1"/>
  <c r="F109" i="1"/>
  <c r="F111" i="1"/>
  <c r="F112" i="1"/>
  <c r="F114" i="1"/>
  <c r="H115" i="1"/>
  <c r="F115" i="1"/>
  <c r="I5" i="1" l="1"/>
  <c r="H6" i="1"/>
  <c r="N6" i="1" s="1"/>
  <c r="O6" i="1" s="1"/>
  <c r="H7" i="1"/>
  <c r="N7" i="1" s="1"/>
  <c r="O7" i="1" s="1"/>
  <c r="H8" i="1"/>
  <c r="N8" i="1" s="1"/>
  <c r="O8" i="1" s="1"/>
  <c r="H9" i="1"/>
  <c r="H10" i="1"/>
  <c r="N10" i="1" s="1"/>
  <c r="O10" i="1" s="1"/>
  <c r="H11" i="1"/>
  <c r="N11" i="1" s="1"/>
  <c r="O11" i="1" s="1"/>
  <c r="H12" i="1"/>
  <c r="N12" i="1" s="1"/>
  <c r="O12" i="1" s="1"/>
  <c r="H13" i="1"/>
  <c r="N13" i="1" s="1"/>
  <c r="O13" i="1" s="1"/>
  <c r="H14" i="1"/>
  <c r="N14" i="1" s="1"/>
  <c r="O14" i="1" s="1"/>
  <c r="H15" i="1"/>
  <c r="N15" i="1" s="1"/>
  <c r="O15" i="1" s="1"/>
  <c r="H16" i="1"/>
  <c r="N16" i="1" s="1"/>
  <c r="O16" i="1" s="1"/>
  <c r="H17" i="1"/>
  <c r="N17" i="1" s="1"/>
  <c r="O17" i="1" s="1"/>
  <c r="H18" i="1"/>
  <c r="N18" i="1" s="1"/>
  <c r="O18" i="1" s="1"/>
  <c r="H19" i="1"/>
  <c r="N19" i="1" s="1"/>
  <c r="O19" i="1" s="1"/>
  <c r="H20" i="1"/>
  <c r="N20" i="1" s="1"/>
  <c r="O20" i="1" s="1"/>
  <c r="H21" i="1"/>
  <c r="N21" i="1" s="1"/>
  <c r="O21" i="1" s="1"/>
  <c r="H22" i="1"/>
  <c r="N22" i="1" s="1"/>
  <c r="O22" i="1" s="1"/>
  <c r="H23" i="1"/>
  <c r="N23" i="1" s="1"/>
  <c r="O23" i="1" s="1"/>
  <c r="H24" i="1"/>
  <c r="N24" i="1" s="1"/>
  <c r="O24" i="1" s="1"/>
  <c r="H25" i="1"/>
  <c r="N25" i="1" s="1"/>
  <c r="O25" i="1" s="1"/>
  <c r="H26" i="1"/>
  <c r="N26" i="1" s="1"/>
  <c r="O26" i="1" s="1"/>
  <c r="H27" i="1"/>
  <c r="N27" i="1" s="1"/>
  <c r="O27" i="1" s="1"/>
  <c r="H28" i="1"/>
  <c r="N28" i="1" s="1"/>
  <c r="O28" i="1" s="1"/>
  <c r="H29" i="1"/>
  <c r="N29" i="1" s="1"/>
  <c r="O29" i="1" s="1"/>
  <c r="H30" i="1"/>
  <c r="N30" i="1" s="1"/>
  <c r="O30" i="1" s="1"/>
  <c r="H31" i="1"/>
  <c r="N31" i="1" s="1"/>
  <c r="O31" i="1" s="1"/>
  <c r="H32" i="1"/>
  <c r="N32" i="1" s="1"/>
  <c r="O32" i="1" s="1"/>
  <c r="H33" i="1"/>
  <c r="N33" i="1" s="1"/>
  <c r="O33" i="1" s="1"/>
  <c r="H34" i="1"/>
  <c r="N34" i="1" s="1"/>
  <c r="O34" i="1" s="1"/>
  <c r="H35" i="1"/>
  <c r="N35" i="1" s="1"/>
  <c r="O35" i="1" s="1"/>
  <c r="H36" i="1"/>
  <c r="N36" i="1" s="1"/>
  <c r="O36" i="1" s="1"/>
  <c r="H37" i="1"/>
  <c r="N37" i="1" s="1"/>
  <c r="O37" i="1" s="1"/>
  <c r="H38" i="1"/>
  <c r="N38" i="1" s="1"/>
  <c r="O38" i="1" s="1"/>
  <c r="H39" i="1"/>
  <c r="N39" i="1" s="1"/>
  <c r="O39" i="1" s="1"/>
  <c r="H40" i="1"/>
  <c r="N40" i="1" s="1"/>
  <c r="O40" i="1" s="1"/>
  <c r="H41" i="1"/>
  <c r="N41" i="1" s="1"/>
  <c r="O41" i="1" s="1"/>
  <c r="H42" i="1"/>
  <c r="N42" i="1" s="1"/>
  <c r="O42" i="1" s="1"/>
  <c r="H43" i="1"/>
  <c r="N43" i="1" s="1"/>
  <c r="O43" i="1" s="1"/>
  <c r="H44" i="1"/>
  <c r="N44" i="1" s="1"/>
  <c r="O44" i="1" s="1"/>
  <c r="H45" i="1"/>
  <c r="N45" i="1" s="1"/>
  <c r="O45" i="1" s="1"/>
  <c r="H46" i="1"/>
  <c r="N46" i="1" s="1"/>
  <c r="O46" i="1" s="1"/>
  <c r="H47" i="1"/>
  <c r="N47" i="1" s="1"/>
  <c r="O47" i="1" s="1"/>
  <c r="H48" i="1"/>
  <c r="N48" i="1" s="1"/>
  <c r="O48" i="1" s="1"/>
  <c r="H49" i="1"/>
  <c r="N49" i="1" s="1"/>
  <c r="O49" i="1" s="1"/>
  <c r="H50" i="1"/>
  <c r="N50" i="1" s="1"/>
  <c r="O50" i="1" s="1"/>
  <c r="H51" i="1"/>
  <c r="N51" i="1" s="1"/>
  <c r="O51" i="1" s="1"/>
  <c r="H52" i="1"/>
  <c r="N52" i="1" s="1"/>
  <c r="O52" i="1" s="1"/>
  <c r="H53" i="1"/>
  <c r="N53" i="1" s="1"/>
  <c r="O53" i="1" s="1"/>
  <c r="H54" i="1"/>
  <c r="N54" i="1" s="1"/>
  <c r="O54" i="1" s="1"/>
  <c r="H55" i="1"/>
  <c r="N55" i="1" s="1"/>
  <c r="O55" i="1" s="1"/>
  <c r="H56" i="1"/>
  <c r="N56" i="1" s="1"/>
  <c r="O56" i="1" s="1"/>
  <c r="H57" i="1"/>
  <c r="N57" i="1" s="1"/>
  <c r="O57" i="1" s="1"/>
  <c r="H58" i="1"/>
  <c r="N58" i="1" s="1"/>
  <c r="O58" i="1" s="1"/>
  <c r="H59" i="1"/>
  <c r="N59" i="1" s="1"/>
  <c r="O59" i="1" s="1"/>
  <c r="H60" i="1"/>
  <c r="N60" i="1" s="1"/>
  <c r="O60" i="1" s="1"/>
  <c r="H61" i="1"/>
  <c r="N61" i="1" s="1"/>
  <c r="O61" i="1" s="1"/>
  <c r="H62" i="1"/>
  <c r="N62" i="1" s="1"/>
  <c r="O62" i="1" s="1"/>
  <c r="H63" i="1"/>
  <c r="N63" i="1" s="1"/>
  <c r="O63" i="1" s="1"/>
  <c r="H64" i="1"/>
  <c r="N64" i="1" s="1"/>
  <c r="O64" i="1" s="1"/>
  <c r="H65" i="1"/>
  <c r="N65" i="1" s="1"/>
  <c r="O65" i="1" s="1"/>
  <c r="H66" i="1"/>
  <c r="N66" i="1" s="1"/>
  <c r="O66" i="1" s="1"/>
  <c r="H67" i="1"/>
  <c r="N67" i="1" s="1"/>
  <c r="O67" i="1" s="1"/>
  <c r="H68" i="1"/>
  <c r="N68" i="1" s="1"/>
  <c r="O68" i="1" s="1"/>
  <c r="H69" i="1"/>
  <c r="N69" i="1" s="1"/>
  <c r="O69" i="1" s="1"/>
  <c r="H70" i="1"/>
  <c r="N70" i="1" s="1"/>
  <c r="O70" i="1" s="1"/>
  <c r="H71" i="1"/>
  <c r="N71" i="1" s="1"/>
  <c r="O71" i="1" s="1"/>
  <c r="H72" i="1"/>
  <c r="N72" i="1" s="1"/>
  <c r="O72" i="1" s="1"/>
  <c r="H73" i="1"/>
  <c r="N73" i="1" s="1"/>
  <c r="O73" i="1" s="1"/>
  <c r="H74" i="1"/>
  <c r="N74" i="1" s="1"/>
  <c r="O74" i="1" s="1"/>
  <c r="H75" i="1"/>
  <c r="N75" i="1" s="1"/>
  <c r="O75" i="1" s="1"/>
  <c r="H76" i="1"/>
  <c r="N76" i="1" s="1"/>
  <c r="O76" i="1" s="1"/>
  <c r="H77" i="1"/>
  <c r="N77" i="1" s="1"/>
  <c r="O77" i="1" s="1"/>
  <c r="H78" i="1"/>
  <c r="N78" i="1" s="1"/>
  <c r="O78" i="1" s="1"/>
  <c r="H79" i="1"/>
  <c r="N79" i="1" s="1"/>
  <c r="O79" i="1" s="1"/>
  <c r="H80" i="1"/>
  <c r="N80" i="1" s="1"/>
  <c r="O80" i="1" s="1"/>
  <c r="H81" i="1"/>
  <c r="N81" i="1" s="1"/>
  <c r="O81" i="1" s="1"/>
  <c r="H82" i="1"/>
  <c r="N82" i="1" s="1"/>
  <c r="O82" i="1" s="1"/>
  <c r="H83" i="1"/>
  <c r="N83" i="1" s="1"/>
  <c r="O83" i="1" s="1"/>
  <c r="H84" i="1"/>
  <c r="N84" i="1" s="1"/>
  <c r="O84" i="1" s="1"/>
  <c r="H85" i="1"/>
  <c r="N85" i="1" s="1"/>
  <c r="O85" i="1" s="1"/>
  <c r="H86" i="1"/>
  <c r="N86" i="1" s="1"/>
  <c r="O86" i="1" s="1"/>
  <c r="H87" i="1"/>
  <c r="N87" i="1" s="1"/>
  <c r="O87" i="1" s="1"/>
  <c r="H88" i="1"/>
  <c r="N88" i="1" s="1"/>
  <c r="O88" i="1" s="1"/>
  <c r="H89" i="1"/>
  <c r="N89" i="1" s="1"/>
  <c r="O89" i="1" s="1"/>
  <c r="H90" i="1"/>
  <c r="N90" i="1" s="1"/>
  <c r="O90" i="1" s="1"/>
  <c r="H91" i="1"/>
  <c r="N91" i="1" s="1"/>
  <c r="O91" i="1" s="1"/>
  <c r="H92" i="1"/>
  <c r="N92" i="1" s="1"/>
  <c r="O92" i="1" s="1"/>
  <c r="H93" i="1"/>
  <c r="N93" i="1" s="1"/>
  <c r="O93" i="1" s="1"/>
  <c r="H94" i="1"/>
  <c r="N94" i="1" s="1"/>
  <c r="O94" i="1" s="1"/>
  <c r="H95" i="1"/>
  <c r="N95" i="1" s="1"/>
  <c r="O95" i="1" s="1"/>
  <c r="H96" i="1"/>
  <c r="N96" i="1" s="1"/>
  <c r="O96" i="1" s="1"/>
  <c r="H97" i="1"/>
  <c r="N97" i="1" s="1"/>
  <c r="H100" i="1"/>
  <c r="N100" i="1" s="1"/>
  <c r="O100" i="1" s="1"/>
  <c r="H101" i="1"/>
  <c r="N101" i="1" s="1"/>
  <c r="O101" i="1" s="1"/>
  <c r="H105" i="1"/>
  <c r="N105" i="1" s="1"/>
  <c r="O105" i="1" s="1"/>
  <c r="H107" i="1"/>
  <c r="N107" i="1" s="1"/>
  <c r="O107" i="1" s="1"/>
  <c r="H110" i="1"/>
  <c r="N110" i="1" s="1"/>
  <c r="O110" i="1" s="1"/>
  <c r="H113" i="1"/>
  <c r="N113" i="1" s="1"/>
  <c r="O113" i="1" s="1"/>
  <c r="H5" i="1"/>
  <c r="N5" i="1" s="1"/>
  <c r="O5" i="1" s="1"/>
  <c r="F113" i="1"/>
  <c r="F110" i="1"/>
  <c r="F107" i="1"/>
  <c r="F105" i="1"/>
  <c r="F101" i="1"/>
  <c r="F100" i="1"/>
  <c r="F97" i="1"/>
  <c r="F96" i="1"/>
  <c r="F95" i="1"/>
  <c r="F94" i="1"/>
  <c r="F93" i="1"/>
  <c r="F92" i="1"/>
  <c r="F89" i="1"/>
  <c r="F86" i="1"/>
  <c r="F59" i="1"/>
  <c r="F55" i="1"/>
  <c r="F54" i="1"/>
  <c r="F53" i="1"/>
  <c r="F52" i="1"/>
  <c r="F50" i="1"/>
  <c r="F49" i="1"/>
  <c r="F48" i="1"/>
  <c r="F47" i="1"/>
  <c r="F46" i="1"/>
  <c r="F45" i="1"/>
  <c r="F44" i="1"/>
  <c r="F42" i="1"/>
  <c r="F39" i="1"/>
  <c r="F38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O97" i="1" l="1"/>
  <c r="N9" i="1"/>
  <c r="O9" i="1" s="1"/>
</calcChain>
</file>

<file path=xl/sharedStrings.xml><?xml version="1.0" encoding="utf-8"?>
<sst xmlns="http://schemas.openxmlformats.org/spreadsheetml/2006/main" count="240" uniqueCount="232">
  <si>
    <t xml:space="preserve">Symbol </t>
  </si>
  <si>
    <t>Date entered</t>
  </si>
  <si>
    <t xml:space="preserve">Buy-in price </t>
  </si>
  <si>
    <t>Target price</t>
  </si>
  <si>
    <t>Stop-loss</t>
  </si>
  <si>
    <t xml:space="preserve"> Exit Price</t>
  </si>
  <si>
    <t>%  Gain/Loss</t>
  </si>
  <si>
    <t>ZOLL</t>
  </si>
  <si>
    <t>LULU</t>
  </si>
  <si>
    <t>ANN</t>
  </si>
  <si>
    <t>SCSS</t>
  </si>
  <si>
    <t>BEAV</t>
  </si>
  <si>
    <t>GCO</t>
  </si>
  <si>
    <t>KRO</t>
  </si>
  <si>
    <t>TECD</t>
  </si>
  <si>
    <t>ONXX</t>
  </si>
  <si>
    <t>HLF</t>
  </si>
  <si>
    <t>FUN</t>
  </si>
  <si>
    <t>NTES</t>
  </si>
  <si>
    <t>GMT</t>
  </si>
  <si>
    <t>MDSO</t>
  </si>
  <si>
    <t>ARW</t>
  </si>
  <si>
    <t>PKT</t>
  </si>
  <si>
    <t>WAT</t>
  </si>
  <si>
    <t>URI</t>
  </si>
  <si>
    <t>LNET</t>
  </si>
  <si>
    <t>CA</t>
  </si>
  <si>
    <t>TWC</t>
  </si>
  <si>
    <t>TXT</t>
  </si>
  <si>
    <t>SWI</t>
  </si>
  <si>
    <t>SBH</t>
  </si>
  <si>
    <t>SAVE</t>
  </si>
  <si>
    <t>RAX</t>
  </si>
  <si>
    <t>CVGI</t>
  </si>
  <si>
    <t>ASGN</t>
  </si>
  <si>
    <t>DBD</t>
  </si>
  <si>
    <t>TTM</t>
  </si>
  <si>
    <t>NUAN</t>
  </si>
  <si>
    <t>ZAGG</t>
  </si>
  <si>
    <t>FIRE</t>
  </si>
  <si>
    <t>LAMR</t>
  </si>
  <si>
    <t>SKS</t>
  </si>
  <si>
    <t>FDML</t>
  </si>
  <si>
    <t>ASNA</t>
  </si>
  <si>
    <t>SHFL</t>
  </si>
  <si>
    <t>TWI</t>
  </si>
  <si>
    <t>TMO</t>
  </si>
  <si>
    <t>CBOE</t>
  </si>
  <si>
    <t>CDNS</t>
  </si>
  <si>
    <t>SCHL</t>
  </si>
  <si>
    <t>EZPW</t>
  </si>
  <si>
    <t>AIG</t>
  </si>
  <si>
    <t>HUN</t>
  </si>
  <si>
    <t>PH</t>
  </si>
  <si>
    <t>CVLT</t>
  </si>
  <si>
    <t>WPP</t>
  </si>
  <si>
    <t>RGC</t>
  </si>
  <si>
    <t>OWW</t>
  </si>
  <si>
    <t>EXPE</t>
  </si>
  <si>
    <t>CSH</t>
  </si>
  <si>
    <t>PDLI</t>
  </si>
  <si>
    <t>DAL</t>
  </si>
  <si>
    <t>DLB</t>
  </si>
  <si>
    <t>CBRL</t>
  </si>
  <si>
    <t>ARIA</t>
  </si>
  <si>
    <t>RS</t>
  </si>
  <si>
    <t>TNGO</t>
  </si>
  <si>
    <t>PCYC</t>
  </si>
  <si>
    <t>DHI</t>
  </si>
  <si>
    <t>SBUX</t>
  </si>
  <si>
    <t>KR</t>
  </si>
  <si>
    <t>TWTC</t>
  </si>
  <si>
    <t>NNBR</t>
  </si>
  <si>
    <t>FSII</t>
  </si>
  <si>
    <t>MBI</t>
  </si>
  <si>
    <t>DDD</t>
  </si>
  <si>
    <t>GKSR</t>
  </si>
  <si>
    <t>SKUL</t>
  </si>
  <si>
    <t>LQDT</t>
  </si>
  <si>
    <t>OI</t>
  </si>
  <si>
    <t>FRED</t>
  </si>
  <si>
    <t>V</t>
  </si>
  <si>
    <t>NSR</t>
  </si>
  <si>
    <t>RUE</t>
  </si>
  <si>
    <t>DVA</t>
  </si>
  <si>
    <t>CY</t>
  </si>
  <si>
    <t>DFS</t>
  </si>
  <si>
    <t>PENN</t>
  </si>
  <si>
    <t>CSX</t>
  </si>
  <si>
    <t>NCR</t>
  </si>
  <si>
    <t>WERN</t>
  </si>
  <si>
    <t>JIVE</t>
  </si>
  <si>
    <t>CTB</t>
  </si>
  <si>
    <t>FISV</t>
  </si>
  <si>
    <t>VSI</t>
  </si>
  <si>
    <t>TOL</t>
  </si>
  <si>
    <t>MOG-A</t>
  </si>
  <si>
    <t>SAH</t>
  </si>
  <si>
    <t>CNK</t>
  </si>
  <si>
    <t>AMT</t>
  </si>
  <si>
    <t>CRI</t>
  </si>
  <si>
    <t>BGS</t>
  </si>
  <si>
    <t>PBH</t>
  </si>
  <si>
    <t>VAL</t>
  </si>
  <si>
    <t>BECN</t>
  </si>
  <si>
    <t>ALXN</t>
  </si>
  <si>
    <t>PKG</t>
  </si>
  <si>
    <t>CMCO</t>
  </si>
  <si>
    <t>AVGO</t>
  </si>
  <si>
    <t>TEX</t>
  </si>
  <si>
    <t>Date Sold</t>
  </si>
  <si>
    <t>Days In Portfolio</t>
  </si>
  <si>
    <t>Cash Balance</t>
  </si>
  <si>
    <t xml:space="preserve">Portfolio value </t>
  </si>
  <si>
    <t>S&amp;P</t>
  </si>
  <si>
    <t>GNRC</t>
  </si>
  <si>
    <t>Position Size</t>
  </si>
  <si>
    <t>Total Invested Funds</t>
  </si>
  <si>
    <t xml:space="preserve"> {ZOLL}</t>
  </si>
  <si>
    <t xml:space="preserve"> {ZOLL|LULU}</t>
  </si>
  <si>
    <t xml:space="preserve"> {ZOLL|LULU|ANN}</t>
  </si>
  <si>
    <t xml:space="preserve"> {ZOLL|LULU|ANN|SCSS}</t>
  </si>
  <si>
    <t xml:space="preserve"> {ZOLL|LULU|ANN|SCSS|BEAV}</t>
  </si>
  <si>
    <t xml:space="preserve"> {ZOLL|LULU|ANN|SCSS|BEAV|GCO}</t>
  </si>
  <si>
    <t xml:space="preserve"> {ZOLL|LULU|ANN|SCSS|BEAV|GCO|TECD}</t>
  </si>
  <si>
    <t xml:space="preserve"> {ZOLL|LULU|ANN|SCSS|BEAV|GCO|TECD|ONXX}</t>
  </si>
  <si>
    <t xml:space="preserve"> {ZOLL|LULU|ANN|SCSS|BEAV|GCO|TECD|ONXX|HLF}</t>
  </si>
  <si>
    <t xml:space="preserve"> {ZOLL|LULU|ANN|SCSS|BEAV|GCO|TECD|ONXX|HLF|FUN}</t>
  </si>
  <si>
    <t xml:space="preserve"> {ZOLL|LULU|ANN|SCSS|BEAV|GCO|TECD|ONXX|HLF|FUN|NTES}</t>
  </si>
  <si>
    <t xml:space="preserve"> {ZOLL|LULU|ANN|SCSS|BEAV|GCO|TECD|ONXX|HLF|FUN|NTES|GMT}</t>
  </si>
  <si>
    <t xml:space="preserve"> {ZOLL|ANN|SCSS|BEAV|GCO|TECD|ONXX|HLF|FUN|NTES|GMT|MDSO}</t>
  </si>
  <si>
    <t xml:space="preserve"> {ZOLL|ANN|SCSS|BEAV|GCO|TECD|ONXX|HLF|FUN|NTES|GMT|MDSO|ARW}</t>
  </si>
  <si>
    <t xml:space="preserve"> {ZOLL|ANN|SCSS|BEAV|GCO|TECD|ONXX|HLF|FUN|NTES|GMT|MDSO|ARW|PKT}</t>
  </si>
  <si>
    <t xml:space="preserve"> {ZOLL|ANN|SCSS|BEAV|GCO|TECD|ONXX|HLF|FUN|NTES|GMT|MDSO|ARW|PKT|WAT}</t>
  </si>
  <si>
    <t xml:space="preserve"> {ZOLL|ANN|SCSS|BEAV|GCO|TECD|ONXX|HLF|FUN|NTES|GMT|ARW|PKT|WAT|URI}</t>
  </si>
  <si>
    <t xml:space="preserve"> {ZOLL|ANN|SCSS|BEAV|GCO|TECD|ONXX|HLF|FUN|NTES|GMT|ARW|PKT|WAT|URI|LNET}</t>
  </si>
  <si>
    <t xml:space="preserve"> {ZOLL|ANN|SCSS|BEAV|GCO|TECD|ONXX|HLF|FUN|NTES|GMT|ARW|PKT|WAT|URI|LNET|CA}</t>
  </si>
  <si>
    <t xml:space="preserve"> {ZOLL|ANN|SCSS|BEAV|GCO|TECD|ONXX|HLF|FUN|NTES|GMT|ARW|PKT|WAT|URI|LNET|CA|TWC}</t>
  </si>
  <si>
    <t xml:space="preserve"> {ZOLL|ANN|BEAV|GCO|TECD|ONXX|HLF|FUN|NTES|GMT|ARW|WAT|URI|LNET|CA|TWC|TXT}</t>
  </si>
  <si>
    <t xml:space="preserve"> {ZOLL|BEAV|GCO|TECD|ONXX|HLF|FUN|NTES|GMT|ARW|WAT|URI|LNET|CA|TWC|TXT|SWI}</t>
  </si>
  <si>
    <t xml:space="preserve"> {ZOLL|BEAV|GCO|TECD|ONXX|HLF|FUN|NTES|GMT|ARW|WAT|URI|LNET|CA|TWC|TXT|SWI|SBH}</t>
  </si>
  <si>
    <t xml:space="preserve"> {ZOLL|BEAV|GCO|TECD|ONXX|HLF|FUN|NTES|GMT|ARW|WAT|URI|LNET|CA|TWC|TXT|SWI|SBH|SAVE}</t>
  </si>
  <si>
    <t xml:space="preserve"> {ZOLL|BEAV|GCO|TECD|ONXX|HLF|FUN|NTES|GMT|ARW|WAT|URI|LNET|CA|TWC|TXT|SWI|SBH|SAVE|RAX}</t>
  </si>
  <si>
    <t xml:space="preserve"> {ZOLL|BEAV|GCO|TECD|ONXX|HLF|FUN|NTES|GMT|ARW|WAT|URI|LNET|CA|TWC|TXT|SWI|SBH|SAVE|RAX|CVGI}</t>
  </si>
  <si>
    <t xml:space="preserve"> {ZOLL|GCO|TECD|ONXX|HLF|FUN|NTES|GMT|ARW|WAT|URI|LNET|CA|TWC|SWI|SBH|SAVE|RAX|CVGI|ASGN}</t>
  </si>
  <si>
    <t xml:space="preserve"> {ZOLL|GCO|TECD|HLF|FUN|NTES|GMT|ARW|WAT|URI|LNET|CA|TWC|SWI|SBH|SAVE|RAX|CVGI|ASGN|DBD}</t>
  </si>
  <si>
    <t xml:space="preserve"> {ZOLL|GCO|TECD|HLF|FUN|NTES|GMT|ARW|WAT|URI|LNET|CA|TWC|SWI|SBH|SAVE|RAX|CVGI|ASGN|DBD|TTM}</t>
  </si>
  <si>
    <t xml:space="preserve"> {GCO|TECD|HLF|FUN|NTES|GMT|ARW|WAT|URI|LNET|CA|TWC|SWI|SBH|SAVE|RAX|CVGI|ASGN|DBD|TTM|NUAN}</t>
  </si>
  <si>
    <t xml:space="preserve"> {GCO|TECD|HLF|FUN|NTES|GMT|ARW|WAT|URI|LNET|CA|TWC|SWI|SBH|SAVE|RAX|ASGN|DBD|TTM|NUAN|ZAGG}</t>
  </si>
  <si>
    <t xml:space="preserve"> {GCO|TECD|HLF|FUN|NTES|GMT|ARW|WAT|URI|LNET|CA|TWC|SWI|SBH|SAVE|RAX|ASGN|DBD|TTM|NUAN|ZAGG|FIRE}</t>
  </si>
  <si>
    <t xml:space="preserve"> {TECD|HLF|FUN|GMT|ARW|WAT|URI|LNET|CA|TWC|SWI|SBH|SAVE|RAX|ASGN|DBD|TTM|NUAN|ZAGG|FIRE|LAMR}</t>
  </si>
  <si>
    <t xml:space="preserve"> {HLF|GMT|ARW|WAT|URI|LNET|CA|TWC|SWI|SBH|SAVE|RAX|ASGN|DBD|TTM|NUAN|ZAGG|FIRE|LAMR|SKS}</t>
  </si>
  <si>
    <t xml:space="preserve"> {GMT|ARW|WAT|URI|LNET|CA|TWC|SWI|SBH|SAVE|RAX|ASGN|DBD|TTM|NUAN|ZAGG|FIRE|LAMR|SKS|FDML}</t>
  </si>
  <si>
    <t xml:space="preserve"> {GMT|ARW|WAT|URI|CA|TWC|SWI|SBH|SAVE|RAX|ASGN|DBD|TTM|NUAN|ZAGG|FIRE|LAMR|SKS|FDML|ASNA}</t>
  </si>
  <si>
    <t xml:space="preserve"> {GMT|ARW|WAT|URI|CA|TWC|SWI|SBH|SAVE|RAX|ASGN|DBD|TTM|NUAN|ZAGG|FIRE|LAMR|SKS|FDML|ASNA|SHFL}</t>
  </si>
  <si>
    <t xml:space="preserve"> {GMT|ARW|WAT|CA|TWC|SWI|SBH|SAVE|RAX|ASGN|DBD|TTM|NUAN|ZAGG|FIRE|LAMR|SKS|FDML|ASNA|SHFL|TWI}</t>
  </si>
  <si>
    <t xml:space="preserve"> {WAT|CA|TWC|SWI|SBH|SAVE|RAX|ASGN|DBD|TTM|NUAN|ZAGG|FIRE|LAMR|SKS|FDML|ASNA|SHFL|TWI|TMO}</t>
  </si>
  <si>
    <t xml:space="preserve"> {WAT|CA|TWC|SWI|SBH|SAVE|RAX|ASGN|DBD|TTM|NUAN|ZAGG|FIRE|LAMR|SKS|FDML|ASNA|SHFL|TWI|TMO|CBOE}</t>
  </si>
  <si>
    <t xml:space="preserve"> {WAT|CA|TWC|SWI|SBH|SAVE|RAX|ASGN|DBD|TTM|NUAN|ZAGG|FIRE|LAMR|SKS|FDML|ASNA|SHFL|TWI|TMO|CBOE|CDNS}</t>
  </si>
  <si>
    <t xml:space="preserve"> {WAT|CA|TWC|SWI|SAVE|RAX|ASGN|DBD|TTM|NUAN|ZAGG|FIRE|LAMR|SKS|FDML|ASNA|SHFL|TMO|CBOE|CDNS|SCHL}</t>
  </si>
  <si>
    <t xml:space="preserve"> {CA|TWC|SWI|SAVE|RAX|ASGN|DBD|TTM|NUAN|ZAGG|FIRE|LAMR|SKS|FDML|ASNA|SHFL|TMO|CBOE|CDNS|SCHL|EZPW}</t>
  </si>
  <si>
    <t xml:space="preserve"> {CA|TWC|SWI|SAVE|RAX|ASGN|DBD|TTM|NUAN|ZAGG|FIRE|LAMR|SKS|FDML|ASNA|SHFL|TMO|CBOE|CDNS|SCHL|EZPW|SCSS}</t>
  </si>
  <si>
    <t xml:space="preserve"> {TWC|SWI|SAVE|RAX|ASGN|DBD|TTM|NUAN|ZAGG|FIRE|LAMR|SKS|FDML|ASNA|SHFL|TMO|CBOE|CDNS|SCHL|EZPW|SCSS|AIG}</t>
  </si>
  <si>
    <t xml:space="preserve"> {TWC|SWI|SAVE|RAX|ASGN|DBD|TTM|NUAN|ZAGG|FIRE|LAMR|SKS|FDML|ASNA|SHFL|TMO|CBOE|CDNS|SCHL|EZPW|SCSS|AIG|FSII}</t>
  </si>
  <si>
    <t xml:space="preserve"> {SWI|SAVE|RAX|ASGN|DBD|TTM|NUAN|ZAGG|FIRE|LAMR|SKS|FDML|ASNA|SHFL|TMO|CBOE|CDNS|SCHL|EZPW|SCSS|AIG|FSII}</t>
  </si>
  <si>
    <t xml:space="preserve"> {SWI|SAVE|RAX|ASGN|DBD|TTM|NUAN|ZAGG|LAMR|SKS|ASNA|SHFL|TMO|CBOE|CDNS|SCHL|EZPW|SCSS|AIG|FSII|DDD}</t>
  </si>
  <si>
    <t xml:space="preserve"> {SWI|SAVE|RAX|ASGN|DBD|TTM|NUAN|ZAGG|LAMR|SKS|ASNA|SHFL|TMO|CBOE|CDNS|SCHL|EZPW|SCSS|AIG|FSII|DDD|GKSR}</t>
  </si>
  <si>
    <t xml:space="preserve"> {SAVE|RAX|ASGN|DBD|TTM|NUAN|ZAGG|LAMR|SKS|ASNA|SHFL|TMO|CBOE|CDNS|SCHL|EZPW|SCSS|AIG|FSII|DDD|SKUL}</t>
  </si>
  <si>
    <t xml:space="preserve"> {SAVE|RAX|ASGN|DBD|TTM|NUAN|ZAGG|LAMR|SKS|ASNA|SHFL|TMO|CBOE|CDNS|SCHL|EZPW|SCSS|FSII|DDD|SKUL|LQDT}</t>
  </si>
  <si>
    <t xml:space="preserve"> {TTM|NUAN|ZAGG|LAMR|SKS|ASNA|SHFL|TMO|CBOE|CDNS|SCHL|EZPW|SCSS|FSII|DDD|LQDT|OI}</t>
  </si>
  <si>
    <t xml:space="preserve"> {TTM|NUAN|ZAGG|LAMR|SKS|ASNA|SHFL|TMO|CBOE|CDNS|SCHL|EZPW|SCSS|FSII|DDD|LQDT|OI|FRED}</t>
  </si>
  <si>
    <t xml:space="preserve"> {TTM|NUAN|ZAGG|LAMR|SKS|SHFL|TMO|CBOE|SCHL|EZPW|SCSS|FSII|LQDT|OI|FRED|SWI}</t>
  </si>
  <si>
    <t xml:space="preserve"> {NUAN|ZAGG|LAMR|SKS|SHFL|TMO|CBOE|SCHL|EZPW|SCSS|FSII|LQDT|OI|FRED|SWI|V}</t>
  </si>
  <si>
    <t xml:space="preserve"> {NUAN|ZAGG|LAMR|SKS|SHFL|TMO|CBOE|SCHL|SCSS|FSII|LQDT|OI|FRED|SWI|V|NSR}</t>
  </si>
  <si>
    <t xml:space="preserve"> {LAMR|SKS|TMO|CBOE|SCHL|SCSS|FSII|LQDT|OI|FRED|SWI|V|NSR|RUE}</t>
  </si>
  <si>
    <t xml:space="preserve"> {LAMR|SKS|TMO|CBOE|SCHL|SCSS|FSII|LQDT|OI|FRED|SWI|V|NSR|RUE|DVA}</t>
  </si>
  <si>
    <t xml:space="preserve"> {LAMR|SKS|TMO|CBOE|SCSS|FSII|LQDT|OI|FRED|SWI|V|NSR|RUE|DVA|CY}</t>
  </si>
  <si>
    <t xml:space="preserve"> {SKS|TMO|CBOE|SCSS|FSII|LQDT|OI|FRED|SWI|V|NSR|RUE|DVA|CY|DFS}</t>
  </si>
  <si>
    <t xml:space="preserve"> {TMO|CBOE|SCSS|FSII|LQDT|OI|FRED|SWI|V|NSR|RUE|DVA|CY|DFS|PENN}</t>
  </si>
  <si>
    <t xml:space="preserve"> {TMO|CBOE|SCSS|FSII|LQDT|OI|FRED|SWI|V|NSR|RUE|DVA|CY|DFS|PENN|CSX}</t>
  </si>
  <si>
    <t xml:space="preserve"> {SCSS|FSII|LQDT|OI|FRED|V|NSR|RUE|DVA|CY|DFS|PENN|CSX|NCR}</t>
  </si>
  <si>
    <t xml:space="preserve"> {SCSS|FSII|LQDT|OI|FRED|V|NSR|RUE|DVA|CY|DFS|PENN|CSX|NCR|HUN}</t>
  </si>
  <si>
    <t xml:space="preserve"> {FSII|LQDT|OI|FRED|V|NSR|RUE|DVA|CY|DFS|PENN|CSX|NCR|HUN|PH}</t>
  </si>
  <si>
    <t xml:space="preserve"> {FSII|LQDT|OI|FRED|V|NSR|RUE|DVA|CY|DFS|PENN|CSX|NCR|HUN|PH|CVLT}</t>
  </si>
  <si>
    <t xml:space="preserve"> {FSII|LQDT|OI|FRED|V|NSR|RUE|DVA|CY|DFS|PENN|CSX|NCR|HUN|PH|CVLT|WPP}</t>
  </si>
  <si>
    <t xml:space="preserve"> {FSII|LQDT|OI|FRED|V|NSR|DVA|CY|DFS|PENN|CSX|NCR|HUN|PH|CVLT|WPP|RGC}</t>
  </si>
  <si>
    <t xml:space="preserve"> {FSII|LQDT|OI|FRED|V|NSR|DVA|DFS|PENN|CSX|NCR|HUN|PH|CVLT|WPP|RGC|OWW}</t>
  </si>
  <si>
    <t xml:space="preserve"> {FSII|LQDT|OI|FRED|V|NSR|DVA|DFS|PENN|CSX|NCR|HUN|PH|CVLT|WPP|RGC|OWW|EXPE}</t>
  </si>
  <si>
    <t xml:space="preserve"> {FSII|LQDT|OI|FRED|DVA|DFS|PENN|CSX|NCR|PH|CVLT|WPP|RGC|OWW|EXPE|CSH}</t>
  </si>
  <si>
    <t xml:space="preserve"> {FSII|OI|FRED|DVA|DFS|PENN|CSX|NCR|PH|CVLT|WPP|RGC|OWW|EXPE|CSH|NTES}</t>
  </si>
  <si>
    <t xml:space="preserve"> {FSII|FRED|DVA|DFS|PENN|CSX|NCR|PH|CVLT|WPP|RGC|OWW|EXPE|CSH|NTES|SAVE}</t>
  </si>
  <si>
    <t xml:space="preserve"> {FRED|DVA|DFS|PENN|CSX|NCR|PH|CVLT|WPP|RGC|EXPE|CSH|NTES|SAVE|PDLI}</t>
  </si>
  <si>
    <t xml:space="preserve"> {FRED|DVA|DFS|PENN|CSX|NCR|PH|CVLT|WPP|EXPE|CSH|NTES|SAVE|PDLI|DAL}</t>
  </si>
  <si>
    <t xml:space="preserve"> {FRED|DVA|DFS|PENN|CSX|NCR|PH|CVLT|WPP|EXPE|NTES|SAVE|PDLI|DAL|DLB}</t>
  </si>
  <si>
    <t xml:space="preserve"> {DVA|DFS|PENN|CSX|NCR|PH|CVLT|WPP|EXPE|NTES|SAVE|PDLI|DAL|DLB|CBRL}</t>
  </si>
  <si>
    <t xml:space="preserve"> {DVA|DFS|PENN|CSX|NCR|CVLT|WPP|EXPE|NTES|SAVE|PDLI|DAL|CBRL}</t>
  </si>
  <si>
    <t xml:space="preserve"> {DVA|DFS|PENN|CSX|CVLT|WPP|NTES|SAVE|PDLI|DAL|CBRL|ARIA}</t>
  </si>
  <si>
    <t xml:space="preserve"> {DVA|PENN|CSX|WPP|NTES|SAVE|PDLI|DAL|CBRL|ARIA|SCSS}</t>
  </si>
  <si>
    <t xml:space="preserve"> {DVA|PENN|WPP|NTES|SAVE|PDLI|CBRL|ARIA|SCSS|RS}</t>
  </si>
  <si>
    <t xml:space="preserve"> {PENN|WPP|NTES|PDLI|CBRL|ARIA|SCSS|RS|ASNA}</t>
  </si>
  <si>
    <t xml:space="preserve"> {PENN|WPP|NTES|PDLI|CBRL|ARIA|SCSS|RS|ASNA|TNGO}</t>
  </si>
  <si>
    <t xml:space="preserve"> {PENN|WPP|NTES|PDLI|CBRL|ARIA|SCSS|RS|ASNA|TNGO|PCYC}</t>
  </si>
  <si>
    <t xml:space="preserve"> {PENN|WPP|NTES|PDLI|CBRL|ARIA|SCSS|RS|ASNA|TNGO|PCYC|DHI}</t>
  </si>
  <si>
    <t xml:space="preserve"> {PENN|WPP|NTES|PDLI|CBRL|ARIA|SCSS|RS|ASNA|TNGO|PCYC|DHI|SBUX}</t>
  </si>
  <si>
    <t xml:space="preserve"> {PENN|PDLI|CBRL|ARIA|SCSS|RS|ASNA|TNGO|PCYC|DHI|SBUX|KR}</t>
  </si>
  <si>
    <t xml:space="preserve"> {PENN|PDLI|CBRL|ARIA|SCSS|RS|ASNA|TNGO|PCYC|DHI|SBUX|KR|NNBR}</t>
  </si>
  <si>
    <t xml:space="preserve"> {PDLI|CBRL|ARIA|SCSS|RS|ASNA|TNGO|PCYC|DHI|SBUX|KR|NNBR|WERN}</t>
  </si>
  <si>
    <t xml:space="preserve"> {PDLI|CBRL|ARIA|SCSS|RS|ASNA|TNGO|PCYC|DHI|SBUX|KR|NNBR|WERN|JIVE}</t>
  </si>
  <si>
    <t xml:space="preserve"> {PDLI|CBRL|ARIA|SCSS|RS|TNGO|PCYC|DHI|KR|NNBR|WERN|JIVE|CTB}</t>
  </si>
  <si>
    <t xml:space="preserve"> {PDLI|CBRL|ARIA|SCSS|RS|TNGO|PCYC|DHI|KR|WERN|JIVE|CTB|FISV}</t>
  </si>
  <si>
    <t xml:space="preserve"> {PDLI|CBRL|ARIA|SCSS|RS|TNGO|PCYC|DHI|KR|WERN|JIVE|CTB|FISV|VSI}</t>
  </si>
  <si>
    <t xml:space="preserve"> {PDLI|CBRL|ARIA|SCSS|RS|PCYC|KR|WERN|JIVE|CTB|FISV|VSI|TOL}</t>
  </si>
  <si>
    <t xml:space="preserve"> {PDLI|CBRL|ARIA|SCSS|RS|PCYC|KR|WERN|CTB|FISV|VSI|TOL|MOG-A}</t>
  </si>
  <si>
    <t xml:space="preserve"> {PDLI|CBRL|ARIA|SCSS|RS|PCYC|KR|WERN|FISV|VSI|TOL|MOG-A|SAH}</t>
  </si>
  <si>
    <t xml:space="preserve"> {PDLI|CBRL|SCSS|RS|PCYC|KR|WERN|FISV|VSI|TOL|MOG-A|SAH|CNK}</t>
  </si>
  <si>
    <t xml:space="preserve"> {PDLI|CBRL|SCSS|RS|PCYC|KR|WERN|FISV|VSI|TOL|MOG-A|SAH|CNK|GNRC}</t>
  </si>
  <si>
    <t xml:space="preserve"> {PDLI|CBRL|SCSS|RS|PCYC|KR|WERN|FISV|VSI|TOL|MOG-A|SAH|CNK|GNRC|AMT}</t>
  </si>
  <si>
    <t xml:space="preserve"> {PDLI|CBRL|SCSS|RS|PCYC|KR|WERN|FISV|VSI|TOL|SAH|CNK|GNRC|AMT|CRI}</t>
  </si>
  <si>
    <t xml:space="preserve"> {PDLI|CBRL|RS|PCYC|KR|WERN|FISV|VSI|TOL|SAH|CNK|GNRC|AMT|CRI|BGS}</t>
  </si>
  <si>
    <t xml:space="preserve"> {PDLI|CBRL|RS|PCYC|KR|WERN|FISV|VSI|TOL|SAH|CNK|GNRC|AMT|CRI|BGS|PBH}</t>
  </si>
  <si>
    <t xml:space="preserve"> {CBRL|RS|PCYC|KR|FISV|VSI|TOL|SAH|CNK|GNRC|AMT|CRI|BGS|PBH|TWTC}</t>
  </si>
  <si>
    <t xml:space="preserve"> {CBRL|RS|PCYC|KR|FISV|VSI|TOL|SAH|CNK|GNRC|AMT|CRI|BGS|PBH|TWTC|VAL}</t>
  </si>
  <si>
    <t xml:space="preserve"> {CBRL|RS|PCYC|KR|FISV|VSI|TOL|SAH|CNK|GNRC|AMT|CRI|BGS|PBH|TWTC|VAL|BECN}</t>
  </si>
  <si>
    <t xml:space="preserve"> {RS|PCYC|FISV|VSI|TOL|SAH|CNK|GNRC|AMT|CRI|BGS|PBH|TWTC|VAL|BECN|ALXN}</t>
  </si>
  <si>
    <t xml:space="preserve"> {PCYC|FISV|VSI|TOL|SAH|CNK|GNRC|AMT|CRI|BGS|PBH|TWTC|VAL|BECN|ALXN|PKG}</t>
  </si>
  <si>
    <t xml:space="preserve"> {FISV|VSI|TOL|SAH|CNK|GNRC|AMT|CRI|BGS|PBH|TWTC|VAL|BECN|ALXN|PKG|CMCO}</t>
  </si>
  <si>
    <t xml:space="preserve"> {FISV|VSI|TOL|SAH|CNK|GNRC|AMT|CRI|BGS|PBH|TWTC|VAL|BECN|ALXN|PKG|CMCO|AVGO}</t>
  </si>
  <si>
    <t xml:space="preserve"> {}</t>
  </si>
  <si>
    <t>Gain/Loss</t>
  </si>
  <si>
    <t>Position value on Exit</t>
  </si>
  <si>
    <t>Stockwinners Performance 2012</t>
  </si>
  <si>
    <t xml:space="preserve">Portfolio Holdings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</si>
</sst>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[$-F800]dddd\,\ mmmm\ dd\,\ yyyy"/>
    <numFmt numFmtId="166" formatCode="_-&quot;$&quot;* #,##0.0_-;\-&quot;$&quot;* #,##0.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2" xfId="0" applyBorder="1"/>
    <xf numFmtId="10" fontId="0" fillId="0" borderId="0" xfId="1" applyNumberFormat="1" applyFont="1"/>
    <xf numFmtId="2" fontId="0" fillId="0" borderId="0" xfId="1" applyNumberFormat="1" applyFont="1"/>
    <xf numFmtId="0" fontId="0" fillId="0" borderId="0" xfId="0" applyBorder="1"/>
    <xf numFmtId="10" fontId="0" fillId="0" borderId="0" xfId="1" applyNumberFormat="1" applyFont="1" applyBorder="1"/>
    <xf numFmtId="2" fontId="0" fillId="0" borderId="0" xfId="1" applyNumberFormat="1" applyFont="1" applyBorder="1"/>
    <xf numFmtId="165" fontId="0" fillId="2" borderId="2" xfId="0" applyNumberFormat="1" applyFill="1" applyBorder="1"/>
    <xf numFmtId="164" fontId="0" fillId="3" borderId="20" xfId="2" applyFont="1" applyFill="1" applyBorder="1"/>
    <xf numFmtId="164" fontId="0" fillId="3" borderId="17" xfId="2" applyFont="1" applyFill="1" applyBorder="1"/>
    <xf numFmtId="164" fontId="0" fillId="3" borderId="18" xfId="2" applyFont="1" applyFill="1" applyBorder="1"/>
    <xf numFmtId="164" fontId="0" fillId="3" borderId="10" xfId="2" applyFont="1" applyFill="1" applyBorder="1"/>
    <xf numFmtId="164" fontId="0" fillId="3" borderId="2" xfId="2" applyFont="1" applyFill="1" applyBorder="1"/>
    <xf numFmtId="164" fontId="0" fillId="3" borderId="5" xfId="2" applyFont="1" applyFill="1" applyBorder="1"/>
    <xf numFmtId="164" fontId="0" fillId="3" borderId="15" xfId="2" applyFont="1" applyFill="1" applyBorder="1" applyAlignment="1">
      <alignment wrapText="1"/>
    </xf>
    <xf numFmtId="164" fontId="0" fillId="3" borderId="3" xfId="2" applyFont="1" applyFill="1" applyBorder="1" applyAlignment="1">
      <alignment wrapText="1"/>
    </xf>
    <xf numFmtId="164" fontId="0" fillId="3" borderId="6" xfId="2" applyFont="1" applyFill="1" applyBorder="1" applyAlignment="1">
      <alignment wrapText="1"/>
    </xf>
    <xf numFmtId="164" fontId="0" fillId="3" borderId="12" xfId="2" applyFont="1" applyFill="1" applyBorder="1" applyAlignment="1">
      <alignment wrapText="1"/>
    </xf>
    <xf numFmtId="164" fontId="0" fillId="3" borderId="1" xfId="2" applyFont="1" applyFill="1" applyBorder="1" applyAlignment="1">
      <alignment wrapText="1"/>
    </xf>
    <xf numFmtId="164" fontId="0" fillId="3" borderId="7" xfId="2" applyFont="1" applyFill="1" applyBorder="1" applyAlignment="1">
      <alignment wrapText="1"/>
    </xf>
    <xf numFmtId="164" fontId="0" fillId="3" borderId="13" xfId="2" applyFont="1" applyFill="1" applyBorder="1" applyAlignment="1">
      <alignment wrapText="1"/>
    </xf>
    <xf numFmtId="164" fontId="0" fillId="3" borderId="4" xfId="2" applyFont="1" applyFill="1" applyBorder="1" applyAlignment="1">
      <alignment wrapText="1"/>
    </xf>
    <xf numFmtId="164" fontId="0" fillId="3" borderId="8" xfId="2" applyFont="1" applyFill="1" applyBorder="1" applyAlignment="1">
      <alignment wrapText="1"/>
    </xf>
    <xf numFmtId="164" fontId="0" fillId="3" borderId="10" xfId="2" applyFont="1" applyFill="1" applyBorder="1" applyAlignment="1">
      <alignment wrapText="1"/>
    </xf>
    <xf numFmtId="164" fontId="0" fillId="3" borderId="2" xfId="2" applyFont="1" applyFill="1" applyBorder="1" applyAlignment="1">
      <alignment wrapText="1"/>
    </xf>
    <xf numFmtId="164" fontId="0" fillId="3" borderId="5" xfId="2" applyFont="1" applyFill="1" applyBorder="1" applyAlignment="1">
      <alignment wrapText="1"/>
    </xf>
    <xf numFmtId="164" fontId="0" fillId="3" borderId="19" xfId="2" applyFont="1" applyFill="1" applyBorder="1"/>
    <xf numFmtId="164" fontId="0" fillId="3" borderId="14" xfId="2" applyFont="1" applyFill="1" applyBorder="1"/>
    <xf numFmtId="164" fontId="0" fillId="3" borderId="9" xfId="2" applyFont="1" applyFill="1" applyBorder="1" applyAlignment="1">
      <alignment wrapText="1"/>
    </xf>
    <xf numFmtId="164" fontId="0" fillId="3" borderId="11" xfId="2" applyFont="1" applyFill="1" applyBorder="1" applyAlignment="1">
      <alignment wrapText="1"/>
    </xf>
    <xf numFmtId="164" fontId="0" fillId="3" borderId="16" xfId="2" applyFont="1" applyFill="1" applyBorder="1" applyAlignment="1">
      <alignment wrapText="1"/>
    </xf>
    <xf numFmtId="164" fontId="0" fillId="3" borderId="14" xfId="2" applyFont="1" applyFill="1" applyBorder="1" applyAlignment="1">
      <alignment wrapText="1"/>
    </xf>
    <xf numFmtId="0" fontId="0" fillId="3" borderId="2" xfId="0" applyFill="1" applyBorder="1"/>
    <xf numFmtId="166" fontId="0" fillId="3" borderId="2" xfId="2" applyNumberFormat="1" applyFont="1" applyFill="1" applyBorder="1" applyAlignment="1">
      <alignment wrapText="1"/>
    </xf>
    <xf numFmtId="166" fontId="0" fillId="3" borderId="18" xfId="2" applyNumberFormat="1" applyFont="1" applyFill="1" applyBorder="1" applyAlignment="1">
      <alignment wrapText="1"/>
    </xf>
    <xf numFmtId="0" fontId="0" fillId="3" borderId="17" xfId="0" applyFill="1" applyBorder="1"/>
    <xf numFmtId="166" fontId="0" fillId="3" borderId="5" xfId="2" applyNumberFormat="1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165" fontId="0" fillId="2" borderId="17" xfId="0" applyNumberFormat="1" applyFill="1" applyBorder="1"/>
    <xf numFmtId="10" fontId="0" fillId="5" borderId="17" xfId="1" applyNumberFormat="1" applyFont="1" applyFill="1" applyBorder="1" applyAlignment="1"/>
    <xf numFmtId="10" fontId="0" fillId="5" borderId="2" xfId="1" applyNumberFormat="1" applyFont="1" applyFill="1" applyBorder="1" applyAlignment="1"/>
    <xf numFmtId="0" fontId="0" fillId="3" borderId="2" xfId="0" applyFill="1" applyBorder="1" applyAlignment="1"/>
    <xf numFmtId="0" fontId="2" fillId="4" borderId="2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2" fillId="4" borderId="2" xfId="2" applyFont="1" applyFill="1" applyBorder="1" applyAlignment="1">
      <alignment horizontal="center"/>
    </xf>
    <xf numFmtId="10" fontId="2" fillId="4" borderId="2" xfId="1" applyNumberFormat="1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5"/>
  <sheetViews>
    <sheetView tabSelected="1" zoomScale="80" zoomScaleNormal="80" workbookViewId="0">
      <selection activeCell="K121" sqref="K121"/>
    </sheetView>
  </sheetViews>
  <sheetFormatPr defaultRowHeight="15" x14ac:dyDescent="0.25"/>
  <cols>
    <col min="2" max="2" width="31.28515625" customWidth="1"/>
    <col min="3" max="3" width="13.5703125" customWidth="1"/>
    <col min="4" max="4" width="15.7109375" customWidth="1"/>
    <col min="5" max="5" width="12" customWidth="1"/>
    <col min="6" max="6" width="31.85546875" customWidth="1"/>
    <col min="7" max="7" width="16" customWidth="1"/>
    <col min="8" max="8" width="15" style="2" customWidth="1"/>
    <col min="9" max="9" width="17.42578125" customWidth="1"/>
    <col min="10" max="10" width="16" customWidth="1"/>
    <col min="11" max="11" width="15.5703125" customWidth="1"/>
    <col min="12" max="12" width="27.5703125" customWidth="1"/>
    <col min="13" max="13" width="16" customWidth="1"/>
    <col min="14" max="14" width="24.5703125" customWidth="1"/>
    <col min="15" max="15" width="15.42578125" customWidth="1"/>
    <col min="16" max="16" width="8.85546875" style="1" customWidth="1"/>
    <col min="17" max="17" width="133.42578125" style="1" customWidth="1"/>
  </cols>
  <sheetData>
    <row r="1" spans="1:18" x14ac:dyDescent="0.25">
      <c r="O1" s="4"/>
      <c r="P1" s="4"/>
      <c r="Q1" s="4"/>
    </row>
    <row r="2" spans="1:18" ht="22.5" x14ac:dyDescent="0.3">
      <c r="F2" s="45" t="s">
        <v>230</v>
      </c>
      <c r="G2" s="45"/>
      <c r="H2" s="45"/>
      <c r="I2" s="45"/>
      <c r="O2" s="4"/>
      <c r="P2" s="4"/>
      <c r="Q2" s="4"/>
    </row>
    <row r="3" spans="1:18" x14ac:dyDescent="0.25">
      <c r="O3" s="4"/>
      <c r="P3" s="4"/>
      <c r="Q3" s="4"/>
      <c r="R3" s="4"/>
    </row>
    <row r="4" spans="1:18" s="44" customFormat="1" ht="15.75" x14ac:dyDescent="0.25">
      <c r="A4" s="46" t="s">
        <v>0</v>
      </c>
      <c r="B4" s="46" t="s">
        <v>1</v>
      </c>
      <c r="C4" s="47" t="s">
        <v>2</v>
      </c>
      <c r="D4" s="47" t="s">
        <v>3</v>
      </c>
      <c r="E4" s="47" t="s">
        <v>4</v>
      </c>
      <c r="F4" s="46" t="s">
        <v>110</v>
      </c>
      <c r="G4" s="46" t="s">
        <v>5</v>
      </c>
      <c r="H4" s="48" t="s">
        <v>6</v>
      </c>
      <c r="I4" s="46" t="s">
        <v>111</v>
      </c>
      <c r="J4" s="46" t="s">
        <v>112</v>
      </c>
      <c r="K4" s="46" t="s">
        <v>116</v>
      </c>
      <c r="L4" s="46" t="s">
        <v>117</v>
      </c>
      <c r="M4" s="46" t="s">
        <v>113</v>
      </c>
      <c r="N4" s="46" t="s">
        <v>229</v>
      </c>
      <c r="O4" s="46" t="s">
        <v>228</v>
      </c>
      <c r="P4" s="46" t="s">
        <v>114</v>
      </c>
      <c r="Q4" s="42" t="s">
        <v>231</v>
      </c>
      <c r="R4" s="43"/>
    </row>
    <row r="5" spans="1:18" x14ac:dyDescent="0.25">
      <c r="A5" s="32" t="s">
        <v>7</v>
      </c>
      <c r="B5" s="7">
        <v>40911</v>
      </c>
      <c r="C5" s="8">
        <v>65</v>
      </c>
      <c r="D5" s="9">
        <v>71.5</v>
      </c>
      <c r="E5" s="10">
        <v>61.75</v>
      </c>
      <c r="F5" s="38">
        <v>40942</v>
      </c>
      <c r="G5" s="26">
        <v>71.5</v>
      </c>
      <c r="H5" s="39">
        <f>(G5-C5)/C5</f>
        <v>0.1</v>
      </c>
      <c r="I5" s="41">
        <f>F5-B5</f>
        <v>31</v>
      </c>
      <c r="J5" s="12">
        <v>90000</v>
      </c>
      <c r="K5" s="12">
        <v>10000</v>
      </c>
      <c r="L5" s="12">
        <v>10000</v>
      </c>
      <c r="M5" s="33">
        <f t="shared" ref="M5:M36" si="0">J5+L5</f>
        <v>100000</v>
      </c>
      <c r="N5" s="33">
        <f t="shared" ref="N5:N36" si="1">K5*(1+H5)</f>
        <v>11000</v>
      </c>
      <c r="O5" s="34">
        <f t="shared" ref="O5:O36" si="2">N5-K5</f>
        <v>1000</v>
      </c>
      <c r="P5" s="35">
        <v>127.5</v>
      </c>
      <c r="Q5" s="37" t="s">
        <v>118</v>
      </c>
      <c r="R5" s="4"/>
    </row>
    <row r="6" spans="1:18" x14ac:dyDescent="0.25">
      <c r="A6" s="32" t="s">
        <v>8</v>
      </c>
      <c r="B6" s="7">
        <v>40912</v>
      </c>
      <c r="C6" s="11">
        <v>48.7</v>
      </c>
      <c r="D6" s="12">
        <v>53.57</v>
      </c>
      <c r="E6" s="13">
        <v>46.27</v>
      </c>
      <c r="F6" s="7">
        <v>40925</v>
      </c>
      <c r="G6" s="27">
        <v>61.1</v>
      </c>
      <c r="H6" s="40">
        <f t="shared" ref="H6:H69" si="3">(G6-C6)/C6</f>
        <v>0.25462012320328536</v>
      </c>
      <c r="I6" s="41">
        <f t="shared" ref="I6:I69" si="4">F6-B6</f>
        <v>13</v>
      </c>
      <c r="J6" s="12">
        <v>80000</v>
      </c>
      <c r="K6" s="12">
        <v>10000</v>
      </c>
      <c r="L6" s="12">
        <v>20000</v>
      </c>
      <c r="M6" s="33">
        <f t="shared" si="0"/>
        <v>100000</v>
      </c>
      <c r="N6" s="33">
        <f t="shared" si="1"/>
        <v>12546.201232032854</v>
      </c>
      <c r="O6" s="36">
        <f t="shared" si="2"/>
        <v>2546.201232032854</v>
      </c>
      <c r="P6" s="32">
        <v>127.7</v>
      </c>
      <c r="Q6" s="37" t="s">
        <v>119</v>
      </c>
      <c r="R6" s="4"/>
    </row>
    <row r="7" spans="1:18" x14ac:dyDescent="0.25">
      <c r="A7" s="32" t="s">
        <v>9</v>
      </c>
      <c r="B7" s="7">
        <v>40913</v>
      </c>
      <c r="C7" s="11">
        <v>22.9</v>
      </c>
      <c r="D7" s="12">
        <v>25.19</v>
      </c>
      <c r="E7" s="13">
        <v>21.75</v>
      </c>
      <c r="F7" s="7">
        <v>40934</v>
      </c>
      <c r="G7" s="27">
        <v>23.9</v>
      </c>
      <c r="H7" s="40">
        <f t="shared" si="3"/>
        <v>4.3668122270742363E-2</v>
      </c>
      <c r="I7" s="41">
        <f t="shared" si="4"/>
        <v>21</v>
      </c>
      <c r="J7" s="12">
        <v>70000</v>
      </c>
      <c r="K7" s="12">
        <v>10000</v>
      </c>
      <c r="L7" s="12">
        <v>30000</v>
      </c>
      <c r="M7" s="33">
        <f t="shared" si="0"/>
        <v>100000</v>
      </c>
      <c r="N7" s="33">
        <f t="shared" si="1"/>
        <v>10436.681222707424</v>
      </c>
      <c r="O7" s="36">
        <f t="shared" si="2"/>
        <v>436.68122270742424</v>
      </c>
      <c r="P7" s="32">
        <v>128.04</v>
      </c>
      <c r="Q7" s="37" t="s">
        <v>120</v>
      </c>
    </row>
    <row r="8" spans="1:18" ht="16.5" customHeight="1" x14ac:dyDescent="0.25">
      <c r="A8" s="32" t="s">
        <v>10</v>
      </c>
      <c r="B8" s="7">
        <v>40914</v>
      </c>
      <c r="C8" s="11">
        <v>23.4</v>
      </c>
      <c r="D8" s="12">
        <v>25.74</v>
      </c>
      <c r="E8" s="13">
        <v>22.23</v>
      </c>
      <c r="F8" s="7">
        <v>40933</v>
      </c>
      <c r="G8" s="27">
        <v>25.7</v>
      </c>
      <c r="H8" s="40">
        <f t="shared" si="3"/>
        <v>9.829059829059833E-2</v>
      </c>
      <c r="I8" s="41">
        <f t="shared" si="4"/>
        <v>19</v>
      </c>
      <c r="J8" s="12">
        <v>60000</v>
      </c>
      <c r="K8" s="12">
        <v>10000</v>
      </c>
      <c r="L8" s="12">
        <v>40000</v>
      </c>
      <c r="M8" s="33">
        <f t="shared" si="0"/>
        <v>100000</v>
      </c>
      <c r="N8" s="33">
        <f t="shared" si="1"/>
        <v>10982.905982905984</v>
      </c>
      <c r="O8" s="36">
        <f t="shared" si="2"/>
        <v>982.90598290598427</v>
      </c>
      <c r="P8" s="32">
        <v>127.71</v>
      </c>
      <c r="Q8" s="37" t="s">
        <v>121</v>
      </c>
    </row>
    <row r="9" spans="1:18" ht="14.25" customHeight="1" x14ac:dyDescent="0.25">
      <c r="A9" s="32" t="s">
        <v>11</v>
      </c>
      <c r="B9" s="7">
        <v>40917</v>
      </c>
      <c r="C9" s="11">
        <v>40.25</v>
      </c>
      <c r="D9" s="12">
        <v>44.28</v>
      </c>
      <c r="E9" s="13">
        <v>38.24</v>
      </c>
      <c r="F9" s="7">
        <v>40941</v>
      </c>
      <c r="G9" s="27">
        <v>39.200000000000003</v>
      </c>
      <c r="H9" s="40">
        <f t="shared" si="3"/>
        <v>-2.608695652173906E-2</v>
      </c>
      <c r="I9" s="41">
        <f t="shared" si="4"/>
        <v>24</v>
      </c>
      <c r="J9" s="12">
        <v>50000</v>
      </c>
      <c r="K9" s="12">
        <v>10000</v>
      </c>
      <c r="L9" s="12">
        <v>50000</v>
      </c>
      <c r="M9" s="33">
        <f t="shared" si="0"/>
        <v>100000</v>
      </c>
      <c r="N9" s="33">
        <f t="shared" si="1"/>
        <v>9739.1304347826099</v>
      </c>
      <c r="O9" s="36">
        <f t="shared" si="2"/>
        <v>-260.86956521739012</v>
      </c>
      <c r="P9" s="32">
        <v>128.02000000000001</v>
      </c>
      <c r="Q9" s="37" t="s">
        <v>122</v>
      </c>
    </row>
    <row r="10" spans="1:18" ht="16.5" customHeight="1" x14ac:dyDescent="0.25">
      <c r="A10" s="32" t="s">
        <v>12</v>
      </c>
      <c r="B10" s="7">
        <v>40918</v>
      </c>
      <c r="C10" s="11">
        <v>60.5</v>
      </c>
      <c r="D10" s="12">
        <v>66.06</v>
      </c>
      <c r="E10" s="13">
        <v>57.48</v>
      </c>
      <c r="F10" s="7">
        <v>40947</v>
      </c>
      <c r="G10" s="27">
        <v>65.099999999999994</v>
      </c>
      <c r="H10" s="40">
        <f t="shared" si="3"/>
        <v>7.603305785123958E-2</v>
      </c>
      <c r="I10" s="41">
        <f t="shared" si="4"/>
        <v>29</v>
      </c>
      <c r="J10" s="12">
        <v>40000</v>
      </c>
      <c r="K10" s="12">
        <v>10000</v>
      </c>
      <c r="L10" s="12">
        <v>60000</v>
      </c>
      <c r="M10" s="33">
        <f t="shared" si="0"/>
        <v>100000</v>
      </c>
      <c r="N10" s="33">
        <f t="shared" si="1"/>
        <v>10760.330578512396</v>
      </c>
      <c r="O10" s="36">
        <f t="shared" si="2"/>
        <v>760.33057851239573</v>
      </c>
      <c r="P10" s="32">
        <v>129.13</v>
      </c>
      <c r="Q10" s="37" t="s">
        <v>123</v>
      </c>
    </row>
    <row r="11" spans="1:18" ht="18" customHeight="1" x14ac:dyDescent="0.25">
      <c r="A11" s="32" t="s">
        <v>13</v>
      </c>
      <c r="B11" s="7">
        <v>40919</v>
      </c>
      <c r="C11" s="14">
        <v>22.7</v>
      </c>
      <c r="D11" s="15">
        <v>24.97</v>
      </c>
      <c r="E11" s="16">
        <v>21.56</v>
      </c>
      <c r="F11" s="7">
        <v>40920</v>
      </c>
      <c r="G11" s="28">
        <v>21.56</v>
      </c>
      <c r="H11" s="40">
        <f t="shared" si="3"/>
        <v>-5.0220264317180643E-2</v>
      </c>
      <c r="I11" s="41">
        <f t="shared" si="4"/>
        <v>1</v>
      </c>
      <c r="J11" s="12">
        <v>30000</v>
      </c>
      <c r="K11" s="12">
        <v>10000</v>
      </c>
      <c r="L11" s="12">
        <v>70000</v>
      </c>
      <c r="M11" s="33">
        <f t="shared" si="0"/>
        <v>100000</v>
      </c>
      <c r="N11" s="33">
        <f t="shared" si="1"/>
        <v>9497.7973568281941</v>
      </c>
      <c r="O11" s="36">
        <f t="shared" si="2"/>
        <v>-502.2026431718059</v>
      </c>
      <c r="P11" s="32">
        <v>129.19999999999999</v>
      </c>
      <c r="Q11" s="37" t="s">
        <v>123</v>
      </c>
    </row>
    <row r="12" spans="1:18" ht="15.75" customHeight="1" x14ac:dyDescent="0.25">
      <c r="A12" s="32" t="s">
        <v>14</v>
      </c>
      <c r="B12" s="7">
        <v>40920</v>
      </c>
      <c r="C12" s="17">
        <v>51.4</v>
      </c>
      <c r="D12" s="18">
        <v>56.54</v>
      </c>
      <c r="E12" s="19">
        <v>48.83</v>
      </c>
      <c r="F12" s="7">
        <v>40948</v>
      </c>
      <c r="G12" s="27">
        <v>54</v>
      </c>
      <c r="H12" s="40">
        <f t="shared" si="3"/>
        <v>5.0583657587548667E-2</v>
      </c>
      <c r="I12" s="41">
        <f t="shared" si="4"/>
        <v>28</v>
      </c>
      <c r="J12" s="12">
        <v>29498</v>
      </c>
      <c r="K12" s="12">
        <v>10000</v>
      </c>
      <c r="L12" s="12">
        <v>70000</v>
      </c>
      <c r="M12" s="33">
        <f t="shared" si="0"/>
        <v>99498</v>
      </c>
      <c r="N12" s="33">
        <f t="shared" si="1"/>
        <v>10505.836575875486</v>
      </c>
      <c r="O12" s="36">
        <f t="shared" si="2"/>
        <v>505.83657587548623</v>
      </c>
      <c r="P12" s="32">
        <v>129.51</v>
      </c>
      <c r="Q12" s="37" t="s">
        <v>124</v>
      </c>
    </row>
    <row r="13" spans="1:18" ht="16.5" customHeight="1" x14ac:dyDescent="0.25">
      <c r="A13" s="32" t="s">
        <v>15</v>
      </c>
      <c r="B13" s="7">
        <v>40921</v>
      </c>
      <c r="C13" s="17">
        <v>42.5</v>
      </c>
      <c r="D13" s="18">
        <v>46.75</v>
      </c>
      <c r="E13" s="19">
        <v>40.380000000000003</v>
      </c>
      <c r="F13" s="7">
        <v>40942</v>
      </c>
      <c r="G13" s="27">
        <v>43.1</v>
      </c>
      <c r="H13" s="40">
        <f t="shared" si="3"/>
        <v>1.4117647058823563E-2</v>
      </c>
      <c r="I13" s="41">
        <f t="shared" si="4"/>
        <v>21</v>
      </c>
      <c r="J13" s="12">
        <v>19498</v>
      </c>
      <c r="K13" s="12">
        <v>10000</v>
      </c>
      <c r="L13" s="12">
        <v>80000</v>
      </c>
      <c r="M13" s="33">
        <f t="shared" si="0"/>
        <v>99498</v>
      </c>
      <c r="N13" s="33">
        <f t="shared" si="1"/>
        <v>10141.176470588236</v>
      </c>
      <c r="O13" s="36">
        <f t="shared" si="2"/>
        <v>141.17647058823604</v>
      </c>
      <c r="P13" s="32">
        <v>128.84</v>
      </c>
      <c r="Q13" s="37" t="s">
        <v>125</v>
      </c>
    </row>
    <row r="14" spans="1:18" ht="18" customHeight="1" x14ac:dyDescent="0.25">
      <c r="A14" s="32" t="s">
        <v>16</v>
      </c>
      <c r="B14" s="7">
        <v>40925</v>
      </c>
      <c r="C14" s="17">
        <v>56.75</v>
      </c>
      <c r="D14" s="18">
        <v>62.42</v>
      </c>
      <c r="E14" s="19">
        <v>53.91</v>
      </c>
      <c r="F14" s="7">
        <v>40952</v>
      </c>
      <c r="G14" s="27">
        <v>60.17</v>
      </c>
      <c r="H14" s="40">
        <f t="shared" si="3"/>
        <v>6.0264317180616769E-2</v>
      </c>
      <c r="I14" s="41">
        <f t="shared" si="4"/>
        <v>27</v>
      </c>
      <c r="J14" s="12">
        <v>9498</v>
      </c>
      <c r="K14" s="12">
        <v>10000</v>
      </c>
      <c r="L14" s="12">
        <v>90000</v>
      </c>
      <c r="M14" s="33">
        <f t="shared" si="0"/>
        <v>99498</v>
      </c>
      <c r="N14" s="33">
        <f t="shared" si="1"/>
        <v>10602.643171806167</v>
      </c>
      <c r="O14" s="36">
        <f t="shared" si="2"/>
        <v>602.64317180616672</v>
      </c>
      <c r="P14" s="32">
        <v>129.34</v>
      </c>
      <c r="Q14" s="37" t="s">
        <v>126</v>
      </c>
    </row>
    <row r="15" spans="1:18" ht="15.75" customHeight="1" x14ac:dyDescent="0.25">
      <c r="A15" s="32" t="s">
        <v>17</v>
      </c>
      <c r="B15" s="7">
        <v>40927</v>
      </c>
      <c r="C15" s="17">
        <v>24.2</v>
      </c>
      <c r="D15" s="18">
        <v>26.62</v>
      </c>
      <c r="E15" s="19">
        <v>22.99</v>
      </c>
      <c r="F15" s="7">
        <v>40952</v>
      </c>
      <c r="G15" s="27">
        <v>27.65</v>
      </c>
      <c r="H15" s="40">
        <f t="shared" si="3"/>
        <v>0.14256198347107435</v>
      </c>
      <c r="I15" s="41">
        <f t="shared" si="4"/>
        <v>25</v>
      </c>
      <c r="J15" s="12">
        <v>8548.2000000000007</v>
      </c>
      <c r="K15" s="12">
        <v>949.8</v>
      </c>
      <c r="L15" s="12">
        <v>90949.8</v>
      </c>
      <c r="M15" s="33">
        <f t="shared" si="0"/>
        <v>99498</v>
      </c>
      <c r="N15" s="33">
        <f t="shared" si="1"/>
        <v>1085.2053719008263</v>
      </c>
      <c r="O15" s="36">
        <f t="shared" si="2"/>
        <v>135.40537190082637</v>
      </c>
      <c r="P15" s="32">
        <v>131.46</v>
      </c>
      <c r="Q15" s="37" t="s">
        <v>127</v>
      </c>
    </row>
    <row r="16" spans="1:18" ht="15" customHeight="1" x14ac:dyDescent="0.25">
      <c r="A16" s="32" t="s">
        <v>18</v>
      </c>
      <c r="B16" s="7">
        <v>40931</v>
      </c>
      <c r="C16" s="17">
        <v>48</v>
      </c>
      <c r="D16" s="18">
        <v>52.8</v>
      </c>
      <c r="E16" s="19">
        <v>45.6</v>
      </c>
      <c r="F16" s="7">
        <v>40954</v>
      </c>
      <c r="G16" s="27">
        <v>50.6</v>
      </c>
      <c r="H16" s="40">
        <f t="shared" si="3"/>
        <v>5.4166666666666696E-2</v>
      </c>
      <c r="I16" s="41">
        <f t="shared" si="4"/>
        <v>23</v>
      </c>
      <c r="J16" s="12">
        <v>7693.38</v>
      </c>
      <c r="K16" s="12">
        <v>854.82</v>
      </c>
      <c r="L16" s="12">
        <v>91804.62</v>
      </c>
      <c r="M16" s="33">
        <f t="shared" si="0"/>
        <v>99498</v>
      </c>
      <c r="N16" s="33">
        <f t="shared" si="1"/>
        <v>901.12275000000011</v>
      </c>
      <c r="O16" s="36">
        <f t="shared" si="2"/>
        <v>46.30275000000006</v>
      </c>
      <c r="P16" s="32">
        <v>131.61000000000001</v>
      </c>
      <c r="Q16" s="37" t="s">
        <v>128</v>
      </c>
    </row>
    <row r="17" spans="1:17" ht="14.25" customHeight="1" x14ac:dyDescent="0.25">
      <c r="A17" s="32" t="s">
        <v>19</v>
      </c>
      <c r="B17" s="7">
        <v>40933</v>
      </c>
      <c r="C17" s="17">
        <v>43</v>
      </c>
      <c r="D17" s="18">
        <v>47.3</v>
      </c>
      <c r="E17" s="19">
        <v>40.85</v>
      </c>
      <c r="F17" s="7">
        <v>40961</v>
      </c>
      <c r="G17" s="27">
        <v>43</v>
      </c>
      <c r="H17" s="40">
        <f t="shared" si="3"/>
        <v>0</v>
      </c>
      <c r="I17" s="41">
        <f t="shared" si="4"/>
        <v>28</v>
      </c>
      <c r="J17" s="12">
        <v>6924.0420000000004</v>
      </c>
      <c r="K17" s="12">
        <v>769.33799999999997</v>
      </c>
      <c r="L17" s="12">
        <v>92573.957999999999</v>
      </c>
      <c r="M17" s="33">
        <f t="shared" si="0"/>
        <v>99498</v>
      </c>
      <c r="N17" s="33">
        <f t="shared" si="1"/>
        <v>769.33799999999997</v>
      </c>
      <c r="O17" s="36">
        <f t="shared" si="2"/>
        <v>0</v>
      </c>
      <c r="P17" s="32">
        <v>132.56</v>
      </c>
      <c r="Q17" s="37" t="s">
        <v>129</v>
      </c>
    </row>
    <row r="18" spans="1:17" ht="16.5" customHeight="1" x14ac:dyDescent="0.25">
      <c r="A18" s="32" t="s">
        <v>20</v>
      </c>
      <c r="B18" s="7">
        <v>40934</v>
      </c>
      <c r="C18" s="17">
        <v>21.5</v>
      </c>
      <c r="D18" s="18">
        <v>23.65</v>
      </c>
      <c r="E18" s="19">
        <v>20.420000000000002</v>
      </c>
      <c r="F18" s="7">
        <v>40939</v>
      </c>
      <c r="G18" s="29">
        <v>20.420000000000002</v>
      </c>
      <c r="H18" s="40">
        <f t="shared" si="3"/>
        <v>-5.0232558139534804E-2</v>
      </c>
      <c r="I18" s="41">
        <f t="shared" si="4"/>
        <v>5</v>
      </c>
      <c r="J18" s="12">
        <v>6231.6378000000004</v>
      </c>
      <c r="K18" s="12">
        <v>692.40419999999995</v>
      </c>
      <c r="L18" s="12">
        <v>93266.362200000003</v>
      </c>
      <c r="M18" s="33">
        <f t="shared" si="0"/>
        <v>99498</v>
      </c>
      <c r="N18" s="33">
        <f t="shared" si="1"/>
        <v>657.62296576744188</v>
      </c>
      <c r="O18" s="36">
        <f t="shared" si="2"/>
        <v>-34.781234232558063</v>
      </c>
      <c r="P18" s="32">
        <v>131.88</v>
      </c>
      <c r="Q18" s="37" t="s">
        <v>130</v>
      </c>
    </row>
    <row r="19" spans="1:17" ht="16.5" customHeight="1" x14ac:dyDescent="0.25">
      <c r="A19" s="32" t="s">
        <v>21</v>
      </c>
      <c r="B19" s="7">
        <v>40935</v>
      </c>
      <c r="C19" s="17">
        <v>41.3</v>
      </c>
      <c r="D19" s="18">
        <v>45.43</v>
      </c>
      <c r="E19" s="19">
        <v>39.229999999999997</v>
      </c>
      <c r="F19" s="7">
        <v>40961</v>
      </c>
      <c r="G19" s="27">
        <v>39.799999999999997</v>
      </c>
      <c r="H19" s="40">
        <f t="shared" si="3"/>
        <v>-3.6319612590799036E-2</v>
      </c>
      <c r="I19" s="41">
        <f t="shared" si="4"/>
        <v>26</v>
      </c>
      <c r="J19" s="12">
        <v>18154.474020000001</v>
      </c>
      <c r="K19" s="12">
        <v>623.16377999999997</v>
      </c>
      <c r="L19" s="12">
        <v>83889.525980000006</v>
      </c>
      <c r="M19" s="33">
        <f t="shared" si="0"/>
        <v>102044</v>
      </c>
      <c r="N19" s="33">
        <f t="shared" si="1"/>
        <v>600.530712929782</v>
      </c>
      <c r="O19" s="36">
        <f t="shared" si="2"/>
        <v>-22.633067070217976</v>
      </c>
      <c r="P19" s="32">
        <v>131.82</v>
      </c>
      <c r="Q19" s="37" t="s">
        <v>131</v>
      </c>
    </row>
    <row r="20" spans="1:17" ht="15.75" customHeight="1" x14ac:dyDescent="0.25">
      <c r="A20" s="32" t="s">
        <v>22</v>
      </c>
      <c r="B20" s="7">
        <v>40938</v>
      </c>
      <c r="C20" s="17">
        <v>16.100000000000001</v>
      </c>
      <c r="D20" s="18">
        <v>17.71</v>
      </c>
      <c r="E20" s="19">
        <v>15.29</v>
      </c>
      <c r="F20" s="7">
        <v>40945</v>
      </c>
      <c r="G20" s="27">
        <v>18.350000000000001</v>
      </c>
      <c r="H20" s="40">
        <f t="shared" si="3"/>
        <v>0.13975155279503104</v>
      </c>
      <c r="I20" s="41">
        <f t="shared" si="4"/>
        <v>7</v>
      </c>
      <c r="J20" s="12">
        <v>8154.4740199999997</v>
      </c>
      <c r="K20" s="12">
        <v>10000</v>
      </c>
      <c r="L20" s="12">
        <v>93889.525980000006</v>
      </c>
      <c r="M20" s="33">
        <f t="shared" si="0"/>
        <v>102044</v>
      </c>
      <c r="N20" s="33">
        <f t="shared" si="1"/>
        <v>11397.515527950311</v>
      </c>
      <c r="O20" s="36">
        <f t="shared" si="2"/>
        <v>1397.5155279503106</v>
      </c>
      <c r="P20" s="32">
        <v>131.37</v>
      </c>
      <c r="Q20" s="37" t="s">
        <v>132</v>
      </c>
    </row>
    <row r="21" spans="1:17" ht="17.25" customHeight="1" x14ac:dyDescent="0.25">
      <c r="A21" s="32" t="s">
        <v>23</v>
      </c>
      <c r="B21" s="7">
        <v>40939</v>
      </c>
      <c r="C21" s="17">
        <v>86.25</v>
      </c>
      <c r="D21" s="18">
        <v>94.88</v>
      </c>
      <c r="E21" s="19">
        <v>81.94</v>
      </c>
      <c r="F21" s="7">
        <v>40967</v>
      </c>
      <c r="G21" s="27">
        <v>90.47</v>
      </c>
      <c r="H21" s="40">
        <f t="shared" si="3"/>
        <v>4.8927536231884047E-2</v>
      </c>
      <c r="I21" s="41">
        <f t="shared" si="4"/>
        <v>28</v>
      </c>
      <c r="J21" s="12">
        <v>7339.0266179999999</v>
      </c>
      <c r="K21" s="12">
        <v>815.44740200000001</v>
      </c>
      <c r="L21" s="12">
        <v>94704.973381999996</v>
      </c>
      <c r="M21" s="33">
        <f t="shared" si="0"/>
        <v>102044</v>
      </c>
      <c r="N21" s="33">
        <f t="shared" si="1"/>
        <v>855.34523430655065</v>
      </c>
      <c r="O21" s="36">
        <f t="shared" si="2"/>
        <v>39.89783230655064</v>
      </c>
      <c r="P21" s="32">
        <v>131.32</v>
      </c>
      <c r="Q21" s="37" t="s">
        <v>133</v>
      </c>
    </row>
    <row r="22" spans="1:17" ht="19.5" customHeight="1" x14ac:dyDescent="0.25">
      <c r="A22" s="32" t="s">
        <v>24</v>
      </c>
      <c r="B22" s="7">
        <v>40941</v>
      </c>
      <c r="C22" s="17">
        <v>38.5</v>
      </c>
      <c r="D22" s="18">
        <v>42.35</v>
      </c>
      <c r="E22" s="19">
        <v>36.57</v>
      </c>
      <c r="F22" s="7">
        <v>40963</v>
      </c>
      <c r="G22" s="27">
        <v>43.38</v>
      </c>
      <c r="H22" s="40">
        <f t="shared" si="3"/>
        <v>0.12675324675324681</v>
      </c>
      <c r="I22" s="41">
        <f t="shared" si="4"/>
        <v>22</v>
      </c>
      <c r="J22" s="12">
        <v>6605.1239562000001</v>
      </c>
      <c r="K22" s="12">
        <v>733.90266180000003</v>
      </c>
      <c r="L22" s="12">
        <v>95438.876043800003</v>
      </c>
      <c r="M22" s="33">
        <f t="shared" si="0"/>
        <v>102044</v>
      </c>
      <c r="N22" s="33">
        <f t="shared" si="1"/>
        <v>826.92720698400012</v>
      </c>
      <c r="O22" s="36">
        <f t="shared" si="2"/>
        <v>93.02454518400009</v>
      </c>
      <c r="P22" s="32">
        <v>132.68</v>
      </c>
      <c r="Q22" s="37" t="s">
        <v>134</v>
      </c>
    </row>
    <row r="23" spans="1:17" ht="18" customHeight="1" x14ac:dyDescent="0.25">
      <c r="A23" s="32" t="s">
        <v>25</v>
      </c>
      <c r="B23" s="7">
        <v>40941</v>
      </c>
      <c r="C23" s="17">
        <v>3.4</v>
      </c>
      <c r="D23" s="18">
        <v>3.74</v>
      </c>
      <c r="E23" s="19">
        <v>3.23</v>
      </c>
      <c r="F23" s="7">
        <v>40960</v>
      </c>
      <c r="G23" s="29">
        <v>3.74</v>
      </c>
      <c r="H23" s="40">
        <f t="shared" si="3"/>
        <v>0.10000000000000009</v>
      </c>
      <c r="I23" s="41">
        <f t="shared" si="4"/>
        <v>19</v>
      </c>
      <c r="J23" s="12">
        <v>6602.2570697399997</v>
      </c>
      <c r="K23" s="12">
        <v>660.51239562000001</v>
      </c>
      <c r="L23" s="12">
        <v>95406.984239419995</v>
      </c>
      <c r="M23" s="33">
        <f t="shared" si="0"/>
        <v>102009.24130915999</v>
      </c>
      <c r="N23" s="33">
        <f t="shared" si="1"/>
        <v>726.5636351820001</v>
      </c>
      <c r="O23" s="36">
        <f t="shared" si="2"/>
        <v>66.051239562000092</v>
      </c>
      <c r="P23" s="32">
        <v>132.68</v>
      </c>
      <c r="Q23" s="37" t="s">
        <v>135</v>
      </c>
    </row>
    <row r="24" spans="1:17" ht="18.75" customHeight="1" x14ac:dyDescent="0.25">
      <c r="A24" s="32" t="s">
        <v>26</v>
      </c>
      <c r="B24" s="7">
        <v>40942</v>
      </c>
      <c r="C24" s="17">
        <v>26.2</v>
      </c>
      <c r="D24" s="18">
        <v>28.82</v>
      </c>
      <c r="E24" s="19">
        <v>24.89</v>
      </c>
      <c r="F24" s="7">
        <v>40969</v>
      </c>
      <c r="G24" s="27">
        <v>27</v>
      </c>
      <c r="H24" s="40">
        <f t="shared" si="3"/>
        <v>3.0534351145038195E-2</v>
      </c>
      <c r="I24" s="41">
        <f t="shared" si="4"/>
        <v>27</v>
      </c>
      <c r="J24" s="12">
        <v>5942.0313627659998</v>
      </c>
      <c r="K24" s="12">
        <v>660.22570697399999</v>
      </c>
      <c r="L24" s="12">
        <v>96067.209946393996</v>
      </c>
      <c r="M24" s="33">
        <f t="shared" si="0"/>
        <v>102009.24130915999</v>
      </c>
      <c r="N24" s="33">
        <f t="shared" si="1"/>
        <v>680.38527054572523</v>
      </c>
      <c r="O24" s="36">
        <f t="shared" si="2"/>
        <v>20.159563571725243</v>
      </c>
      <c r="P24" s="32">
        <v>134.54</v>
      </c>
      <c r="Q24" s="37" t="s">
        <v>136</v>
      </c>
    </row>
    <row r="25" spans="1:17" ht="16.5" customHeight="1" x14ac:dyDescent="0.25">
      <c r="A25" s="32" t="s">
        <v>27</v>
      </c>
      <c r="B25" s="7">
        <v>40945</v>
      </c>
      <c r="C25" s="17">
        <v>74.75</v>
      </c>
      <c r="D25" s="18">
        <v>82.22</v>
      </c>
      <c r="E25" s="19">
        <v>71.010000000000005</v>
      </c>
      <c r="F25" s="7">
        <v>40973</v>
      </c>
      <c r="G25" s="27">
        <v>79.3</v>
      </c>
      <c r="H25" s="40">
        <f t="shared" si="3"/>
        <v>6.0869565217391265E-2</v>
      </c>
      <c r="I25" s="41">
        <f t="shared" si="4"/>
        <v>28</v>
      </c>
      <c r="J25" s="12">
        <v>5347.8282264893996</v>
      </c>
      <c r="K25" s="12">
        <v>594.20313627660005</v>
      </c>
      <c r="L25" s="12">
        <v>96661.413082670595</v>
      </c>
      <c r="M25" s="33">
        <f t="shared" si="0"/>
        <v>102009.24130915999</v>
      </c>
      <c r="N25" s="33">
        <f t="shared" si="1"/>
        <v>630.37202283256693</v>
      </c>
      <c r="O25" s="36">
        <f t="shared" si="2"/>
        <v>36.168886555966878</v>
      </c>
      <c r="P25" s="32">
        <v>134.44999999999999</v>
      </c>
      <c r="Q25" s="37" t="s">
        <v>137</v>
      </c>
    </row>
    <row r="26" spans="1:17" ht="18.75" customHeight="1" x14ac:dyDescent="0.25">
      <c r="A26" s="32" t="s">
        <v>28</v>
      </c>
      <c r="B26" s="7">
        <v>40946</v>
      </c>
      <c r="C26" s="17">
        <v>25.9</v>
      </c>
      <c r="D26" s="18">
        <v>28.1</v>
      </c>
      <c r="E26" s="19">
        <v>24.6</v>
      </c>
      <c r="F26" s="7">
        <v>40953</v>
      </c>
      <c r="G26" s="27">
        <v>28.1</v>
      </c>
      <c r="H26" s="40">
        <f t="shared" si="3"/>
        <v>8.494208494208505E-2</v>
      </c>
      <c r="I26" s="41">
        <f t="shared" si="4"/>
        <v>7</v>
      </c>
      <c r="J26" s="12">
        <v>4813.0454038404596</v>
      </c>
      <c r="K26" s="12">
        <v>534.78282264894005</v>
      </c>
      <c r="L26" s="12">
        <v>97196.195905319604</v>
      </c>
      <c r="M26" s="33">
        <f t="shared" si="0"/>
        <v>102009.24130916006</v>
      </c>
      <c r="N26" s="33">
        <f t="shared" si="1"/>
        <v>580.20839059595426</v>
      </c>
      <c r="O26" s="36">
        <f t="shared" si="2"/>
        <v>45.425567947014201</v>
      </c>
      <c r="P26" s="32">
        <v>134.79</v>
      </c>
      <c r="Q26" s="37" t="s">
        <v>138</v>
      </c>
    </row>
    <row r="27" spans="1:17" ht="18" customHeight="1" x14ac:dyDescent="0.25">
      <c r="A27" s="32" t="s">
        <v>29</v>
      </c>
      <c r="B27" s="7">
        <v>40948</v>
      </c>
      <c r="C27" s="17">
        <v>37</v>
      </c>
      <c r="D27" s="18">
        <v>40.700000000000003</v>
      </c>
      <c r="E27" s="19">
        <v>35.15</v>
      </c>
      <c r="F27" s="7">
        <v>40977</v>
      </c>
      <c r="G27" s="27">
        <v>37</v>
      </c>
      <c r="H27" s="40">
        <f t="shared" si="3"/>
        <v>0</v>
      </c>
      <c r="I27" s="41">
        <f t="shared" si="4"/>
        <v>29</v>
      </c>
      <c r="J27" s="12">
        <v>26712.740863456402</v>
      </c>
      <c r="K27" s="12">
        <v>481.30454038404599</v>
      </c>
      <c r="L27" s="12">
        <v>77677.500445703598</v>
      </c>
      <c r="M27" s="33">
        <f t="shared" si="0"/>
        <v>104390.24130916</v>
      </c>
      <c r="N27" s="33">
        <f t="shared" si="1"/>
        <v>481.30454038404599</v>
      </c>
      <c r="O27" s="36">
        <f t="shared" si="2"/>
        <v>0</v>
      </c>
      <c r="P27" s="32">
        <v>135.36000000000001</v>
      </c>
      <c r="Q27" s="37" t="s">
        <v>139</v>
      </c>
    </row>
    <row r="28" spans="1:17" ht="18" customHeight="1" x14ac:dyDescent="0.25">
      <c r="A28" s="32" t="s">
        <v>30</v>
      </c>
      <c r="B28" s="7">
        <v>40949</v>
      </c>
      <c r="C28" s="17">
        <v>21.95</v>
      </c>
      <c r="D28" s="18">
        <v>24.15</v>
      </c>
      <c r="E28" s="19">
        <v>20.85</v>
      </c>
      <c r="F28" s="7">
        <v>40969</v>
      </c>
      <c r="G28" s="27">
        <v>24.15</v>
      </c>
      <c r="H28" s="40">
        <f t="shared" si="3"/>
        <v>0.10022779043280179</v>
      </c>
      <c r="I28" s="41">
        <f t="shared" si="4"/>
        <v>20</v>
      </c>
      <c r="J28" s="12">
        <v>27149.740863456402</v>
      </c>
      <c r="K28" s="12">
        <v>10000</v>
      </c>
      <c r="L28" s="12">
        <v>77677.500445703598</v>
      </c>
      <c r="M28" s="33">
        <f t="shared" si="0"/>
        <v>104827.24130916</v>
      </c>
      <c r="N28" s="33">
        <f t="shared" si="1"/>
        <v>11002.277904328017</v>
      </c>
      <c r="O28" s="36">
        <f t="shared" si="2"/>
        <v>1002.277904328017</v>
      </c>
      <c r="P28" s="32">
        <v>134.36000000000001</v>
      </c>
      <c r="Q28" s="37" t="s">
        <v>140</v>
      </c>
    </row>
    <row r="29" spans="1:17" ht="17.25" customHeight="1" x14ac:dyDescent="0.25">
      <c r="A29" s="32" t="s">
        <v>31</v>
      </c>
      <c r="B29" s="7">
        <v>40952</v>
      </c>
      <c r="C29" s="17">
        <v>19</v>
      </c>
      <c r="D29" s="18">
        <v>20.9</v>
      </c>
      <c r="E29" s="19">
        <v>18.05</v>
      </c>
      <c r="F29" s="7">
        <v>40981</v>
      </c>
      <c r="G29" s="27">
        <v>19.8</v>
      </c>
      <c r="H29" s="40">
        <f t="shared" si="3"/>
        <v>4.2105263157894778E-2</v>
      </c>
      <c r="I29" s="41">
        <f t="shared" si="4"/>
        <v>29</v>
      </c>
      <c r="J29" s="12">
        <v>17149.740863456402</v>
      </c>
      <c r="K29" s="12">
        <v>10000</v>
      </c>
      <c r="L29" s="12">
        <v>87677.500445703598</v>
      </c>
      <c r="M29" s="33">
        <f t="shared" si="0"/>
        <v>104827.24130916</v>
      </c>
      <c r="N29" s="33">
        <f t="shared" si="1"/>
        <v>10421.052631578948</v>
      </c>
      <c r="O29" s="36">
        <f t="shared" si="2"/>
        <v>421.05263157894842</v>
      </c>
      <c r="P29" s="32">
        <v>135.36000000000001</v>
      </c>
      <c r="Q29" s="37" t="s">
        <v>141</v>
      </c>
    </row>
    <row r="30" spans="1:17" ht="19.5" customHeight="1" x14ac:dyDescent="0.25">
      <c r="A30" s="32" t="s">
        <v>32</v>
      </c>
      <c r="B30" s="7">
        <v>40961</v>
      </c>
      <c r="C30" s="17">
        <v>52.5</v>
      </c>
      <c r="D30" s="18">
        <v>57.75</v>
      </c>
      <c r="E30" s="19">
        <v>49.87</v>
      </c>
      <c r="F30" s="7">
        <v>40989</v>
      </c>
      <c r="G30" s="29">
        <v>57.95</v>
      </c>
      <c r="H30" s="40">
        <f t="shared" si="3"/>
        <v>0.10380952380952387</v>
      </c>
      <c r="I30" s="41">
        <f t="shared" si="4"/>
        <v>28</v>
      </c>
      <c r="J30" s="12">
        <v>7149.7408634564199</v>
      </c>
      <c r="K30" s="12">
        <v>10000</v>
      </c>
      <c r="L30" s="12">
        <v>97677.500445703598</v>
      </c>
      <c r="M30" s="33">
        <f t="shared" si="0"/>
        <v>104827.24130916002</v>
      </c>
      <c r="N30" s="33">
        <f t="shared" si="1"/>
        <v>11038.095238095239</v>
      </c>
      <c r="O30" s="36">
        <f t="shared" si="2"/>
        <v>1038.0952380952385</v>
      </c>
      <c r="P30" s="32">
        <v>136.03</v>
      </c>
      <c r="Q30" s="37" t="s">
        <v>142</v>
      </c>
    </row>
    <row r="31" spans="1:17" ht="18" customHeight="1" x14ac:dyDescent="0.25">
      <c r="A31" s="32" t="s">
        <v>33</v>
      </c>
      <c r="B31" s="7">
        <v>40962</v>
      </c>
      <c r="C31" s="17">
        <v>13</v>
      </c>
      <c r="D31" s="18">
        <v>14.3</v>
      </c>
      <c r="E31" s="19">
        <v>12.35</v>
      </c>
      <c r="F31" s="7">
        <v>40968</v>
      </c>
      <c r="G31" s="29">
        <v>12.35</v>
      </c>
      <c r="H31" s="40">
        <f t="shared" si="3"/>
        <v>-5.0000000000000031E-2</v>
      </c>
      <c r="I31" s="41">
        <f t="shared" si="4"/>
        <v>6</v>
      </c>
      <c r="J31" s="12">
        <v>6434.7667771107699</v>
      </c>
      <c r="K31" s="12">
        <v>714.97408634564204</v>
      </c>
      <c r="L31" s="12">
        <v>98392.474532049193</v>
      </c>
      <c r="M31" s="33">
        <f t="shared" si="0"/>
        <v>104827.24130915996</v>
      </c>
      <c r="N31" s="33">
        <f t="shared" si="1"/>
        <v>679.22538202835995</v>
      </c>
      <c r="O31" s="36">
        <f t="shared" si="2"/>
        <v>-35.74870431728209</v>
      </c>
      <c r="P31" s="32">
        <v>136.63</v>
      </c>
      <c r="Q31" s="37" t="s">
        <v>143</v>
      </c>
    </row>
    <row r="32" spans="1:17" ht="20.25" customHeight="1" x14ac:dyDescent="0.25">
      <c r="A32" s="32" t="s">
        <v>34</v>
      </c>
      <c r="B32" s="7">
        <v>40963</v>
      </c>
      <c r="C32" s="17">
        <v>13.95</v>
      </c>
      <c r="D32" s="18">
        <v>15.35</v>
      </c>
      <c r="E32" s="19">
        <v>13.25</v>
      </c>
      <c r="F32" s="7">
        <v>40989</v>
      </c>
      <c r="G32" s="27">
        <v>17.7</v>
      </c>
      <c r="H32" s="40">
        <f t="shared" si="3"/>
        <v>0.26881720430107531</v>
      </c>
      <c r="I32" s="41">
        <f t="shared" si="4"/>
        <v>26</v>
      </c>
      <c r="J32" s="12">
        <v>5791.2900993997</v>
      </c>
      <c r="K32" s="12">
        <v>643.47667771107695</v>
      </c>
      <c r="L32" s="12">
        <v>99035.9512097603</v>
      </c>
      <c r="M32" s="33">
        <f t="shared" si="0"/>
        <v>104827.24130916</v>
      </c>
      <c r="N32" s="33">
        <f t="shared" si="1"/>
        <v>816.45427924631269</v>
      </c>
      <c r="O32" s="36">
        <f t="shared" si="2"/>
        <v>172.97760153523575</v>
      </c>
      <c r="P32" s="32">
        <v>136.93</v>
      </c>
      <c r="Q32" s="37" t="s">
        <v>144</v>
      </c>
    </row>
    <row r="33" spans="1:17" ht="16.5" customHeight="1" x14ac:dyDescent="0.25">
      <c r="A33" s="32" t="s">
        <v>35</v>
      </c>
      <c r="B33" s="7">
        <v>40966</v>
      </c>
      <c r="C33" s="17">
        <v>37.75</v>
      </c>
      <c r="D33" s="18">
        <v>41.53</v>
      </c>
      <c r="E33" s="19">
        <v>35.85</v>
      </c>
      <c r="F33" s="7">
        <v>40991</v>
      </c>
      <c r="G33" s="27">
        <v>39</v>
      </c>
      <c r="H33" s="40">
        <f t="shared" si="3"/>
        <v>3.3112582781456956E-2</v>
      </c>
      <c r="I33" s="41">
        <f t="shared" si="4"/>
        <v>25</v>
      </c>
      <c r="J33" s="12">
        <v>15531.346973751601</v>
      </c>
      <c r="K33" s="12">
        <v>579.12900993997005</v>
      </c>
      <c r="L33" s="12">
        <v>89080.297397051298</v>
      </c>
      <c r="M33" s="33">
        <f t="shared" si="0"/>
        <v>104611.6443708029</v>
      </c>
      <c r="N33" s="33">
        <f t="shared" si="1"/>
        <v>598.30546722275051</v>
      </c>
      <c r="O33" s="36">
        <f t="shared" si="2"/>
        <v>19.176457282780461</v>
      </c>
      <c r="P33" s="32">
        <v>137.16</v>
      </c>
      <c r="Q33" s="37" t="s">
        <v>145</v>
      </c>
    </row>
    <row r="34" spans="1:17" ht="16.5" customHeight="1" x14ac:dyDescent="0.25">
      <c r="A34" s="32" t="s">
        <v>36</v>
      </c>
      <c r="B34" s="7">
        <v>40967</v>
      </c>
      <c r="C34" s="17">
        <v>27.5</v>
      </c>
      <c r="D34" s="18">
        <v>30.25</v>
      </c>
      <c r="E34" s="19">
        <v>26.12</v>
      </c>
      <c r="F34" s="7">
        <v>40994</v>
      </c>
      <c r="G34" s="27">
        <v>26.6</v>
      </c>
      <c r="H34" s="40">
        <f t="shared" si="3"/>
        <v>-3.2727272727272674E-2</v>
      </c>
      <c r="I34" s="41">
        <f t="shared" si="4"/>
        <v>27</v>
      </c>
      <c r="J34" s="12">
        <v>15672.346973751601</v>
      </c>
      <c r="K34" s="12">
        <v>10000</v>
      </c>
      <c r="L34" s="12">
        <v>89080.297397051298</v>
      </c>
      <c r="M34" s="33">
        <f t="shared" si="0"/>
        <v>104752.6443708029</v>
      </c>
      <c r="N34" s="33">
        <f t="shared" si="1"/>
        <v>9672.7272727272721</v>
      </c>
      <c r="O34" s="36">
        <f t="shared" si="2"/>
        <v>-327.27272727272793</v>
      </c>
      <c r="P34" s="32">
        <v>137.56</v>
      </c>
      <c r="Q34" s="37" t="s">
        <v>146</v>
      </c>
    </row>
    <row r="35" spans="1:17" ht="18" customHeight="1" x14ac:dyDescent="0.25">
      <c r="A35" s="32" t="s">
        <v>37</v>
      </c>
      <c r="B35" s="7">
        <v>40968</v>
      </c>
      <c r="C35" s="17">
        <v>26</v>
      </c>
      <c r="D35" s="18">
        <v>28.6</v>
      </c>
      <c r="E35" s="19">
        <v>24.7</v>
      </c>
      <c r="F35" s="7">
        <v>40996</v>
      </c>
      <c r="G35" s="27">
        <v>25.8</v>
      </c>
      <c r="H35" s="40">
        <f t="shared" si="3"/>
        <v>-7.692307692307665E-3</v>
      </c>
      <c r="I35" s="41">
        <f t="shared" si="4"/>
        <v>28</v>
      </c>
      <c r="J35" s="12">
        <v>5672.3469737515597</v>
      </c>
      <c r="K35" s="12">
        <v>10000</v>
      </c>
      <c r="L35" s="12">
        <v>99080.297397051298</v>
      </c>
      <c r="M35" s="33">
        <f t="shared" si="0"/>
        <v>104752.64437080285</v>
      </c>
      <c r="N35" s="33">
        <f t="shared" si="1"/>
        <v>9923.0769230769238</v>
      </c>
      <c r="O35" s="36">
        <f t="shared" si="2"/>
        <v>-76.923076923076223</v>
      </c>
      <c r="P35" s="32">
        <v>137.02000000000001</v>
      </c>
      <c r="Q35" s="37" t="s">
        <v>147</v>
      </c>
    </row>
    <row r="36" spans="1:17" ht="18.75" customHeight="1" x14ac:dyDescent="0.25">
      <c r="A36" s="32" t="s">
        <v>38</v>
      </c>
      <c r="B36" s="7">
        <v>40969</v>
      </c>
      <c r="C36" s="17">
        <v>10.4</v>
      </c>
      <c r="D36" s="18">
        <v>11.44</v>
      </c>
      <c r="E36" s="19">
        <v>9.8800000000000008</v>
      </c>
      <c r="F36" s="7">
        <v>40996</v>
      </c>
      <c r="G36" s="27">
        <v>10.89</v>
      </c>
      <c r="H36" s="40">
        <f t="shared" si="3"/>
        <v>4.7115384615384635E-2</v>
      </c>
      <c r="I36" s="41">
        <f t="shared" si="4"/>
        <v>27</v>
      </c>
      <c r="J36" s="12">
        <v>16105.1122763764</v>
      </c>
      <c r="K36" s="12">
        <v>567.23469737515597</v>
      </c>
      <c r="L36" s="12">
        <v>89647.532094426497</v>
      </c>
      <c r="M36" s="33">
        <f t="shared" si="0"/>
        <v>105752.6443708029</v>
      </c>
      <c r="N36" s="33">
        <f t="shared" si="1"/>
        <v>593.96017830917776</v>
      </c>
      <c r="O36" s="36">
        <f t="shared" si="2"/>
        <v>26.725480934021789</v>
      </c>
      <c r="P36" s="32">
        <v>137.72999999999999</v>
      </c>
      <c r="Q36" s="37" t="s">
        <v>148</v>
      </c>
    </row>
    <row r="37" spans="1:17" ht="21.75" customHeight="1" x14ac:dyDescent="0.25">
      <c r="A37" s="32" t="s">
        <v>39</v>
      </c>
      <c r="B37" s="7">
        <v>40970</v>
      </c>
      <c r="C37" s="17">
        <v>44.85</v>
      </c>
      <c r="D37" s="18">
        <v>49.34</v>
      </c>
      <c r="E37" s="19">
        <v>42.27</v>
      </c>
      <c r="F37" s="7">
        <v>40987</v>
      </c>
      <c r="G37" s="29">
        <v>49.34</v>
      </c>
      <c r="H37" s="40">
        <f t="shared" si="3"/>
        <v>0.10011148272017842</v>
      </c>
      <c r="I37" s="41">
        <f t="shared" si="4"/>
        <v>17</v>
      </c>
      <c r="J37" s="12">
        <v>6784.3376584047701</v>
      </c>
      <c r="K37" s="12">
        <v>10000</v>
      </c>
      <c r="L37" s="12">
        <v>98932.558008080799</v>
      </c>
      <c r="M37" s="33">
        <f t="shared" ref="M37:M68" si="5">J37+L37</f>
        <v>105716.89566648557</v>
      </c>
      <c r="N37" s="33">
        <f t="shared" ref="N37:N68" si="6">K37*(1+H37)</f>
        <v>11001.114827201784</v>
      </c>
      <c r="O37" s="36">
        <f t="shared" ref="O37:O68" si="7">N37-K37</f>
        <v>1001.1148272017836</v>
      </c>
      <c r="P37" s="32">
        <v>137.31</v>
      </c>
      <c r="Q37" s="37" t="s">
        <v>149</v>
      </c>
    </row>
    <row r="38" spans="1:17" ht="19.5" customHeight="1" x14ac:dyDescent="0.25">
      <c r="A38" s="32" t="s">
        <v>40</v>
      </c>
      <c r="B38" s="7">
        <v>40973</v>
      </c>
      <c r="C38" s="17">
        <v>32.1</v>
      </c>
      <c r="D38" s="18">
        <v>35.31</v>
      </c>
      <c r="E38" s="19">
        <v>30.5</v>
      </c>
      <c r="F38" s="7">
        <f>DATE(2012,4,2)</f>
        <v>41001</v>
      </c>
      <c r="G38" s="27">
        <v>32.85</v>
      </c>
      <c r="H38" s="40">
        <f t="shared" si="3"/>
        <v>2.336448598130841E-2</v>
      </c>
      <c r="I38" s="41">
        <f t="shared" si="4"/>
        <v>28</v>
      </c>
      <c r="J38" s="12">
        <v>6105.9038925642899</v>
      </c>
      <c r="K38" s="12">
        <v>678.43376584047701</v>
      </c>
      <c r="L38" s="12">
        <v>99610.991773921298</v>
      </c>
      <c r="M38" s="33">
        <f t="shared" si="5"/>
        <v>105716.89566648559</v>
      </c>
      <c r="N38" s="33">
        <f t="shared" si="6"/>
        <v>694.28502205170309</v>
      </c>
      <c r="O38" s="36">
        <f t="shared" si="7"/>
        <v>15.851256211226087</v>
      </c>
      <c r="P38" s="32">
        <v>136.75</v>
      </c>
      <c r="Q38" s="37" t="s">
        <v>150</v>
      </c>
    </row>
    <row r="39" spans="1:17" ht="18.75" customHeight="1" x14ac:dyDescent="0.25">
      <c r="A39" s="32" t="s">
        <v>41</v>
      </c>
      <c r="B39" s="7">
        <v>40974</v>
      </c>
      <c r="C39" s="17">
        <v>11.05</v>
      </c>
      <c r="D39" s="18">
        <v>12.16</v>
      </c>
      <c r="E39" s="19">
        <v>10.5</v>
      </c>
      <c r="F39" s="7">
        <f>DATE(2012,4,3)</f>
        <v>41002</v>
      </c>
      <c r="G39" s="27">
        <v>11.95</v>
      </c>
      <c r="H39" s="40">
        <f t="shared" si="3"/>
        <v>8.1447963800904841E-2</v>
      </c>
      <c r="I39" s="41">
        <f t="shared" si="4"/>
        <v>28</v>
      </c>
      <c r="J39" s="12">
        <v>17156.464747307899</v>
      </c>
      <c r="K39" s="12">
        <v>610.59038925642903</v>
      </c>
      <c r="L39" s="12">
        <v>89366.762163177802</v>
      </c>
      <c r="M39" s="33">
        <f t="shared" si="5"/>
        <v>106523.2269104857</v>
      </c>
      <c r="N39" s="33">
        <f t="shared" si="6"/>
        <v>660.3217331777671</v>
      </c>
      <c r="O39" s="36">
        <f t="shared" si="7"/>
        <v>49.731343921338066</v>
      </c>
      <c r="P39" s="32">
        <v>134.75</v>
      </c>
      <c r="Q39" s="37" t="s">
        <v>151</v>
      </c>
    </row>
    <row r="40" spans="1:17" ht="21.75" customHeight="1" x14ac:dyDescent="0.25">
      <c r="A40" s="32" t="s">
        <v>42</v>
      </c>
      <c r="B40" s="7">
        <v>40975</v>
      </c>
      <c r="C40" s="17">
        <v>16.25</v>
      </c>
      <c r="D40" s="18">
        <v>17.86</v>
      </c>
      <c r="E40" s="19">
        <v>15.43</v>
      </c>
      <c r="F40" s="7">
        <v>40989</v>
      </c>
      <c r="G40" s="29">
        <v>17.86</v>
      </c>
      <c r="H40" s="40">
        <f t="shared" si="3"/>
        <v>9.9076923076923049E-2</v>
      </c>
      <c r="I40" s="41">
        <f t="shared" si="4"/>
        <v>14</v>
      </c>
      <c r="J40" s="12">
        <v>18747.706227307899</v>
      </c>
      <c r="K40" s="12">
        <v>10000</v>
      </c>
      <c r="L40" s="12">
        <v>88416.962163177799</v>
      </c>
      <c r="M40" s="33">
        <f t="shared" si="5"/>
        <v>107164.66839048569</v>
      </c>
      <c r="N40" s="33">
        <f t="shared" si="6"/>
        <v>10990.76923076923</v>
      </c>
      <c r="O40" s="36">
        <f t="shared" si="7"/>
        <v>990.76923076923049</v>
      </c>
      <c r="P40" s="32">
        <v>135.69</v>
      </c>
      <c r="Q40" s="37" t="s">
        <v>152</v>
      </c>
    </row>
    <row r="41" spans="1:17" ht="19.5" customHeight="1" x14ac:dyDescent="0.25">
      <c r="A41" s="32" t="s">
        <v>43</v>
      </c>
      <c r="B41" s="7">
        <v>40976</v>
      </c>
      <c r="C41" s="17">
        <v>41</v>
      </c>
      <c r="D41" s="18">
        <v>45.1</v>
      </c>
      <c r="E41" s="19">
        <v>38.950000000000003</v>
      </c>
      <c r="F41" s="7">
        <v>40995</v>
      </c>
      <c r="G41" s="27">
        <v>45.1</v>
      </c>
      <c r="H41" s="40">
        <f t="shared" si="3"/>
        <v>0.10000000000000003</v>
      </c>
      <c r="I41" s="41">
        <f t="shared" si="4"/>
        <v>19</v>
      </c>
      <c r="J41" s="12">
        <v>19350.706227307899</v>
      </c>
      <c r="K41" s="12">
        <v>10000</v>
      </c>
      <c r="L41" s="12">
        <v>88416.962163177799</v>
      </c>
      <c r="M41" s="33">
        <f t="shared" si="5"/>
        <v>107767.66839048569</v>
      </c>
      <c r="N41" s="33">
        <f t="shared" si="6"/>
        <v>11000</v>
      </c>
      <c r="O41" s="36">
        <f t="shared" si="7"/>
        <v>1000</v>
      </c>
      <c r="P41" s="32">
        <v>137.04</v>
      </c>
      <c r="Q41" s="37" t="s">
        <v>153</v>
      </c>
    </row>
    <row r="42" spans="1:17" ht="20.25" customHeight="1" x14ac:dyDescent="0.25">
      <c r="A42" s="32" t="s">
        <v>44</v>
      </c>
      <c r="B42" s="7">
        <v>40981</v>
      </c>
      <c r="C42" s="17">
        <v>16.89</v>
      </c>
      <c r="D42" s="18">
        <v>18.57</v>
      </c>
      <c r="E42" s="19">
        <v>16.04</v>
      </c>
      <c r="F42" s="7">
        <f>DATE(2012,4,3)</f>
        <v>41002</v>
      </c>
      <c r="G42" s="29">
        <v>18.57</v>
      </c>
      <c r="H42" s="40">
        <f t="shared" si="3"/>
        <v>9.9467140319715791E-2</v>
      </c>
      <c r="I42" s="41">
        <f t="shared" si="4"/>
        <v>21</v>
      </c>
      <c r="J42" s="12">
        <v>10077.2698624899</v>
      </c>
      <c r="K42" s="12">
        <v>10000</v>
      </c>
      <c r="L42" s="12">
        <v>97756.449767557802</v>
      </c>
      <c r="M42" s="33">
        <f t="shared" si="5"/>
        <v>107833.71963004771</v>
      </c>
      <c r="N42" s="33">
        <f t="shared" si="6"/>
        <v>10994.671403197159</v>
      </c>
      <c r="O42" s="36">
        <f t="shared" si="7"/>
        <v>994.67140319715872</v>
      </c>
      <c r="P42" s="32">
        <v>140.06</v>
      </c>
      <c r="Q42" s="37" t="s">
        <v>154</v>
      </c>
    </row>
    <row r="43" spans="1:17" ht="21.75" customHeight="1" x14ac:dyDescent="0.25">
      <c r="A43" s="32" t="s">
        <v>45</v>
      </c>
      <c r="B43" s="7">
        <v>40982</v>
      </c>
      <c r="C43" s="17">
        <v>24.25</v>
      </c>
      <c r="D43" s="18">
        <v>26.68</v>
      </c>
      <c r="E43" s="19">
        <v>23.04</v>
      </c>
      <c r="F43" s="7">
        <v>40987</v>
      </c>
      <c r="G43" s="27">
        <v>26.3</v>
      </c>
      <c r="H43" s="40">
        <f t="shared" si="3"/>
        <v>8.4536082474226837E-2</v>
      </c>
      <c r="I43" s="41">
        <f t="shared" si="4"/>
        <v>5</v>
      </c>
      <c r="J43" s="12">
        <v>77.269862489862106</v>
      </c>
      <c r="K43" s="12">
        <v>10000</v>
      </c>
      <c r="L43" s="12">
        <v>107756.44976755801</v>
      </c>
      <c r="M43" s="33">
        <f t="shared" si="5"/>
        <v>107833.71963004787</v>
      </c>
      <c r="N43" s="33">
        <f t="shared" si="6"/>
        <v>10845.360824742269</v>
      </c>
      <c r="O43" s="36">
        <f t="shared" si="7"/>
        <v>845.36082474226896</v>
      </c>
      <c r="P43" s="32">
        <v>139.91</v>
      </c>
      <c r="Q43" s="37" t="s">
        <v>155</v>
      </c>
    </row>
    <row r="44" spans="1:17" ht="18" customHeight="1" x14ac:dyDescent="0.25">
      <c r="A44" s="32" t="s">
        <v>46</v>
      </c>
      <c r="B44" s="7">
        <v>40983</v>
      </c>
      <c r="C44" s="17">
        <v>57.5</v>
      </c>
      <c r="D44" s="18">
        <v>63.25</v>
      </c>
      <c r="E44" s="19">
        <v>54.62</v>
      </c>
      <c r="F44" s="7">
        <f>DATE(2012,4,9)</f>
        <v>41008</v>
      </c>
      <c r="G44" s="29">
        <v>54.62</v>
      </c>
      <c r="H44" s="40">
        <f t="shared" si="3"/>
        <v>-5.0086956521739175E-2</v>
      </c>
      <c r="I44" s="41">
        <f t="shared" si="4"/>
        <v>25</v>
      </c>
      <c r="J44" s="12">
        <v>896.50439555711603</v>
      </c>
      <c r="K44" s="12">
        <v>7.7269862489862096</v>
      </c>
      <c r="L44" s="12">
        <v>107030.27409200701</v>
      </c>
      <c r="M44" s="33">
        <f t="shared" si="5"/>
        <v>107926.77848756412</v>
      </c>
      <c r="N44" s="33">
        <f t="shared" si="6"/>
        <v>7.3399650246891603</v>
      </c>
      <c r="O44" s="36">
        <f t="shared" si="7"/>
        <v>-0.38702122429704922</v>
      </c>
      <c r="P44" s="32">
        <v>140.72</v>
      </c>
      <c r="Q44" s="37" t="s">
        <v>156</v>
      </c>
    </row>
    <row r="45" spans="1:17" ht="18.75" customHeight="1" x14ac:dyDescent="0.25">
      <c r="A45" s="32" t="s">
        <v>47</v>
      </c>
      <c r="B45" s="7">
        <v>40984</v>
      </c>
      <c r="C45" s="17">
        <v>27.94</v>
      </c>
      <c r="D45" s="18">
        <v>30.74</v>
      </c>
      <c r="E45" s="19">
        <v>26.54</v>
      </c>
      <c r="F45" s="7">
        <f>DATE(2012,4,9)</f>
        <v>41008</v>
      </c>
      <c r="G45" s="27">
        <v>27</v>
      </c>
      <c r="H45" s="40">
        <f t="shared" si="3"/>
        <v>-3.3643521832498254E-2</v>
      </c>
      <c r="I45" s="41">
        <f t="shared" si="4"/>
        <v>24</v>
      </c>
      <c r="J45" s="12">
        <v>2176.7348907874002</v>
      </c>
      <c r="K45" s="12">
        <v>89.6504395557116</v>
      </c>
      <c r="L45" s="12">
        <v>105727.422751562</v>
      </c>
      <c r="M45" s="33">
        <f t="shared" si="5"/>
        <v>107904.1576423494</v>
      </c>
      <c r="N45" s="33">
        <f t="shared" si="6"/>
        <v>86.634283035225948</v>
      </c>
      <c r="O45" s="36">
        <f t="shared" si="7"/>
        <v>-3.0161565204856515</v>
      </c>
      <c r="P45" s="32">
        <v>140.30000000000001</v>
      </c>
      <c r="Q45" s="37" t="s">
        <v>157</v>
      </c>
    </row>
    <row r="46" spans="1:17" ht="18.75" customHeight="1" x14ac:dyDescent="0.25">
      <c r="A46" s="32" t="s">
        <v>48</v>
      </c>
      <c r="B46" s="7">
        <v>40987</v>
      </c>
      <c r="C46" s="17">
        <v>12.3</v>
      </c>
      <c r="D46" s="18">
        <v>13.53</v>
      </c>
      <c r="E46" s="19">
        <v>11.69</v>
      </c>
      <c r="F46" s="7">
        <f>DATE(2012,4,2)</f>
        <v>41001</v>
      </c>
      <c r="G46" s="29">
        <v>11.69</v>
      </c>
      <c r="H46" s="40">
        <f t="shared" si="3"/>
        <v>-4.9593495934959445E-2</v>
      </c>
      <c r="I46" s="41">
        <f t="shared" si="4"/>
        <v>14</v>
      </c>
      <c r="J46" s="12">
        <v>1959.06140170866</v>
      </c>
      <c r="K46" s="12">
        <v>217.67348907874</v>
      </c>
      <c r="L46" s="12">
        <v>105945.096240641</v>
      </c>
      <c r="M46" s="33">
        <f t="shared" si="5"/>
        <v>107904.15764234966</v>
      </c>
      <c r="N46" s="33">
        <f t="shared" si="6"/>
        <v>206.87829978296509</v>
      </c>
      <c r="O46" s="36">
        <f t="shared" si="7"/>
        <v>-10.795189295774918</v>
      </c>
      <c r="P46" s="32">
        <v>140.85</v>
      </c>
      <c r="Q46" s="37" t="s">
        <v>158</v>
      </c>
    </row>
    <row r="47" spans="1:17" ht="17.25" customHeight="1" x14ac:dyDescent="0.25">
      <c r="A47" s="32" t="s">
        <v>49</v>
      </c>
      <c r="B47" s="7">
        <v>40990</v>
      </c>
      <c r="C47" s="17">
        <v>36.75</v>
      </c>
      <c r="D47" s="18">
        <v>40.42</v>
      </c>
      <c r="E47" s="19">
        <v>34.909999999999997</v>
      </c>
      <c r="F47" s="7">
        <f>DATE(2012,4,9)</f>
        <v>41008</v>
      </c>
      <c r="G47" s="29">
        <v>34.909999999999997</v>
      </c>
      <c r="H47" s="40">
        <f t="shared" si="3"/>
        <v>-5.006802721088445E-2</v>
      </c>
      <c r="I47" s="41">
        <f t="shared" si="4"/>
        <v>18</v>
      </c>
      <c r="J47" s="12">
        <v>1763.1552615378</v>
      </c>
      <c r="K47" s="12">
        <v>195.906140170866</v>
      </c>
      <c r="L47" s="12">
        <v>106141.002380812</v>
      </c>
      <c r="M47" s="33">
        <f t="shared" si="5"/>
        <v>107904.1576423498</v>
      </c>
      <c r="N47" s="33">
        <f t="shared" si="6"/>
        <v>186.09750621401173</v>
      </c>
      <c r="O47" s="36">
        <f t="shared" si="7"/>
        <v>-9.8086339568542655</v>
      </c>
      <c r="P47" s="32">
        <v>139.19999999999999</v>
      </c>
      <c r="Q47" s="37" t="s">
        <v>159</v>
      </c>
    </row>
    <row r="48" spans="1:17" ht="18.75" customHeight="1" x14ac:dyDescent="0.25">
      <c r="A48" s="32" t="s">
        <v>50</v>
      </c>
      <c r="B48" s="7">
        <v>40994</v>
      </c>
      <c r="C48" s="17">
        <v>32.5</v>
      </c>
      <c r="D48" s="18">
        <v>35.75</v>
      </c>
      <c r="E48" s="19">
        <v>30.87</v>
      </c>
      <c r="F48" s="7">
        <f>DATE(2012,4,9)</f>
        <v>41008</v>
      </c>
      <c r="G48" s="29">
        <v>30.87</v>
      </c>
      <c r="H48" s="40">
        <f t="shared" si="3"/>
        <v>-5.0153846153846125E-2</v>
      </c>
      <c r="I48" s="41">
        <f t="shared" si="4"/>
        <v>14</v>
      </c>
      <c r="J48" s="12">
        <v>23433.839735384001</v>
      </c>
      <c r="K48" s="12">
        <v>176.31552615378001</v>
      </c>
      <c r="L48" s="12">
        <v>86317.317906965807</v>
      </c>
      <c r="M48" s="33">
        <f t="shared" si="5"/>
        <v>109751.1576423498</v>
      </c>
      <c r="N48" s="33">
        <f t="shared" si="6"/>
        <v>167.47262438052891</v>
      </c>
      <c r="O48" s="36">
        <f t="shared" si="7"/>
        <v>-8.8429017732510999</v>
      </c>
      <c r="P48" s="32">
        <v>141.61000000000001</v>
      </c>
      <c r="Q48" s="37" t="s">
        <v>160</v>
      </c>
    </row>
    <row r="49" spans="1:17" ht="18" customHeight="1" x14ac:dyDescent="0.25">
      <c r="A49" s="32" t="s">
        <v>10</v>
      </c>
      <c r="B49" s="7">
        <v>40995</v>
      </c>
      <c r="C49" s="20">
        <v>32</v>
      </c>
      <c r="D49" s="21">
        <v>35.21</v>
      </c>
      <c r="E49" s="22">
        <v>30.39</v>
      </c>
      <c r="F49" s="7">
        <f>DATE(2012,4,18)</f>
        <v>41017</v>
      </c>
      <c r="G49" s="30">
        <v>35.21</v>
      </c>
      <c r="H49" s="40">
        <f t="shared" si="3"/>
        <v>0.10031250000000003</v>
      </c>
      <c r="I49" s="41">
        <f t="shared" si="4"/>
        <v>22</v>
      </c>
      <c r="J49" s="12">
        <v>14289.162515341801</v>
      </c>
      <c r="K49" s="12">
        <v>10000</v>
      </c>
      <c r="L49" s="12">
        <v>95501.870504965802</v>
      </c>
      <c r="M49" s="33">
        <f t="shared" si="5"/>
        <v>109791.0330203076</v>
      </c>
      <c r="N49" s="33">
        <f t="shared" si="6"/>
        <v>11003.125</v>
      </c>
      <c r="O49" s="36">
        <f t="shared" si="7"/>
        <v>1003.125</v>
      </c>
      <c r="P49" s="32">
        <v>141.16999999999999</v>
      </c>
      <c r="Q49" s="37" t="s">
        <v>161</v>
      </c>
    </row>
    <row r="50" spans="1:17" ht="19.5" customHeight="1" x14ac:dyDescent="0.25">
      <c r="A50" s="32" t="s">
        <v>51</v>
      </c>
      <c r="B50" s="7">
        <v>40996</v>
      </c>
      <c r="C50" s="23">
        <v>29.51</v>
      </c>
      <c r="D50" s="24">
        <v>32.46</v>
      </c>
      <c r="E50" s="25">
        <v>28.03</v>
      </c>
      <c r="F50" s="7">
        <f>DATE(2012,4,4)</f>
        <v>41003</v>
      </c>
      <c r="G50" s="31">
        <v>32.46</v>
      </c>
      <c r="H50" s="40">
        <f t="shared" si="3"/>
        <v>9.9966113181972183E-2</v>
      </c>
      <c r="I50" s="41">
        <f t="shared" si="4"/>
        <v>7</v>
      </c>
      <c r="J50" s="12">
        <v>4289.1625153418199</v>
      </c>
      <c r="K50" s="12">
        <v>10000</v>
      </c>
      <c r="L50" s="12">
        <v>105501.87050496601</v>
      </c>
      <c r="M50" s="33">
        <f t="shared" si="5"/>
        <v>109791.03302030782</v>
      </c>
      <c r="N50" s="33">
        <f t="shared" si="6"/>
        <v>10999.661131819723</v>
      </c>
      <c r="O50" s="36">
        <f t="shared" si="7"/>
        <v>999.66113181972287</v>
      </c>
      <c r="P50" s="32">
        <v>140.47</v>
      </c>
      <c r="Q50" s="37" t="s">
        <v>162</v>
      </c>
    </row>
    <row r="51" spans="1:17" ht="15" customHeight="1" x14ac:dyDescent="0.25">
      <c r="A51" s="32" t="s">
        <v>73</v>
      </c>
      <c r="B51" s="7">
        <f>DATE(2012,4,2)</f>
        <v>41001</v>
      </c>
      <c r="C51" s="11">
        <v>4.91</v>
      </c>
      <c r="D51" s="12">
        <v>5.41</v>
      </c>
      <c r="E51" s="13">
        <v>4.6500000000000004</v>
      </c>
      <c r="F51" s="7">
        <v>41030</v>
      </c>
      <c r="G51" s="27">
        <v>5</v>
      </c>
      <c r="H51" s="40">
        <f t="shared" si="3"/>
        <v>1.8329938900203638E-2</v>
      </c>
      <c r="I51" s="41">
        <f t="shared" si="4"/>
        <v>29</v>
      </c>
      <c r="J51" s="12">
        <v>4540.6088548443404</v>
      </c>
      <c r="K51" s="12">
        <v>428.91625153418198</v>
      </c>
      <c r="L51" s="12">
        <v>105270.561049526</v>
      </c>
      <c r="M51" s="33">
        <f t="shared" si="5"/>
        <v>109811.16990437034</v>
      </c>
      <c r="N51" s="33">
        <f t="shared" si="6"/>
        <v>436.7782602181079</v>
      </c>
      <c r="O51" s="36">
        <f t="shared" si="7"/>
        <v>7.8620086839259216</v>
      </c>
      <c r="P51" s="32">
        <v>141.84</v>
      </c>
      <c r="Q51" s="37" t="s">
        <v>163</v>
      </c>
    </row>
    <row r="52" spans="1:17" ht="17.25" customHeight="1" x14ac:dyDescent="0.25">
      <c r="A52" s="32" t="s">
        <v>74</v>
      </c>
      <c r="B52" s="7">
        <f>DATE(2012,4,3)</f>
        <v>41002</v>
      </c>
      <c r="C52" s="11">
        <v>9.99</v>
      </c>
      <c r="D52" s="12">
        <v>10.99</v>
      </c>
      <c r="E52" s="13">
        <v>9.49</v>
      </c>
      <c r="F52" s="7">
        <f>DATE(2012,4,4)</f>
        <v>41003</v>
      </c>
      <c r="G52" s="27">
        <v>9.49</v>
      </c>
      <c r="H52" s="40">
        <f t="shared" si="3"/>
        <v>-5.0050050050050046E-2</v>
      </c>
      <c r="I52" s="41">
        <f t="shared" si="4"/>
        <v>1</v>
      </c>
      <c r="J52" s="12">
        <v>4086.54796935991</v>
      </c>
      <c r="K52" s="12">
        <v>454.06088548443398</v>
      </c>
      <c r="L52" s="12">
        <v>105724.62193501</v>
      </c>
      <c r="M52" s="33">
        <f t="shared" si="5"/>
        <v>109811.1699043699</v>
      </c>
      <c r="N52" s="33">
        <f t="shared" si="6"/>
        <v>431.33511544016801</v>
      </c>
      <c r="O52" s="36">
        <f t="shared" si="7"/>
        <v>-22.725770044265971</v>
      </c>
      <c r="P52" s="32">
        <v>141.26</v>
      </c>
      <c r="Q52" s="37" t="s">
        <v>164</v>
      </c>
    </row>
    <row r="53" spans="1:17" ht="16.5" customHeight="1" x14ac:dyDescent="0.25">
      <c r="A53" s="32" t="s">
        <v>75</v>
      </c>
      <c r="B53" s="7">
        <f>DATE(2012,4,9)</f>
        <v>41008</v>
      </c>
      <c r="C53" s="11">
        <v>23.55</v>
      </c>
      <c r="D53" s="12">
        <v>26.67</v>
      </c>
      <c r="E53" s="13">
        <v>22</v>
      </c>
      <c r="F53" s="7">
        <f>DATE(2012,4,16)</f>
        <v>41015</v>
      </c>
      <c r="G53" s="27">
        <v>27.5</v>
      </c>
      <c r="H53" s="40">
        <f t="shared" si="3"/>
        <v>0.16772823779193202</v>
      </c>
      <c r="I53" s="41">
        <f t="shared" si="4"/>
        <v>7</v>
      </c>
      <c r="J53" s="12">
        <v>4739.5957148214302</v>
      </c>
      <c r="K53" s="12">
        <v>408.65479693599099</v>
      </c>
      <c r="L53" s="12">
        <v>105085.01271018499</v>
      </c>
      <c r="M53" s="33">
        <f t="shared" si="5"/>
        <v>109824.60842500643</v>
      </c>
      <c r="N53" s="33">
        <f t="shared" si="6"/>
        <v>477.19774589128457</v>
      </c>
      <c r="O53" s="36">
        <f t="shared" si="7"/>
        <v>68.542948955293582</v>
      </c>
      <c r="P53" s="32">
        <v>138.22</v>
      </c>
      <c r="Q53" s="37" t="s">
        <v>165</v>
      </c>
    </row>
    <row r="54" spans="1:17" ht="17.25" customHeight="1" x14ac:dyDescent="0.25">
      <c r="A54" s="32" t="s">
        <v>76</v>
      </c>
      <c r="B54" s="7">
        <f>DATE(2012,4,9)</f>
        <v>41008</v>
      </c>
      <c r="C54" s="11">
        <v>36.5</v>
      </c>
      <c r="D54" s="12">
        <v>40.15</v>
      </c>
      <c r="E54" s="13">
        <v>34.67</v>
      </c>
      <c r="F54" s="7">
        <f>DATE(2012,4,11)</f>
        <v>41010</v>
      </c>
      <c r="G54" s="27">
        <v>34.67</v>
      </c>
      <c r="H54" s="40">
        <f t="shared" si="3"/>
        <v>-5.0136986301369819E-2</v>
      </c>
      <c r="I54" s="41">
        <f t="shared" si="4"/>
        <v>2</v>
      </c>
      <c r="J54" s="12">
        <v>26257.636143339299</v>
      </c>
      <c r="K54" s="12">
        <v>473.95957148214302</v>
      </c>
      <c r="L54" s="12">
        <v>85558.972281667593</v>
      </c>
      <c r="M54" s="33">
        <f t="shared" si="5"/>
        <v>111816.6084250069</v>
      </c>
      <c r="N54" s="33">
        <f t="shared" si="6"/>
        <v>450.19666693933971</v>
      </c>
      <c r="O54" s="36">
        <f t="shared" si="7"/>
        <v>-23.762904542803312</v>
      </c>
      <c r="P54" s="32">
        <v>138.22</v>
      </c>
      <c r="Q54" s="37" t="s">
        <v>166</v>
      </c>
    </row>
    <row r="55" spans="1:17" ht="15" customHeight="1" x14ac:dyDescent="0.25">
      <c r="A55" s="32" t="s">
        <v>77</v>
      </c>
      <c r="B55" s="7">
        <f>DATE(2012,4,10)</f>
        <v>41009</v>
      </c>
      <c r="C55" s="11">
        <v>16.2</v>
      </c>
      <c r="D55" s="12">
        <v>17.82</v>
      </c>
      <c r="E55" s="13">
        <v>15.39</v>
      </c>
      <c r="F55" s="7">
        <f>DATE(2012,4,13)</f>
        <v>41012</v>
      </c>
      <c r="G55" s="27">
        <v>17.579999999999998</v>
      </c>
      <c r="H55" s="40">
        <f t="shared" si="3"/>
        <v>8.5185185185185128E-2</v>
      </c>
      <c r="I55" s="41">
        <f t="shared" si="4"/>
        <v>3</v>
      </c>
      <c r="J55" s="12">
        <v>16257.636143339299</v>
      </c>
      <c r="K55" s="12">
        <v>10000</v>
      </c>
      <c r="L55" s="12">
        <v>95558.972281667593</v>
      </c>
      <c r="M55" s="33">
        <f t="shared" si="5"/>
        <v>111816.6084250069</v>
      </c>
      <c r="N55" s="33">
        <f t="shared" si="6"/>
        <v>10851.85185185185</v>
      </c>
      <c r="O55" s="36">
        <f t="shared" si="7"/>
        <v>851.85185185185037</v>
      </c>
      <c r="P55" s="32">
        <v>135.9</v>
      </c>
      <c r="Q55" s="37" t="s">
        <v>167</v>
      </c>
    </row>
    <row r="56" spans="1:17" ht="14.25" customHeight="1" x14ac:dyDescent="0.25">
      <c r="A56" s="32" t="s">
        <v>78</v>
      </c>
      <c r="B56" s="7">
        <f>DATE(2012,4,11)</f>
        <v>41010</v>
      </c>
      <c r="C56" s="11">
        <v>47.99</v>
      </c>
      <c r="D56" s="12">
        <v>52.79</v>
      </c>
      <c r="E56" s="13">
        <v>45.59</v>
      </c>
      <c r="F56" s="7">
        <v>41032</v>
      </c>
      <c r="G56" s="27">
        <v>62.5</v>
      </c>
      <c r="H56" s="40">
        <f t="shared" si="3"/>
        <v>0.30235465722025417</v>
      </c>
      <c r="I56" s="41">
        <f t="shared" si="4"/>
        <v>22</v>
      </c>
      <c r="J56" s="12">
        <v>7189.1548806742203</v>
      </c>
      <c r="K56" s="12">
        <v>10000</v>
      </c>
      <c r="L56" s="12">
        <v>104603.708169801</v>
      </c>
      <c r="M56" s="33">
        <f t="shared" si="5"/>
        <v>111792.86305047522</v>
      </c>
      <c r="N56" s="33">
        <f t="shared" si="6"/>
        <v>13023.546572202542</v>
      </c>
      <c r="O56" s="36">
        <f t="shared" si="7"/>
        <v>3023.5465722025419</v>
      </c>
      <c r="P56" s="32">
        <v>137</v>
      </c>
      <c r="Q56" s="37" t="s">
        <v>168</v>
      </c>
    </row>
    <row r="57" spans="1:17" ht="15.75" customHeight="1" x14ac:dyDescent="0.25">
      <c r="A57" s="32" t="s">
        <v>79</v>
      </c>
      <c r="B57" s="7">
        <f>DATE(2012,4,12)</f>
        <v>41011</v>
      </c>
      <c r="C57" s="11">
        <v>23.55</v>
      </c>
      <c r="D57" s="12">
        <v>25.89</v>
      </c>
      <c r="E57" s="13">
        <v>22.37</v>
      </c>
      <c r="F57" s="7">
        <v>41033</v>
      </c>
      <c r="G57" s="27">
        <v>22.37</v>
      </c>
      <c r="H57" s="40">
        <f t="shared" si="3"/>
        <v>-5.0106157112526528E-2</v>
      </c>
      <c r="I57" s="41">
        <f t="shared" si="4"/>
        <v>22</v>
      </c>
      <c r="J57" s="12">
        <v>17470.2393926068</v>
      </c>
      <c r="K57" s="12">
        <v>718.91548806742196</v>
      </c>
      <c r="L57" s="12">
        <v>95322.623657868797</v>
      </c>
      <c r="M57" s="33">
        <f t="shared" si="5"/>
        <v>112792.8630504756</v>
      </c>
      <c r="N57" s="33">
        <f t="shared" si="6"/>
        <v>682.89339567168702</v>
      </c>
      <c r="O57" s="36">
        <f t="shared" si="7"/>
        <v>-36.022092395734944</v>
      </c>
      <c r="P57" s="32">
        <v>138.79</v>
      </c>
      <c r="Q57" s="37" t="s">
        <v>169</v>
      </c>
    </row>
    <row r="58" spans="1:17" ht="15" customHeight="1" x14ac:dyDescent="0.25">
      <c r="A58" s="32" t="s">
        <v>80</v>
      </c>
      <c r="B58" s="7">
        <f>DATE(2012,4,12)</f>
        <v>41011</v>
      </c>
      <c r="C58" s="11">
        <v>14.21</v>
      </c>
      <c r="D58" s="12">
        <v>15.62</v>
      </c>
      <c r="E58" s="13">
        <v>13.29</v>
      </c>
      <c r="F58" s="7">
        <v>41036</v>
      </c>
      <c r="G58" s="27">
        <v>14.1</v>
      </c>
      <c r="H58" s="40">
        <f t="shared" si="3"/>
        <v>-7.7410274454610276E-3</v>
      </c>
      <c r="I58" s="41">
        <f t="shared" si="4"/>
        <v>25</v>
      </c>
      <c r="J58" s="12">
        <v>41195.980781455597</v>
      </c>
      <c r="K58" s="12">
        <v>10000</v>
      </c>
      <c r="L58" s="12">
        <v>74100.017970217697</v>
      </c>
      <c r="M58" s="33">
        <f t="shared" si="5"/>
        <v>115295.99875167329</v>
      </c>
      <c r="N58" s="33">
        <f t="shared" si="6"/>
        <v>9922.5897255453892</v>
      </c>
      <c r="O58" s="36">
        <f t="shared" si="7"/>
        <v>-77.410274454610771</v>
      </c>
      <c r="P58" s="32">
        <v>138.79</v>
      </c>
      <c r="Q58" s="37" t="s">
        <v>170</v>
      </c>
    </row>
    <row r="59" spans="1:17" x14ac:dyDescent="0.25">
      <c r="A59" s="32" t="s">
        <v>29</v>
      </c>
      <c r="B59" s="7">
        <f>DATE(2012,4,16)</f>
        <v>41015</v>
      </c>
      <c r="C59" s="11">
        <v>37.01</v>
      </c>
      <c r="D59" s="12">
        <v>40.71</v>
      </c>
      <c r="E59" s="13">
        <v>35.15</v>
      </c>
      <c r="F59" s="7">
        <f>DATE(2012,4,26)</f>
        <v>41025</v>
      </c>
      <c r="G59" s="27">
        <v>45.8</v>
      </c>
      <c r="H59" s="40">
        <f t="shared" si="3"/>
        <v>0.23750337746554984</v>
      </c>
      <c r="I59" s="41">
        <f t="shared" si="4"/>
        <v>10</v>
      </c>
      <c r="J59" s="12">
        <v>31195.980781455601</v>
      </c>
      <c r="K59" s="12">
        <v>10000</v>
      </c>
      <c r="L59" s="12">
        <v>84100.017970217697</v>
      </c>
      <c r="M59" s="33">
        <f t="shared" si="5"/>
        <v>115295.99875167329</v>
      </c>
      <c r="N59" s="33">
        <f t="shared" si="6"/>
        <v>12375.033774655498</v>
      </c>
      <c r="O59" s="36">
        <f t="shared" si="7"/>
        <v>2375.0337746554978</v>
      </c>
      <c r="P59" s="32">
        <v>137.05000000000001</v>
      </c>
      <c r="Q59" s="37" t="s">
        <v>171</v>
      </c>
    </row>
    <row r="60" spans="1:17" x14ac:dyDescent="0.25">
      <c r="A60" s="32" t="s">
        <v>81</v>
      </c>
      <c r="B60" s="7">
        <f>DATE(2012,4,17)</f>
        <v>41016</v>
      </c>
      <c r="C60" s="11">
        <v>121.19</v>
      </c>
      <c r="D60" s="12">
        <v>133.29</v>
      </c>
      <c r="E60" s="13">
        <v>115.13</v>
      </c>
      <c r="F60" s="7">
        <v>41033</v>
      </c>
      <c r="G60" s="27">
        <v>115.13</v>
      </c>
      <c r="H60" s="40">
        <f t="shared" si="3"/>
        <v>-5.0004125752949935E-2</v>
      </c>
      <c r="I60" s="41">
        <f t="shared" si="4"/>
        <v>17</v>
      </c>
      <c r="J60" s="12">
        <v>32880.043871858201</v>
      </c>
      <c r="K60" s="12">
        <v>10000</v>
      </c>
      <c r="L60" s="12">
        <v>83473.689684202996</v>
      </c>
      <c r="M60" s="33">
        <f t="shared" si="5"/>
        <v>116353.7335560612</v>
      </c>
      <c r="N60" s="33">
        <f t="shared" si="6"/>
        <v>9499.9587424705005</v>
      </c>
      <c r="O60" s="36">
        <f t="shared" si="7"/>
        <v>-500.04125752949949</v>
      </c>
      <c r="P60" s="32">
        <v>139.08000000000001</v>
      </c>
      <c r="Q60" s="37" t="s">
        <v>172</v>
      </c>
    </row>
    <row r="61" spans="1:17" x14ac:dyDescent="0.25">
      <c r="A61" s="32" t="s">
        <v>82</v>
      </c>
      <c r="B61" s="7">
        <f>DATE(2012,4,18)</f>
        <v>41017</v>
      </c>
      <c r="C61" s="11">
        <v>36.549999999999997</v>
      </c>
      <c r="D61" s="12">
        <v>40.21</v>
      </c>
      <c r="E61" s="13">
        <v>34.72</v>
      </c>
      <c r="F61" s="7">
        <v>41033</v>
      </c>
      <c r="G61" s="27">
        <v>34.72</v>
      </c>
      <c r="H61" s="40">
        <f t="shared" si="3"/>
        <v>-5.0068399452804335E-2</v>
      </c>
      <c r="I61" s="41">
        <f t="shared" si="4"/>
        <v>16</v>
      </c>
      <c r="J61" s="12">
        <v>32553.043871858201</v>
      </c>
      <c r="K61" s="12">
        <v>10000</v>
      </c>
      <c r="L61" s="12">
        <v>83473.689684202996</v>
      </c>
      <c r="M61" s="33">
        <f t="shared" si="5"/>
        <v>116026.7335560612</v>
      </c>
      <c r="N61" s="33">
        <f t="shared" si="6"/>
        <v>9499.3160054719556</v>
      </c>
      <c r="O61" s="36">
        <f t="shared" si="7"/>
        <v>-500.68399452804442</v>
      </c>
      <c r="P61" s="32">
        <v>138.61000000000001</v>
      </c>
      <c r="Q61" s="37" t="s">
        <v>173</v>
      </c>
    </row>
    <row r="62" spans="1:17" x14ac:dyDescent="0.25">
      <c r="A62" s="32" t="s">
        <v>83</v>
      </c>
      <c r="B62" s="7">
        <f>DATE(2012,4,19)</f>
        <v>41018</v>
      </c>
      <c r="C62" s="11">
        <v>29.49</v>
      </c>
      <c r="D62" s="12">
        <v>32.43</v>
      </c>
      <c r="E62" s="13">
        <v>28.01</v>
      </c>
      <c r="F62" s="7">
        <v>41030</v>
      </c>
      <c r="G62" s="27">
        <v>31.5</v>
      </c>
      <c r="H62" s="40">
        <f t="shared" si="3"/>
        <v>6.8158697863682657E-2</v>
      </c>
      <c r="I62" s="41">
        <f t="shared" si="4"/>
        <v>12</v>
      </c>
      <c r="J62" s="12">
        <v>22720.508358599</v>
      </c>
      <c r="K62" s="12">
        <v>10000</v>
      </c>
      <c r="L62" s="12">
        <v>93297.374158049206</v>
      </c>
      <c r="M62" s="33">
        <f t="shared" si="5"/>
        <v>116017.88251664821</v>
      </c>
      <c r="N62" s="33">
        <f t="shared" si="6"/>
        <v>10681.586978636826</v>
      </c>
      <c r="O62" s="36">
        <f t="shared" si="7"/>
        <v>681.58697863682573</v>
      </c>
      <c r="P62" s="32">
        <v>137.72</v>
      </c>
      <c r="Q62" s="37" t="s">
        <v>174</v>
      </c>
    </row>
    <row r="63" spans="1:17" x14ac:dyDescent="0.25">
      <c r="A63" s="32" t="s">
        <v>84</v>
      </c>
      <c r="B63" s="7">
        <f>DATE(2012,4,20)</f>
        <v>41019</v>
      </c>
      <c r="C63" s="11">
        <v>87.2</v>
      </c>
      <c r="D63" s="12">
        <v>95.92</v>
      </c>
      <c r="E63" s="13">
        <v>82.84</v>
      </c>
      <c r="F63" s="7">
        <v>41044</v>
      </c>
      <c r="G63" s="27">
        <v>82.84</v>
      </c>
      <c r="H63" s="40">
        <f t="shared" si="3"/>
        <v>-4.9999999999999989E-2</v>
      </c>
      <c r="I63" s="41">
        <f t="shared" si="4"/>
        <v>25</v>
      </c>
      <c r="J63" s="12">
        <v>34232.4598102206</v>
      </c>
      <c r="K63" s="12">
        <v>10000</v>
      </c>
      <c r="L63" s="12">
        <v>82730.139460674094</v>
      </c>
      <c r="M63" s="33">
        <f t="shared" si="5"/>
        <v>116962.59927089469</v>
      </c>
      <c r="N63" s="33">
        <f t="shared" si="6"/>
        <v>9500</v>
      </c>
      <c r="O63" s="36">
        <f t="shared" si="7"/>
        <v>-500</v>
      </c>
      <c r="P63" s="32">
        <v>137.94999999999999</v>
      </c>
      <c r="Q63" s="37" t="s">
        <v>175</v>
      </c>
    </row>
    <row r="64" spans="1:17" x14ac:dyDescent="0.25">
      <c r="A64" s="32" t="s">
        <v>85</v>
      </c>
      <c r="B64" s="7">
        <f>DATE(2012,4,23)</f>
        <v>41022</v>
      </c>
      <c r="C64" s="11">
        <v>15.1</v>
      </c>
      <c r="D64" s="12">
        <v>16.61</v>
      </c>
      <c r="E64" s="13">
        <v>14.34</v>
      </c>
      <c r="F64" s="7">
        <v>41033</v>
      </c>
      <c r="G64" s="27">
        <v>14.34</v>
      </c>
      <c r="H64" s="40">
        <f t="shared" si="3"/>
        <v>-5.0331125827814557E-2</v>
      </c>
      <c r="I64" s="41">
        <f t="shared" si="4"/>
        <v>11</v>
      </c>
      <c r="J64" s="12">
        <v>24232.4598102206</v>
      </c>
      <c r="K64" s="12">
        <v>10000</v>
      </c>
      <c r="L64" s="12">
        <v>92730.139460674094</v>
      </c>
      <c r="M64" s="33">
        <f t="shared" si="5"/>
        <v>116962.59927089469</v>
      </c>
      <c r="N64" s="33">
        <f t="shared" si="6"/>
        <v>9496.688741721855</v>
      </c>
      <c r="O64" s="36">
        <f t="shared" si="7"/>
        <v>-503.31125827814503</v>
      </c>
      <c r="P64" s="32">
        <v>136.79</v>
      </c>
      <c r="Q64" s="37" t="s">
        <v>176</v>
      </c>
    </row>
    <row r="65" spans="1:17" x14ac:dyDescent="0.25">
      <c r="A65" s="32" t="s">
        <v>86</v>
      </c>
      <c r="B65" s="7">
        <f>DATE(2012,4,25)</f>
        <v>41024</v>
      </c>
      <c r="C65" s="11">
        <v>33.090000000000003</v>
      </c>
      <c r="D65" s="12">
        <v>36.39</v>
      </c>
      <c r="E65" s="13">
        <v>31.43</v>
      </c>
      <c r="F65" s="7">
        <v>41045</v>
      </c>
      <c r="G65" s="27">
        <v>33.5</v>
      </c>
      <c r="H65" s="40">
        <f t="shared" si="3"/>
        <v>1.2390450287095695E-2</v>
      </c>
      <c r="I65" s="41">
        <f t="shared" si="4"/>
        <v>21</v>
      </c>
      <c r="J65" s="12">
        <v>14418.5510527689</v>
      </c>
      <c r="K65" s="12">
        <v>10000</v>
      </c>
      <c r="L65" s="12">
        <v>102534.233320503</v>
      </c>
      <c r="M65" s="33">
        <f t="shared" si="5"/>
        <v>116952.7843732719</v>
      </c>
      <c r="N65" s="33">
        <f t="shared" si="6"/>
        <v>10123.904502870957</v>
      </c>
      <c r="O65" s="36">
        <f t="shared" si="7"/>
        <v>123.904502870957</v>
      </c>
      <c r="P65" s="32">
        <v>139.19</v>
      </c>
      <c r="Q65" s="37" t="s">
        <v>177</v>
      </c>
    </row>
    <row r="66" spans="1:17" x14ac:dyDescent="0.25">
      <c r="A66" s="32" t="s">
        <v>87</v>
      </c>
      <c r="B66" s="7">
        <f>DATE(2012,4,26)</f>
        <v>41025</v>
      </c>
      <c r="C66" s="11">
        <v>44.77</v>
      </c>
      <c r="D66" s="12">
        <v>49.25</v>
      </c>
      <c r="E66" s="13">
        <v>42.53</v>
      </c>
      <c r="F66" s="7">
        <v>41054</v>
      </c>
      <c r="G66" s="27">
        <v>45.4</v>
      </c>
      <c r="H66" s="40">
        <f t="shared" si="3"/>
        <v>1.4071923162832151E-2</v>
      </c>
      <c r="I66" s="41">
        <f t="shared" si="4"/>
        <v>29</v>
      </c>
      <c r="J66" s="12">
        <v>5112.8601687300297</v>
      </c>
      <c r="K66" s="12">
        <v>10000</v>
      </c>
      <c r="L66" s="12">
        <v>111855.799554663</v>
      </c>
      <c r="M66" s="33">
        <f t="shared" si="5"/>
        <v>116968.65972339302</v>
      </c>
      <c r="N66" s="33">
        <f t="shared" si="6"/>
        <v>10140.719231628322</v>
      </c>
      <c r="O66" s="36">
        <f t="shared" si="7"/>
        <v>140.71923162832172</v>
      </c>
      <c r="P66" s="32">
        <v>140.16</v>
      </c>
      <c r="Q66" s="37" t="s">
        <v>178</v>
      </c>
    </row>
    <row r="67" spans="1:17" x14ac:dyDescent="0.25">
      <c r="A67" s="32" t="s">
        <v>88</v>
      </c>
      <c r="B67" s="7">
        <f>DATE(2012,4,27)</f>
        <v>41026</v>
      </c>
      <c r="C67" s="11">
        <v>22.25</v>
      </c>
      <c r="D67" s="12">
        <v>24.47</v>
      </c>
      <c r="E67" s="13">
        <v>21.14</v>
      </c>
      <c r="F67" s="7">
        <v>41046</v>
      </c>
      <c r="G67" s="27">
        <v>21.14</v>
      </c>
      <c r="H67" s="40">
        <f t="shared" si="3"/>
        <v>-4.9887640449438178E-2</v>
      </c>
      <c r="I67" s="41">
        <f t="shared" si="4"/>
        <v>20</v>
      </c>
      <c r="J67" s="12">
        <v>5261.8665987989298</v>
      </c>
      <c r="K67" s="12">
        <v>511.28601687300301</v>
      </c>
      <c r="L67" s="12">
        <v>111756.495182279</v>
      </c>
      <c r="M67" s="33">
        <f t="shared" si="5"/>
        <v>117018.36178107793</v>
      </c>
      <c r="N67" s="33">
        <f t="shared" si="6"/>
        <v>485.77916389641723</v>
      </c>
      <c r="O67" s="36">
        <f t="shared" si="7"/>
        <v>-25.506852976585776</v>
      </c>
      <c r="P67" s="32">
        <v>140.38999999999999</v>
      </c>
      <c r="Q67" s="37" t="s">
        <v>179</v>
      </c>
    </row>
    <row r="68" spans="1:17" x14ac:dyDescent="0.25">
      <c r="A68" s="32" t="s">
        <v>89</v>
      </c>
      <c r="B68" s="7">
        <f>DATE(2012,4,30)</f>
        <v>41029</v>
      </c>
      <c r="C68" s="11">
        <v>23.31</v>
      </c>
      <c r="D68" s="12">
        <v>25.64</v>
      </c>
      <c r="E68" s="13">
        <v>22.14</v>
      </c>
      <c r="F68" s="7">
        <v>41046</v>
      </c>
      <c r="G68" s="27">
        <v>22.14</v>
      </c>
      <c r="H68" s="40">
        <f t="shared" si="3"/>
        <v>-5.0193050193050114E-2</v>
      </c>
      <c r="I68" s="41">
        <f t="shared" si="4"/>
        <v>17</v>
      </c>
      <c r="J68" s="12">
        <v>4735.6799389190301</v>
      </c>
      <c r="K68" s="12">
        <v>526.186659879893</v>
      </c>
      <c r="L68" s="12">
        <v>112282.681842159</v>
      </c>
      <c r="M68" s="33">
        <f t="shared" si="5"/>
        <v>117018.36178107803</v>
      </c>
      <c r="N68" s="33">
        <f t="shared" si="6"/>
        <v>499.77574644962817</v>
      </c>
      <c r="O68" s="36">
        <f t="shared" si="7"/>
        <v>-26.410913430264827</v>
      </c>
      <c r="P68" s="32">
        <v>139.87</v>
      </c>
      <c r="Q68" s="37" t="s">
        <v>180</v>
      </c>
    </row>
    <row r="69" spans="1:17" x14ac:dyDescent="0.25">
      <c r="A69" s="32" t="s">
        <v>52</v>
      </c>
      <c r="B69" s="7">
        <v>41030</v>
      </c>
      <c r="C69" s="23">
        <v>15.21</v>
      </c>
      <c r="D69" s="24">
        <v>16.73</v>
      </c>
      <c r="E69" s="25">
        <v>14.45</v>
      </c>
      <c r="F69" s="7">
        <v>41038</v>
      </c>
      <c r="G69" s="31">
        <v>14.45</v>
      </c>
      <c r="H69" s="40">
        <f t="shared" si="3"/>
        <v>-4.9967126890203911E-2</v>
      </c>
      <c r="I69" s="41">
        <f t="shared" si="4"/>
        <v>8</v>
      </c>
      <c r="J69" s="12">
        <v>16731.089994051701</v>
      </c>
      <c r="K69" s="12">
        <v>473.56799389190297</v>
      </c>
      <c r="L69" s="12">
        <v>102658.872410246</v>
      </c>
      <c r="M69" s="33">
        <f t="shared" ref="M69:M100" si="8">J69+L69</f>
        <v>119389.96240429769</v>
      </c>
      <c r="N69" s="33">
        <f t="shared" ref="N69:N100" si="9">K69*(1+H69)</f>
        <v>449.90516184996699</v>
      </c>
      <c r="O69" s="36">
        <f t="shared" ref="O69:O100" si="10">N69-K69</f>
        <v>-23.662832041935985</v>
      </c>
      <c r="P69" s="32">
        <v>140.74</v>
      </c>
      <c r="Q69" s="37" t="s">
        <v>181</v>
      </c>
    </row>
    <row r="70" spans="1:17" x14ac:dyDescent="0.25">
      <c r="A70" s="32" t="s">
        <v>53</v>
      </c>
      <c r="B70" s="7">
        <v>41032</v>
      </c>
      <c r="C70" s="23">
        <v>84.49</v>
      </c>
      <c r="D70" s="24">
        <v>92.94</v>
      </c>
      <c r="E70" s="25">
        <v>80.260000000000005</v>
      </c>
      <c r="F70" s="7">
        <v>41046</v>
      </c>
      <c r="G70" s="27">
        <v>80.260000000000005</v>
      </c>
      <c r="H70" s="40">
        <f t="shared" ref="H70:H115" si="11">(G70-C70)/C70</f>
        <v>-5.0065096461119542E-2</v>
      </c>
      <c r="I70" s="41">
        <f t="shared" ref="I70:I115" si="12">F70-B70</f>
        <v>14</v>
      </c>
      <c r="J70" s="12">
        <v>6731.0899940516802</v>
      </c>
      <c r="K70" s="12">
        <v>10000</v>
      </c>
      <c r="L70" s="12">
        <v>112658.872410246</v>
      </c>
      <c r="M70" s="33">
        <f t="shared" si="8"/>
        <v>119389.96240429768</v>
      </c>
      <c r="N70" s="33">
        <f t="shared" si="9"/>
        <v>9499.3490353888046</v>
      </c>
      <c r="O70" s="36">
        <f t="shared" si="10"/>
        <v>-500.65096461119538</v>
      </c>
      <c r="P70" s="32">
        <v>139.25</v>
      </c>
      <c r="Q70" s="37" t="s">
        <v>182</v>
      </c>
    </row>
    <row r="71" spans="1:17" x14ac:dyDescent="0.25">
      <c r="A71" s="32" t="s">
        <v>54</v>
      </c>
      <c r="B71" s="7">
        <v>41036</v>
      </c>
      <c r="C71" s="23">
        <v>50.99</v>
      </c>
      <c r="D71" s="24">
        <v>56.09</v>
      </c>
      <c r="E71" s="25">
        <v>48.44</v>
      </c>
      <c r="F71" s="7">
        <v>41051</v>
      </c>
      <c r="G71" s="27">
        <v>52.8</v>
      </c>
      <c r="H71" s="40">
        <f t="shared" si="11"/>
        <v>3.5497156305157776E-2</v>
      </c>
      <c r="I71" s="41">
        <f t="shared" si="12"/>
        <v>15</v>
      </c>
      <c r="J71" s="12">
        <v>17060.980994646499</v>
      </c>
      <c r="K71" s="12">
        <v>673.10899940516799</v>
      </c>
      <c r="L71" s="12">
        <v>103331.981409652</v>
      </c>
      <c r="M71" s="33">
        <f t="shared" si="8"/>
        <v>120392.96240429849</v>
      </c>
      <c r="N71" s="33">
        <f t="shared" si="9"/>
        <v>697.00245476746159</v>
      </c>
      <c r="O71" s="36">
        <f t="shared" si="10"/>
        <v>23.893455362293594</v>
      </c>
      <c r="P71" s="32">
        <v>137.1</v>
      </c>
      <c r="Q71" s="37" t="s">
        <v>183</v>
      </c>
    </row>
    <row r="72" spans="1:17" x14ac:dyDescent="0.25">
      <c r="A72" s="32" t="s">
        <v>55</v>
      </c>
      <c r="B72" s="7">
        <v>41038</v>
      </c>
      <c r="C72" s="23">
        <v>9.15</v>
      </c>
      <c r="D72" s="24">
        <v>10.06</v>
      </c>
      <c r="E72" s="25">
        <v>8.69</v>
      </c>
      <c r="F72" s="7">
        <v>41059</v>
      </c>
      <c r="G72" s="27">
        <v>9.15</v>
      </c>
      <c r="H72" s="40">
        <f t="shared" si="11"/>
        <v>0</v>
      </c>
      <c r="I72" s="41">
        <f t="shared" si="12"/>
        <v>21</v>
      </c>
      <c r="J72" s="12">
        <v>7060.9809946465102</v>
      </c>
      <c r="K72" s="12">
        <v>10000</v>
      </c>
      <c r="L72" s="12">
        <v>113331.981409652</v>
      </c>
      <c r="M72" s="33">
        <f t="shared" si="8"/>
        <v>120392.96240429851</v>
      </c>
      <c r="N72" s="33">
        <f t="shared" si="9"/>
        <v>10000</v>
      </c>
      <c r="O72" s="36">
        <f t="shared" si="10"/>
        <v>0</v>
      </c>
      <c r="P72" s="32">
        <v>135.74</v>
      </c>
      <c r="Q72" s="37" t="s">
        <v>184</v>
      </c>
    </row>
    <row r="73" spans="1:17" x14ac:dyDescent="0.25">
      <c r="A73" s="32" t="s">
        <v>56</v>
      </c>
      <c r="B73" s="7">
        <v>41039</v>
      </c>
      <c r="C73" s="23">
        <v>14.49</v>
      </c>
      <c r="D73" s="24">
        <v>15.94</v>
      </c>
      <c r="E73" s="25">
        <v>13.77</v>
      </c>
      <c r="F73" s="7">
        <v>41047</v>
      </c>
      <c r="G73" s="31">
        <v>13.77</v>
      </c>
      <c r="H73" s="40">
        <f t="shared" si="11"/>
        <v>-4.9689440993788865E-2</v>
      </c>
      <c r="I73" s="41">
        <f t="shared" si="12"/>
        <v>8</v>
      </c>
      <c r="J73" s="12">
        <v>6354.8828951818596</v>
      </c>
      <c r="K73" s="12">
        <v>706.098099464651</v>
      </c>
      <c r="L73" s="12">
        <v>114038.079509116</v>
      </c>
      <c r="M73" s="33">
        <f t="shared" si="8"/>
        <v>120392.96240429785</v>
      </c>
      <c r="N73" s="33">
        <f t="shared" si="9"/>
        <v>671.01247961547574</v>
      </c>
      <c r="O73" s="36">
        <f t="shared" si="10"/>
        <v>-35.085619849175259</v>
      </c>
      <c r="P73" s="32">
        <v>136.02000000000001</v>
      </c>
      <c r="Q73" s="37" t="s">
        <v>185</v>
      </c>
    </row>
    <row r="74" spans="1:17" x14ac:dyDescent="0.25">
      <c r="A74" s="32" t="s">
        <v>57</v>
      </c>
      <c r="B74" s="7">
        <v>41040</v>
      </c>
      <c r="C74" s="23">
        <v>3.84</v>
      </c>
      <c r="D74" s="24">
        <v>4.22</v>
      </c>
      <c r="E74" s="25">
        <v>3.65</v>
      </c>
      <c r="F74" s="7">
        <v>41046</v>
      </c>
      <c r="G74" s="31">
        <v>3.65</v>
      </c>
      <c r="H74" s="40">
        <f t="shared" si="11"/>
        <v>-4.9479166666666657E-2</v>
      </c>
      <c r="I74" s="41">
        <f t="shared" si="12"/>
        <v>6</v>
      </c>
      <c r="J74" s="12">
        <v>16401.3946056637</v>
      </c>
      <c r="K74" s="12">
        <v>635.48828951818598</v>
      </c>
      <c r="L74" s="12">
        <v>104673.567798634</v>
      </c>
      <c r="M74" s="33">
        <f t="shared" si="8"/>
        <v>121074.96240429769</v>
      </c>
      <c r="N74" s="33">
        <f t="shared" si="9"/>
        <v>604.04485852640073</v>
      </c>
      <c r="O74" s="36">
        <f t="shared" si="10"/>
        <v>-31.443430991785249</v>
      </c>
      <c r="P74" s="32">
        <v>135.61000000000001</v>
      </c>
      <c r="Q74" s="37" t="s">
        <v>186</v>
      </c>
    </row>
    <row r="75" spans="1:17" x14ac:dyDescent="0.25">
      <c r="A75" s="32" t="s">
        <v>58</v>
      </c>
      <c r="B75" s="7">
        <v>41044</v>
      </c>
      <c r="C75" s="23">
        <v>41.25</v>
      </c>
      <c r="D75" s="24">
        <v>45.38</v>
      </c>
      <c r="E75" s="25">
        <v>39.18</v>
      </c>
      <c r="F75" s="7">
        <v>41054</v>
      </c>
      <c r="G75" s="31">
        <v>45.38</v>
      </c>
      <c r="H75" s="40">
        <f t="shared" si="11"/>
        <v>0.10012121212121218</v>
      </c>
      <c r="I75" s="41">
        <f t="shared" si="12"/>
        <v>10</v>
      </c>
      <c r="J75" s="12">
        <v>15898.3946056637</v>
      </c>
      <c r="K75" s="12">
        <v>10000</v>
      </c>
      <c r="L75" s="12">
        <v>104673.567798634</v>
      </c>
      <c r="M75" s="33">
        <f t="shared" si="8"/>
        <v>120571.96240429769</v>
      </c>
      <c r="N75" s="33">
        <f t="shared" si="9"/>
        <v>11001.212121212122</v>
      </c>
      <c r="O75" s="36">
        <f t="shared" si="10"/>
        <v>1001.2121212121219</v>
      </c>
      <c r="P75" s="32">
        <v>133.34</v>
      </c>
      <c r="Q75" s="37" t="s">
        <v>187</v>
      </c>
    </row>
    <row r="76" spans="1:17" x14ac:dyDescent="0.25">
      <c r="A76" s="32" t="s">
        <v>59</v>
      </c>
      <c r="B76" s="7">
        <v>41046</v>
      </c>
      <c r="C76" s="23">
        <v>44.25</v>
      </c>
      <c r="D76" s="24">
        <v>48.67</v>
      </c>
      <c r="E76" s="25">
        <v>42.04</v>
      </c>
      <c r="F76" s="7">
        <v>41052</v>
      </c>
      <c r="G76" s="31">
        <v>42.04</v>
      </c>
      <c r="H76" s="40">
        <f t="shared" si="11"/>
        <v>-4.9943502824858779E-2</v>
      </c>
      <c r="I76" s="41">
        <f t="shared" si="12"/>
        <v>6</v>
      </c>
      <c r="J76" s="12">
        <v>5898.3946056636796</v>
      </c>
      <c r="K76" s="12">
        <v>10000</v>
      </c>
      <c r="L76" s="12">
        <v>114673.567798634</v>
      </c>
      <c r="M76" s="33">
        <f t="shared" si="8"/>
        <v>120571.96240429768</v>
      </c>
      <c r="N76" s="33">
        <f t="shared" si="9"/>
        <v>9500.5649717514116</v>
      </c>
      <c r="O76" s="36">
        <f t="shared" si="10"/>
        <v>-499.43502824858842</v>
      </c>
      <c r="P76" s="32">
        <v>130.86000000000001</v>
      </c>
      <c r="Q76" s="37" t="s">
        <v>188</v>
      </c>
    </row>
    <row r="77" spans="1:17" x14ac:dyDescent="0.25">
      <c r="A77" s="32" t="s">
        <v>18</v>
      </c>
      <c r="B77" s="7">
        <v>41050</v>
      </c>
      <c r="C77" s="23">
        <v>57.29</v>
      </c>
      <c r="D77" s="24">
        <v>63.02</v>
      </c>
      <c r="E77" s="25">
        <v>54.42</v>
      </c>
      <c r="F77" s="7">
        <v>41066</v>
      </c>
      <c r="G77" s="31">
        <v>63.02</v>
      </c>
      <c r="H77" s="40">
        <f t="shared" si="11"/>
        <v>0.10001745505323799</v>
      </c>
      <c r="I77" s="41">
        <f t="shared" si="12"/>
        <v>16</v>
      </c>
      <c r="J77" s="12">
        <v>24757.444739294599</v>
      </c>
      <c r="K77" s="12">
        <v>589.83946056636796</v>
      </c>
      <c r="L77" s="12">
        <v>94789.839265308896</v>
      </c>
      <c r="M77" s="33">
        <f t="shared" si="8"/>
        <v>119547.2840046035</v>
      </c>
      <c r="N77" s="33">
        <f t="shared" si="9"/>
        <v>648.83370230219077</v>
      </c>
      <c r="O77" s="36">
        <f t="shared" si="10"/>
        <v>58.994241735822811</v>
      </c>
      <c r="P77" s="32">
        <v>131.97</v>
      </c>
      <c r="Q77" s="37" t="s">
        <v>189</v>
      </c>
    </row>
    <row r="78" spans="1:17" x14ac:dyDescent="0.25">
      <c r="A78" s="32" t="s">
        <v>31</v>
      </c>
      <c r="B78" s="7">
        <v>41051</v>
      </c>
      <c r="C78" s="23">
        <v>20.8</v>
      </c>
      <c r="D78" s="24">
        <v>22.88</v>
      </c>
      <c r="E78" s="25">
        <v>19.760000000000002</v>
      </c>
      <c r="F78" s="7">
        <v>41061</v>
      </c>
      <c r="G78" s="31">
        <v>19.760000000000002</v>
      </c>
      <c r="H78" s="40">
        <f t="shared" si="11"/>
        <v>-4.9999999999999954E-2</v>
      </c>
      <c r="I78" s="41">
        <f t="shared" si="12"/>
        <v>10</v>
      </c>
      <c r="J78" s="12">
        <v>27781.444739294599</v>
      </c>
      <c r="K78" s="12">
        <v>10000</v>
      </c>
      <c r="L78" s="12">
        <v>94789.839265308896</v>
      </c>
      <c r="M78" s="33">
        <f t="shared" si="8"/>
        <v>122571.2840046035</v>
      </c>
      <c r="N78" s="33">
        <f t="shared" si="9"/>
        <v>9500</v>
      </c>
      <c r="O78" s="36">
        <f t="shared" si="10"/>
        <v>-500</v>
      </c>
      <c r="P78" s="32">
        <v>132.19999999999999</v>
      </c>
      <c r="Q78" s="37" t="s">
        <v>190</v>
      </c>
    </row>
    <row r="79" spans="1:17" x14ac:dyDescent="0.25">
      <c r="A79" s="32" t="s">
        <v>60</v>
      </c>
      <c r="B79" s="7">
        <v>41052</v>
      </c>
      <c r="C79" s="14">
        <v>6.39</v>
      </c>
      <c r="D79" s="15">
        <v>7.03</v>
      </c>
      <c r="E79" s="16">
        <v>6.07</v>
      </c>
      <c r="F79" s="7">
        <v>41082</v>
      </c>
      <c r="G79" s="28">
        <v>6.45</v>
      </c>
      <c r="H79" s="40">
        <f t="shared" si="11"/>
        <v>9.3896713615024257E-3</v>
      </c>
      <c r="I79" s="41">
        <f t="shared" si="12"/>
        <v>30</v>
      </c>
      <c r="J79" s="12">
        <v>18464.3425614099</v>
      </c>
      <c r="K79" s="12">
        <v>10000</v>
      </c>
      <c r="L79" s="12">
        <v>104070.923777241</v>
      </c>
      <c r="M79" s="33">
        <f t="shared" si="8"/>
        <v>122535.26633865089</v>
      </c>
      <c r="N79" s="33">
        <f t="shared" si="9"/>
        <v>10093.896713615024</v>
      </c>
      <c r="O79" s="36">
        <f t="shared" si="10"/>
        <v>93.896713615024055</v>
      </c>
      <c r="P79" s="32">
        <v>132.27000000000001</v>
      </c>
      <c r="Q79" s="37" t="s">
        <v>191</v>
      </c>
    </row>
    <row r="80" spans="1:17" x14ac:dyDescent="0.25">
      <c r="A80" s="32" t="s">
        <v>61</v>
      </c>
      <c r="B80" s="7">
        <v>41053</v>
      </c>
      <c r="C80" s="17">
        <v>11.11</v>
      </c>
      <c r="D80" s="18">
        <v>12.22</v>
      </c>
      <c r="E80" s="19">
        <v>10.55</v>
      </c>
      <c r="F80" s="7">
        <v>41060</v>
      </c>
      <c r="G80" s="29">
        <v>12.22</v>
      </c>
      <c r="H80" s="40">
        <f t="shared" si="11"/>
        <v>9.9909990999100029E-2</v>
      </c>
      <c r="I80" s="41">
        <f t="shared" si="12"/>
        <v>7</v>
      </c>
      <c r="J80" s="12">
        <v>9505.1395995341609</v>
      </c>
      <c r="K80" s="12">
        <v>10000</v>
      </c>
      <c r="L80" s="12">
        <v>113006.51923618899</v>
      </c>
      <c r="M80" s="33">
        <f t="shared" si="8"/>
        <v>122511.65883572315</v>
      </c>
      <c r="N80" s="33">
        <f t="shared" si="9"/>
        <v>10999.099909990999</v>
      </c>
      <c r="O80" s="36">
        <f t="shared" si="10"/>
        <v>999.09990999099864</v>
      </c>
      <c r="P80" s="32">
        <v>132.53</v>
      </c>
      <c r="Q80" s="37" t="s">
        <v>192</v>
      </c>
    </row>
    <row r="81" spans="1:17" x14ac:dyDescent="0.25">
      <c r="A81" s="32" t="s">
        <v>62</v>
      </c>
      <c r="B81" s="7">
        <v>41058</v>
      </c>
      <c r="C81" s="17">
        <v>44</v>
      </c>
      <c r="D81" s="18">
        <v>48.4</v>
      </c>
      <c r="E81" s="19">
        <v>41.8</v>
      </c>
      <c r="F81" s="7">
        <v>41061</v>
      </c>
      <c r="G81" s="29">
        <v>41.8</v>
      </c>
      <c r="H81" s="40">
        <f t="shared" si="11"/>
        <v>-5.0000000000000065E-2</v>
      </c>
      <c r="I81" s="41">
        <f t="shared" si="12"/>
        <v>3</v>
      </c>
      <c r="J81" s="12">
        <v>9225.6306635019992</v>
      </c>
      <c r="K81" s="12">
        <v>950.51395995341602</v>
      </c>
      <c r="L81" s="12">
        <v>113250.935096678</v>
      </c>
      <c r="M81" s="33">
        <f t="shared" si="8"/>
        <v>122476.56576018</v>
      </c>
      <c r="N81" s="33">
        <f t="shared" si="9"/>
        <v>902.9882619557452</v>
      </c>
      <c r="O81" s="36">
        <f t="shared" si="10"/>
        <v>-47.525697997670818</v>
      </c>
      <c r="P81" s="32">
        <v>133.69999999999999</v>
      </c>
      <c r="Q81" s="37" t="s">
        <v>193</v>
      </c>
    </row>
    <row r="82" spans="1:17" x14ac:dyDescent="0.25">
      <c r="A82" s="32" t="s">
        <v>63</v>
      </c>
      <c r="B82" s="7">
        <v>41059</v>
      </c>
      <c r="C82" s="17">
        <v>59.98</v>
      </c>
      <c r="D82" s="18">
        <v>65.98</v>
      </c>
      <c r="E82" s="19">
        <v>56.98</v>
      </c>
      <c r="F82" s="7">
        <v>41089</v>
      </c>
      <c r="G82" s="27">
        <v>62.7</v>
      </c>
      <c r="H82" s="40">
        <f t="shared" si="11"/>
        <v>4.5348449483161156E-2</v>
      </c>
      <c r="I82" s="41">
        <f t="shared" si="12"/>
        <v>30</v>
      </c>
      <c r="J82" s="12">
        <v>17804.067597151799</v>
      </c>
      <c r="K82" s="12">
        <v>922.56306635019996</v>
      </c>
      <c r="L82" s="12">
        <v>104173.49816302799</v>
      </c>
      <c r="M82" s="33">
        <f t="shared" si="8"/>
        <v>121977.5657601798</v>
      </c>
      <c r="N82" s="33">
        <f t="shared" si="9"/>
        <v>964.39987095961214</v>
      </c>
      <c r="O82" s="36">
        <f t="shared" si="10"/>
        <v>41.836804609412184</v>
      </c>
      <c r="P82" s="32">
        <v>131.76</v>
      </c>
      <c r="Q82" s="37" t="s">
        <v>194</v>
      </c>
    </row>
    <row r="83" spans="1:17" x14ac:dyDescent="0.25">
      <c r="A83" s="32" t="s">
        <v>9</v>
      </c>
      <c r="B83" s="7">
        <v>41060</v>
      </c>
      <c r="C83" s="17">
        <v>26.5</v>
      </c>
      <c r="D83" s="18">
        <v>29.69</v>
      </c>
      <c r="E83" s="19">
        <v>25.64</v>
      </c>
      <c r="F83" s="7">
        <v>41061</v>
      </c>
      <c r="G83" s="29">
        <v>25.64</v>
      </c>
      <c r="H83" s="40">
        <f t="shared" si="11"/>
        <v>-3.2452830188679227E-2</v>
      </c>
      <c r="I83" s="41">
        <f t="shared" si="12"/>
        <v>1</v>
      </c>
      <c r="J83" s="12">
        <v>17727.067597151799</v>
      </c>
      <c r="K83" s="12">
        <v>10000</v>
      </c>
      <c r="L83" s="12">
        <v>104173.49816302799</v>
      </c>
      <c r="M83" s="33">
        <f t="shared" si="8"/>
        <v>121900.5657601798</v>
      </c>
      <c r="N83" s="33">
        <f t="shared" si="9"/>
        <v>9675.4716981132078</v>
      </c>
      <c r="O83" s="36">
        <f t="shared" si="10"/>
        <v>-324.52830188679218</v>
      </c>
      <c r="P83" s="32">
        <v>131.47</v>
      </c>
      <c r="Q83" s="37" t="s">
        <v>195</v>
      </c>
    </row>
    <row r="84" spans="1:17" x14ac:dyDescent="0.25">
      <c r="A84" s="32" t="s">
        <v>64</v>
      </c>
      <c r="B84" s="7">
        <v>41061</v>
      </c>
      <c r="C84" s="17">
        <v>16</v>
      </c>
      <c r="D84" s="18">
        <v>17.600000000000001</v>
      </c>
      <c r="E84" s="19">
        <v>15.2</v>
      </c>
      <c r="F84" s="7">
        <v>41080</v>
      </c>
      <c r="G84" s="29">
        <v>17.600000000000001</v>
      </c>
      <c r="H84" s="40">
        <f t="shared" si="11"/>
        <v>0.10000000000000009</v>
      </c>
      <c r="I84" s="41">
        <f t="shared" si="12"/>
        <v>19</v>
      </c>
      <c r="J84" s="12">
        <v>27804.055859107499</v>
      </c>
      <c r="K84" s="12">
        <v>10000</v>
      </c>
      <c r="L84" s="12">
        <v>93222.984203074593</v>
      </c>
      <c r="M84" s="33">
        <f t="shared" si="8"/>
        <v>121027.04006218209</v>
      </c>
      <c r="N84" s="33">
        <f t="shared" si="9"/>
        <v>11000</v>
      </c>
      <c r="O84" s="36">
        <f t="shared" si="10"/>
        <v>1000</v>
      </c>
      <c r="P84" s="32">
        <v>128.16</v>
      </c>
      <c r="Q84" s="37" t="s">
        <v>196</v>
      </c>
    </row>
    <row r="85" spans="1:17" x14ac:dyDescent="0.25">
      <c r="A85" s="32" t="s">
        <v>10</v>
      </c>
      <c r="B85" s="7">
        <v>41064</v>
      </c>
      <c r="C85" s="17">
        <v>25.49</v>
      </c>
      <c r="D85" s="18">
        <v>28.04</v>
      </c>
      <c r="E85" s="19">
        <v>24.22</v>
      </c>
      <c r="F85" s="7">
        <v>41086</v>
      </c>
      <c r="G85" s="29">
        <v>24.22</v>
      </c>
      <c r="H85" s="40">
        <f t="shared" si="11"/>
        <v>-4.9823460180462915E-2</v>
      </c>
      <c r="I85" s="41">
        <f t="shared" si="12"/>
        <v>22</v>
      </c>
      <c r="J85" s="12">
        <v>29304.827948661499</v>
      </c>
      <c r="K85" s="12">
        <v>10000</v>
      </c>
      <c r="L85" s="12">
        <v>92696.797543194698</v>
      </c>
      <c r="M85" s="33">
        <f t="shared" si="8"/>
        <v>122001.62549185619</v>
      </c>
      <c r="N85" s="33">
        <f t="shared" si="9"/>
        <v>9501.7653981953717</v>
      </c>
      <c r="O85" s="36">
        <f t="shared" si="10"/>
        <v>-498.23460180462826</v>
      </c>
      <c r="P85" s="32">
        <v>128.1</v>
      </c>
      <c r="Q85" s="37" t="s">
        <v>197</v>
      </c>
    </row>
    <row r="86" spans="1:17" x14ac:dyDescent="0.25">
      <c r="A86" s="32" t="s">
        <v>65</v>
      </c>
      <c r="B86" s="7">
        <v>41066</v>
      </c>
      <c r="C86" s="17">
        <v>46.75</v>
      </c>
      <c r="D86" s="18">
        <v>51.42</v>
      </c>
      <c r="E86" s="19">
        <v>44.41</v>
      </c>
      <c r="F86" s="7">
        <f>DATE(2012,7,3)</f>
        <v>41093</v>
      </c>
      <c r="G86" s="29">
        <v>51.42</v>
      </c>
      <c r="H86" s="40">
        <f t="shared" si="11"/>
        <v>9.9893048128342279E-2</v>
      </c>
      <c r="I86" s="41">
        <f t="shared" si="12"/>
        <v>27</v>
      </c>
      <c r="J86" s="12">
        <v>30125.832317545501</v>
      </c>
      <c r="K86" s="12">
        <v>10000</v>
      </c>
      <c r="L86" s="12">
        <v>92023.688543789598</v>
      </c>
      <c r="M86" s="33">
        <f t="shared" si="8"/>
        <v>122149.5208613351</v>
      </c>
      <c r="N86" s="33">
        <f t="shared" si="9"/>
        <v>10998.930481283422</v>
      </c>
      <c r="O86" s="36">
        <f t="shared" si="10"/>
        <v>998.93048128342161</v>
      </c>
      <c r="P86" s="32">
        <v>131.97</v>
      </c>
      <c r="Q86" s="37" t="s">
        <v>198</v>
      </c>
    </row>
    <row r="87" spans="1:17" x14ac:dyDescent="0.25">
      <c r="A87" s="32" t="s">
        <v>43</v>
      </c>
      <c r="B87" s="7">
        <v>41071</v>
      </c>
      <c r="C87" s="17">
        <v>18.75</v>
      </c>
      <c r="D87" s="18">
        <v>20.62</v>
      </c>
      <c r="E87" s="19">
        <v>17.809999999999999</v>
      </c>
      <c r="F87" s="7">
        <v>41081</v>
      </c>
      <c r="G87" s="27">
        <v>19.5</v>
      </c>
      <c r="H87" s="40">
        <f t="shared" si="11"/>
        <v>0.04</v>
      </c>
      <c r="I87" s="41">
        <f t="shared" si="12"/>
        <v>10</v>
      </c>
      <c r="J87" s="12">
        <v>31610.605162176598</v>
      </c>
      <c r="K87" s="12">
        <v>10000</v>
      </c>
      <c r="L87" s="12">
        <v>91512.402526916601</v>
      </c>
      <c r="M87" s="33">
        <f t="shared" si="8"/>
        <v>123123.0076890932</v>
      </c>
      <c r="N87" s="33">
        <f t="shared" si="9"/>
        <v>10400</v>
      </c>
      <c r="O87" s="36">
        <f t="shared" si="10"/>
        <v>400</v>
      </c>
      <c r="P87" s="32">
        <v>131.41</v>
      </c>
      <c r="Q87" s="37" t="s">
        <v>199</v>
      </c>
    </row>
    <row r="88" spans="1:17" x14ac:dyDescent="0.25">
      <c r="A88" s="32" t="s">
        <v>66</v>
      </c>
      <c r="B88" s="7">
        <v>41074</v>
      </c>
      <c r="C88" s="17">
        <v>19.95</v>
      </c>
      <c r="D88" s="18">
        <v>21.95</v>
      </c>
      <c r="E88" s="19">
        <v>18.95</v>
      </c>
      <c r="F88" s="7">
        <v>41086</v>
      </c>
      <c r="G88" s="27">
        <v>22.8</v>
      </c>
      <c r="H88" s="40">
        <f t="shared" si="11"/>
        <v>0.14285714285714293</v>
      </c>
      <c r="I88" s="41">
        <f t="shared" si="12"/>
        <v>12</v>
      </c>
      <c r="J88" s="12">
        <v>40610.605162176602</v>
      </c>
      <c r="K88" s="12">
        <v>10000</v>
      </c>
      <c r="L88" s="12">
        <v>81512.402526916601</v>
      </c>
      <c r="M88" s="33">
        <f t="shared" si="8"/>
        <v>122123.00768909321</v>
      </c>
      <c r="N88" s="33">
        <f t="shared" si="9"/>
        <v>11428.571428571429</v>
      </c>
      <c r="O88" s="36">
        <f t="shared" si="10"/>
        <v>1428.5714285714294</v>
      </c>
      <c r="P88" s="32">
        <v>133.47</v>
      </c>
      <c r="Q88" s="37" t="s">
        <v>200</v>
      </c>
    </row>
    <row r="89" spans="1:17" x14ac:dyDescent="0.25">
      <c r="A89" s="32" t="s">
        <v>67</v>
      </c>
      <c r="B89" s="7">
        <v>41075</v>
      </c>
      <c r="C89" s="17">
        <v>40.5</v>
      </c>
      <c r="D89" s="18">
        <v>44.55</v>
      </c>
      <c r="E89" s="19">
        <v>38.47</v>
      </c>
      <c r="F89" s="7">
        <f>DATE(2012,7,10)</f>
        <v>41100</v>
      </c>
      <c r="G89" s="27">
        <v>59.05</v>
      </c>
      <c r="H89" s="40">
        <f t="shared" si="11"/>
        <v>0.45802469135802459</v>
      </c>
      <c r="I89" s="41">
        <f t="shared" si="12"/>
        <v>25</v>
      </c>
      <c r="J89" s="12">
        <v>30610.605162176598</v>
      </c>
      <c r="K89" s="12">
        <v>10000</v>
      </c>
      <c r="L89" s="12">
        <v>91512.402526916601</v>
      </c>
      <c r="M89" s="33">
        <f t="shared" si="8"/>
        <v>122123.0076890932</v>
      </c>
      <c r="N89" s="33">
        <f t="shared" si="9"/>
        <v>14580.246913580246</v>
      </c>
      <c r="O89" s="36">
        <f t="shared" si="10"/>
        <v>4580.2469135802457</v>
      </c>
      <c r="P89" s="32">
        <v>134.13999999999999</v>
      </c>
      <c r="Q89" s="37" t="s">
        <v>201</v>
      </c>
    </row>
    <row r="90" spans="1:17" x14ac:dyDescent="0.25">
      <c r="A90" s="32" t="s">
        <v>68</v>
      </c>
      <c r="B90" s="7">
        <v>41079</v>
      </c>
      <c r="C90" s="17">
        <v>16.600000000000001</v>
      </c>
      <c r="D90" s="18">
        <v>18.260000000000002</v>
      </c>
      <c r="E90" s="19">
        <v>15.77</v>
      </c>
      <c r="F90" s="7">
        <v>41089</v>
      </c>
      <c r="G90" s="29">
        <v>18.260000000000002</v>
      </c>
      <c r="H90" s="40">
        <f t="shared" si="11"/>
        <v>0.1</v>
      </c>
      <c r="I90" s="41">
        <f t="shared" si="12"/>
        <v>10</v>
      </c>
      <c r="J90" s="12">
        <v>20610.605162176598</v>
      </c>
      <c r="K90" s="12">
        <v>10000</v>
      </c>
      <c r="L90" s="12">
        <v>101512.40252691699</v>
      </c>
      <c r="M90" s="33">
        <f t="shared" si="8"/>
        <v>122123.00768909359</v>
      </c>
      <c r="N90" s="33">
        <f t="shared" si="9"/>
        <v>11000</v>
      </c>
      <c r="O90" s="36">
        <f t="shared" si="10"/>
        <v>1000</v>
      </c>
      <c r="P90" s="32">
        <v>135.69999999999999</v>
      </c>
      <c r="Q90" s="37" t="s">
        <v>202</v>
      </c>
    </row>
    <row r="91" spans="1:17" x14ac:dyDescent="0.25">
      <c r="A91" s="32" t="s">
        <v>69</v>
      </c>
      <c r="B91" s="7">
        <v>41081</v>
      </c>
      <c r="C91" s="17">
        <v>55.25</v>
      </c>
      <c r="D91" s="18">
        <v>60.77</v>
      </c>
      <c r="E91" s="19">
        <v>52.48</v>
      </c>
      <c r="F91" s="7">
        <v>41087</v>
      </c>
      <c r="G91" s="29">
        <v>52.48</v>
      </c>
      <c r="H91" s="40">
        <f t="shared" si="11"/>
        <v>-5.0135746606334901E-2</v>
      </c>
      <c r="I91" s="41">
        <f t="shared" si="12"/>
        <v>6</v>
      </c>
      <c r="J91" s="12">
        <v>10610.6051621766</v>
      </c>
      <c r="K91" s="12">
        <v>10000</v>
      </c>
      <c r="L91" s="12">
        <v>111512.40252691699</v>
      </c>
      <c r="M91" s="33">
        <f t="shared" si="8"/>
        <v>122123.00768909359</v>
      </c>
      <c r="N91" s="33">
        <f t="shared" si="9"/>
        <v>9498.6425339366506</v>
      </c>
      <c r="O91" s="36">
        <f t="shared" si="10"/>
        <v>-501.35746606334942</v>
      </c>
      <c r="P91" s="32">
        <v>132.44</v>
      </c>
      <c r="Q91" s="37" t="s">
        <v>203</v>
      </c>
    </row>
    <row r="92" spans="1:17" x14ac:dyDescent="0.25">
      <c r="A92" s="32" t="s">
        <v>70</v>
      </c>
      <c r="B92" s="7">
        <v>41082</v>
      </c>
      <c r="C92" s="17">
        <v>22.85</v>
      </c>
      <c r="D92" s="18">
        <v>25.14</v>
      </c>
      <c r="E92" s="19">
        <v>21.71</v>
      </c>
      <c r="F92" s="7">
        <f>DATE(2012,7,12)</f>
        <v>41102</v>
      </c>
      <c r="G92" s="29">
        <v>21.71</v>
      </c>
      <c r="H92" s="40">
        <f t="shared" si="11"/>
        <v>-4.989059080962803E-2</v>
      </c>
      <c r="I92" s="41">
        <f t="shared" si="12"/>
        <v>20</v>
      </c>
      <c r="J92" s="12">
        <v>610.60516217656595</v>
      </c>
      <c r="K92" s="12">
        <v>10000</v>
      </c>
      <c r="L92" s="12">
        <v>121512.40252691699</v>
      </c>
      <c r="M92" s="33">
        <f t="shared" si="8"/>
        <v>122123.00768909356</v>
      </c>
      <c r="N92" s="33">
        <f t="shared" si="9"/>
        <v>9501.0940919037203</v>
      </c>
      <c r="O92" s="36">
        <f t="shared" si="10"/>
        <v>-498.90590809627975</v>
      </c>
      <c r="P92" s="32">
        <v>133.46</v>
      </c>
      <c r="Q92" s="37" t="s">
        <v>204</v>
      </c>
    </row>
    <row r="93" spans="1:17" x14ac:dyDescent="0.25">
      <c r="A93" s="32" t="s">
        <v>72</v>
      </c>
      <c r="B93" s="7">
        <v>41087</v>
      </c>
      <c r="C93" s="20">
        <v>9.6</v>
      </c>
      <c r="D93" s="21">
        <v>10.56</v>
      </c>
      <c r="E93" s="22">
        <v>9.1199999999999992</v>
      </c>
      <c r="F93" s="7">
        <f>DATE(2012,7,2)</f>
        <v>41092</v>
      </c>
      <c r="G93" s="30">
        <v>10.56</v>
      </c>
      <c r="H93" s="40">
        <f t="shared" si="11"/>
        <v>0.10000000000000009</v>
      </c>
      <c r="I93" s="41">
        <f t="shared" si="12"/>
        <v>5</v>
      </c>
      <c r="J93" s="12">
        <v>11198.3680525819</v>
      </c>
      <c r="K93" s="12">
        <v>61.060516217656499</v>
      </c>
      <c r="L93" s="12">
        <v>110983.62358256801</v>
      </c>
      <c r="M93" s="33">
        <f t="shared" si="8"/>
        <v>122181.9916351499</v>
      </c>
      <c r="N93" s="33">
        <f t="shared" si="9"/>
        <v>67.166567839422157</v>
      </c>
      <c r="O93" s="36">
        <f t="shared" si="10"/>
        <v>6.1060516217656584</v>
      </c>
      <c r="P93" s="32">
        <v>138.68</v>
      </c>
      <c r="Q93" s="37" t="s">
        <v>205</v>
      </c>
    </row>
    <row r="94" spans="1:17" x14ac:dyDescent="0.25">
      <c r="A94" s="32" t="s">
        <v>90</v>
      </c>
      <c r="B94" s="7">
        <f>DATE(2012,7,2)</f>
        <v>41092</v>
      </c>
      <c r="C94" s="11">
        <v>23.69</v>
      </c>
      <c r="D94" s="12">
        <v>26.06</v>
      </c>
      <c r="E94" s="13">
        <v>22.51</v>
      </c>
      <c r="F94" s="7">
        <f>DATE(2012,7,17)</f>
        <v>41107</v>
      </c>
      <c r="G94" s="27">
        <v>22.51</v>
      </c>
      <c r="H94" s="40">
        <f t="shared" si="11"/>
        <v>-4.981004643309412E-2</v>
      </c>
      <c r="I94" s="41">
        <f t="shared" si="12"/>
        <v>15</v>
      </c>
      <c r="J94" s="12">
        <v>1198.36805258191</v>
      </c>
      <c r="K94" s="12">
        <v>10000</v>
      </c>
      <c r="L94" s="12">
        <v>120983.62358256801</v>
      </c>
      <c r="M94" s="33">
        <f t="shared" si="8"/>
        <v>122181.99163514991</v>
      </c>
      <c r="N94" s="33">
        <f t="shared" si="9"/>
        <v>9501.8995356690575</v>
      </c>
      <c r="O94" s="36">
        <f t="shared" si="10"/>
        <v>-498.10046433094249</v>
      </c>
      <c r="P94" s="32">
        <v>136.51</v>
      </c>
      <c r="Q94" s="37" t="s">
        <v>206</v>
      </c>
    </row>
    <row r="95" spans="1:17" x14ac:dyDescent="0.25">
      <c r="A95" s="32" t="s">
        <v>91</v>
      </c>
      <c r="B95" s="7">
        <f>DATE(2012,7,3)</f>
        <v>41093</v>
      </c>
      <c r="C95" s="11">
        <v>20.69</v>
      </c>
      <c r="D95" s="12">
        <v>22.76</v>
      </c>
      <c r="E95" s="13">
        <v>19.66</v>
      </c>
      <c r="F95" s="7">
        <f>DATE(2012,7,9)</f>
        <v>41099</v>
      </c>
      <c r="G95" s="27">
        <v>19.66</v>
      </c>
      <c r="H95" s="40">
        <f t="shared" si="11"/>
        <v>-4.9782503624939634E-2</v>
      </c>
      <c r="I95" s="41">
        <f t="shared" si="12"/>
        <v>6</v>
      </c>
      <c r="J95" s="12">
        <v>11219.531247323701</v>
      </c>
      <c r="K95" s="12">
        <v>119.83680525819101</v>
      </c>
      <c r="L95" s="12">
        <v>111103.46038782599</v>
      </c>
      <c r="M95" s="33">
        <f t="shared" si="8"/>
        <v>122322.99163514969</v>
      </c>
      <c r="N95" s="33">
        <f t="shared" si="9"/>
        <v>113.87102906602392</v>
      </c>
      <c r="O95" s="36">
        <f t="shared" si="10"/>
        <v>-5.965776192167084</v>
      </c>
      <c r="P95" s="32">
        <v>137.41</v>
      </c>
      <c r="Q95" s="37" t="s">
        <v>207</v>
      </c>
    </row>
    <row r="96" spans="1:17" x14ac:dyDescent="0.25">
      <c r="A96" s="32" t="s">
        <v>92</v>
      </c>
      <c r="B96" s="7">
        <f>DATE(2012,7,5)</f>
        <v>41095</v>
      </c>
      <c r="C96" s="11">
        <v>17.79</v>
      </c>
      <c r="D96" s="12">
        <v>19.57</v>
      </c>
      <c r="E96" s="13">
        <v>16.91</v>
      </c>
      <c r="F96" s="7">
        <f>DATE(2012,7,11)</f>
        <v>41101</v>
      </c>
      <c r="G96" s="27">
        <v>16.91</v>
      </c>
      <c r="H96" s="40">
        <f t="shared" si="11"/>
        <v>-4.9465992130410287E-2</v>
      </c>
      <c r="I96" s="41">
        <f t="shared" si="12"/>
        <v>6</v>
      </c>
      <c r="J96" s="12">
        <v>1219.53124732372</v>
      </c>
      <c r="K96" s="12">
        <v>10000</v>
      </c>
      <c r="L96" s="12">
        <v>121103.46038782599</v>
      </c>
      <c r="M96" s="33">
        <f t="shared" si="8"/>
        <v>122322.99163514971</v>
      </c>
      <c r="N96" s="33">
        <f t="shared" si="9"/>
        <v>9505.3400786958973</v>
      </c>
      <c r="O96" s="36">
        <f t="shared" si="10"/>
        <v>-494.65992130410268</v>
      </c>
      <c r="P96" s="32">
        <v>136.79</v>
      </c>
      <c r="Q96" s="37" t="s">
        <v>208</v>
      </c>
    </row>
    <row r="97" spans="1:17" x14ac:dyDescent="0.25">
      <c r="A97" s="32" t="s">
        <v>93</v>
      </c>
      <c r="B97" s="7">
        <f>DATE(2012,7,6)</f>
        <v>41096</v>
      </c>
      <c r="C97" s="11">
        <v>72.099999999999994</v>
      </c>
      <c r="D97" s="12">
        <v>79.2</v>
      </c>
      <c r="E97" s="13">
        <v>68.400000000000006</v>
      </c>
      <c r="F97" s="7">
        <f>DATE(2012,8,1)</f>
        <v>41122</v>
      </c>
      <c r="G97" s="27">
        <v>69.2</v>
      </c>
      <c r="H97" s="40">
        <f t="shared" si="11"/>
        <v>-4.022191400832166E-2</v>
      </c>
      <c r="I97" s="41">
        <f t="shared" si="12"/>
        <v>26</v>
      </c>
      <c r="J97" s="12">
        <v>20996.578122591302</v>
      </c>
      <c r="K97" s="12">
        <v>121.953124732372</v>
      </c>
      <c r="L97" s="12">
        <v>101225.41351255801</v>
      </c>
      <c r="M97" s="33">
        <f t="shared" si="8"/>
        <v>122221.99163514932</v>
      </c>
      <c r="N97" s="33">
        <f t="shared" si="9"/>
        <v>117.04793663634041</v>
      </c>
      <c r="O97" s="36">
        <f t="shared" si="10"/>
        <v>-4.9051880960315941</v>
      </c>
      <c r="P97" s="32">
        <v>135.49</v>
      </c>
      <c r="Q97" s="37" t="s">
        <v>209</v>
      </c>
    </row>
    <row r="98" spans="1:17" x14ac:dyDescent="0.25">
      <c r="A98" s="32" t="s">
        <v>94</v>
      </c>
      <c r="B98" s="7">
        <f>DATE(2012,7,9)</f>
        <v>41099</v>
      </c>
      <c r="C98" s="11">
        <v>56.19</v>
      </c>
      <c r="D98" s="12">
        <v>61.81</v>
      </c>
      <c r="E98" s="13">
        <v>53.38</v>
      </c>
      <c r="F98" s="7">
        <f>DATE(2012,8,3)</f>
        <v>41124</v>
      </c>
      <c r="G98" s="27">
        <v>56.43</v>
      </c>
      <c r="H98" s="40">
        <f t="shared" si="11"/>
        <v>4.271222637480014E-3</v>
      </c>
      <c r="I98" s="41">
        <f t="shared" si="12"/>
        <v>25</v>
      </c>
      <c r="J98" s="12">
        <v>11063.7446904308</v>
      </c>
      <c r="K98" s="12">
        <v>10000</v>
      </c>
      <c r="L98" s="12">
        <v>111164.352996341</v>
      </c>
      <c r="M98" s="33">
        <f t="shared" si="8"/>
        <v>122228.0976867718</v>
      </c>
      <c r="N98" s="33">
        <f t="shared" si="9"/>
        <v>10042.712226374799</v>
      </c>
      <c r="O98" s="36">
        <f t="shared" si="10"/>
        <v>42.712226374798774</v>
      </c>
      <c r="P98" s="32">
        <v>135.32</v>
      </c>
      <c r="Q98" s="37" t="s">
        <v>210</v>
      </c>
    </row>
    <row r="99" spans="1:17" x14ac:dyDescent="0.25">
      <c r="A99" s="32" t="s">
        <v>95</v>
      </c>
      <c r="B99" s="7">
        <f>DATE(2012,7,10)</f>
        <v>41100</v>
      </c>
      <c r="C99" s="11">
        <v>29.75</v>
      </c>
      <c r="D99" s="12">
        <v>32.72</v>
      </c>
      <c r="E99" s="13">
        <v>28.26</v>
      </c>
      <c r="F99" s="7">
        <f>DATE(2012,8,3)</f>
        <v>41124</v>
      </c>
      <c r="G99" s="27">
        <v>29.24</v>
      </c>
      <c r="H99" s="40">
        <f t="shared" si="11"/>
        <v>-1.7142857142857196E-2</v>
      </c>
      <c r="I99" s="41">
        <f t="shared" si="12"/>
        <v>24</v>
      </c>
      <c r="J99" s="12">
        <v>1063.7446904307701</v>
      </c>
      <c r="K99" s="12">
        <v>10000</v>
      </c>
      <c r="L99" s="12">
        <v>121164.352996341</v>
      </c>
      <c r="M99" s="33">
        <f t="shared" si="8"/>
        <v>122228.09768677177</v>
      </c>
      <c r="N99" s="33">
        <f t="shared" si="9"/>
        <v>9828.5714285714275</v>
      </c>
      <c r="O99" s="36">
        <f t="shared" si="10"/>
        <v>-171.42857142857247</v>
      </c>
      <c r="P99" s="32">
        <v>134.13999999999999</v>
      </c>
      <c r="Q99" s="37" t="s">
        <v>211</v>
      </c>
    </row>
    <row r="100" spans="1:17" x14ac:dyDescent="0.25">
      <c r="A100" s="32" t="s">
        <v>96</v>
      </c>
      <c r="B100" s="7">
        <f>DATE(2012,7,11)</f>
        <v>41101</v>
      </c>
      <c r="C100" s="11">
        <v>39.6</v>
      </c>
      <c r="D100" s="12">
        <v>43.56</v>
      </c>
      <c r="E100" s="13">
        <v>37.630000000000003</v>
      </c>
      <c r="F100" s="7">
        <f>DATE(2012,7,17)</f>
        <v>41107</v>
      </c>
      <c r="G100" s="27">
        <v>37.630000000000003</v>
      </c>
      <c r="H100" s="40">
        <f t="shared" si="11"/>
        <v>-4.9747474747474714E-2</v>
      </c>
      <c r="I100" s="41">
        <f t="shared" si="12"/>
        <v>6</v>
      </c>
      <c r="J100" s="12">
        <v>23386.3702213877</v>
      </c>
      <c r="K100" s="12">
        <v>106.374469043077</v>
      </c>
      <c r="L100" s="12">
        <v>101270.727465384</v>
      </c>
      <c r="M100" s="33">
        <f t="shared" si="8"/>
        <v>124657.0976867717</v>
      </c>
      <c r="N100" s="33">
        <f t="shared" si="9"/>
        <v>101.08260783058049</v>
      </c>
      <c r="O100" s="36">
        <f t="shared" si="10"/>
        <v>-5.2918612124965136</v>
      </c>
      <c r="P100" s="32">
        <v>134.16</v>
      </c>
      <c r="Q100" s="37" t="s">
        <v>212</v>
      </c>
    </row>
    <row r="101" spans="1:17" x14ac:dyDescent="0.25">
      <c r="A101" s="32" t="s">
        <v>97</v>
      </c>
      <c r="B101" s="7">
        <f>DATE(2012,7,12)</f>
        <v>41102</v>
      </c>
      <c r="C101" s="11">
        <v>14.2</v>
      </c>
      <c r="D101" s="12">
        <v>15.62</v>
      </c>
      <c r="E101" s="13">
        <v>13.49</v>
      </c>
      <c r="F101" s="7">
        <f>DATE(2012,7,30)</f>
        <v>41120</v>
      </c>
      <c r="G101" s="27">
        <v>17.2</v>
      </c>
      <c r="H101" s="40">
        <f t="shared" si="11"/>
        <v>0.21126760563380284</v>
      </c>
      <c r="I101" s="41">
        <f t="shared" si="12"/>
        <v>18</v>
      </c>
      <c r="J101" s="12">
        <v>13500.239153744</v>
      </c>
      <c r="K101" s="12">
        <v>10000</v>
      </c>
      <c r="L101" s="12">
        <v>111150.890660126</v>
      </c>
      <c r="M101" s="33">
        <f t="shared" ref="M101:M115" si="13">J101+L101</f>
        <v>124651.12981386999</v>
      </c>
      <c r="N101" s="33">
        <f t="shared" ref="N101:N114" si="14">K101*(1+H101)</f>
        <v>12112.676056338027</v>
      </c>
      <c r="O101" s="36">
        <f t="shared" ref="O101:O114" si="15">N101-K101</f>
        <v>2112.6760563380267</v>
      </c>
      <c r="P101" s="32">
        <v>133.51</v>
      </c>
      <c r="Q101" s="37" t="s">
        <v>213</v>
      </c>
    </row>
    <row r="102" spans="1:17" x14ac:dyDescent="0.25">
      <c r="A102" s="32" t="s">
        <v>98</v>
      </c>
      <c r="B102" s="7">
        <f>DATE(2012,7,13)</f>
        <v>41103</v>
      </c>
      <c r="C102" s="11">
        <v>23.5</v>
      </c>
      <c r="D102" s="12">
        <v>25.85</v>
      </c>
      <c r="E102" s="13">
        <v>22.32</v>
      </c>
      <c r="F102" s="7">
        <f>DATE(2012,8,3)</f>
        <v>41124</v>
      </c>
      <c r="G102" s="27">
        <v>24.05</v>
      </c>
      <c r="H102" s="40">
        <f t="shared" si="11"/>
        <v>2.3404255319148966E-2</v>
      </c>
      <c r="I102" s="41">
        <f t="shared" si="12"/>
        <v>21</v>
      </c>
      <c r="J102" s="12">
        <v>13005.239153744</v>
      </c>
      <c r="K102" s="12">
        <v>10000</v>
      </c>
      <c r="L102" s="12">
        <v>111150.890660126</v>
      </c>
      <c r="M102" s="33">
        <f t="shared" si="13"/>
        <v>124156.12981386999</v>
      </c>
      <c r="N102" s="33">
        <f t="shared" si="14"/>
        <v>10234.04255319149</v>
      </c>
      <c r="O102" s="36">
        <f t="shared" si="15"/>
        <v>234.04255319148979</v>
      </c>
      <c r="P102" s="32">
        <v>135.75</v>
      </c>
      <c r="Q102" s="37" t="s">
        <v>214</v>
      </c>
    </row>
    <row r="103" spans="1:17" x14ac:dyDescent="0.25">
      <c r="A103" s="32" t="s">
        <v>115</v>
      </c>
      <c r="B103" s="7">
        <f>DATE(2012,7,16)</f>
        <v>41106</v>
      </c>
      <c r="C103" s="11">
        <v>22.25</v>
      </c>
      <c r="D103" s="12">
        <v>24.48</v>
      </c>
      <c r="E103" s="13">
        <v>21.14</v>
      </c>
      <c r="F103" s="7">
        <f>DATE(2012,8,3)</f>
        <v>41124</v>
      </c>
      <c r="G103" s="27">
        <v>22.2</v>
      </c>
      <c r="H103" s="40">
        <f t="shared" si="11"/>
        <v>-2.2471910112359869E-3</v>
      </c>
      <c r="I103" s="41">
        <f t="shared" si="12"/>
        <v>18</v>
      </c>
      <c r="J103" s="12">
        <v>14005.239153744</v>
      </c>
      <c r="K103" s="12">
        <v>10000</v>
      </c>
      <c r="L103" s="12">
        <v>111150.890660126</v>
      </c>
      <c r="M103" s="33">
        <f t="shared" si="13"/>
        <v>125156.12981386999</v>
      </c>
      <c r="N103" s="33">
        <f t="shared" si="14"/>
        <v>9977.5280898876408</v>
      </c>
      <c r="O103" s="36">
        <f t="shared" si="15"/>
        <v>-22.471910112359183</v>
      </c>
      <c r="P103" s="32">
        <v>135.43</v>
      </c>
      <c r="Q103" s="37" t="s">
        <v>215</v>
      </c>
    </row>
    <row r="104" spans="1:17" ht="18" customHeight="1" x14ac:dyDescent="0.25">
      <c r="A104" s="32" t="s">
        <v>99</v>
      </c>
      <c r="B104" s="7">
        <f>DATE(2012,7,17)</f>
        <v>41107</v>
      </c>
      <c r="C104" s="11">
        <v>72.3</v>
      </c>
      <c r="D104" s="12">
        <v>79.53</v>
      </c>
      <c r="E104" s="13">
        <v>68.5</v>
      </c>
      <c r="F104" s="7">
        <f>DATE(2012,8,3)</f>
        <v>41124</v>
      </c>
      <c r="G104" s="27">
        <v>73.069999999999993</v>
      </c>
      <c r="H104" s="40">
        <f t="shared" si="11"/>
        <v>1.0650069156293167E-2</v>
      </c>
      <c r="I104" s="41">
        <f t="shared" si="12"/>
        <v>17</v>
      </c>
      <c r="J104" s="12">
        <v>4005.2391537440299</v>
      </c>
      <c r="K104" s="12">
        <v>10000</v>
      </c>
      <c r="L104" s="12">
        <v>121150.890660126</v>
      </c>
      <c r="M104" s="33">
        <f t="shared" si="13"/>
        <v>125156.12981387002</v>
      </c>
      <c r="N104" s="33">
        <f t="shared" si="14"/>
        <v>10106.500691562931</v>
      </c>
      <c r="O104" s="36">
        <f t="shared" si="15"/>
        <v>106.50069156293102</v>
      </c>
      <c r="P104" s="32">
        <v>136.36000000000001</v>
      </c>
      <c r="Q104" s="37" t="s">
        <v>216</v>
      </c>
    </row>
    <row r="105" spans="1:17" x14ac:dyDescent="0.25">
      <c r="A105" s="32" t="s">
        <v>100</v>
      </c>
      <c r="B105" s="7">
        <f>DATE(2012,7,18)</f>
        <v>41108</v>
      </c>
      <c r="C105" s="11">
        <v>51.89</v>
      </c>
      <c r="D105" s="12">
        <v>57.08</v>
      </c>
      <c r="E105" s="13">
        <v>49.29</v>
      </c>
      <c r="F105" s="7">
        <f>DATE(2012,8,2)</f>
        <v>41123</v>
      </c>
      <c r="G105" s="27">
        <v>49.29</v>
      </c>
      <c r="H105" s="40">
        <f t="shared" si="11"/>
        <v>-5.0105993447677806E-2</v>
      </c>
      <c r="I105" s="41">
        <f t="shared" si="12"/>
        <v>15</v>
      </c>
      <c r="J105" s="12">
        <v>3604.7152383696198</v>
      </c>
      <c r="K105" s="12">
        <v>400.52391537440297</v>
      </c>
      <c r="L105" s="12">
        <v>121551.41457550001</v>
      </c>
      <c r="M105" s="33">
        <f t="shared" si="13"/>
        <v>125156.12981386963</v>
      </c>
      <c r="N105" s="33">
        <f t="shared" si="14"/>
        <v>380.45526669501487</v>
      </c>
      <c r="O105" s="36">
        <f t="shared" si="15"/>
        <v>-20.068648679388104</v>
      </c>
      <c r="P105" s="32">
        <v>137.37</v>
      </c>
      <c r="Q105" s="37" t="s">
        <v>217</v>
      </c>
    </row>
    <row r="106" spans="1:17" x14ac:dyDescent="0.25">
      <c r="A106" s="32" t="s">
        <v>101</v>
      </c>
      <c r="B106" s="7">
        <f>DATE(2012,7,19)</f>
        <v>41109</v>
      </c>
      <c r="C106" s="11">
        <v>26.5</v>
      </c>
      <c r="D106" s="12">
        <v>29.15</v>
      </c>
      <c r="E106" s="13">
        <v>25.17</v>
      </c>
      <c r="F106" s="7">
        <f>DATE(2012,8,3)</f>
        <v>41124</v>
      </c>
      <c r="G106" s="27">
        <v>28.31</v>
      </c>
      <c r="H106" s="40">
        <f t="shared" si="11"/>
        <v>6.8301886792452776E-2</v>
      </c>
      <c r="I106" s="41">
        <f t="shared" si="12"/>
        <v>15</v>
      </c>
      <c r="J106" s="12">
        <v>3345.3313724642999</v>
      </c>
      <c r="K106" s="12">
        <v>360.47152383696198</v>
      </c>
      <c r="L106" s="12">
        <v>121805.511630294</v>
      </c>
      <c r="M106" s="33">
        <f t="shared" si="13"/>
        <v>125150.84300275829</v>
      </c>
      <c r="N106" s="33">
        <f t="shared" si="14"/>
        <v>385.09240904997711</v>
      </c>
      <c r="O106" s="36">
        <f t="shared" si="15"/>
        <v>24.620885213015129</v>
      </c>
      <c r="P106" s="32">
        <v>137.72999999999999</v>
      </c>
      <c r="Q106" s="37" t="s">
        <v>218</v>
      </c>
    </row>
    <row r="107" spans="1:17" x14ac:dyDescent="0.25">
      <c r="A107" s="32" t="s">
        <v>102</v>
      </c>
      <c r="B107" s="7">
        <f>DATE(2012,7,20)</f>
        <v>41110</v>
      </c>
      <c r="C107" s="11">
        <v>16.61</v>
      </c>
      <c r="D107" s="12">
        <v>18.27</v>
      </c>
      <c r="E107" s="13">
        <v>15.78</v>
      </c>
      <c r="F107" s="7">
        <f>DATE(2012,8,1)</f>
        <v>41122</v>
      </c>
      <c r="G107" s="27">
        <v>15.78</v>
      </c>
      <c r="H107" s="40">
        <f t="shared" si="11"/>
        <v>-4.9969897652016863E-2</v>
      </c>
      <c r="I107" s="41">
        <f t="shared" si="12"/>
        <v>12</v>
      </c>
      <c r="J107" s="12">
        <v>12512.798235217901</v>
      </c>
      <c r="K107" s="12">
        <v>334.53313724642999</v>
      </c>
      <c r="L107" s="12">
        <v>112140.04476754001</v>
      </c>
      <c r="M107" s="33">
        <f t="shared" si="13"/>
        <v>124652.8430027579</v>
      </c>
      <c r="N107" s="33">
        <f t="shared" si="14"/>
        <v>317.81655061701775</v>
      </c>
      <c r="O107" s="36">
        <f t="shared" si="15"/>
        <v>-16.716586629412234</v>
      </c>
      <c r="P107" s="32">
        <v>136.47</v>
      </c>
      <c r="Q107" s="37" t="s">
        <v>219</v>
      </c>
    </row>
    <row r="108" spans="1:17" x14ac:dyDescent="0.25">
      <c r="A108" s="32" t="s">
        <v>71</v>
      </c>
      <c r="B108" s="7">
        <f>DATE(2012,7,23)</f>
        <v>41113</v>
      </c>
      <c r="C108" s="11">
        <v>24.8</v>
      </c>
      <c r="D108" s="12">
        <v>27.28</v>
      </c>
      <c r="E108" s="13">
        <v>23.56</v>
      </c>
      <c r="F108" s="7">
        <f>DATE(2012,8,3)</f>
        <v>41124</v>
      </c>
      <c r="G108" s="27">
        <v>24.37</v>
      </c>
      <c r="H108" s="40">
        <f t="shared" si="11"/>
        <v>-1.7338709677419344E-2</v>
      </c>
      <c r="I108" s="41">
        <f t="shared" si="12"/>
        <v>11</v>
      </c>
      <c r="J108" s="12">
        <v>2512.7982352178701</v>
      </c>
      <c r="K108" s="12">
        <v>10000</v>
      </c>
      <c r="L108" s="12">
        <v>122140.04476754001</v>
      </c>
      <c r="M108" s="33">
        <f t="shared" si="13"/>
        <v>124652.84300275787</v>
      </c>
      <c r="N108" s="33">
        <f t="shared" si="14"/>
        <v>9826.6129032258068</v>
      </c>
      <c r="O108" s="36">
        <f t="shared" si="15"/>
        <v>-173.3870967741932</v>
      </c>
      <c r="P108" s="32">
        <v>135.09</v>
      </c>
      <c r="Q108" s="37" t="s">
        <v>220</v>
      </c>
    </row>
    <row r="109" spans="1:17" x14ac:dyDescent="0.25">
      <c r="A109" s="32" t="s">
        <v>103</v>
      </c>
      <c r="B109" s="7">
        <f>DATE(2012,7,23)</f>
        <v>41113</v>
      </c>
      <c r="C109" s="11">
        <v>50</v>
      </c>
      <c r="D109" s="12">
        <v>55</v>
      </c>
      <c r="E109" s="13">
        <v>47.5</v>
      </c>
      <c r="F109" s="7">
        <f>DATE(2012,8,3)</f>
        <v>41124</v>
      </c>
      <c r="G109" s="27">
        <v>49.76</v>
      </c>
      <c r="H109" s="40">
        <f t="shared" si="11"/>
        <v>-4.8000000000000395E-3</v>
      </c>
      <c r="I109" s="41">
        <f t="shared" si="12"/>
        <v>11</v>
      </c>
      <c r="J109" s="12">
        <v>21857.518411696099</v>
      </c>
      <c r="K109" s="12">
        <v>251.27982352178699</v>
      </c>
      <c r="L109" s="12">
        <v>102391.324591062</v>
      </c>
      <c r="M109" s="33">
        <f t="shared" si="13"/>
        <v>124248.84300275811</v>
      </c>
      <c r="N109" s="33">
        <f t="shared" si="14"/>
        <v>250.07368036888241</v>
      </c>
      <c r="O109" s="36">
        <f t="shared" si="15"/>
        <v>-1.2061431529045876</v>
      </c>
      <c r="P109" s="32">
        <v>135.09</v>
      </c>
      <c r="Q109" s="37" t="s">
        <v>221</v>
      </c>
    </row>
    <row r="110" spans="1:17" x14ac:dyDescent="0.25">
      <c r="A110" s="32" t="s">
        <v>104</v>
      </c>
      <c r="B110" s="7">
        <f>DATE(2012,7,24)</f>
        <v>41114</v>
      </c>
      <c r="C110" s="11">
        <v>27</v>
      </c>
      <c r="D110" s="12">
        <v>29.7</v>
      </c>
      <c r="E110" s="13">
        <v>25.65</v>
      </c>
      <c r="F110" s="7">
        <f>DATE(2012,8,1)</f>
        <v>41122</v>
      </c>
      <c r="G110" s="27">
        <v>25.65</v>
      </c>
      <c r="H110" s="40">
        <f t="shared" si="11"/>
        <v>-5.0000000000000051E-2</v>
      </c>
      <c r="I110" s="41">
        <f t="shared" si="12"/>
        <v>8</v>
      </c>
      <c r="J110" s="12">
        <v>11857.518411696101</v>
      </c>
      <c r="K110" s="12">
        <v>10000</v>
      </c>
      <c r="L110" s="12">
        <v>112391.324591062</v>
      </c>
      <c r="M110" s="33">
        <f t="shared" si="13"/>
        <v>124248.84300275811</v>
      </c>
      <c r="N110" s="33">
        <f t="shared" si="14"/>
        <v>9500</v>
      </c>
      <c r="O110" s="36">
        <f t="shared" si="15"/>
        <v>-500</v>
      </c>
      <c r="P110" s="32">
        <v>133.93</v>
      </c>
      <c r="Q110" s="37" t="s">
        <v>222</v>
      </c>
    </row>
    <row r="111" spans="1:17" x14ac:dyDescent="0.25">
      <c r="A111" s="32" t="s">
        <v>105</v>
      </c>
      <c r="B111" s="7">
        <f>DATE(2012,7,25)</f>
        <v>41115</v>
      </c>
      <c r="C111" s="11">
        <v>100</v>
      </c>
      <c r="D111" s="12">
        <v>110</v>
      </c>
      <c r="E111" s="13">
        <v>95</v>
      </c>
      <c r="F111" s="7">
        <f>DATE(2012,8,3)</f>
        <v>41124</v>
      </c>
      <c r="G111" s="27">
        <v>106.96</v>
      </c>
      <c r="H111" s="40">
        <f t="shared" si="11"/>
        <v>6.959999999999994E-2</v>
      </c>
      <c r="I111" s="41">
        <f t="shared" si="12"/>
        <v>9</v>
      </c>
      <c r="J111" s="12">
        <v>1857.51841169608</v>
      </c>
      <c r="K111" s="12">
        <v>10000</v>
      </c>
      <c r="L111" s="12">
        <v>122391.324591062</v>
      </c>
      <c r="M111" s="33">
        <f t="shared" si="13"/>
        <v>124248.84300275808</v>
      </c>
      <c r="N111" s="33">
        <f t="shared" si="14"/>
        <v>10695.999999999998</v>
      </c>
      <c r="O111" s="36">
        <f t="shared" si="15"/>
        <v>695.99999999999818</v>
      </c>
      <c r="P111" s="32">
        <v>133.96</v>
      </c>
      <c r="Q111" s="37" t="s">
        <v>223</v>
      </c>
    </row>
    <row r="112" spans="1:17" x14ac:dyDescent="0.25">
      <c r="A112" s="32" t="s">
        <v>106</v>
      </c>
      <c r="B112" s="7">
        <f>DATE(2012,7,26)</f>
        <v>41116</v>
      </c>
      <c r="C112" s="11">
        <v>30.7</v>
      </c>
      <c r="D112" s="12">
        <v>33.770000000000003</v>
      </c>
      <c r="E112" s="13">
        <v>29.16</v>
      </c>
      <c r="F112" s="7">
        <f>DATE(2012,8,3)</f>
        <v>41124</v>
      </c>
      <c r="G112" s="27">
        <v>30.85</v>
      </c>
      <c r="H112" s="40">
        <f t="shared" si="11"/>
        <v>4.8859934853420894E-3</v>
      </c>
      <c r="I112" s="41">
        <f t="shared" si="12"/>
        <v>8</v>
      </c>
      <c r="J112" s="12">
        <v>12137.1217437823</v>
      </c>
      <c r="K112" s="12">
        <v>185.75184116960801</v>
      </c>
      <c r="L112" s="12">
        <v>111654.513365882</v>
      </c>
      <c r="M112" s="33">
        <f t="shared" si="13"/>
        <v>123791.63510966429</v>
      </c>
      <c r="N112" s="33">
        <f t="shared" si="14"/>
        <v>186.65942345545301</v>
      </c>
      <c r="O112" s="36">
        <f t="shared" si="15"/>
        <v>0.90758228584499534</v>
      </c>
      <c r="P112" s="32">
        <v>136.16999999999999</v>
      </c>
      <c r="Q112" s="37" t="s">
        <v>224</v>
      </c>
    </row>
    <row r="113" spans="1:17" x14ac:dyDescent="0.25">
      <c r="A113" s="32" t="s">
        <v>107</v>
      </c>
      <c r="B113" s="7">
        <f>DATE(2012,7,27)</f>
        <v>41117</v>
      </c>
      <c r="C113" s="11">
        <v>14.9</v>
      </c>
      <c r="D113" s="12">
        <v>16.39</v>
      </c>
      <c r="E113" s="13">
        <v>14.16</v>
      </c>
      <c r="F113" s="7">
        <f>DATE(2012,8,1)</f>
        <v>41122</v>
      </c>
      <c r="G113" s="27">
        <v>14.16</v>
      </c>
      <c r="H113" s="40">
        <f t="shared" si="11"/>
        <v>-4.9664429530201358E-2</v>
      </c>
      <c r="I113" s="41">
        <f t="shared" si="12"/>
        <v>5</v>
      </c>
      <c r="J113" s="12">
        <v>13136.1217437823</v>
      </c>
      <c r="K113" s="12">
        <v>10000</v>
      </c>
      <c r="L113" s="12">
        <v>111654.513365882</v>
      </c>
      <c r="M113" s="33">
        <f t="shared" si="13"/>
        <v>124790.63510966429</v>
      </c>
      <c r="N113" s="33">
        <f t="shared" si="14"/>
        <v>9503.3557046979859</v>
      </c>
      <c r="O113" s="36">
        <f t="shared" si="15"/>
        <v>-496.64429530201414</v>
      </c>
      <c r="P113" s="32">
        <v>138.68</v>
      </c>
      <c r="Q113" s="37" t="s">
        <v>225</v>
      </c>
    </row>
    <row r="114" spans="1:17" x14ac:dyDescent="0.25">
      <c r="A114" s="32" t="s">
        <v>108</v>
      </c>
      <c r="B114" s="7">
        <f>DATE(2012,7,30)</f>
        <v>41120</v>
      </c>
      <c r="C114" s="11">
        <v>36.200000000000003</v>
      </c>
      <c r="D114" s="12">
        <v>39.82</v>
      </c>
      <c r="E114" s="13">
        <v>34.39</v>
      </c>
      <c r="F114" s="7">
        <f>DATE(2012,8,3)</f>
        <v>41124</v>
      </c>
      <c r="G114" s="27">
        <v>37.11</v>
      </c>
      <c r="H114" s="40">
        <f t="shared" si="11"/>
        <v>2.5138121546961229E-2</v>
      </c>
      <c r="I114" s="41">
        <f t="shared" si="12"/>
        <v>4</v>
      </c>
      <c r="J114" s="12">
        <v>17716.1217437823</v>
      </c>
      <c r="K114" s="12">
        <v>10000</v>
      </c>
      <c r="L114" s="12">
        <v>111654.513365882</v>
      </c>
      <c r="M114" s="33">
        <f t="shared" si="13"/>
        <v>129370.63510966429</v>
      </c>
      <c r="N114" s="33">
        <f t="shared" si="14"/>
        <v>10251.381215469613</v>
      </c>
      <c r="O114" s="36">
        <f t="shared" si="15"/>
        <v>251.38121546961338</v>
      </c>
      <c r="P114" s="32">
        <v>138.68</v>
      </c>
      <c r="Q114" s="37" t="s">
        <v>226</v>
      </c>
    </row>
    <row r="115" spans="1:17" x14ac:dyDescent="0.25">
      <c r="A115" s="32" t="s">
        <v>109</v>
      </c>
      <c r="B115" s="7">
        <f>DATE(2012,7,31)</f>
        <v>41121</v>
      </c>
      <c r="C115" s="12">
        <v>19</v>
      </c>
      <c r="D115" s="12">
        <v>20.9</v>
      </c>
      <c r="E115" s="12">
        <v>18.05</v>
      </c>
      <c r="F115" s="7">
        <f>DATE(2012,8,3)</f>
        <v>41124</v>
      </c>
      <c r="G115" s="12">
        <v>19.190000000000001</v>
      </c>
      <c r="H115" s="40">
        <f t="shared" si="11"/>
        <v>1.0000000000000068E-2</v>
      </c>
      <c r="I115" s="41">
        <f t="shared" si="12"/>
        <v>3</v>
      </c>
      <c r="J115" s="12">
        <v>7716.1217437823398</v>
      </c>
      <c r="K115" s="12">
        <v>10000</v>
      </c>
      <c r="L115" s="12">
        <v>123818.142191192</v>
      </c>
      <c r="M115" s="33">
        <f t="shared" si="13"/>
        <v>131534.26393497435</v>
      </c>
      <c r="N115" s="33"/>
      <c r="O115" s="33"/>
      <c r="P115" s="32">
        <v>137.71</v>
      </c>
      <c r="Q115" s="37" t="s">
        <v>227</v>
      </c>
    </row>
    <row r="116" spans="1:17" x14ac:dyDescent="0.25">
      <c r="P116" s="4"/>
      <c r="Q116" s="4"/>
    </row>
    <row r="117" spans="1:17" x14ac:dyDescent="0.25">
      <c r="H117" s="3"/>
      <c r="P117" s="4"/>
      <c r="Q117" s="4"/>
    </row>
    <row r="118" spans="1:17" x14ac:dyDescent="0.25">
      <c r="H118" s="3"/>
      <c r="P118" s="5"/>
      <c r="Q118" s="4"/>
    </row>
    <row r="119" spans="1:17" x14ac:dyDescent="0.25">
      <c r="P119" s="4"/>
      <c r="Q119" s="4"/>
    </row>
    <row r="120" spans="1:17" x14ac:dyDescent="0.25">
      <c r="F120" s="4"/>
      <c r="G120" s="4"/>
      <c r="H120" s="5"/>
      <c r="I120" s="4"/>
      <c r="J120" s="4"/>
      <c r="P120" s="4"/>
      <c r="Q120" s="4"/>
    </row>
    <row r="121" spans="1:17" x14ac:dyDescent="0.25">
      <c r="F121" s="4"/>
      <c r="G121" s="4"/>
      <c r="H121" s="6"/>
      <c r="I121" s="4"/>
      <c r="J121" s="4"/>
      <c r="P121" s="4"/>
      <c r="Q121" s="4"/>
    </row>
    <row r="122" spans="1:17" x14ac:dyDescent="0.25">
      <c r="F122" s="4"/>
      <c r="G122" s="4"/>
      <c r="H122" s="6"/>
      <c r="I122" s="4"/>
      <c r="J122" s="4"/>
      <c r="P122" s="4"/>
      <c r="Q122" s="4"/>
    </row>
    <row r="123" spans="1:17" x14ac:dyDescent="0.25">
      <c r="F123" s="4"/>
      <c r="G123" s="4"/>
      <c r="H123" s="5"/>
      <c r="I123" s="4"/>
      <c r="J123" s="4"/>
      <c r="P123" s="4"/>
      <c r="Q123" s="4"/>
    </row>
    <row r="124" spans="1:17" x14ac:dyDescent="0.25">
      <c r="P124" s="4"/>
      <c r="Q124" s="4"/>
    </row>
    <row r="125" spans="1:17" x14ac:dyDescent="0.25">
      <c r="P125" s="4"/>
      <c r="Q125" s="4"/>
    </row>
    <row r="126" spans="1:17" x14ac:dyDescent="0.25">
      <c r="P126" s="4"/>
      <c r="Q126" s="4"/>
    </row>
    <row r="127" spans="1:17" x14ac:dyDescent="0.25">
      <c r="P127" s="4"/>
      <c r="Q127" s="4"/>
    </row>
    <row r="128" spans="1:17" x14ac:dyDescent="0.25">
      <c r="P128" s="4"/>
      <c r="Q128" s="4"/>
    </row>
    <row r="129" spans="16:17" x14ac:dyDescent="0.25">
      <c r="P129" s="4"/>
      <c r="Q129" s="4"/>
    </row>
    <row r="130" spans="16:17" x14ac:dyDescent="0.25">
      <c r="P130" s="4"/>
      <c r="Q130" s="4"/>
    </row>
    <row r="131" spans="16:17" x14ac:dyDescent="0.25">
      <c r="P131" s="4"/>
      <c r="Q131" s="4"/>
    </row>
    <row r="132" spans="16:17" x14ac:dyDescent="0.25">
      <c r="P132" s="4"/>
      <c r="Q132" s="4"/>
    </row>
    <row r="133" spans="16:17" x14ac:dyDescent="0.25">
      <c r="P133" s="4"/>
      <c r="Q133" s="4"/>
    </row>
    <row r="134" spans="16:17" x14ac:dyDescent="0.25">
      <c r="P134" s="4"/>
      <c r="Q134" s="4"/>
    </row>
    <row r="135" spans="16:17" x14ac:dyDescent="0.25">
      <c r="P135" s="4"/>
      <c r="Q135" s="4"/>
    </row>
    <row r="136" spans="16:17" x14ac:dyDescent="0.25">
      <c r="P136" s="4"/>
      <c r="Q136" s="4"/>
    </row>
    <row r="137" spans="16:17" x14ac:dyDescent="0.25">
      <c r="P137" s="4"/>
      <c r="Q137" s="4"/>
    </row>
    <row r="138" spans="16:17" x14ac:dyDescent="0.25">
      <c r="P138" s="4"/>
      <c r="Q138" s="4"/>
    </row>
    <row r="139" spans="16:17" x14ac:dyDescent="0.25">
      <c r="P139" s="4"/>
      <c r="Q139" s="4"/>
    </row>
    <row r="140" spans="16:17" x14ac:dyDescent="0.25">
      <c r="P140" s="4"/>
      <c r="Q140" s="4"/>
    </row>
    <row r="141" spans="16:17" x14ac:dyDescent="0.25">
      <c r="P141" s="4"/>
      <c r="Q141" s="4"/>
    </row>
    <row r="142" spans="16:17" x14ac:dyDescent="0.25">
      <c r="P142" s="4"/>
      <c r="Q142" s="4"/>
    </row>
    <row r="143" spans="16:17" x14ac:dyDescent="0.25">
      <c r="P143" s="4"/>
      <c r="Q143" s="4"/>
    </row>
    <row r="144" spans="16:17" x14ac:dyDescent="0.25">
      <c r="P144" s="4"/>
      <c r="Q144" s="4"/>
    </row>
    <row r="145" spans="16:17" x14ac:dyDescent="0.25">
      <c r="P145" s="4"/>
      <c r="Q145" s="4"/>
    </row>
    <row r="146" spans="16:17" x14ac:dyDescent="0.25">
      <c r="P146" s="4"/>
      <c r="Q146" s="4"/>
    </row>
    <row r="147" spans="16:17" x14ac:dyDescent="0.25">
      <c r="P147" s="4"/>
      <c r="Q147" s="4"/>
    </row>
    <row r="148" spans="16:17" x14ac:dyDescent="0.25">
      <c r="P148" s="4"/>
      <c r="Q148" s="4"/>
    </row>
    <row r="149" spans="16:17" x14ac:dyDescent="0.25">
      <c r="P149" s="4"/>
      <c r="Q149" s="4"/>
    </row>
    <row r="150" spans="16:17" x14ac:dyDescent="0.25">
      <c r="P150" s="4"/>
      <c r="Q150" s="4"/>
    </row>
    <row r="151" spans="16:17" x14ac:dyDescent="0.25">
      <c r="P151" s="4"/>
      <c r="Q151" s="4"/>
    </row>
    <row r="152" spans="16:17" x14ac:dyDescent="0.25">
      <c r="P152" s="5"/>
      <c r="Q152" s="4"/>
    </row>
    <row r="153" spans="16:17" x14ac:dyDescent="0.25">
      <c r="P153" s="4"/>
      <c r="Q153" s="4"/>
    </row>
    <row r="154" spans="16:17" x14ac:dyDescent="0.25">
      <c r="P154" s="4"/>
      <c r="Q154" s="4"/>
    </row>
    <row r="155" spans="16:17" x14ac:dyDescent="0.25">
      <c r="P155" s="4"/>
      <c r="Q155" s="4"/>
    </row>
    <row r="156" spans="16:17" x14ac:dyDescent="0.25">
      <c r="P156" s="4"/>
      <c r="Q156" s="4"/>
    </row>
    <row r="157" spans="16:17" x14ac:dyDescent="0.25">
      <c r="P157" s="4"/>
      <c r="Q157" s="4"/>
    </row>
    <row r="158" spans="16:17" x14ac:dyDescent="0.25">
      <c r="P158" s="4"/>
      <c r="Q158" s="4"/>
    </row>
    <row r="159" spans="16:17" x14ac:dyDescent="0.25">
      <c r="P159" s="4"/>
      <c r="Q159" s="4"/>
    </row>
    <row r="160" spans="16:17" x14ac:dyDescent="0.25">
      <c r="P160" s="4"/>
      <c r="Q160" s="4"/>
    </row>
    <row r="161" spans="16:17" x14ac:dyDescent="0.25">
      <c r="P161" s="4"/>
      <c r="Q161" s="4"/>
    </row>
    <row r="162" spans="16:17" x14ac:dyDescent="0.25">
      <c r="P162" s="4"/>
      <c r="Q162" s="4"/>
    </row>
    <row r="163" spans="16:17" x14ac:dyDescent="0.25">
      <c r="P163" s="4"/>
      <c r="Q163" s="4"/>
    </row>
    <row r="164" spans="16:17" x14ac:dyDescent="0.25">
      <c r="P164" s="4"/>
      <c r="Q164" s="4"/>
    </row>
    <row r="165" spans="16:17" x14ac:dyDescent="0.25">
      <c r="P165" s="4"/>
      <c r="Q165" s="4"/>
    </row>
    <row r="166" spans="16:17" x14ac:dyDescent="0.25">
      <c r="P166" s="4"/>
      <c r="Q166" s="4"/>
    </row>
    <row r="167" spans="16:17" x14ac:dyDescent="0.25">
      <c r="P167" s="4"/>
      <c r="Q167" s="4"/>
    </row>
    <row r="168" spans="16:17" x14ac:dyDescent="0.25">
      <c r="P168" s="4"/>
      <c r="Q168" s="4"/>
    </row>
    <row r="169" spans="16:17" x14ac:dyDescent="0.25">
      <c r="P169" s="4"/>
      <c r="Q169" s="4"/>
    </row>
    <row r="170" spans="16:17" x14ac:dyDescent="0.25">
      <c r="P170" s="4"/>
      <c r="Q170" s="4"/>
    </row>
    <row r="171" spans="16:17" x14ac:dyDescent="0.25">
      <c r="P171" s="4"/>
      <c r="Q171" s="4"/>
    </row>
    <row r="172" spans="16:17" x14ac:dyDescent="0.25">
      <c r="P172" s="4"/>
      <c r="Q172" s="4"/>
    </row>
    <row r="173" spans="16:17" x14ac:dyDescent="0.25">
      <c r="P173" s="4"/>
      <c r="Q173" s="4"/>
    </row>
    <row r="174" spans="16:17" x14ac:dyDescent="0.25">
      <c r="P174" s="4"/>
      <c r="Q174" s="4"/>
    </row>
    <row r="175" spans="16:17" x14ac:dyDescent="0.25">
      <c r="P175" s="4"/>
      <c r="Q175" s="4"/>
    </row>
    <row r="176" spans="16:17" x14ac:dyDescent="0.25">
      <c r="P176" s="4"/>
      <c r="Q176" s="4"/>
    </row>
    <row r="177" spans="16:17" x14ac:dyDescent="0.25">
      <c r="P177" s="4"/>
      <c r="Q177" s="4"/>
    </row>
    <row r="178" spans="16:17" x14ac:dyDescent="0.25">
      <c r="P178" s="4"/>
      <c r="Q178" s="4"/>
    </row>
    <row r="179" spans="16:17" x14ac:dyDescent="0.25">
      <c r="P179" s="4"/>
      <c r="Q179" s="4"/>
    </row>
    <row r="180" spans="16:17" x14ac:dyDescent="0.25">
      <c r="P180" s="4"/>
      <c r="Q180" s="4"/>
    </row>
    <row r="181" spans="16:17" x14ac:dyDescent="0.25">
      <c r="P181" s="4"/>
      <c r="Q181" s="4"/>
    </row>
    <row r="182" spans="16:17" x14ac:dyDescent="0.25">
      <c r="P182" s="4"/>
      <c r="Q182" s="4"/>
    </row>
    <row r="183" spans="16:17" x14ac:dyDescent="0.25">
      <c r="P183" s="4"/>
      <c r="Q183" s="4"/>
    </row>
    <row r="184" spans="16:17" x14ac:dyDescent="0.25">
      <c r="P184" s="4"/>
      <c r="Q184" s="4"/>
    </row>
    <row r="185" spans="16:17" x14ac:dyDescent="0.25">
      <c r="P185" s="4"/>
      <c r="Q185" s="4"/>
    </row>
    <row r="186" spans="16:17" x14ac:dyDescent="0.25">
      <c r="P186" s="4"/>
      <c r="Q186" s="4"/>
    </row>
    <row r="187" spans="16:17" x14ac:dyDescent="0.25">
      <c r="P187" s="4"/>
      <c r="Q187" s="4"/>
    </row>
    <row r="188" spans="16:17" x14ac:dyDescent="0.25">
      <c r="P188" s="4"/>
      <c r="Q188" s="4"/>
    </row>
    <row r="189" spans="16:17" x14ac:dyDescent="0.25">
      <c r="P189" s="4"/>
      <c r="Q189" s="4"/>
    </row>
    <row r="190" spans="16:17" x14ac:dyDescent="0.25">
      <c r="P190" s="4"/>
      <c r="Q190" s="4"/>
    </row>
    <row r="191" spans="16:17" x14ac:dyDescent="0.25">
      <c r="P191" s="4"/>
      <c r="Q191" s="4"/>
    </row>
    <row r="192" spans="16:17" x14ac:dyDescent="0.25">
      <c r="P192" s="4"/>
      <c r="Q192" s="4"/>
    </row>
    <row r="193" spans="16:17" x14ac:dyDescent="0.25">
      <c r="P193" s="4"/>
      <c r="Q193" s="4"/>
    </row>
    <row r="194" spans="16:17" x14ac:dyDescent="0.25">
      <c r="P194" s="4"/>
      <c r="Q194" s="4"/>
    </row>
    <row r="195" spans="16:17" x14ac:dyDescent="0.25">
      <c r="P195" s="4"/>
      <c r="Q195" s="4"/>
    </row>
    <row r="196" spans="16:17" x14ac:dyDescent="0.25">
      <c r="P196" s="4"/>
      <c r="Q196" s="4"/>
    </row>
    <row r="197" spans="16:17" x14ac:dyDescent="0.25">
      <c r="P197" s="4"/>
      <c r="Q197" s="4"/>
    </row>
    <row r="198" spans="16:17" x14ac:dyDescent="0.25">
      <c r="P198" s="4"/>
      <c r="Q198" s="4"/>
    </row>
    <row r="199" spans="16:17" x14ac:dyDescent="0.25">
      <c r="P199" s="4"/>
      <c r="Q199" s="4"/>
    </row>
    <row r="200" spans="16:17" x14ac:dyDescent="0.25">
      <c r="P200" s="4"/>
      <c r="Q200" s="4"/>
    </row>
    <row r="201" spans="16:17" x14ac:dyDescent="0.25">
      <c r="P201" s="4"/>
      <c r="Q201" s="4"/>
    </row>
    <row r="202" spans="16:17" x14ac:dyDescent="0.25">
      <c r="P202" s="4"/>
      <c r="Q202" s="4"/>
    </row>
    <row r="203" spans="16:17" x14ac:dyDescent="0.25">
      <c r="P203" s="4"/>
      <c r="Q203" s="4"/>
    </row>
    <row r="204" spans="16:17" x14ac:dyDescent="0.25">
      <c r="P204" s="4"/>
      <c r="Q204" s="4"/>
    </row>
    <row r="205" spans="16:17" x14ac:dyDescent="0.25">
      <c r="P205" s="4"/>
      <c r="Q205" s="4"/>
    </row>
    <row r="206" spans="16:17" x14ac:dyDescent="0.25">
      <c r="P206" s="4"/>
      <c r="Q206" s="4"/>
    </row>
    <row r="207" spans="16:17" x14ac:dyDescent="0.25">
      <c r="P207" s="4"/>
      <c r="Q207" s="4"/>
    </row>
    <row r="208" spans="16:17" x14ac:dyDescent="0.25">
      <c r="P208" s="4"/>
      <c r="Q208" s="4"/>
    </row>
    <row r="209" spans="16:17" x14ac:dyDescent="0.25">
      <c r="P209" s="4"/>
      <c r="Q209" s="4"/>
    </row>
    <row r="210" spans="16:17" x14ac:dyDescent="0.25">
      <c r="P210" s="4"/>
      <c r="Q210" s="4"/>
    </row>
    <row r="211" spans="16:17" x14ac:dyDescent="0.25">
      <c r="P211" s="4"/>
      <c r="Q211" s="4"/>
    </row>
    <row r="212" spans="16:17" x14ac:dyDescent="0.25">
      <c r="P212" s="4"/>
      <c r="Q212" s="4"/>
    </row>
    <row r="213" spans="16:17" x14ac:dyDescent="0.25">
      <c r="P213" s="4"/>
      <c r="Q213" s="4"/>
    </row>
    <row r="214" spans="16:17" x14ac:dyDescent="0.25">
      <c r="P214" s="4"/>
      <c r="Q214" s="4"/>
    </row>
    <row r="215" spans="16:17" x14ac:dyDescent="0.25">
      <c r="P215" s="4"/>
      <c r="Q215" s="4"/>
    </row>
    <row r="216" spans="16:17" x14ac:dyDescent="0.25">
      <c r="P216" s="4"/>
      <c r="Q216" s="4"/>
    </row>
    <row r="217" spans="16:17" x14ac:dyDescent="0.25">
      <c r="P217" s="4"/>
      <c r="Q217" s="4"/>
    </row>
    <row r="218" spans="16:17" x14ac:dyDescent="0.25">
      <c r="P218" s="4"/>
      <c r="Q218" s="4"/>
    </row>
    <row r="219" spans="16:17" x14ac:dyDescent="0.25">
      <c r="P219" s="4"/>
      <c r="Q219" s="4"/>
    </row>
    <row r="220" spans="16:17" x14ac:dyDescent="0.25">
      <c r="P220" s="4"/>
      <c r="Q220" s="4"/>
    </row>
    <row r="221" spans="16:17" x14ac:dyDescent="0.25">
      <c r="P221" s="4"/>
      <c r="Q221" s="4"/>
    </row>
    <row r="222" spans="16:17" x14ac:dyDescent="0.25">
      <c r="P222" s="4"/>
      <c r="Q222" s="4"/>
    </row>
    <row r="223" spans="16:17" x14ac:dyDescent="0.25">
      <c r="P223" s="4"/>
      <c r="Q223" s="4"/>
    </row>
    <row r="224" spans="16:17" x14ac:dyDescent="0.25">
      <c r="P224" s="4"/>
      <c r="Q224" s="4"/>
    </row>
    <row r="225" spans="16:17" x14ac:dyDescent="0.25">
      <c r="P225" s="4"/>
      <c r="Q225" s="4"/>
    </row>
    <row r="226" spans="16:17" x14ac:dyDescent="0.25">
      <c r="P226" s="4"/>
      <c r="Q226" s="4"/>
    </row>
    <row r="227" spans="16:17" x14ac:dyDescent="0.25">
      <c r="P227" s="4"/>
      <c r="Q227" s="4"/>
    </row>
    <row r="228" spans="16:17" x14ac:dyDescent="0.25">
      <c r="P228" s="4"/>
      <c r="Q228" s="4"/>
    </row>
    <row r="229" spans="16:17" x14ac:dyDescent="0.25">
      <c r="P229" s="4"/>
      <c r="Q229" s="4"/>
    </row>
    <row r="230" spans="16:17" x14ac:dyDescent="0.25">
      <c r="P230" s="4"/>
      <c r="Q230" s="4"/>
    </row>
    <row r="231" spans="16:17" x14ac:dyDescent="0.25">
      <c r="P231" s="4"/>
      <c r="Q231" s="4"/>
    </row>
    <row r="232" spans="16:17" x14ac:dyDescent="0.25">
      <c r="P232" s="4"/>
      <c r="Q232" s="4"/>
    </row>
    <row r="233" spans="16:17" x14ac:dyDescent="0.25">
      <c r="P233" s="4"/>
      <c r="Q233" s="4"/>
    </row>
    <row r="234" spans="16:17" x14ac:dyDescent="0.25">
      <c r="P234" s="4"/>
      <c r="Q234" s="4"/>
    </row>
    <row r="235" spans="16:17" x14ac:dyDescent="0.25">
      <c r="P235" s="4"/>
      <c r="Q235" s="4"/>
    </row>
    <row r="236" spans="16:17" x14ac:dyDescent="0.25">
      <c r="P236" s="4"/>
      <c r="Q236" s="4"/>
    </row>
    <row r="237" spans="16:17" x14ac:dyDescent="0.25">
      <c r="P237" s="4"/>
      <c r="Q237" s="4"/>
    </row>
    <row r="238" spans="16:17" x14ac:dyDescent="0.25">
      <c r="P238" s="4"/>
      <c r="Q238" s="4"/>
    </row>
    <row r="239" spans="16:17" x14ac:dyDescent="0.25">
      <c r="P239" s="4"/>
      <c r="Q239" s="4"/>
    </row>
    <row r="240" spans="16:17" x14ac:dyDescent="0.25">
      <c r="P240" s="4"/>
      <c r="Q240" s="4"/>
    </row>
    <row r="241" spans="16:17" x14ac:dyDescent="0.25">
      <c r="P241" s="4"/>
      <c r="Q241" s="4"/>
    </row>
    <row r="242" spans="16:17" x14ac:dyDescent="0.25">
      <c r="P242" s="4"/>
      <c r="Q242" s="4"/>
    </row>
    <row r="243" spans="16:17" x14ac:dyDescent="0.25">
      <c r="P243" s="4"/>
      <c r="Q243" s="4"/>
    </row>
    <row r="244" spans="16:17" x14ac:dyDescent="0.25">
      <c r="P244" s="4"/>
      <c r="Q244" s="4"/>
    </row>
    <row r="245" spans="16:17" x14ac:dyDescent="0.25">
      <c r="P245" s="4"/>
      <c r="Q245" s="4"/>
    </row>
    <row r="246" spans="16:17" x14ac:dyDescent="0.25">
      <c r="P246" s="4"/>
      <c r="Q246" s="4"/>
    </row>
    <row r="247" spans="16:17" x14ac:dyDescent="0.25">
      <c r="P247" s="4"/>
      <c r="Q247" s="4"/>
    </row>
    <row r="248" spans="16:17" x14ac:dyDescent="0.25">
      <c r="P248" s="4"/>
      <c r="Q248" s="4"/>
    </row>
    <row r="249" spans="16:17" x14ac:dyDescent="0.25">
      <c r="P249" s="4"/>
      <c r="Q249" s="4"/>
    </row>
    <row r="250" spans="16:17" x14ac:dyDescent="0.25">
      <c r="P250" s="4"/>
      <c r="Q250" s="4"/>
    </row>
    <row r="251" spans="16:17" x14ac:dyDescent="0.25">
      <c r="P251" s="4"/>
      <c r="Q251" s="4"/>
    </row>
    <row r="252" spans="16:17" x14ac:dyDescent="0.25">
      <c r="P252" s="4"/>
      <c r="Q252" s="4"/>
    </row>
    <row r="253" spans="16:17" x14ac:dyDescent="0.25">
      <c r="P253" s="4"/>
      <c r="Q253" s="4"/>
    </row>
    <row r="254" spans="16:17" x14ac:dyDescent="0.25">
      <c r="P254" s="4"/>
      <c r="Q254" s="4"/>
    </row>
    <row r="255" spans="16:17" x14ac:dyDescent="0.25">
      <c r="P255" s="4"/>
      <c r="Q255" s="4"/>
    </row>
    <row r="256" spans="16:17" x14ac:dyDescent="0.25">
      <c r="P256" s="4"/>
      <c r="Q256" s="4"/>
    </row>
    <row r="257" spans="16:17" x14ac:dyDescent="0.25">
      <c r="P257" s="4"/>
      <c r="Q257" s="4"/>
    </row>
    <row r="258" spans="16:17" x14ac:dyDescent="0.25">
      <c r="P258" s="4"/>
      <c r="Q258" s="4"/>
    </row>
    <row r="259" spans="16:17" x14ac:dyDescent="0.25">
      <c r="P259" s="4"/>
      <c r="Q259" s="4"/>
    </row>
    <row r="260" spans="16:17" x14ac:dyDescent="0.25">
      <c r="P260" s="4"/>
      <c r="Q260" s="4"/>
    </row>
    <row r="261" spans="16:17" x14ac:dyDescent="0.25">
      <c r="P261" s="4"/>
      <c r="Q261" s="4"/>
    </row>
    <row r="262" spans="16:17" x14ac:dyDescent="0.25">
      <c r="P262" s="4"/>
      <c r="Q262" s="4"/>
    </row>
    <row r="263" spans="16:17" x14ac:dyDescent="0.25">
      <c r="P263" s="4"/>
      <c r="Q263" s="4"/>
    </row>
    <row r="264" spans="16:17" x14ac:dyDescent="0.25">
      <c r="P264" s="4"/>
      <c r="Q264" s="4"/>
    </row>
    <row r="265" spans="16:17" x14ac:dyDescent="0.25">
      <c r="P265" s="4"/>
      <c r="Q265" s="4"/>
    </row>
    <row r="266" spans="16:17" x14ac:dyDescent="0.25">
      <c r="P266" s="4"/>
      <c r="Q266" s="4"/>
    </row>
    <row r="267" spans="16:17" x14ac:dyDescent="0.25">
      <c r="P267" s="4"/>
      <c r="Q267" s="4"/>
    </row>
    <row r="268" spans="16:17" x14ac:dyDescent="0.25">
      <c r="P268" s="4"/>
      <c r="Q268" s="4"/>
    </row>
    <row r="269" spans="16:17" x14ac:dyDescent="0.25">
      <c r="P269" s="4"/>
      <c r="Q269" s="4"/>
    </row>
    <row r="270" spans="16:17" x14ac:dyDescent="0.25">
      <c r="P270" s="4"/>
      <c r="Q270" s="4"/>
    </row>
    <row r="271" spans="16:17" x14ac:dyDescent="0.25">
      <c r="P271" s="4"/>
      <c r="Q271" s="4"/>
    </row>
    <row r="272" spans="16:17" x14ac:dyDescent="0.25">
      <c r="P272" s="4"/>
      <c r="Q272" s="4"/>
    </row>
    <row r="273" spans="16:17" x14ac:dyDescent="0.25">
      <c r="P273" s="4"/>
      <c r="Q273" s="4"/>
    </row>
    <row r="274" spans="16:17" x14ac:dyDescent="0.25">
      <c r="P274" s="4"/>
      <c r="Q274" s="4"/>
    </row>
    <row r="275" spans="16:17" x14ac:dyDescent="0.25">
      <c r="P275" s="4"/>
      <c r="Q275" s="4"/>
    </row>
    <row r="276" spans="16:17" x14ac:dyDescent="0.25">
      <c r="P276" s="4"/>
      <c r="Q276" s="4"/>
    </row>
    <row r="277" spans="16:17" x14ac:dyDescent="0.25">
      <c r="P277" s="4"/>
      <c r="Q277" s="4"/>
    </row>
    <row r="278" spans="16:17" x14ac:dyDescent="0.25">
      <c r="P278" s="4"/>
      <c r="Q278" s="4"/>
    </row>
    <row r="279" spans="16:17" x14ac:dyDescent="0.25">
      <c r="P279" s="4"/>
      <c r="Q279" s="4"/>
    </row>
    <row r="280" spans="16:17" x14ac:dyDescent="0.25">
      <c r="P280" s="4"/>
      <c r="Q280" s="4"/>
    </row>
    <row r="281" spans="16:17" x14ac:dyDescent="0.25">
      <c r="P281" s="4"/>
      <c r="Q281" s="4"/>
    </row>
    <row r="282" spans="16:17" x14ac:dyDescent="0.25">
      <c r="P282" s="4"/>
      <c r="Q282" s="4"/>
    </row>
    <row r="283" spans="16:17" x14ac:dyDescent="0.25">
      <c r="P283" s="4"/>
      <c r="Q283" s="4"/>
    </row>
    <row r="284" spans="16:17" x14ac:dyDescent="0.25">
      <c r="P284" s="4"/>
      <c r="Q284" s="4"/>
    </row>
    <row r="285" spans="16:17" x14ac:dyDescent="0.25">
      <c r="P285" s="4"/>
      <c r="Q285" s="4"/>
    </row>
    <row r="286" spans="16:17" x14ac:dyDescent="0.25">
      <c r="P286" s="4"/>
      <c r="Q286" s="4"/>
    </row>
    <row r="287" spans="16:17" x14ac:dyDescent="0.25">
      <c r="P287" s="4"/>
      <c r="Q287" s="4"/>
    </row>
    <row r="288" spans="16:17" x14ac:dyDescent="0.25">
      <c r="P288" s="4"/>
      <c r="Q288" s="4"/>
    </row>
    <row r="289" spans="16:17" x14ac:dyDescent="0.25">
      <c r="P289" s="4"/>
      <c r="Q289" s="4"/>
    </row>
    <row r="290" spans="16:17" x14ac:dyDescent="0.25">
      <c r="P290" s="4"/>
      <c r="Q290" s="4"/>
    </row>
    <row r="291" spans="16:17" x14ac:dyDescent="0.25">
      <c r="P291" s="4"/>
      <c r="Q291" s="4"/>
    </row>
    <row r="292" spans="16:17" x14ac:dyDescent="0.25">
      <c r="P292" s="4"/>
      <c r="Q292" s="4"/>
    </row>
    <row r="293" spans="16:17" x14ac:dyDescent="0.25">
      <c r="P293" s="4"/>
      <c r="Q293" s="4"/>
    </row>
    <row r="294" spans="16:17" x14ac:dyDescent="0.25">
      <c r="P294" s="4"/>
      <c r="Q294" s="4"/>
    </row>
    <row r="295" spans="16:17" x14ac:dyDescent="0.25">
      <c r="P295" s="4"/>
      <c r="Q295" s="4"/>
    </row>
    <row r="296" spans="16:17" x14ac:dyDescent="0.25">
      <c r="P296" s="4"/>
      <c r="Q296" s="4"/>
    </row>
    <row r="297" spans="16:17" x14ac:dyDescent="0.25">
      <c r="P297" s="4"/>
      <c r="Q297" s="4"/>
    </row>
    <row r="298" spans="16:17" x14ac:dyDescent="0.25">
      <c r="P298" s="4"/>
      <c r="Q298" s="4"/>
    </row>
    <row r="299" spans="16:17" x14ac:dyDescent="0.25">
      <c r="P299" s="4"/>
      <c r="Q299" s="4"/>
    </row>
    <row r="300" spans="16:17" x14ac:dyDescent="0.25">
      <c r="P300" s="4"/>
      <c r="Q300" s="4"/>
    </row>
    <row r="301" spans="16:17" x14ac:dyDescent="0.25">
      <c r="P301" s="4"/>
      <c r="Q301" s="4"/>
    </row>
    <row r="302" spans="16:17" x14ac:dyDescent="0.25">
      <c r="P302" s="4"/>
      <c r="Q302" s="4"/>
    </row>
    <row r="303" spans="16:17" x14ac:dyDescent="0.25">
      <c r="P303" s="4"/>
      <c r="Q303" s="4"/>
    </row>
    <row r="304" spans="16:17" x14ac:dyDescent="0.25">
      <c r="P304" s="4"/>
      <c r="Q304" s="4"/>
    </row>
    <row r="305" spans="16:17" x14ac:dyDescent="0.25">
      <c r="P305" s="4"/>
      <c r="Q305" s="4"/>
    </row>
    <row r="306" spans="16:17" x14ac:dyDescent="0.25">
      <c r="P306" s="4"/>
      <c r="Q306" s="4"/>
    </row>
    <row r="307" spans="16:17" x14ac:dyDescent="0.25">
      <c r="P307" s="4"/>
      <c r="Q307" s="4"/>
    </row>
    <row r="308" spans="16:17" x14ac:dyDescent="0.25">
      <c r="P308" s="4"/>
      <c r="Q308" s="4"/>
    </row>
    <row r="309" spans="16:17" x14ac:dyDescent="0.25">
      <c r="P309" s="4"/>
      <c r="Q309" s="4"/>
    </row>
    <row r="310" spans="16:17" x14ac:dyDescent="0.25">
      <c r="P310" s="4"/>
      <c r="Q310" s="4"/>
    </row>
    <row r="311" spans="16:17" x14ac:dyDescent="0.25">
      <c r="P311" s="4"/>
      <c r="Q311" s="4"/>
    </row>
    <row r="312" spans="16:17" x14ac:dyDescent="0.25">
      <c r="P312" s="4"/>
      <c r="Q312" s="4"/>
    </row>
    <row r="313" spans="16:17" x14ac:dyDescent="0.25">
      <c r="P313" s="4"/>
      <c r="Q313" s="4"/>
    </row>
    <row r="314" spans="16:17" x14ac:dyDescent="0.25">
      <c r="P314" s="4"/>
      <c r="Q314" s="4"/>
    </row>
    <row r="315" spans="16:17" x14ac:dyDescent="0.25">
      <c r="P315" s="4"/>
      <c r="Q315" s="4"/>
    </row>
    <row r="316" spans="16:17" x14ac:dyDescent="0.25">
      <c r="P316" s="4"/>
      <c r="Q316" s="4"/>
    </row>
    <row r="317" spans="16:17" x14ac:dyDescent="0.25">
      <c r="P317" s="4"/>
      <c r="Q317" s="4"/>
    </row>
    <row r="318" spans="16:17" x14ac:dyDescent="0.25">
      <c r="P318" s="4"/>
      <c r="Q318" s="4"/>
    </row>
    <row r="319" spans="16:17" x14ac:dyDescent="0.25">
      <c r="P319" s="4"/>
      <c r="Q319" s="4"/>
    </row>
    <row r="320" spans="16:17" x14ac:dyDescent="0.25">
      <c r="P320" s="4"/>
      <c r="Q320" s="4"/>
    </row>
    <row r="321" spans="16:17" x14ac:dyDescent="0.25">
      <c r="P321" s="4"/>
      <c r="Q321" s="4"/>
    </row>
    <row r="322" spans="16:17" x14ac:dyDescent="0.25">
      <c r="P322" s="4"/>
      <c r="Q322" s="4"/>
    </row>
    <row r="323" spans="16:17" x14ac:dyDescent="0.25">
      <c r="P323" s="4"/>
      <c r="Q323" s="4"/>
    </row>
    <row r="324" spans="16:17" x14ac:dyDescent="0.25">
      <c r="P324" s="4"/>
      <c r="Q324" s="4"/>
    </row>
    <row r="325" spans="16:17" x14ac:dyDescent="0.25">
      <c r="P325" s="4"/>
      <c r="Q325" s="4"/>
    </row>
    <row r="326" spans="16:17" x14ac:dyDescent="0.25">
      <c r="P326" s="4"/>
      <c r="Q326" s="4"/>
    </row>
    <row r="327" spans="16:17" x14ac:dyDescent="0.25">
      <c r="P327" s="4"/>
      <c r="Q327" s="4"/>
    </row>
    <row r="328" spans="16:17" x14ac:dyDescent="0.25">
      <c r="P328" s="4"/>
      <c r="Q328" s="4"/>
    </row>
    <row r="329" spans="16:17" x14ac:dyDescent="0.25">
      <c r="P329" s="4"/>
      <c r="Q329" s="4"/>
    </row>
    <row r="330" spans="16:17" x14ac:dyDescent="0.25">
      <c r="P330" s="4"/>
      <c r="Q330" s="4"/>
    </row>
    <row r="331" spans="16:17" x14ac:dyDescent="0.25">
      <c r="P331" s="4"/>
      <c r="Q331" s="4"/>
    </row>
    <row r="332" spans="16:17" x14ac:dyDescent="0.25">
      <c r="P332" s="4"/>
      <c r="Q332" s="4"/>
    </row>
    <row r="333" spans="16:17" x14ac:dyDescent="0.25">
      <c r="P333" s="4"/>
      <c r="Q333" s="4"/>
    </row>
    <row r="334" spans="16:17" x14ac:dyDescent="0.25">
      <c r="P334" s="4"/>
      <c r="Q334" s="4"/>
    </row>
    <row r="335" spans="16:17" x14ac:dyDescent="0.25">
      <c r="P335" s="4"/>
      <c r="Q335" s="4"/>
    </row>
    <row r="336" spans="16:17" x14ac:dyDescent="0.25">
      <c r="P336" s="4"/>
      <c r="Q336" s="4"/>
    </row>
    <row r="337" spans="16:17" x14ac:dyDescent="0.25">
      <c r="P337" s="4"/>
      <c r="Q337" s="4"/>
    </row>
    <row r="338" spans="16:17" x14ac:dyDescent="0.25">
      <c r="P338" s="4"/>
      <c r="Q338" s="4"/>
    </row>
    <row r="339" spans="16:17" x14ac:dyDescent="0.25">
      <c r="P339" s="4"/>
      <c r="Q339" s="4"/>
    </row>
    <row r="340" spans="16:17" x14ac:dyDescent="0.25">
      <c r="P340" s="4"/>
      <c r="Q340" s="4"/>
    </row>
    <row r="341" spans="16:17" x14ac:dyDescent="0.25">
      <c r="P341" s="4"/>
      <c r="Q341" s="4"/>
    </row>
    <row r="342" spans="16:17" x14ac:dyDescent="0.25">
      <c r="P342" s="4"/>
      <c r="Q342" s="4"/>
    </row>
    <row r="343" spans="16:17" x14ac:dyDescent="0.25">
      <c r="P343" s="4"/>
      <c r="Q343" s="4"/>
    </row>
    <row r="344" spans="16:17" x14ac:dyDescent="0.25">
      <c r="P344" s="4"/>
      <c r="Q344" s="4"/>
    </row>
    <row r="345" spans="16:17" x14ac:dyDescent="0.25">
      <c r="P345" s="4"/>
      <c r="Q345" s="4"/>
    </row>
    <row r="346" spans="16:17" x14ac:dyDescent="0.25">
      <c r="P346" s="4"/>
      <c r="Q346" s="4"/>
    </row>
    <row r="347" spans="16:17" x14ac:dyDescent="0.25">
      <c r="P347" s="4"/>
      <c r="Q347" s="4"/>
    </row>
    <row r="348" spans="16:17" x14ac:dyDescent="0.25">
      <c r="P348" s="4"/>
      <c r="Q348" s="4"/>
    </row>
    <row r="349" spans="16:17" x14ac:dyDescent="0.25">
      <c r="P349" s="4"/>
      <c r="Q349" s="4"/>
    </row>
    <row r="350" spans="16:17" x14ac:dyDescent="0.25">
      <c r="P350" s="4"/>
      <c r="Q350" s="4"/>
    </row>
    <row r="351" spans="16:17" x14ac:dyDescent="0.25">
      <c r="P351" s="4"/>
      <c r="Q351" s="4"/>
    </row>
    <row r="352" spans="16:17" x14ac:dyDescent="0.25">
      <c r="P352" s="4"/>
      <c r="Q352" s="4"/>
    </row>
    <row r="353" spans="16:17" x14ac:dyDescent="0.25">
      <c r="P353" s="4"/>
      <c r="Q353" s="4"/>
    </row>
    <row r="354" spans="16:17" x14ac:dyDescent="0.25">
      <c r="P354" s="4"/>
      <c r="Q354" s="4"/>
    </row>
    <row r="355" spans="16:17" x14ac:dyDescent="0.25">
      <c r="P355" s="4"/>
      <c r="Q355" s="4"/>
    </row>
    <row r="356" spans="16:17" x14ac:dyDescent="0.25">
      <c r="P356" s="4"/>
      <c r="Q356" s="4"/>
    </row>
    <row r="357" spans="16:17" x14ac:dyDescent="0.25">
      <c r="P357" s="4"/>
      <c r="Q357" s="4"/>
    </row>
    <row r="358" spans="16:17" x14ac:dyDescent="0.25">
      <c r="P358" s="4"/>
      <c r="Q358" s="4"/>
    </row>
    <row r="359" spans="16:17" x14ac:dyDescent="0.25">
      <c r="P359" s="4"/>
      <c r="Q359" s="4"/>
    </row>
    <row r="360" spans="16:17" x14ac:dyDescent="0.25">
      <c r="P360" s="4"/>
      <c r="Q360" s="4"/>
    </row>
    <row r="361" spans="16:17" x14ac:dyDescent="0.25">
      <c r="P361" s="4"/>
      <c r="Q361" s="4"/>
    </row>
    <row r="362" spans="16:17" x14ac:dyDescent="0.25">
      <c r="P362" s="4"/>
      <c r="Q362" s="4"/>
    </row>
    <row r="363" spans="16:17" x14ac:dyDescent="0.25">
      <c r="P363" s="4"/>
      <c r="Q363" s="4"/>
    </row>
    <row r="364" spans="16:17" x14ac:dyDescent="0.25">
      <c r="P364" s="4"/>
      <c r="Q364" s="4"/>
    </row>
    <row r="365" spans="16:17" x14ac:dyDescent="0.25">
      <c r="P365" s="4"/>
      <c r="Q365" s="4"/>
    </row>
    <row r="366" spans="16:17" x14ac:dyDescent="0.25">
      <c r="P366" s="4"/>
      <c r="Q366" s="4"/>
    </row>
    <row r="367" spans="16:17" x14ac:dyDescent="0.25">
      <c r="P367" s="4"/>
      <c r="Q367" s="4"/>
    </row>
    <row r="368" spans="16:17" x14ac:dyDescent="0.25">
      <c r="P368" s="4"/>
      <c r="Q368" s="4"/>
    </row>
    <row r="369" spans="16:17" x14ac:dyDescent="0.25">
      <c r="P369" s="4"/>
      <c r="Q369" s="4"/>
    </row>
    <row r="370" spans="16:17" x14ac:dyDescent="0.25">
      <c r="P370" s="4"/>
      <c r="Q370" s="4"/>
    </row>
    <row r="371" spans="16:17" x14ac:dyDescent="0.25">
      <c r="P371" s="4"/>
      <c r="Q371" s="4"/>
    </row>
    <row r="372" spans="16:17" x14ac:dyDescent="0.25">
      <c r="P372" s="4"/>
      <c r="Q372" s="4"/>
    </row>
    <row r="373" spans="16:17" x14ac:dyDescent="0.25">
      <c r="P373" s="4"/>
      <c r="Q373" s="4"/>
    </row>
    <row r="374" spans="16:17" x14ac:dyDescent="0.25">
      <c r="P374" s="4"/>
      <c r="Q374" s="4"/>
    </row>
    <row r="375" spans="16:17" x14ac:dyDescent="0.25">
      <c r="P375" s="4"/>
      <c r="Q375" s="4"/>
    </row>
    <row r="376" spans="16:17" x14ac:dyDescent="0.25">
      <c r="P376" s="4"/>
      <c r="Q376" s="4"/>
    </row>
    <row r="377" spans="16:17" x14ac:dyDescent="0.25">
      <c r="P377" s="4"/>
      <c r="Q377" s="4"/>
    </row>
    <row r="378" spans="16:17" x14ac:dyDescent="0.25">
      <c r="P378" s="4"/>
      <c r="Q378" s="4"/>
    </row>
    <row r="379" spans="16:17" x14ac:dyDescent="0.25">
      <c r="P379" s="4"/>
      <c r="Q379" s="4"/>
    </row>
    <row r="380" spans="16:17" x14ac:dyDescent="0.25">
      <c r="P380" s="4"/>
      <c r="Q380" s="4"/>
    </row>
    <row r="381" spans="16:17" x14ac:dyDescent="0.25">
      <c r="P381" s="4"/>
      <c r="Q381" s="4"/>
    </row>
    <row r="382" spans="16:17" x14ac:dyDescent="0.25">
      <c r="P382" s="4"/>
      <c r="Q382" s="4"/>
    </row>
    <row r="383" spans="16:17" x14ac:dyDescent="0.25">
      <c r="P383" s="4"/>
      <c r="Q383" s="4"/>
    </row>
    <row r="384" spans="16:17" x14ac:dyDescent="0.25">
      <c r="P384" s="4"/>
      <c r="Q384" s="4"/>
    </row>
    <row r="385" spans="16:17" x14ac:dyDescent="0.25">
      <c r="P385" s="4"/>
      <c r="Q385" s="4"/>
    </row>
    <row r="386" spans="16:17" x14ac:dyDescent="0.25">
      <c r="P386" s="4"/>
      <c r="Q386" s="4"/>
    </row>
    <row r="387" spans="16:17" x14ac:dyDescent="0.25">
      <c r="P387" s="4"/>
      <c r="Q387" s="4"/>
    </row>
    <row r="388" spans="16:17" x14ac:dyDescent="0.25">
      <c r="P388" s="4"/>
      <c r="Q388" s="4"/>
    </row>
    <row r="389" spans="16:17" x14ac:dyDescent="0.25">
      <c r="P389" s="4"/>
      <c r="Q389" s="4"/>
    </row>
    <row r="390" spans="16:17" x14ac:dyDescent="0.25">
      <c r="P390" s="4"/>
      <c r="Q390" s="4"/>
    </row>
    <row r="391" spans="16:17" x14ac:dyDescent="0.25">
      <c r="P391" s="4"/>
      <c r="Q391" s="4"/>
    </row>
    <row r="392" spans="16:17" x14ac:dyDescent="0.25">
      <c r="P392" s="4"/>
      <c r="Q392" s="4"/>
    </row>
    <row r="393" spans="16:17" x14ac:dyDescent="0.25">
      <c r="P393" s="4"/>
      <c r="Q393" s="4"/>
    </row>
    <row r="394" spans="16:17" x14ac:dyDescent="0.25">
      <c r="P394" s="4"/>
      <c r="Q394" s="4"/>
    </row>
    <row r="395" spans="16:17" x14ac:dyDescent="0.25">
      <c r="P395" s="4"/>
      <c r="Q395" s="4"/>
    </row>
    <row r="396" spans="16:17" x14ac:dyDescent="0.25">
      <c r="P396" s="4"/>
      <c r="Q396" s="4"/>
    </row>
    <row r="397" spans="16:17" x14ac:dyDescent="0.25">
      <c r="P397" s="4"/>
      <c r="Q397" s="4"/>
    </row>
    <row r="398" spans="16:17" x14ac:dyDescent="0.25">
      <c r="P398" s="4"/>
      <c r="Q398" s="4"/>
    </row>
    <row r="399" spans="16:17" x14ac:dyDescent="0.25">
      <c r="P399" s="4"/>
      <c r="Q399" s="4"/>
    </row>
    <row r="400" spans="16:17" x14ac:dyDescent="0.25">
      <c r="P400" s="4"/>
      <c r="Q400" s="4"/>
    </row>
    <row r="401" spans="16:17" x14ac:dyDescent="0.25">
      <c r="P401" s="4"/>
      <c r="Q401" s="4"/>
    </row>
    <row r="402" spans="16:17" x14ac:dyDescent="0.25">
      <c r="P402" s="4"/>
      <c r="Q402" s="4"/>
    </row>
    <row r="403" spans="16:17" x14ac:dyDescent="0.25">
      <c r="P403" s="4"/>
      <c r="Q403" s="4"/>
    </row>
    <row r="404" spans="16:17" x14ac:dyDescent="0.25">
      <c r="P404" s="4"/>
      <c r="Q404" s="4"/>
    </row>
    <row r="405" spans="16:17" x14ac:dyDescent="0.25">
      <c r="P405" s="4"/>
      <c r="Q405" s="4"/>
    </row>
    <row r="406" spans="16:17" x14ac:dyDescent="0.25">
      <c r="P406" s="4"/>
      <c r="Q406" s="4"/>
    </row>
    <row r="407" spans="16:17" x14ac:dyDescent="0.25">
      <c r="P407" s="4"/>
      <c r="Q407" s="4"/>
    </row>
    <row r="408" spans="16:17" x14ac:dyDescent="0.25">
      <c r="P408" s="4"/>
      <c r="Q408" s="4"/>
    </row>
    <row r="409" spans="16:17" x14ac:dyDescent="0.25">
      <c r="P409" s="4"/>
      <c r="Q409" s="4"/>
    </row>
    <row r="410" spans="16:17" x14ac:dyDescent="0.25">
      <c r="P410" s="4"/>
      <c r="Q410" s="4"/>
    </row>
    <row r="411" spans="16:17" x14ac:dyDescent="0.25">
      <c r="P411" s="4"/>
      <c r="Q411" s="4"/>
    </row>
    <row r="412" spans="16:17" x14ac:dyDescent="0.25">
      <c r="P412" s="4"/>
      <c r="Q412" s="4"/>
    </row>
    <row r="413" spans="16:17" x14ac:dyDescent="0.25">
      <c r="P413" s="4"/>
      <c r="Q413" s="4"/>
    </row>
    <row r="414" spans="16:17" x14ac:dyDescent="0.25">
      <c r="P414" s="4"/>
      <c r="Q414" s="4"/>
    </row>
    <row r="415" spans="16:17" x14ac:dyDescent="0.25">
      <c r="P415" s="4"/>
      <c r="Q415" s="4"/>
    </row>
  </sheetData>
  <mergeCells count="1">
    <mergeCell ref="F2:I2"/>
  </mergeCells>
  <conditionalFormatting sqref="J12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200" verticalDpi="0" r:id="rId1"/>
  <webPublishItems count="2">
    <webPublishItem id="31373" divId="Stockwinners performance online version_31373" sourceType="sheet" destinationFile="C:\Users\Ameen\Desktop\Stockwinners performance online version.htm"/>
    <webPublishItem id="5238" divId="Stockwinners performance online version_5238" sourceType="range" sourceRef="A2:Q116" destinationFile="C:\Users\Ameen\Desktop\Page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 Perf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ghaffari</dc:creator>
  <cp:lastModifiedBy>Ameen</cp:lastModifiedBy>
  <cp:lastPrinted>2012-08-10T23:47:27Z</cp:lastPrinted>
  <dcterms:created xsi:type="dcterms:W3CDTF">2012-08-02T15:50:52Z</dcterms:created>
  <dcterms:modified xsi:type="dcterms:W3CDTF">2012-08-11T00:00:00Z</dcterms:modified>
</cp:coreProperties>
</file>