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10" windowWidth="19920" windowHeight="9255"/>
  </bookViews>
  <sheets>
    <sheet name="2012 Perf" sheetId="1" r:id="rId1"/>
    <sheet name="Calculation " sheetId="2" r:id="rId2"/>
    <sheet name="Chart" sheetId="3" r:id="rId3"/>
  </sheets>
  <calcPr calcId="145621"/>
</workbook>
</file>

<file path=xl/calcChain.xml><?xml version="1.0" encoding="utf-8"?>
<calcChain xmlns="http://schemas.openxmlformats.org/spreadsheetml/2006/main">
  <c r="I129" i="2" l="1"/>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65" i="2"/>
  <c r="I64" i="2"/>
  <c r="I63" i="2"/>
  <c r="I62" i="2"/>
  <c r="I61" i="2"/>
  <c r="I60" i="2"/>
  <c r="I59" i="2"/>
  <c r="I58" i="2"/>
  <c r="I57" i="2"/>
  <c r="I56" i="2"/>
  <c r="I55" i="2"/>
  <c r="I54" i="2"/>
  <c r="I53" i="2"/>
  <c r="I52" i="2"/>
  <c r="I51" i="2"/>
  <c r="I50" i="2"/>
  <c r="I49" i="2"/>
  <c r="I48" i="2"/>
  <c r="C113" i="2"/>
  <c r="C114" i="2"/>
  <c r="C115" i="2"/>
  <c r="C116" i="2"/>
  <c r="C117" i="2"/>
  <c r="C118" i="2"/>
  <c r="C119" i="2"/>
  <c r="C120" i="2"/>
  <c r="C121" i="2"/>
  <c r="C122" i="2"/>
  <c r="C123" i="2"/>
  <c r="C124" i="2"/>
  <c r="C125" i="2"/>
  <c r="C126" i="2"/>
  <c r="C127" i="2"/>
  <c r="C128" i="2"/>
  <c r="C129" i="2"/>
  <c r="D113" i="2"/>
  <c r="D114" i="2"/>
  <c r="D115" i="2"/>
  <c r="D116" i="2"/>
  <c r="D117" i="2"/>
  <c r="D118" i="2"/>
  <c r="D119" i="2"/>
  <c r="D120" i="2"/>
  <c r="D121" i="2"/>
  <c r="D122" i="2"/>
  <c r="D123" i="2"/>
  <c r="D124" i="2"/>
  <c r="D125" i="2"/>
  <c r="D126" i="2"/>
  <c r="D127" i="2"/>
  <c r="D128" i="2"/>
  <c r="D129" i="2"/>
  <c r="O105" i="1"/>
  <c r="N105" i="1"/>
  <c r="M105" i="1"/>
  <c r="I105" i="1"/>
  <c r="A128" i="2"/>
  <c r="A127" i="2"/>
  <c r="A126" i="2"/>
  <c r="A125" i="2"/>
  <c r="A124" i="2"/>
  <c r="A123" i="2"/>
  <c r="A122" i="2"/>
  <c r="A121" i="2"/>
  <c r="A120" i="2"/>
  <c r="A119" i="2"/>
  <c r="A118" i="2"/>
  <c r="A117" i="2"/>
  <c r="A116" i="2"/>
  <c r="A115" i="2"/>
  <c r="A114" i="2"/>
  <c r="A113" i="2"/>
  <c r="O132" i="1"/>
  <c r="O131" i="1"/>
  <c r="O130" i="1"/>
  <c r="O129" i="1"/>
  <c r="O128" i="1"/>
  <c r="O127" i="1"/>
  <c r="O126" i="1"/>
  <c r="O125" i="1"/>
  <c r="O124" i="1"/>
  <c r="O123" i="1"/>
  <c r="O122" i="1"/>
  <c r="O121" i="1"/>
  <c r="O120" i="1"/>
  <c r="O119" i="1"/>
  <c r="O118" i="1"/>
  <c r="O117" i="1"/>
  <c r="O116" i="1"/>
  <c r="I132" i="1"/>
  <c r="I131" i="1"/>
  <c r="I130" i="1"/>
  <c r="I129" i="1"/>
  <c r="I128" i="1"/>
  <c r="I127" i="1"/>
  <c r="I126" i="1"/>
  <c r="I125" i="1"/>
  <c r="I124" i="1"/>
  <c r="I123" i="1"/>
  <c r="I122" i="1"/>
  <c r="I121" i="1"/>
  <c r="I120" i="1"/>
  <c r="I119" i="1"/>
  <c r="I118" i="1"/>
  <c r="I117" i="1"/>
  <c r="N132" i="1"/>
  <c r="N131" i="1"/>
  <c r="N130" i="1"/>
  <c r="N129" i="1"/>
  <c r="N128" i="1"/>
  <c r="N127" i="1"/>
  <c r="N126" i="1"/>
  <c r="N125" i="1"/>
  <c r="N124" i="1"/>
  <c r="N123" i="1"/>
  <c r="N122" i="1"/>
  <c r="N121" i="1"/>
  <c r="N120" i="1"/>
  <c r="N119" i="1"/>
  <c r="N118" i="1"/>
  <c r="N117" i="1"/>
  <c r="N116" i="1"/>
  <c r="M132" i="1"/>
  <c r="M131" i="1"/>
  <c r="M130" i="1"/>
  <c r="M129" i="1"/>
  <c r="M128" i="1"/>
  <c r="M127" i="1"/>
  <c r="M126" i="1"/>
  <c r="M125" i="1"/>
  <c r="M124" i="1"/>
  <c r="M123" i="1"/>
  <c r="M122" i="1"/>
  <c r="M121" i="1"/>
  <c r="M120" i="1"/>
  <c r="M119" i="1"/>
  <c r="M118" i="1"/>
  <c r="M117" i="1"/>
  <c r="H132" i="1"/>
  <c r="H131" i="1"/>
  <c r="H130" i="1"/>
  <c r="H129" i="1"/>
  <c r="H128" i="1"/>
  <c r="H127" i="1"/>
  <c r="H126" i="1"/>
  <c r="H125" i="1"/>
  <c r="H124" i="1"/>
  <c r="H123" i="1"/>
  <c r="H122" i="1"/>
  <c r="H121" i="1"/>
  <c r="H120" i="1"/>
  <c r="H119" i="1"/>
  <c r="H118" i="1"/>
  <c r="D117" i="1"/>
  <c r="H117" i="1"/>
  <c r="F115" i="1"/>
  <c r="F114" i="1"/>
  <c r="F113" i="1"/>
  <c r="F112" i="1"/>
  <c r="F117" i="1"/>
  <c r="F120" i="1"/>
  <c r="F122" i="1"/>
  <c r="F123" i="1"/>
  <c r="F124" i="1"/>
  <c r="F131" i="1"/>
  <c r="F130" i="1"/>
  <c r="F129" i="1"/>
  <c r="F128" i="1"/>
  <c r="F127" i="1"/>
  <c r="F126" i="1"/>
  <c r="F132" i="1"/>
  <c r="E105" i="1" l="1"/>
  <c r="D105" i="1"/>
  <c r="E118" i="1"/>
  <c r="E119" i="1"/>
  <c r="E120" i="1"/>
  <c r="E121" i="1"/>
  <c r="E122" i="1"/>
  <c r="E123" i="1"/>
  <c r="E124" i="1"/>
  <c r="E125" i="1"/>
  <c r="E126" i="1"/>
  <c r="E127" i="1"/>
  <c r="E128" i="1"/>
  <c r="E129" i="1"/>
  <c r="E130" i="1"/>
  <c r="E131" i="1"/>
  <c r="E132" i="1"/>
  <c r="E117" i="1"/>
  <c r="D118" i="1"/>
  <c r="D119" i="1"/>
  <c r="D120" i="1"/>
  <c r="D121" i="1"/>
  <c r="D122" i="1"/>
  <c r="D123" i="1"/>
  <c r="D124" i="1"/>
  <c r="D125" i="1"/>
  <c r="D126" i="1"/>
  <c r="D127" i="1"/>
  <c r="D128" i="1"/>
  <c r="D129" i="1"/>
  <c r="D130" i="1"/>
  <c r="D131" i="1"/>
  <c r="D132" i="1"/>
  <c r="F97" i="1"/>
  <c r="F98" i="1"/>
  <c r="F99" i="1"/>
  <c r="F102" i="1"/>
  <c r="F103" i="1"/>
  <c r="F105" i="1"/>
  <c r="H105" i="1"/>
  <c r="B105" i="1"/>
  <c r="F107" i="1"/>
  <c r="F108" i="1"/>
  <c r="F110" i="1"/>
  <c r="F116" i="1"/>
  <c r="F118" i="1"/>
  <c r="F119" i="1"/>
  <c r="F121" i="1"/>
  <c r="F125" i="1"/>
  <c r="F104" i="1"/>
  <c r="B119" i="1"/>
  <c r="B118" i="1"/>
  <c r="B132" i="1"/>
  <c r="B131" i="1"/>
  <c r="B130" i="1"/>
  <c r="B129" i="1"/>
  <c r="B128" i="1"/>
  <c r="B127" i="1"/>
  <c r="B126" i="1"/>
  <c r="B125" i="1"/>
  <c r="B124" i="1"/>
  <c r="B123" i="1"/>
  <c r="B122" i="1"/>
  <c r="B121" i="1"/>
  <c r="B120" i="1"/>
  <c r="B117" i="1"/>
  <c r="M5" i="1"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2" i="2"/>
  <c r="A112" i="2"/>
  <c r="A111" i="2"/>
  <c r="A110" i="2"/>
  <c r="A109" i="2"/>
  <c r="A108" i="2"/>
  <c r="A107" i="2"/>
  <c r="A106" i="2"/>
  <c r="A105" i="2"/>
  <c r="A104" i="2"/>
  <c r="A103" i="2"/>
  <c r="A102" i="2"/>
  <c r="A101" i="2"/>
  <c r="A100" i="2"/>
  <c r="A99" i="2"/>
  <c r="A98" i="2"/>
  <c r="A97" i="2"/>
  <c r="A96" i="2"/>
  <c r="A95" i="2"/>
  <c r="A94" i="2"/>
  <c r="A93" i="2"/>
  <c r="A92" i="2"/>
  <c r="A91" i="2"/>
  <c r="A65" i="2"/>
  <c r="A64" i="2"/>
  <c r="A63" i="2"/>
  <c r="A62" i="2"/>
  <c r="A61" i="2"/>
  <c r="A60" i="2"/>
  <c r="A59" i="2"/>
  <c r="A58" i="2"/>
  <c r="A57" i="2"/>
  <c r="A56" i="2"/>
  <c r="A55" i="2"/>
  <c r="A54" i="2"/>
  <c r="A53" i="2"/>
  <c r="A52" i="2"/>
  <c r="A51" i="2"/>
  <c r="A50" i="2"/>
  <c r="A49" i="2"/>
  <c r="A48" i="2"/>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6" i="1"/>
  <c r="M107" i="1"/>
  <c r="M108" i="1"/>
  <c r="M109" i="1"/>
  <c r="M110" i="1"/>
  <c r="M111" i="1"/>
  <c r="M112" i="1"/>
  <c r="M113" i="1"/>
  <c r="M114" i="1"/>
  <c r="M115" i="1"/>
  <c r="M116" i="1"/>
  <c r="H113" i="1" l="1"/>
  <c r="N113" i="1" s="1"/>
  <c r="O113" i="1" s="1"/>
  <c r="H112" i="1"/>
  <c r="N112" i="1" s="1"/>
  <c r="O112" i="1" s="1"/>
  <c r="H110" i="1"/>
  <c r="N110" i="1" s="1"/>
  <c r="O110" i="1" s="1"/>
  <c r="H109" i="1"/>
  <c r="N109" i="1" s="1"/>
  <c r="O109" i="1" s="1"/>
  <c r="H107" i="1"/>
  <c r="N107" i="1" s="1"/>
  <c r="O107" i="1" s="1"/>
  <c r="H104" i="1"/>
  <c r="N104" i="1" s="1"/>
  <c r="O104" i="1" s="1"/>
  <c r="H103" i="1"/>
  <c r="N103" i="1" s="1"/>
  <c r="O103" i="1" s="1"/>
  <c r="H102" i="1"/>
  <c r="N102" i="1" s="1"/>
  <c r="O102" i="1" s="1"/>
  <c r="H99" i="1"/>
  <c r="N99" i="1" s="1"/>
  <c r="O99" i="1" s="1"/>
  <c r="H98" i="1"/>
  <c r="N98" i="1" s="1"/>
  <c r="O98" i="1" s="1"/>
  <c r="H115" i="1"/>
  <c r="N115" i="1" s="1"/>
  <c r="O115" i="1" s="1"/>
  <c r="F109" i="1"/>
  <c r="H116" i="1"/>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40" i="1"/>
  <c r="I41" i="1"/>
  <c r="I43" i="1"/>
  <c r="I69" i="1"/>
  <c r="I70" i="1"/>
  <c r="I71" i="1"/>
  <c r="I72" i="1"/>
  <c r="I73" i="1"/>
  <c r="I74" i="1"/>
  <c r="I75" i="1"/>
  <c r="I76" i="1"/>
  <c r="I77" i="1"/>
  <c r="I78" i="1"/>
  <c r="I79" i="1"/>
  <c r="I80" i="1"/>
  <c r="I81" i="1"/>
  <c r="I82" i="1"/>
  <c r="I83" i="1"/>
  <c r="I84" i="1"/>
  <c r="I85" i="1"/>
  <c r="I87" i="1"/>
  <c r="I88" i="1"/>
  <c r="I90" i="1"/>
  <c r="I91" i="1"/>
  <c r="I5" i="1"/>
  <c r="H6" i="1"/>
  <c r="N6" i="1" s="1"/>
  <c r="O6" i="1" s="1"/>
  <c r="H7" i="1"/>
  <c r="N7" i="1" s="1"/>
  <c r="O7" i="1" s="1"/>
  <c r="H8" i="1"/>
  <c r="N8" i="1" s="1"/>
  <c r="O8" i="1" s="1"/>
  <c r="H9" i="1"/>
  <c r="H10" i="1"/>
  <c r="N10" i="1" s="1"/>
  <c r="O10" i="1" s="1"/>
  <c r="H11" i="1"/>
  <c r="N11" i="1" s="1"/>
  <c r="O11" i="1" s="1"/>
  <c r="H12" i="1"/>
  <c r="N12" i="1" s="1"/>
  <c r="O12" i="1" s="1"/>
  <c r="H13" i="1"/>
  <c r="N13" i="1" s="1"/>
  <c r="O13" i="1" s="1"/>
  <c r="H14" i="1"/>
  <c r="N14" i="1" s="1"/>
  <c r="O14" i="1" s="1"/>
  <c r="H15" i="1"/>
  <c r="N15" i="1" s="1"/>
  <c r="O15" i="1" s="1"/>
  <c r="H16" i="1"/>
  <c r="N16" i="1" s="1"/>
  <c r="O16" i="1" s="1"/>
  <c r="H17" i="1"/>
  <c r="N17" i="1" s="1"/>
  <c r="O17" i="1" s="1"/>
  <c r="H18" i="1"/>
  <c r="N18" i="1" s="1"/>
  <c r="O18" i="1" s="1"/>
  <c r="H19" i="1"/>
  <c r="N19" i="1" s="1"/>
  <c r="O19" i="1" s="1"/>
  <c r="H20" i="1"/>
  <c r="N20" i="1" s="1"/>
  <c r="O20" i="1" s="1"/>
  <c r="H21" i="1"/>
  <c r="N21" i="1" s="1"/>
  <c r="O21" i="1" s="1"/>
  <c r="H22" i="1"/>
  <c r="N22" i="1" s="1"/>
  <c r="O22" i="1" s="1"/>
  <c r="H23" i="1"/>
  <c r="N23" i="1" s="1"/>
  <c r="O23" i="1" s="1"/>
  <c r="H24" i="1"/>
  <c r="N24" i="1" s="1"/>
  <c r="O24" i="1" s="1"/>
  <c r="H25" i="1"/>
  <c r="N25" i="1" s="1"/>
  <c r="O25" i="1" s="1"/>
  <c r="H26" i="1"/>
  <c r="N26" i="1" s="1"/>
  <c r="O26" i="1" s="1"/>
  <c r="H27" i="1"/>
  <c r="N27" i="1" s="1"/>
  <c r="O27" i="1" s="1"/>
  <c r="H28" i="1"/>
  <c r="N28" i="1" s="1"/>
  <c r="O28" i="1" s="1"/>
  <c r="H29" i="1"/>
  <c r="N29" i="1" s="1"/>
  <c r="O29" i="1" s="1"/>
  <c r="H30" i="1"/>
  <c r="N30" i="1" s="1"/>
  <c r="O30" i="1" s="1"/>
  <c r="H31" i="1"/>
  <c r="N31" i="1" s="1"/>
  <c r="O31" i="1" s="1"/>
  <c r="H32" i="1"/>
  <c r="N32" i="1" s="1"/>
  <c r="O32" i="1" s="1"/>
  <c r="H33" i="1"/>
  <c r="N33" i="1" s="1"/>
  <c r="O33" i="1" s="1"/>
  <c r="H34" i="1"/>
  <c r="N34" i="1" s="1"/>
  <c r="O34" i="1" s="1"/>
  <c r="H35" i="1"/>
  <c r="N35" i="1" s="1"/>
  <c r="O35" i="1" s="1"/>
  <c r="H36" i="1"/>
  <c r="N36" i="1" s="1"/>
  <c r="O36" i="1" s="1"/>
  <c r="H37" i="1"/>
  <c r="N37" i="1" s="1"/>
  <c r="O37" i="1" s="1"/>
  <c r="H38" i="1"/>
  <c r="N38" i="1" s="1"/>
  <c r="O38" i="1" s="1"/>
  <c r="H39" i="1"/>
  <c r="N39" i="1" s="1"/>
  <c r="O39" i="1" s="1"/>
  <c r="H40" i="1"/>
  <c r="N40" i="1" s="1"/>
  <c r="O40" i="1" s="1"/>
  <c r="H41" i="1"/>
  <c r="N41" i="1" s="1"/>
  <c r="O41" i="1" s="1"/>
  <c r="H42" i="1"/>
  <c r="N42" i="1" s="1"/>
  <c r="O42" i="1" s="1"/>
  <c r="H43" i="1"/>
  <c r="N43" i="1" s="1"/>
  <c r="O43" i="1" s="1"/>
  <c r="H44" i="1"/>
  <c r="N44" i="1" s="1"/>
  <c r="O44" i="1" s="1"/>
  <c r="H45" i="1"/>
  <c r="N45" i="1" s="1"/>
  <c r="O45" i="1" s="1"/>
  <c r="H46" i="1"/>
  <c r="N46" i="1" s="1"/>
  <c r="O46" i="1" s="1"/>
  <c r="H47" i="1"/>
  <c r="N47" i="1" s="1"/>
  <c r="O47" i="1" s="1"/>
  <c r="H48" i="1"/>
  <c r="N48" i="1" s="1"/>
  <c r="O48" i="1" s="1"/>
  <c r="H49" i="1"/>
  <c r="N49" i="1" s="1"/>
  <c r="O49" i="1" s="1"/>
  <c r="H50" i="1"/>
  <c r="N50" i="1" s="1"/>
  <c r="O50" i="1" s="1"/>
  <c r="H51" i="1"/>
  <c r="N51" i="1" s="1"/>
  <c r="O51" i="1" s="1"/>
  <c r="H52" i="1"/>
  <c r="N52" i="1" s="1"/>
  <c r="O52" i="1" s="1"/>
  <c r="H53" i="1"/>
  <c r="N53" i="1" s="1"/>
  <c r="O53" i="1" s="1"/>
  <c r="H54" i="1"/>
  <c r="N54" i="1" s="1"/>
  <c r="O54" i="1" s="1"/>
  <c r="H55" i="1"/>
  <c r="N55" i="1" s="1"/>
  <c r="O55" i="1" s="1"/>
  <c r="H56" i="1"/>
  <c r="N56" i="1" s="1"/>
  <c r="O56" i="1" s="1"/>
  <c r="H57" i="1"/>
  <c r="N57" i="1" s="1"/>
  <c r="O57" i="1" s="1"/>
  <c r="H58" i="1"/>
  <c r="N58" i="1" s="1"/>
  <c r="O58" i="1" s="1"/>
  <c r="H59" i="1"/>
  <c r="N59" i="1" s="1"/>
  <c r="O59" i="1" s="1"/>
  <c r="H60" i="1"/>
  <c r="N60" i="1" s="1"/>
  <c r="O60" i="1" s="1"/>
  <c r="H61" i="1"/>
  <c r="N61" i="1" s="1"/>
  <c r="O61" i="1" s="1"/>
  <c r="H62" i="1"/>
  <c r="N62" i="1" s="1"/>
  <c r="O62" i="1" s="1"/>
  <c r="H63" i="1"/>
  <c r="N63" i="1" s="1"/>
  <c r="O63" i="1" s="1"/>
  <c r="H64" i="1"/>
  <c r="N64" i="1" s="1"/>
  <c r="O64" i="1" s="1"/>
  <c r="H65" i="1"/>
  <c r="N65" i="1" s="1"/>
  <c r="O65" i="1" s="1"/>
  <c r="H66" i="1"/>
  <c r="N66" i="1" s="1"/>
  <c r="O66" i="1" s="1"/>
  <c r="H67" i="1"/>
  <c r="N67" i="1" s="1"/>
  <c r="O67" i="1" s="1"/>
  <c r="H68" i="1"/>
  <c r="N68" i="1" s="1"/>
  <c r="O68" i="1" s="1"/>
  <c r="H69" i="1"/>
  <c r="N69" i="1" s="1"/>
  <c r="O69" i="1" s="1"/>
  <c r="H70" i="1"/>
  <c r="N70" i="1" s="1"/>
  <c r="O70" i="1" s="1"/>
  <c r="H71" i="1"/>
  <c r="N71" i="1" s="1"/>
  <c r="O71" i="1" s="1"/>
  <c r="H72" i="1"/>
  <c r="N72" i="1" s="1"/>
  <c r="O72" i="1" s="1"/>
  <c r="H73" i="1"/>
  <c r="N73" i="1" s="1"/>
  <c r="O73" i="1" s="1"/>
  <c r="H74" i="1"/>
  <c r="N74" i="1" s="1"/>
  <c r="O74" i="1" s="1"/>
  <c r="H75" i="1"/>
  <c r="N75" i="1" s="1"/>
  <c r="O75" i="1" s="1"/>
  <c r="H76" i="1"/>
  <c r="N76" i="1" s="1"/>
  <c r="O76" i="1" s="1"/>
  <c r="H77" i="1"/>
  <c r="N77" i="1" s="1"/>
  <c r="O77" i="1" s="1"/>
  <c r="H78" i="1"/>
  <c r="N78" i="1" s="1"/>
  <c r="O78" i="1" s="1"/>
  <c r="H79" i="1"/>
  <c r="N79" i="1" s="1"/>
  <c r="O79" i="1" s="1"/>
  <c r="H80" i="1"/>
  <c r="N80" i="1" s="1"/>
  <c r="O80" i="1" s="1"/>
  <c r="H81" i="1"/>
  <c r="N81" i="1" s="1"/>
  <c r="O81" i="1" s="1"/>
  <c r="H82" i="1"/>
  <c r="N82" i="1" s="1"/>
  <c r="O82" i="1" s="1"/>
  <c r="H83" i="1"/>
  <c r="N83" i="1" s="1"/>
  <c r="O83" i="1" s="1"/>
  <c r="H84" i="1"/>
  <c r="N84" i="1" s="1"/>
  <c r="O84" i="1" s="1"/>
  <c r="H85" i="1"/>
  <c r="N85" i="1" s="1"/>
  <c r="O85" i="1" s="1"/>
  <c r="H86" i="1"/>
  <c r="N86" i="1" s="1"/>
  <c r="O86" i="1" s="1"/>
  <c r="H87" i="1"/>
  <c r="N87" i="1" s="1"/>
  <c r="O87" i="1" s="1"/>
  <c r="H88" i="1"/>
  <c r="N88" i="1" s="1"/>
  <c r="O88" i="1" s="1"/>
  <c r="H89" i="1"/>
  <c r="N89" i="1" s="1"/>
  <c r="O89" i="1" s="1"/>
  <c r="H90" i="1"/>
  <c r="N90" i="1" s="1"/>
  <c r="O90" i="1" s="1"/>
  <c r="H91" i="1"/>
  <c r="N91" i="1" s="1"/>
  <c r="O91" i="1" s="1"/>
  <c r="H92" i="1"/>
  <c r="N92" i="1" s="1"/>
  <c r="O92" i="1" s="1"/>
  <c r="H93" i="1"/>
  <c r="N93" i="1" s="1"/>
  <c r="O93" i="1" s="1"/>
  <c r="H94" i="1"/>
  <c r="N94" i="1" s="1"/>
  <c r="O94" i="1" s="1"/>
  <c r="H95" i="1"/>
  <c r="N95" i="1" s="1"/>
  <c r="O95" i="1" s="1"/>
  <c r="H96" i="1"/>
  <c r="N96" i="1" s="1"/>
  <c r="O96" i="1" s="1"/>
  <c r="H97" i="1"/>
  <c r="N97" i="1" s="1"/>
  <c r="H100" i="1"/>
  <c r="N100" i="1" s="1"/>
  <c r="O100" i="1" s="1"/>
  <c r="H101" i="1"/>
  <c r="N101" i="1" s="1"/>
  <c r="O101" i="1" s="1"/>
  <c r="H106" i="1"/>
  <c r="N106" i="1" s="1"/>
  <c r="O106" i="1" s="1"/>
  <c r="H108" i="1"/>
  <c r="N108" i="1" s="1"/>
  <c r="O108" i="1" s="1"/>
  <c r="H111" i="1"/>
  <c r="N111" i="1" s="1"/>
  <c r="O111" i="1" s="1"/>
  <c r="H114" i="1"/>
  <c r="N114" i="1" s="1"/>
  <c r="O114" i="1" s="1"/>
  <c r="H5" i="1"/>
  <c r="N5" i="1" s="1"/>
  <c r="O5" i="1" s="1"/>
  <c r="F111" i="1"/>
  <c r="F106" i="1"/>
  <c r="F101" i="1"/>
  <c r="F100" i="1"/>
  <c r="F96" i="1"/>
  <c r="F95" i="1"/>
  <c r="F94" i="1"/>
  <c r="F93" i="1"/>
  <c r="I93" i="1" s="1"/>
  <c r="F92" i="1"/>
  <c r="I92" i="1" s="1"/>
  <c r="F89" i="1"/>
  <c r="I89" i="1" s="1"/>
  <c r="F86" i="1"/>
  <c r="I86" i="1" s="1"/>
  <c r="F59" i="1"/>
  <c r="F55" i="1"/>
  <c r="F54" i="1"/>
  <c r="F53" i="1"/>
  <c r="F52" i="1"/>
  <c r="F50" i="1"/>
  <c r="I50" i="1" s="1"/>
  <c r="F49" i="1"/>
  <c r="I49" i="1" s="1"/>
  <c r="F48" i="1"/>
  <c r="I48" i="1" s="1"/>
  <c r="F47" i="1"/>
  <c r="I47" i="1" s="1"/>
  <c r="F46" i="1"/>
  <c r="I46" i="1" s="1"/>
  <c r="F45" i="1"/>
  <c r="I45" i="1" s="1"/>
  <c r="F44" i="1"/>
  <c r="I44" i="1" s="1"/>
  <c r="F42" i="1"/>
  <c r="I42" i="1" s="1"/>
  <c r="F39" i="1"/>
  <c r="I39" i="1" s="1"/>
  <c r="F38" i="1"/>
  <c r="I38" i="1" s="1"/>
  <c r="B116" i="1"/>
  <c r="I116" i="1" s="1"/>
  <c r="B115" i="1"/>
  <c r="I115" i="1" s="1"/>
  <c r="B114" i="1"/>
  <c r="B113" i="1"/>
  <c r="I113" i="1" s="1"/>
  <c r="B112" i="1"/>
  <c r="I112" i="1" s="1"/>
  <c r="B111" i="1"/>
  <c r="B110" i="1"/>
  <c r="I110" i="1" s="1"/>
  <c r="B109" i="1"/>
  <c r="I109" i="1" s="1"/>
  <c r="B108" i="1"/>
  <c r="B107" i="1"/>
  <c r="I107" i="1" s="1"/>
  <c r="B106" i="1"/>
  <c r="B104" i="1"/>
  <c r="I104" i="1" s="1"/>
  <c r="B103" i="1"/>
  <c r="I103" i="1" s="1"/>
  <c r="B102" i="1"/>
  <c r="I102" i="1" s="1"/>
  <c r="B101" i="1"/>
  <c r="B100" i="1"/>
  <c r="B99" i="1"/>
  <c r="I99" i="1" s="1"/>
  <c r="B98" i="1"/>
  <c r="I98" i="1" s="1"/>
  <c r="B97" i="1"/>
  <c r="B96" i="1"/>
  <c r="B95" i="1"/>
  <c r="B94" i="1"/>
  <c r="B68" i="1"/>
  <c r="I68" i="1" s="1"/>
  <c r="B67" i="1"/>
  <c r="I67" i="1" s="1"/>
  <c r="B66" i="1"/>
  <c r="I66" i="1" s="1"/>
  <c r="B65" i="1"/>
  <c r="I65" i="1" s="1"/>
  <c r="B64" i="1"/>
  <c r="I64" i="1" s="1"/>
  <c r="B63" i="1"/>
  <c r="I63" i="1" s="1"/>
  <c r="B62" i="1"/>
  <c r="I62" i="1" s="1"/>
  <c r="B61" i="1"/>
  <c r="I61" i="1" s="1"/>
  <c r="B60" i="1"/>
  <c r="I60" i="1" s="1"/>
  <c r="B59" i="1"/>
  <c r="B58" i="1"/>
  <c r="I58" i="1" s="1"/>
  <c r="B57" i="1"/>
  <c r="I57" i="1" s="1"/>
  <c r="B56" i="1"/>
  <c r="I56" i="1" s="1"/>
  <c r="B55" i="1"/>
  <c r="B54" i="1"/>
  <c r="I54" i="1" s="1"/>
  <c r="B53" i="1"/>
  <c r="B52" i="1"/>
  <c r="B51" i="1"/>
  <c r="I51" i="1" s="1"/>
  <c r="I100" i="1" l="1"/>
  <c r="I59" i="1"/>
  <c r="I53" i="1"/>
  <c r="I95" i="1"/>
  <c r="I55" i="1"/>
  <c r="I94" i="1"/>
  <c r="I111" i="1"/>
  <c r="I52" i="1"/>
  <c r="I97" i="1"/>
  <c r="I108" i="1"/>
  <c r="I101" i="1"/>
  <c r="I114" i="1"/>
  <c r="I96" i="1"/>
  <c r="I106" i="1"/>
  <c r="O97" i="1"/>
  <c r="N9" i="1"/>
  <c r="O9" i="1" s="1"/>
</calcChain>
</file>

<file path=xl/sharedStrings.xml><?xml version="1.0" encoding="utf-8"?>
<sst xmlns="http://schemas.openxmlformats.org/spreadsheetml/2006/main" count="283" uniqueCount="270">
  <si>
    <t xml:space="preserve">Symbol </t>
  </si>
  <si>
    <t>Date entered</t>
  </si>
  <si>
    <t xml:space="preserve">Buy-in price </t>
  </si>
  <si>
    <t>Target price</t>
  </si>
  <si>
    <t>Stop-loss</t>
  </si>
  <si>
    <t xml:space="preserve"> Exit Price</t>
  </si>
  <si>
    <t>%  Gain/Loss</t>
  </si>
  <si>
    <t>ZOLL</t>
  </si>
  <si>
    <t>LULU</t>
  </si>
  <si>
    <t>ANN</t>
  </si>
  <si>
    <t>SCSS</t>
  </si>
  <si>
    <t>BEAV</t>
  </si>
  <si>
    <t>GCO</t>
  </si>
  <si>
    <t>KRO</t>
  </si>
  <si>
    <t>TECD</t>
  </si>
  <si>
    <t>ONXX</t>
  </si>
  <si>
    <t>HLF</t>
  </si>
  <si>
    <t>FUN</t>
  </si>
  <si>
    <t>NTES</t>
  </si>
  <si>
    <t>GMT</t>
  </si>
  <si>
    <t>MDSO</t>
  </si>
  <si>
    <t>ARW</t>
  </si>
  <si>
    <t>PKT</t>
  </si>
  <si>
    <t>WAT</t>
  </si>
  <si>
    <t>URI</t>
  </si>
  <si>
    <t>LNET</t>
  </si>
  <si>
    <t>CA</t>
  </si>
  <si>
    <t>TWC</t>
  </si>
  <si>
    <t>TXT</t>
  </si>
  <si>
    <t>SWI</t>
  </si>
  <si>
    <t>SBH</t>
  </si>
  <si>
    <t>SAVE</t>
  </si>
  <si>
    <t>RAX</t>
  </si>
  <si>
    <t>CVGI</t>
  </si>
  <si>
    <t>ASGN</t>
  </si>
  <si>
    <t>DBD</t>
  </si>
  <si>
    <t>TTM</t>
  </si>
  <si>
    <t>NUAN</t>
  </si>
  <si>
    <t>ZAGG</t>
  </si>
  <si>
    <t>FIRE</t>
  </si>
  <si>
    <t>LAMR</t>
  </si>
  <si>
    <t>SKS</t>
  </si>
  <si>
    <t>FDML</t>
  </si>
  <si>
    <t>ASNA</t>
  </si>
  <si>
    <t>SHFL</t>
  </si>
  <si>
    <t>TWI</t>
  </si>
  <si>
    <t>TMO</t>
  </si>
  <si>
    <t>CBOE</t>
  </si>
  <si>
    <t>CDNS</t>
  </si>
  <si>
    <t>SCHL</t>
  </si>
  <si>
    <t>EZPW</t>
  </si>
  <si>
    <t>AIG</t>
  </si>
  <si>
    <t>HUN</t>
  </si>
  <si>
    <t>PH</t>
  </si>
  <si>
    <t>CVLT</t>
  </si>
  <si>
    <t>WPP</t>
  </si>
  <si>
    <t>RGC</t>
  </si>
  <si>
    <t>OWW</t>
  </si>
  <si>
    <t>EXPE</t>
  </si>
  <si>
    <t>CSH</t>
  </si>
  <si>
    <t>PDLI</t>
  </si>
  <si>
    <t>DAL</t>
  </si>
  <si>
    <t>DLB</t>
  </si>
  <si>
    <t>CBRL</t>
  </si>
  <si>
    <t>ARIA</t>
  </si>
  <si>
    <t>RS</t>
  </si>
  <si>
    <t>TNGO</t>
  </si>
  <si>
    <t>PCYC</t>
  </si>
  <si>
    <t>DHI</t>
  </si>
  <si>
    <t>SBUX</t>
  </si>
  <si>
    <t>KR</t>
  </si>
  <si>
    <t>TWTC</t>
  </si>
  <si>
    <t>NNBR</t>
  </si>
  <si>
    <t>FSII</t>
  </si>
  <si>
    <t>MBI</t>
  </si>
  <si>
    <t>DDD</t>
  </si>
  <si>
    <t>GKSR</t>
  </si>
  <si>
    <t>SKUL</t>
  </si>
  <si>
    <t>LQDT</t>
  </si>
  <si>
    <t>OI</t>
  </si>
  <si>
    <t>FRED</t>
  </si>
  <si>
    <t>V</t>
  </si>
  <si>
    <t>NSR</t>
  </si>
  <si>
    <t>RUE</t>
  </si>
  <si>
    <t>DVA</t>
  </si>
  <si>
    <t>CY</t>
  </si>
  <si>
    <t>DFS</t>
  </si>
  <si>
    <t>PENN</t>
  </si>
  <si>
    <t>CSX</t>
  </si>
  <si>
    <t>NCR</t>
  </si>
  <si>
    <t>WERN</t>
  </si>
  <si>
    <t>JIVE</t>
  </si>
  <si>
    <t>CTB</t>
  </si>
  <si>
    <t>FISV</t>
  </si>
  <si>
    <t>VSI</t>
  </si>
  <si>
    <t>TOL</t>
  </si>
  <si>
    <t>MOG-A</t>
  </si>
  <si>
    <t>SAH</t>
  </si>
  <si>
    <t>CNK</t>
  </si>
  <si>
    <t>AMT</t>
  </si>
  <si>
    <t>CRI</t>
  </si>
  <si>
    <t>BGS</t>
  </si>
  <si>
    <t>PBH</t>
  </si>
  <si>
    <t>VAL</t>
  </si>
  <si>
    <t>BECN</t>
  </si>
  <si>
    <t>ALXN</t>
  </si>
  <si>
    <t>PKG</t>
  </si>
  <si>
    <t>CMCO</t>
  </si>
  <si>
    <t>AVGO</t>
  </si>
  <si>
    <t>TEX</t>
  </si>
  <si>
    <t>Date Sold</t>
  </si>
  <si>
    <t>Days In Portfolio</t>
  </si>
  <si>
    <t>Cash Balance</t>
  </si>
  <si>
    <t xml:space="preserve">Portfolio value </t>
  </si>
  <si>
    <t>S&amp;P</t>
  </si>
  <si>
    <t>GNRC</t>
  </si>
  <si>
    <t>Position Size</t>
  </si>
  <si>
    <t>Total Invested Funds</t>
  </si>
  <si>
    <t xml:space="preserve"> {ZOLL}</t>
  </si>
  <si>
    <t xml:space="preserve"> {ZOLL|LULU}</t>
  </si>
  <si>
    <t xml:space="preserve"> {ZOLL|LULU|ANN}</t>
  </si>
  <si>
    <t xml:space="preserve"> {ZOLL|LULU|ANN|SCSS}</t>
  </si>
  <si>
    <t xml:space="preserve"> {ZOLL|LULU|ANN|SCSS|BEAV}</t>
  </si>
  <si>
    <t xml:space="preserve"> {ZOLL|LULU|ANN|SCSS|BEAV|GCO}</t>
  </si>
  <si>
    <t xml:space="preserve"> {ZOLL|LULU|ANN|SCSS|BEAV|GCO|TECD}</t>
  </si>
  <si>
    <t xml:space="preserve"> {ZOLL|LULU|ANN|SCSS|BEAV|GCO|TECD|ONXX}</t>
  </si>
  <si>
    <t xml:space="preserve"> {ZOLL|LULU|ANN|SCSS|BEAV|GCO|TECD|ONXX|HLF}</t>
  </si>
  <si>
    <t xml:space="preserve"> {ZOLL|ANN|SCSS|BEAV|GCO|TECD|ONXX|HLF|FUN|NTES|GMT|MDSO}</t>
  </si>
  <si>
    <t xml:space="preserve"> {ZOLL|ANN|SCSS|BEAV|GCO|TECD|ONXX|HLF|FUN|NTES|GMT|MDSO|ARW}</t>
  </si>
  <si>
    <t xml:space="preserve"> {ZOLL|ANN|SCSS|BEAV|GCO|TECD|ONXX|HLF|FUN|NTES|GMT|MDSO|ARW|PKT}</t>
  </si>
  <si>
    <t xml:space="preserve"> {PDLI|CBRL|ARIA|SCSS|RS|ASNA|TNGO|PCYC|DHI|SBUX|KR|NNBR|WERN}</t>
  </si>
  <si>
    <t>Gain/Loss</t>
  </si>
  <si>
    <t>Position value on Exit</t>
  </si>
  <si>
    <t>Stockwinners Performance 2012</t>
  </si>
  <si>
    <t xml:space="preserve">Portfolio Holdings </t>
  </si>
  <si>
    <t>S&amp;P Performance</t>
  </si>
  <si>
    <t xml:space="preserve">Stockwinners Performance </t>
  </si>
  <si>
    <t>TEN</t>
  </si>
  <si>
    <t>LL</t>
  </si>
  <si>
    <t>OCR</t>
  </si>
  <si>
    <t>PIR</t>
  </si>
  <si>
    <t>IPXL</t>
  </si>
  <si>
    <t>UTHR</t>
  </si>
  <si>
    <t>CAR</t>
  </si>
  <si>
    <t>MDAS</t>
  </si>
  <si>
    <t>ELLI</t>
  </si>
  <si>
    <t>RMD</t>
  </si>
  <si>
    <t>MTZ</t>
  </si>
  <si>
    <t>BDC</t>
  </si>
  <si>
    <t>ODFL</t>
  </si>
  <si>
    <t>N</t>
  </si>
  <si>
    <t>TCBI</t>
  </si>
  <si>
    <t>DW</t>
  </si>
  <si>
    <t>SEM</t>
  </si>
  <si>
    <t xml:space="preserve"> {ZOLL|LULU|ANN|SCSS|BEAV|GCO|KRO}</t>
  </si>
  <si>
    <t xml:space="preserve"> {ZOLL|ANN|SCSS|BEAV|GCO|TECD|ONXX|HLF|FUN}</t>
  </si>
  <si>
    <t xml:space="preserve"> {ZOLL|ANN|SCSS|BEAV|GCO|TECD|ONXX|HLF|FUN|NTES}</t>
  </si>
  <si>
    <t xml:space="preserve"> {ZOLL|ANN|SCSS|BEAV|GCO|TECD|ONXX|HLF|FUN|NTES|GMT}</t>
  </si>
  <si>
    <t xml:space="preserve"> {ZOLL|ANN|BEAV|GCO|TECD|ONXX|HLF|FUN|NTES|GMT|ARW|PKT|WAT}</t>
  </si>
  <si>
    <t xml:space="preserve"> {ZOLL|BEAV|GCO|TECD|ONXX|HLF|FUN|NTES|GMT|ARW|PKT|WAT|URI}</t>
  </si>
  <si>
    <t xml:space="preserve"> {ZOLL|BEAV|GCO|TECD|ONXX|HLF|FUN|NTES|GMT|ARW|PKT|WAT|URI|LNET}</t>
  </si>
  <si>
    <t xml:space="preserve"> {ZOLL|BEAV|GCO|TECD|ONXX|HLF|FUN|NTES|GMT|ARW|PKT|WAT|URI|LNET|CA}</t>
  </si>
  <si>
    <t xml:space="preserve"> {ZOLL|BEAV|GCO|TECD|ONXX|HLF|FUN|NTES|GMT|ARW|WAT|URI|LNET|CA|TWC}</t>
  </si>
  <si>
    <t xml:space="preserve"> {ZOLL|BEAV|GCO|TECD|ONXX|HLF|FUN|NTES|GMT|ARW|WAT|URI|LNET|CA|TWC|TXT}</t>
  </si>
  <si>
    <t xml:space="preserve"> {ZOLL|GCO|TECD|ONXX|HLF|FUN|NTES|GMT|ARW|WAT|URI|LNET|CA|TWC|TXT|SWI}</t>
  </si>
  <si>
    <t xml:space="preserve"> {GCO|TECD|HLF|FUN|NTES|GMT|ARW|WAT|URI|LNET|CA|TWC|TXT|SWI|SBH}</t>
  </si>
  <si>
    <t xml:space="preserve"> {GCO|TECD|HLF|FUN|NTES|GMT|ARW|WAT|URI|LNET|CA|TWC|TXT|SWI|SBH|SAVE}</t>
  </si>
  <si>
    <t xml:space="preserve"> {GCO|TECD|HLF|FUN|NTES|GMT|ARW|WAT|URI|LNET|CA|TWC|TXT|SWI|SBH|SAVE|RAX}</t>
  </si>
  <si>
    <t xml:space="preserve"> {TECD|HLF|FUN|NTES|GMT|ARW|WAT|URI|LNET|CA|TWC|SWI|SBH|SAVE|RAX|CVGI}</t>
  </si>
  <si>
    <t xml:space="preserve"> {HLF|NTES|GMT|ARW|WAT|URI|LNET|CA|TWC|SWI|SBH|SAVE|RAX|CVGI|ASGN}</t>
  </si>
  <si>
    <t xml:space="preserve"> {GMT|ARW|WAT|URI|LNET|CA|TWC|SWI|SBH|SAVE|RAX|CVGI|ASGN|DBD}</t>
  </si>
  <si>
    <t xml:space="preserve"> {GMT|ARW|WAT|URI|LNET|CA|TWC|SWI|SBH|SAVE|RAX|CVGI|ASGN|DBD|TTM}</t>
  </si>
  <si>
    <t xml:space="preserve"> {GMT|ARW|WAT|URI|LNET|CA|TWC|SWI|SBH|SAVE|RAX|ASGN|DBD|TTM|NUAN}</t>
  </si>
  <si>
    <t xml:space="preserve"> {GMT|ARW|WAT|URI|CA|TWC|SWI|SBH|SAVE|RAX|ASGN|DBD|TTM|NUAN|ZAGG}</t>
  </si>
  <si>
    <t xml:space="preserve"> {WAT|URI|CA|TWC|SWI|SBH|SAVE|RAX|ASGN|DBD|TTM|NUAN|ZAGG|FIRE}</t>
  </si>
  <si>
    <t xml:space="preserve"> {WAT|CA|TWC|SWI|SBH|SAVE|RAX|ASGN|DBD|TTM|NUAN|ZAGG|FIRE|LAMR}</t>
  </si>
  <si>
    <t xml:space="preserve"> {WAT|CA|TWC|SWI|SBH|SAVE|RAX|ASGN|DBD|TTM|NUAN|ZAGG|FIRE|LAMR|SKS}</t>
  </si>
  <si>
    <t xml:space="preserve"> {WAT|CA|TWC|SWI|SBH|SAVE|RAX|ASGN|DBD|TTM|NUAN|ZAGG|FIRE|LAMR|SKS|FDML}</t>
  </si>
  <si>
    <t xml:space="preserve"> {CA|TWC|SWI|SBH|SAVE|RAX|ASGN|DBD|TTM|NUAN|ZAGG|FIRE|LAMR|SKS|FDML|ASNA}</t>
  </si>
  <si>
    <t xml:space="preserve"> {CA|TWC|SWI|SAVE|RAX|ASGN|DBD|TTM|NUAN|ZAGG|FIRE|LAMR|SKS|FDML|ASNA|SHFL}</t>
  </si>
  <si>
    <t xml:space="preserve"> {TWC|SWI|SAVE|RAX|ASGN|DBD|TTM|NUAN|ZAGG|FIRE|LAMR|SKS|FDML|ASNA|SHFL|TWI}</t>
  </si>
  <si>
    <t xml:space="preserve"> {TWC|SWI|SAVE|RAX|ASGN|DBD|TTM|NUAN|ZAGG|FIRE|LAMR|SKS|FDML|ASNA|SHFL|TWI|TMO}</t>
  </si>
  <si>
    <t xml:space="preserve"> {SWI|SAVE|RAX|ASGN|DBD|TTM|NUAN|ZAGG|FIRE|LAMR|SKS|FDML|ASNA|SHFL|TWI|TMO|CBOE}</t>
  </si>
  <si>
    <t xml:space="preserve"> {SWI|SAVE|RAX|ASGN|DBD|TTM|NUAN|ZAGG|FIRE|LAMR|SKS|FDML|ASNA|SHFL|TMO|CBOE|CDNS}</t>
  </si>
  <si>
    <t xml:space="preserve"> {SWI|SAVE|RAX|ASGN|DBD|TTM|NUAN|ZAGG|FIRE|LAMR|SKS|FDML|ASNA|SHFL|TMO|CBOE|CDNS|SCHL}</t>
  </si>
  <si>
    <t xml:space="preserve"> {SAVE|RAX|ASGN|DBD|TTM|NUAN|ZAGG|LAMR|SKS|FDML|ASNA|SHFL|TMO|CBOE|CDNS|SCHL|EZPW}</t>
  </si>
  <si>
    <t xml:space="preserve"> {SAVE|RAX|ASGN|DBD|TTM|NUAN|ZAGG|LAMR|SKS|FDML|ASNA|SHFL|TMO|CBOE|CDNS|SCHL|EZPW|SCSS}</t>
  </si>
  <si>
    <t xml:space="preserve"> {DBD|TTM|NUAN|ZAGG|LAMR|SKS|ASNA|SHFL|TMO|CBOE|CDNS|SCHL|EZPW|SCSS|AIG}</t>
  </si>
  <si>
    <t xml:space="preserve"> {DBD|TTM|NUAN|ZAGG|LAMR|SKS|ASNA|SHFL|TMO|CBOE|CDNS|SCHL|EZPW|SCSS|AIG|FSII}</t>
  </si>
  <si>
    <t xml:space="preserve"> {TTM|NUAN|ZAGG|LAMR|SKS|ASNA|SHFL|TMO|CBOE|CDNS|SCHL|EZPW|SCSS|AIG|FSII|MBI}</t>
  </si>
  <si>
    <t xml:space="preserve"> {NUAN|ZAGG|LAMR|SKS|ASNA|SHFL|TMO|CBOE|CDNS|SCHL|EZPW|SCSS|AIG|FSII|DDD}</t>
  </si>
  <si>
    <t xml:space="preserve"> {NUAN|ZAGG|LAMR|SKS|SHFL|TMO|CBOE|CDNS|SCHL|EZPW|SCSS|AIG|FSII|DDD|GKSR}</t>
  </si>
  <si>
    <t xml:space="preserve"> {LAMR|SKS|SHFL|TMO|CBOE|CDNS|SCHL|EZPW|SCSS|FSII|DDD|GKSR|SKUL}</t>
  </si>
  <si>
    <t xml:space="preserve"> {LAMR|SKS|SHFL|TMO|CBOE|SCHL|EZPW|SCSS|FSII|DDD|SKUL|LQDT}</t>
  </si>
  <si>
    <t xml:space="preserve"> {LAMR|SKS|TMO|CBOE|SCHL|EZPW|SCSS|FSII|DDD|SKUL|LQDT|OI}</t>
  </si>
  <si>
    <t xml:space="preserve"> {SKS|TMO|CBOE|SCHL|SCSS|FSII|LQDT|OI|FRED}</t>
  </si>
  <si>
    <t xml:space="preserve"> {TMO|CBOE|SCSS|FSII|LQDT|OI|FRED|SWI}</t>
  </si>
  <si>
    <t xml:space="preserve"> {TMO|CBOE|SCSS|FSII|LQDT|OI|FRED|SWI|V}</t>
  </si>
  <si>
    <t xml:space="preserve"> {SCSS|FSII|LQDT|OI|FRED|SWI|V|NSR}</t>
  </si>
  <si>
    <t xml:space="preserve"> {SCSS|FSII|LQDT|OI|FRED|SWI|V|NSR|RUE}</t>
  </si>
  <si>
    <t xml:space="preserve"> {SCSS|FSII|LQDT|OI|FRED|SWI|V|NSR|RUE|DVA}</t>
  </si>
  <si>
    <t xml:space="preserve"> {SCSS|FSII|LQDT|OI|FRED|SWI|V|NSR|RUE|DVA|CY}</t>
  </si>
  <si>
    <t xml:space="preserve"> {FSII|LQDT|OI|FRED|SWI|V|NSR|RUE|DVA|CY|DFS}</t>
  </si>
  <si>
    <t xml:space="preserve"> {FSII|LQDT|OI|FRED|SWI|V|NSR|RUE|DVA|CY|DFS|PENN}</t>
  </si>
  <si>
    <t xml:space="preserve"> {FSII|LQDT|OI|FRED|V|NSR|RUE|DVA|CY|DFS|PENN|CSX}</t>
  </si>
  <si>
    <t xml:space="preserve"> {FSII|LQDT|OI|FRED|V|NSR|RUE|DVA|CY|DFS|PENN|CSX|NCR}</t>
  </si>
  <si>
    <t xml:space="preserve"> {FSII|LQDT|OI|FRED|V|NSR|RUE|DVA|CY|DFS|PENN|CSX|NCR|HUN}</t>
  </si>
  <si>
    <t xml:space="preserve"> {FSII|LQDT|OI|FRED|V|NSR|DVA|CY|DFS|PENN|CSX|NCR|HUN|PH}</t>
  </si>
  <si>
    <t xml:space="preserve"> {FSII|LQDT|OI|FRED|V|NSR|DVA|CY|DFS|PENN|CSX|NCR|HUN|PH|CVLT}</t>
  </si>
  <si>
    <t xml:space="preserve"> {OI|FRED|V|NSR|DVA|CY|DFS|PENN|CSX|NCR|HUN|PH|CVLT|WPP}</t>
  </si>
  <si>
    <t xml:space="preserve"> {FRED|DVA|DFS|PENN|CSX|NCR|HUN|PH|CVLT|WPP|RGC}</t>
  </si>
  <si>
    <t xml:space="preserve"> {FRED|DVA|DFS|PENN|CSX|NCR|HUN|PH|CVLT|WPP|RGC|OWW}</t>
  </si>
  <si>
    <t xml:space="preserve"> {DVA|DFS|PENN|CSX|NCR|PH|CVLT|WPP|RGC|OWW|EXPE}</t>
  </si>
  <si>
    <t xml:space="preserve"> {DVA|DFS|PENN|CSX|NCR|PH|CVLT|WPP|RGC|OWW|EXPE|CSH}</t>
  </si>
  <si>
    <t xml:space="preserve"> {DVA|DFS|PENN|CSX|NCR|PH|CVLT|WPP|RGC|OWW|EXPE|CSH|NTES}</t>
  </si>
  <si>
    <t xml:space="preserve"> {DVA|DFS|PENN|CSX|NCR|PH|CVLT|WPP|RGC|EXPE|CSH|NTES|SAVE}</t>
  </si>
  <si>
    <t xml:space="preserve"> {DVA|DFS|PENN|CSX|NCR|PH|CVLT|WPP|EXPE|CSH|NTES|SAVE|PDLI}</t>
  </si>
  <si>
    <t xml:space="preserve"> {PENN|CSX|NCR|CVLT|WPP|EXPE|NTES|SAVE|PDLI|DAL}</t>
  </si>
  <si>
    <t xml:space="preserve"> {PENN|CVLT|WPP|EXPE|NTES|SAVE|PDLI|DAL|DLB}</t>
  </si>
  <si>
    <t xml:space="preserve"> {PENN|WPP|EXPE|NTES|SAVE|PDLI|DAL|DLB|CBRL}</t>
  </si>
  <si>
    <t xml:space="preserve"> {PENN|WPP|NTES|SAVE|PDLI|DAL|DLB|CBRL|ANN}</t>
  </si>
  <si>
    <t xml:space="preserve"> {PENN|WPP|NTES|SAVE|PDLI|DAL|CBRL|ARIA}</t>
  </si>
  <si>
    <t xml:space="preserve"> {PENN|WPP|NTES|SAVE|PDLI|CBRL|ARIA|SCSS}</t>
  </si>
  <si>
    <t xml:space="preserve"> {PENN|WPP|NTES|PDLI|CBRL|ARIA|SCSS|RS}</t>
  </si>
  <si>
    <t xml:space="preserve"> {NTES|PDLI|CBRL|ARIA|SCSS|RS|ASNA}</t>
  </si>
  <si>
    <t xml:space="preserve"> {NTES|PDLI|CBRL|ARIA|SCSS|RS|ASNA|TNGO}</t>
  </si>
  <si>
    <t xml:space="preserve"> {PDLI|CBRL|ARIA|SCSS|RS|ASNA|TNGO|PCYC}</t>
  </si>
  <si>
    <t xml:space="preserve"> {PDLI|CBRL|ARIA|SCSS|RS|ASNA|TNGO|PCYC|DHI}</t>
  </si>
  <si>
    <t xml:space="preserve"> {PDLI|CBRL|ARIA|SCSS|RS|ASNA|TNGO|PCYC|DHI|SBUX}</t>
  </si>
  <si>
    <t xml:space="preserve"> {PDLI|CBRL|ARIA|SCSS|RS|ASNA|TNGO|PCYC|DHI|SBUX|KR}</t>
  </si>
  <si>
    <t xml:space="preserve"> {PDLI|CBRL|ARIA|SCSS|RS|ASNA|TNGO|PCYC|DHI|SBUX|KR|NNBR}</t>
  </si>
  <si>
    <t xml:space="preserve"> {PDLI|CBRL|ARIA|SCSS|RS|TNGO|PCYC|DHI|KR|NNBR|WERN|JIVE}</t>
  </si>
  <si>
    <t xml:space="preserve"> {PDLI|CBRL|ARIA|SCSS|RS|PCYC|DHI|KR|WERN|JIVE|CTB}</t>
  </si>
  <si>
    <t xml:space="preserve"> {PDLI|CBRL|SCSS|RS|PCYC|DHI|KR|WERN|JIVE|CTB|FISV}</t>
  </si>
  <si>
    <t xml:space="preserve"> {PDLI|CBRL|SCSS|RS|PCYC|KR|WERN|JIVE|CTB|FISV|VSI}</t>
  </si>
  <si>
    <t xml:space="preserve"> {PDLI|CBRL|SCSS|RS|PCYC|KR|WERN|CTB|FISV|VSI|TOL}</t>
  </si>
  <si>
    <t xml:space="preserve"> {PDLI|CBRL|SCSS|RS|PCYC|KR|WERN|FISV|VSI|TOL|MOG-A}</t>
  </si>
  <si>
    <t xml:space="preserve"> {CBRL|RS|PCYC|KR|WERN|FISV|VSI|TOL|MOG-A|SAH}</t>
  </si>
  <si>
    <t xml:space="preserve"> {CBRL|RS|PCYC|KR|WERN|FISV|VSI|TOL|MOG-A|SAH|CNK}</t>
  </si>
  <si>
    <t xml:space="preserve"> {CBRL|RS|PCYC|KR|WERN|FISV|VSI|TOL|MOG-A|SAH|CNK|GNRC}</t>
  </si>
  <si>
    <t xml:space="preserve"> {RS|PCYC|KR|WERN|FISV|VSI|TOL|SAH|CNK|GNRC|AMT}</t>
  </si>
  <si>
    <t xml:space="preserve"> {PCYC|KR|FISV|VSI|TOL|SAH|CNK|GNRC|AMT|SEM}</t>
  </si>
  <si>
    <t xml:space="preserve"> {FISV|VSI|TOL|SAH|CNK|GNRC|AMT|SEM|CRI}</t>
  </si>
  <si>
    <t xml:space="preserve"> {FISV|VSI|TOL|SAH|CNK|GNRC|AMT|SEM|CRI|BGS}</t>
  </si>
  <si>
    <t xml:space="preserve"> {FISV|VSI|TOL|SAH|CNK|GNRC|AMT|SEM|CRI|BGS|PBH}</t>
  </si>
  <si>
    <t xml:space="preserve"> {FISV|VSI|TOL|SAH|CNK|GNRC|AMT|SEM|CRI|BGS|PBH|TWTC}</t>
  </si>
  <si>
    <t xml:space="preserve"> {FISV|VSI|TOL|SAH|CNK|GNRC|AMT|SEM|CRI|BGS|PBH|TWTC|VAL}</t>
  </si>
  <si>
    <t xml:space="preserve"> {FISV|VSI|TOL|SAH|CNK|GNRC|AMT|SEM|CRI|BGS|PBH|TWTC|VAL|BECN}</t>
  </si>
  <si>
    <t xml:space="preserve"> {FISV|VSI|TOL|SAH|CNK|GNRC|AMT|SEM|CRI|BGS|PBH|TWTC|VAL|BECN|ALXN}</t>
  </si>
  <si>
    <t xml:space="preserve"> {FISV|VSI|TOL|CNK|GNRC|AMT|SEM|CRI|BGS|PBH|TWTC|VAL|BECN|ALXN|PKG}</t>
  </si>
  <si>
    <t xml:space="preserve"> {FISV|VSI|TOL|CNK|GNRC|AMT|SEM|CRI|BGS|PBH|TWTC|VAL|BECN|ALXN|PKG|CMCO}</t>
  </si>
  <si>
    <t xml:space="preserve"> {FISV|VSI|TOL|CNK|GNRC|AMT|SEM|CRI|BGS|PBH|TWTC|VAL|BECN|ALXN|PKG|CMCO|AVGO}</t>
  </si>
  <si>
    <t xml:space="preserve"> {FISV|VSI|TOL|CNK|GNRC|AMT|SEM|CRI|BGS|PBH|TWTC|VAL|BECN|ALXN|PKG|CMCO|AVGO|TEX}</t>
  </si>
  <si>
    <t xml:space="preserve"> {FISV|VSI|TOL|CNK|GNRC|AMT|SEM|BGS|PBH|TWTC|VAL|ALXN|PKG|CMCO|AVGO|TEX|OCR}</t>
  </si>
  <si>
    <t xml:space="preserve"> {FISV|VSI|TOL|CNK|GNRC|AMT|SEM|BGS|PBH|VAL|ALXN|PKG|CMCO|AVGO|TEX|OCR|TEN}</t>
  </si>
  <si>
    <t xml:space="preserve"> {FISV|VSI|TOL|CNK|GNRC|AMT|SEM|BGS|PBH|VAL|ALXN|PKG|CMCO|AVGO|TEX|OCR|TEN|PIR}</t>
  </si>
  <si>
    <t xml:space="preserve"> {FISV|TOL|CNK|GNRC|AMT|BGS|PBH|VAL|ALXN|PKG|CMCO|AVGO|TEX|OCR|TEN|PIR|IPXL}</t>
  </si>
  <si>
    <t xml:space="preserve"> {FISV|TOL|CNK|GNRC|AMT|BGS|PBH|VAL|ALXN|PKG|CMCO|AVGO|OCR|TEN|PIR|IPXL|LL}</t>
  </si>
  <si>
    <t xml:space="preserve"> {CNK|GNRC|AMT|BGS|PBH|VAL|ALXN|PKG|CMCO|AVGO|OCR|TEN|PIR|IPXL|LL|UTHR}</t>
  </si>
  <si>
    <t xml:space="preserve"> {CNK|GNRC|AMT|BGS|PBH|VAL|ALXN|PKG|CMCO|AVGO|OCR|TEN|PIR|IPXL|LL|UTHR|CAR}</t>
  </si>
  <si>
    <t xml:space="preserve"> {GNRC|AMT|BGS|PBH|VAL|ALXN|PKG|CMCO|AVGO|OCR|TEN|PIR|IPXL|LL|UTHR|CAR|MDAS}</t>
  </si>
  <si>
    <t xml:space="preserve"> {GNRC|BGS|PBH|VAL|ALXN|PKG|CMCO|AVGO|OCR|TEN|PIR|IPXL|LL|UTHR|CAR|MDAS|ELLI}</t>
  </si>
  <si>
    <t xml:space="preserve"> {BGS|PBH|VAL|ALXN|PKG|CMCO|AVGO|OCR|PIR|IPXL|LL|UTHR|CAR|MDAS|ELLI|RMD}</t>
  </si>
  <si>
    <t xml:space="preserve"> {BGS|PBH|VAL|ALXN|PKG|CMCO|AVGO|OCR|PIR|IPXL|LL|UTHR|CAR|MDAS|ELLI|RMD|MTZ}</t>
  </si>
  <si>
    <t xml:space="preserve"> {PBH|VAL|ALXN|PKG|CMCO|AVGO|OCR|IPXL|LL|UTHR|CAR|MDAS|ELLI|RMD|MTZ|BDC}</t>
  </si>
  <si>
    <t xml:space="preserve"> {PBH|VAL|ALXN|PKG|CMCO|AVGO|OCR|IPXL|UTHR|CAR|MDAS|RMD|MTZ|BDC|ODFL}</t>
  </si>
  <si>
    <t xml:space="preserve"> {VAL|ALXN|PKG|CMCO|AVGO|OCR|IPXL|UTHR|CAR|MDAS|RMD|MTZ|BDC|ODFL|N}</t>
  </si>
  <si>
    <t xml:space="preserve"> {VAL|ALXN|PKG|CMCO|AVGO|OCR|IPXL|UTHR|CAR|MDAS|RMD|MTZ|BDC|ODFL|N|TCBI}</t>
  </si>
  <si>
    <t xml:space="preserve"> {DW}</t>
  </si>
  <si>
    <t>Note: the symbols in yellow above are open positions. For the purpose of our calculations, we have assumed the symbol's price as of 24th of August 2012 to be its closing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</si>
</sst>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F800]dddd\,\ mmmm\ dd\,\ yyyy"/>
    <numFmt numFmtId="166" formatCode="_-&quot;$&quot;* #,##0.0_-;\-&quot;$&quot;* #,##0.0_-;_-&quot;$&quot;* &quot;-&quot;??_-;_-@_-"/>
  </numFmts>
  <fonts count="5" x14ac:knownFonts="1">
    <font>
      <sz val="11"/>
      <color theme="1"/>
      <name val="Calibri"/>
      <family val="2"/>
      <scheme val="minor"/>
    </font>
    <font>
      <sz val="11"/>
      <color theme="1"/>
      <name val="Calibri"/>
      <family val="2"/>
      <scheme val="minor"/>
    </font>
    <font>
      <b/>
      <sz val="18"/>
      <color theme="1"/>
      <name val="Times New Roman"/>
      <family val="1"/>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FFFD5"/>
        <bgColor indexed="64"/>
      </patternFill>
    </fill>
    <fill>
      <patternFill patternType="solid">
        <fgColor rgb="FFFFFFDD"/>
        <bgColor indexed="64"/>
      </patternFill>
    </fill>
    <fill>
      <patternFill patternType="solid">
        <fgColor rgb="FFFFFFE8"/>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tint="0.59999389629810485"/>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71">
    <xf numFmtId="0" fontId="0" fillId="0" borderId="0" xfId="0"/>
    <xf numFmtId="0" fontId="0" fillId="0" borderId="2" xfId="0" applyBorder="1"/>
    <xf numFmtId="165" fontId="0" fillId="0" borderId="2" xfId="0" applyNumberFormat="1" applyBorder="1"/>
    <xf numFmtId="10" fontId="0" fillId="0" borderId="0" xfId="1" applyNumberFormat="1" applyFont="1"/>
    <xf numFmtId="10" fontId="0" fillId="0" borderId="2" xfId="1" applyNumberFormat="1" applyFont="1" applyBorder="1"/>
    <xf numFmtId="10" fontId="0" fillId="0" borderId="17" xfId="1" applyNumberFormat="1" applyFont="1" applyBorder="1"/>
    <xf numFmtId="0" fontId="0" fillId="0" borderId="2" xfId="0" applyFill="1" applyBorder="1"/>
    <xf numFmtId="0" fontId="0" fillId="0" borderId="21" xfId="0" applyFill="1" applyBorder="1"/>
    <xf numFmtId="164" fontId="0" fillId="0" borderId="2" xfId="2" applyFont="1" applyBorder="1"/>
    <xf numFmtId="164" fontId="0" fillId="0" borderId="20" xfId="2" applyFont="1" applyBorder="1"/>
    <xf numFmtId="164" fontId="0" fillId="0" borderId="17" xfId="2" applyFont="1" applyBorder="1"/>
    <xf numFmtId="164" fontId="0" fillId="0" borderId="18" xfId="2" applyFont="1" applyBorder="1"/>
    <xf numFmtId="164" fontId="0" fillId="0" borderId="10" xfId="2" applyFont="1" applyBorder="1"/>
    <xf numFmtId="164" fontId="0" fillId="0" borderId="5" xfId="2" applyFont="1" applyBorder="1"/>
    <xf numFmtId="164" fontId="0" fillId="2" borderId="15" xfId="2" applyFont="1" applyFill="1" applyBorder="1" applyAlignment="1">
      <alignment wrapText="1"/>
    </xf>
    <xf numFmtId="164" fontId="0" fillId="2" borderId="3" xfId="2" applyFont="1" applyFill="1" applyBorder="1" applyAlignment="1">
      <alignment wrapText="1"/>
    </xf>
    <xf numFmtId="164" fontId="0" fillId="2" borderId="6" xfId="2" applyFont="1" applyFill="1" applyBorder="1" applyAlignment="1">
      <alignment wrapText="1"/>
    </xf>
    <xf numFmtId="164" fontId="0" fillId="2" borderId="12" xfId="2" applyFont="1" applyFill="1" applyBorder="1" applyAlignment="1">
      <alignment wrapText="1"/>
    </xf>
    <xf numFmtId="164" fontId="0" fillId="2" borderId="1" xfId="2" applyFont="1" applyFill="1" applyBorder="1" applyAlignment="1">
      <alignment wrapText="1"/>
    </xf>
    <xf numFmtId="164" fontId="0" fillId="2" borderId="7" xfId="2" applyFont="1" applyFill="1" applyBorder="1" applyAlignment="1">
      <alignment wrapText="1"/>
    </xf>
    <xf numFmtId="164" fontId="0" fillId="3" borderId="12" xfId="2" applyFont="1" applyFill="1" applyBorder="1" applyAlignment="1">
      <alignment wrapText="1"/>
    </xf>
    <xf numFmtId="164" fontId="0" fillId="3" borderId="1" xfId="2" applyFont="1" applyFill="1" applyBorder="1" applyAlignment="1">
      <alignment wrapText="1"/>
    </xf>
    <xf numFmtId="164" fontId="0" fillId="3" borderId="7" xfId="2" applyFont="1" applyFill="1" applyBorder="1" applyAlignment="1">
      <alignment wrapText="1"/>
    </xf>
    <xf numFmtId="164" fontId="0" fillId="4" borderId="13" xfId="2" applyFont="1" applyFill="1" applyBorder="1" applyAlignment="1">
      <alignment wrapText="1"/>
    </xf>
    <xf numFmtId="164" fontId="0" fillId="4" borderId="4" xfId="2" applyFont="1" applyFill="1" applyBorder="1" applyAlignment="1">
      <alignment wrapText="1"/>
    </xf>
    <xf numFmtId="164" fontId="0" fillId="4" borderId="8" xfId="2" applyFont="1" applyFill="1" applyBorder="1" applyAlignment="1">
      <alignment wrapText="1"/>
    </xf>
    <xf numFmtId="164" fontId="0" fillId="2" borderId="10" xfId="2" applyFont="1" applyFill="1" applyBorder="1" applyAlignment="1">
      <alignment wrapText="1"/>
    </xf>
    <xf numFmtId="164" fontId="0" fillId="2" borderId="2" xfId="2" applyFont="1" applyFill="1" applyBorder="1" applyAlignment="1">
      <alignment wrapText="1"/>
    </xf>
    <xf numFmtId="164" fontId="0" fillId="2" borderId="5" xfId="2" applyFont="1" applyFill="1" applyBorder="1" applyAlignment="1">
      <alignment wrapText="1"/>
    </xf>
    <xf numFmtId="164" fontId="0" fillId="5" borderId="10" xfId="2" applyFont="1" applyFill="1" applyBorder="1" applyAlignment="1">
      <alignment wrapText="1"/>
    </xf>
    <xf numFmtId="164" fontId="0" fillId="5" borderId="2" xfId="2" applyFont="1" applyFill="1" applyBorder="1" applyAlignment="1">
      <alignment wrapText="1"/>
    </xf>
    <xf numFmtId="164" fontId="0" fillId="5" borderId="5" xfId="2" applyFont="1" applyFill="1" applyBorder="1" applyAlignment="1">
      <alignment wrapText="1"/>
    </xf>
    <xf numFmtId="164" fontId="0" fillId="2" borderId="13" xfId="2" applyFont="1" applyFill="1" applyBorder="1" applyAlignment="1">
      <alignment wrapText="1"/>
    </xf>
    <xf numFmtId="164" fontId="0" fillId="2" borderId="4" xfId="2" applyFont="1" applyFill="1" applyBorder="1" applyAlignment="1">
      <alignment wrapText="1"/>
    </xf>
    <xf numFmtId="164" fontId="0" fillId="2" borderId="8" xfId="2" applyFont="1" applyFill="1" applyBorder="1" applyAlignment="1">
      <alignment wrapText="1"/>
    </xf>
    <xf numFmtId="164" fontId="0" fillId="0" borderId="19" xfId="2" applyFont="1" applyBorder="1"/>
    <xf numFmtId="164" fontId="0" fillId="0" borderId="14" xfId="2" applyFont="1" applyBorder="1"/>
    <xf numFmtId="164" fontId="0" fillId="2" borderId="9" xfId="2" applyFont="1" applyFill="1" applyBorder="1" applyAlignment="1">
      <alignment wrapText="1"/>
    </xf>
    <xf numFmtId="164" fontId="0" fillId="2" borderId="11" xfId="2" applyFont="1" applyFill="1" applyBorder="1" applyAlignment="1">
      <alignment wrapText="1"/>
    </xf>
    <xf numFmtId="164" fontId="0" fillId="3" borderId="11" xfId="2" applyFont="1" applyFill="1" applyBorder="1" applyAlignment="1">
      <alignment wrapText="1"/>
    </xf>
    <xf numFmtId="164" fontId="0" fillId="4" borderId="16" xfId="2" applyFont="1" applyFill="1" applyBorder="1" applyAlignment="1">
      <alignment wrapText="1"/>
    </xf>
    <xf numFmtId="164" fontId="0" fillId="2" borderId="14" xfId="2" applyFont="1" applyFill="1" applyBorder="1" applyAlignment="1">
      <alignment wrapText="1"/>
    </xf>
    <xf numFmtId="164" fontId="0" fillId="2" borderId="16" xfId="2" applyFont="1" applyFill="1" applyBorder="1" applyAlignment="1">
      <alignment wrapText="1"/>
    </xf>
    <xf numFmtId="0" fontId="2" fillId="0" borderId="0" xfId="0" applyFont="1" applyAlignment="1">
      <alignment horizontal="center"/>
    </xf>
    <xf numFmtId="10" fontId="2" fillId="0" borderId="0" xfId="1" applyNumberFormat="1" applyFont="1" applyAlignment="1">
      <alignment horizontal="center"/>
    </xf>
    <xf numFmtId="166" fontId="0" fillId="0" borderId="5" xfId="2" applyNumberFormat="1" applyFont="1" applyBorder="1" applyAlignment="1">
      <alignment wrapText="1"/>
    </xf>
    <xf numFmtId="164" fontId="0" fillId="0" borderId="23" xfId="2" applyFont="1" applyBorder="1"/>
    <xf numFmtId="164" fontId="0" fillId="0" borderId="22" xfId="2" applyFont="1" applyBorder="1"/>
    <xf numFmtId="164" fontId="0" fillId="0" borderId="24" xfId="2" applyFont="1" applyBorder="1"/>
    <xf numFmtId="164" fontId="0" fillId="0" borderId="25" xfId="2" applyFont="1" applyBorder="1"/>
    <xf numFmtId="10" fontId="0" fillId="0" borderId="22" xfId="1" applyNumberFormat="1" applyFont="1" applyBorder="1"/>
    <xf numFmtId="0" fontId="0" fillId="0" borderId="22" xfId="0" applyBorder="1"/>
    <xf numFmtId="164" fontId="0" fillId="0" borderId="2" xfId="2" applyFont="1" applyFill="1" applyBorder="1"/>
    <xf numFmtId="164" fontId="0" fillId="0" borderId="2" xfId="0" applyNumberFormat="1" applyBorder="1"/>
    <xf numFmtId="164" fontId="0" fillId="0" borderId="2" xfId="2" applyFont="1" applyBorder="1" applyAlignment="1">
      <alignment wrapText="1"/>
    </xf>
    <xf numFmtId="164" fontId="0" fillId="0" borderId="22" xfId="2" applyFont="1" applyBorder="1" applyAlignment="1">
      <alignment wrapText="1"/>
    </xf>
    <xf numFmtId="0" fontId="0" fillId="0" borderId="0" xfId="0" applyFill="1"/>
    <xf numFmtId="0" fontId="0" fillId="6" borderId="2" xfId="0" applyFill="1" applyBorder="1"/>
    <xf numFmtId="165" fontId="0" fillId="0" borderId="0" xfId="0" applyNumberFormat="1" applyBorder="1"/>
    <xf numFmtId="0" fontId="0" fillId="0" borderId="0" xfId="0" applyBorder="1"/>
    <xf numFmtId="10" fontId="0" fillId="0" borderId="0" xfId="1" applyNumberFormat="1" applyFont="1" applyBorder="1"/>
    <xf numFmtId="164" fontId="0" fillId="0" borderId="0" xfId="2" applyFont="1"/>
    <xf numFmtId="0" fontId="4" fillId="6" borderId="2" xfId="0" applyFont="1" applyFill="1" applyBorder="1"/>
    <xf numFmtId="0" fontId="3" fillId="7" borderId="2" xfId="0" applyFont="1" applyFill="1" applyBorder="1"/>
    <xf numFmtId="164" fontId="3" fillId="7" borderId="2" xfId="2" applyFont="1" applyFill="1" applyBorder="1"/>
    <xf numFmtId="10" fontId="3" fillId="7" borderId="2" xfId="1" applyNumberFormat="1" applyFont="1" applyFill="1" applyBorder="1"/>
    <xf numFmtId="0" fontId="3" fillId="7" borderId="5" xfId="0" applyFont="1" applyFill="1" applyBorder="1"/>
    <xf numFmtId="0" fontId="3" fillId="7" borderId="2" xfId="0" applyFont="1" applyFill="1" applyBorder="1" applyAlignment="1">
      <alignment wrapText="1"/>
    </xf>
    <xf numFmtId="165" fontId="0" fillId="8" borderId="2" xfId="0" applyNumberFormat="1" applyFill="1" applyBorder="1"/>
    <xf numFmtId="165" fontId="0" fillId="8" borderId="22" xfId="0" applyNumberFormat="1" applyFill="1" applyBorder="1"/>
    <xf numFmtId="165" fontId="0" fillId="8" borderId="17" xfId="0" applyNumberFormat="1" applyFill="1" applyBorder="1"/>
  </cellXfs>
  <cellStyles count="3">
    <cellStyle name="Currency" xfId="2" builtinId="4"/>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2964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Stockwinners</a:t>
            </a:r>
            <a:r>
              <a:rPr lang="en-US" baseline="0"/>
              <a:t> vs S&amp;P 500</a:t>
            </a:r>
            <a:endParaRPr lang="en-US"/>
          </a:p>
        </c:rich>
      </c:tx>
      <c:layout>
        <c:manualLayout>
          <c:xMode val="edge"/>
          <c:yMode val="edge"/>
          <c:x val="0.27002177675388828"/>
          <c:y val="1.415929203539823E-2"/>
        </c:manualLayout>
      </c:layout>
      <c:overlay val="0"/>
    </c:title>
    <c:autoTitleDeleted val="0"/>
    <c:plotArea>
      <c:layout/>
      <c:lineChart>
        <c:grouping val="standard"/>
        <c:varyColors val="0"/>
        <c:ser>
          <c:idx val="1"/>
          <c:order val="0"/>
          <c:tx>
            <c:v>Stockwinners.com Performance</c:v>
          </c:tx>
          <c:spPr>
            <a:ln>
              <a:solidFill>
                <a:srgbClr val="22964E"/>
              </a:solidFill>
            </a:ln>
          </c:spPr>
          <c:marker>
            <c:symbol val="none"/>
          </c:marker>
          <c:cat>
            <c:numRef>
              <c:f>'Calculation '!$A$2:$A$128</c:f>
              <c:numCache>
                <c:formatCode>[$-F800]dddd\,\ mmmm\ dd\,\ yyyy</c:formatCode>
                <c:ptCount val="127"/>
                <c:pt idx="0">
                  <c:v>40911</c:v>
                </c:pt>
                <c:pt idx="1">
                  <c:v>40912</c:v>
                </c:pt>
                <c:pt idx="2">
                  <c:v>40913</c:v>
                </c:pt>
                <c:pt idx="3">
                  <c:v>40914</c:v>
                </c:pt>
                <c:pt idx="4">
                  <c:v>40917</c:v>
                </c:pt>
                <c:pt idx="5">
                  <c:v>40918</c:v>
                </c:pt>
                <c:pt idx="6">
                  <c:v>40919</c:v>
                </c:pt>
                <c:pt idx="7">
                  <c:v>40920</c:v>
                </c:pt>
                <c:pt idx="8">
                  <c:v>40921</c:v>
                </c:pt>
                <c:pt idx="9">
                  <c:v>40925</c:v>
                </c:pt>
                <c:pt idx="10">
                  <c:v>40927</c:v>
                </c:pt>
                <c:pt idx="11">
                  <c:v>40931</c:v>
                </c:pt>
                <c:pt idx="12">
                  <c:v>40933</c:v>
                </c:pt>
                <c:pt idx="13">
                  <c:v>40934</c:v>
                </c:pt>
                <c:pt idx="14">
                  <c:v>40935</c:v>
                </c:pt>
                <c:pt idx="15">
                  <c:v>40938</c:v>
                </c:pt>
                <c:pt idx="16">
                  <c:v>40939</c:v>
                </c:pt>
                <c:pt idx="17">
                  <c:v>40941</c:v>
                </c:pt>
                <c:pt idx="18">
                  <c:v>40941</c:v>
                </c:pt>
                <c:pt idx="19">
                  <c:v>40942</c:v>
                </c:pt>
                <c:pt idx="20">
                  <c:v>40945</c:v>
                </c:pt>
                <c:pt idx="21">
                  <c:v>40946</c:v>
                </c:pt>
                <c:pt idx="22">
                  <c:v>40948</c:v>
                </c:pt>
                <c:pt idx="23">
                  <c:v>40949</c:v>
                </c:pt>
                <c:pt idx="24">
                  <c:v>40952</c:v>
                </c:pt>
                <c:pt idx="25">
                  <c:v>40961</c:v>
                </c:pt>
                <c:pt idx="26">
                  <c:v>40962</c:v>
                </c:pt>
                <c:pt idx="27">
                  <c:v>40963</c:v>
                </c:pt>
                <c:pt idx="28">
                  <c:v>40966</c:v>
                </c:pt>
                <c:pt idx="29">
                  <c:v>40967</c:v>
                </c:pt>
                <c:pt idx="30">
                  <c:v>40968</c:v>
                </c:pt>
                <c:pt idx="31">
                  <c:v>40969</c:v>
                </c:pt>
                <c:pt idx="32">
                  <c:v>40970</c:v>
                </c:pt>
                <c:pt idx="33">
                  <c:v>40973</c:v>
                </c:pt>
                <c:pt idx="34">
                  <c:v>40974</c:v>
                </c:pt>
                <c:pt idx="35">
                  <c:v>40975</c:v>
                </c:pt>
                <c:pt idx="36">
                  <c:v>40976</c:v>
                </c:pt>
                <c:pt idx="37">
                  <c:v>40981</c:v>
                </c:pt>
                <c:pt idx="38">
                  <c:v>40982</c:v>
                </c:pt>
                <c:pt idx="39">
                  <c:v>40983</c:v>
                </c:pt>
                <c:pt idx="40">
                  <c:v>40984</c:v>
                </c:pt>
                <c:pt idx="41">
                  <c:v>40987</c:v>
                </c:pt>
                <c:pt idx="42">
                  <c:v>40990</c:v>
                </c:pt>
                <c:pt idx="43">
                  <c:v>40994</c:v>
                </c:pt>
                <c:pt idx="44">
                  <c:v>40995</c:v>
                </c:pt>
                <c:pt idx="45">
                  <c:v>40996</c:v>
                </c:pt>
                <c:pt idx="46">
                  <c:v>41001</c:v>
                </c:pt>
                <c:pt idx="47">
                  <c:v>41002</c:v>
                </c:pt>
                <c:pt idx="48">
                  <c:v>41008</c:v>
                </c:pt>
                <c:pt idx="49">
                  <c:v>41008</c:v>
                </c:pt>
                <c:pt idx="50">
                  <c:v>41009</c:v>
                </c:pt>
                <c:pt idx="51">
                  <c:v>41010</c:v>
                </c:pt>
                <c:pt idx="52">
                  <c:v>41011</c:v>
                </c:pt>
                <c:pt idx="53">
                  <c:v>41011</c:v>
                </c:pt>
                <c:pt idx="54">
                  <c:v>41015</c:v>
                </c:pt>
                <c:pt idx="55">
                  <c:v>41016</c:v>
                </c:pt>
                <c:pt idx="56">
                  <c:v>41017</c:v>
                </c:pt>
                <c:pt idx="57">
                  <c:v>41018</c:v>
                </c:pt>
                <c:pt idx="58">
                  <c:v>41019</c:v>
                </c:pt>
                <c:pt idx="59">
                  <c:v>41022</c:v>
                </c:pt>
                <c:pt idx="60">
                  <c:v>41024</c:v>
                </c:pt>
                <c:pt idx="61">
                  <c:v>41025</c:v>
                </c:pt>
                <c:pt idx="62">
                  <c:v>41026</c:v>
                </c:pt>
                <c:pt idx="63">
                  <c:v>41029</c:v>
                </c:pt>
                <c:pt idx="64">
                  <c:v>41030</c:v>
                </c:pt>
                <c:pt idx="65">
                  <c:v>41032</c:v>
                </c:pt>
                <c:pt idx="66">
                  <c:v>41036</c:v>
                </c:pt>
                <c:pt idx="67">
                  <c:v>41038</c:v>
                </c:pt>
                <c:pt idx="68">
                  <c:v>41039</c:v>
                </c:pt>
                <c:pt idx="69">
                  <c:v>41040</c:v>
                </c:pt>
                <c:pt idx="70">
                  <c:v>41044</c:v>
                </c:pt>
                <c:pt idx="71">
                  <c:v>41046</c:v>
                </c:pt>
                <c:pt idx="72">
                  <c:v>41050</c:v>
                </c:pt>
                <c:pt idx="73">
                  <c:v>41051</c:v>
                </c:pt>
                <c:pt idx="74">
                  <c:v>41052</c:v>
                </c:pt>
                <c:pt idx="75">
                  <c:v>41053</c:v>
                </c:pt>
                <c:pt idx="76">
                  <c:v>41058</c:v>
                </c:pt>
                <c:pt idx="77">
                  <c:v>41059</c:v>
                </c:pt>
                <c:pt idx="78">
                  <c:v>41060</c:v>
                </c:pt>
                <c:pt idx="79">
                  <c:v>41061</c:v>
                </c:pt>
                <c:pt idx="80">
                  <c:v>41064</c:v>
                </c:pt>
                <c:pt idx="81">
                  <c:v>41066</c:v>
                </c:pt>
                <c:pt idx="82">
                  <c:v>41071</c:v>
                </c:pt>
                <c:pt idx="83">
                  <c:v>41074</c:v>
                </c:pt>
                <c:pt idx="84">
                  <c:v>41075</c:v>
                </c:pt>
                <c:pt idx="85">
                  <c:v>41079</c:v>
                </c:pt>
                <c:pt idx="86">
                  <c:v>41081</c:v>
                </c:pt>
                <c:pt idx="87">
                  <c:v>41082</c:v>
                </c:pt>
                <c:pt idx="88">
                  <c:v>41087</c:v>
                </c:pt>
                <c:pt idx="89">
                  <c:v>41092</c:v>
                </c:pt>
                <c:pt idx="90">
                  <c:v>41093</c:v>
                </c:pt>
                <c:pt idx="91">
                  <c:v>41095</c:v>
                </c:pt>
                <c:pt idx="92">
                  <c:v>41096</c:v>
                </c:pt>
                <c:pt idx="93">
                  <c:v>41099</c:v>
                </c:pt>
                <c:pt idx="94">
                  <c:v>41100</c:v>
                </c:pt>
                <c:pt idx="95">
                  <c:v>41101</c:v>
                </c:pt>
                <c:pt idx="96">
                  <c:v>41102</c:v>
                </c:pt>
                <c:pt idx="97">
                  <c:v>41103</c:v>
                </c:pt>
                <c:pt idx="98">
                  <c:v>41106</c:v>
                </c:pt>
                <c:pt idx="99">
                  <c:v>41107</c:v>
                </c:pt>
                <c:pt idx="100">
                  <c:v>41108</c:v>
                </c:pt>
                <c:pt idx="101">
                  <c:v>41109</c:v>
                </c:pt>
                <c:pt idx="102">
                  <c:v>41110</c:v>
                </c:pt>
                <c:pt idx="103">
                  <c:v>41113</c:v>
                </c:pt>
                <c:pt idx="104">
                  <c:v>41113</c:v>
                </c:pt>
                <c:pt idx="105">
                  <c:v>41114</c:v>
                </c:pt>
                <c:pt idx="106">
                  <c:v>41115</c:v>
                </c:pt>
                <c:pt idx="107">
                  <c:v>41116</c:v>
                </c:pt>
                <c:pt idx="108">
                  <c:v>41117</c:v>
                </c:pt>
                <c:pt idx="109">
                  <c:v>41120</c:v>
                </c:pt>
                <c:pt idx="110">
                  <c:v>41121</c:v>
                </c:pt>
                <c:pt idx="111">
                  <c:v>41122</c:v>
                </c:pt>
                <c:pt idx="112">
                  <c:v>41123</c:v>
                </c:pt>
                <c:pt idx="113">
                  <c:v>41126</c:v>
                </c:pt>
                <c:pt idx="114">
                  <c:v>41127</c:v>
                </c:pt>
                <c:pt idx="115">
                  <c:v>41128</c:v>
                </c:pt>
                <c:pt idx="116">
                  <c:v>41129</c:v>
                </c:pt>
                <c:pt idx="117">
                  <c:v>41130</c:v>
                </c:pt>
                <c:pt idx="118">
                  <c:v>41131</c:v>
                </c:pt>
                <c:pt idx="119">
                  <c:v>41134</c:v>
                </c:pt>
                <c:pt idx="120">
                  <c:v>41135</c:v>
                </c:pt>
                <c:pt idx="121">
                  <c:v>41136</c:v>
                </c:pt>
                <c:pt idx="122">
                  <c:v>41137</c:v>
                </c:pt>
                <c:pt idx="123">
                  <c:v>41138</c:v>
                </c:pt>
                <c:pt idx="124">
                  <c:v>41141</c:v>
                </c:pt>
                <c:pt idx="125">
                  <c:v>41142</c:v>
                </c:pt>
                <c:pt idx="126">
                  <c:v>41143</c:v>
                </c:pt>
              </c:numCache>
            </c:numRef>
          </c:cat>
          <c:val>
            <c:numRef>
              <c:f>'Calculation '!$C$2:$C$128</c:f>
              <c:numCache>
                <c:formatCode>0.00%</c:formatCode>
                <c:ptCount val="127"/>
                <c:pt idx="0">
                  <c:v>0</c:v>
                </c:pt>
                <c:pt idx="1">
                  <c:v>0</c:v>
                </c:pt>
                <c:pt idx="2">
                  <c:v>0</c:v>
                </c:pt>
                <c:pt idx="3">
                  <c:v>0</c:v>
                </c:pt>
                <c:pt idx="4">
                  <c:v>0</c:v>
                </c:pt>
                <c:pt idx="5">
                  <c:v>0</c:v>
                </c:pt>
                <c:pt idx="6">
                  <c:v>0</c:v>
                </c:pt>
                <c:pt idx="7">
                  <c:v>-5.022026400000032E-3</c:v>
                </c:pt>
                <c:pt idx="8">
                  <c:v>-5.022026400000032E-3</c:v>
                </c:pt>
                <c:pt idx="9">
                  <c:v>-5.022026400000032E-3</c:v>
                </c:pt>
                <c:pt idx="10">
                  <c:v>2.043998590000003E-2</c:v>
                </c:pt>
                <c:pt idx="11">
                  <c:v>2.043998590000003E-2</c:v>
                </c:pt>
                <c:pt idx="12">
                  <c:v>2.043998590000003E-2</c:v>
                </c:pt>
                <c:pt idx="13">
                  <c:v>2.043998590000003E-2</c:v>
                </c:pt>
                <c:pt idx="14">
                  <c:v>2.043998590000003E-2</c:v>
                </c:pt>
                <c:pt idx="15">
                  <c:v>2.043998590000003E-2</c:v>
                </c:pt>
                <c:pt idx="16">
                  <c:v>3.0214080287951948E-2</c:v>
                </c:pt>
                <c:pt idx="17">
                  <c:v>3.4580892487951931E-2</c:v>
                </c:pt>
                <c:pt idx="18">
                  <c:v>3.4580892487955719E-2</c:v>
                </c:pt>
                <c:pt idx="19">
                  <c:v>3.4580892487951202E-2</c:v>
                </c:pt>
                <c:pt idx="20">
                  <c:v>3.4704756703123424E-2</c:v>
                </c:pt>
                <c:pt idx="21">
                  <c:v>3.470475670312502E-2</c:v>
                </c:pt>
                <c:pt idx="22">
                  <c:v>3.2096061003128999E-2</c:v>
                </c:pt>
                <c:pt idx="23">
                  <c:v>4.3507825703129055E-2</c:v>
                </c:pt>
                <c:pt idx="24">
                  <c:v>4.3507825703129055E-2</c:v>
                </c:pt>
                <c:pt idx="25">
                  <c:v>4.3507825703124545E-2</c:v>
                </c:pt>
                <c:pt idx="26">
                  <c:v>5.1273929470700967E-2</c:v>
                </c:pt>
                <c:pt idx="27">
                  <c:v>5.7686320096474959E-2</c:v>
                </c:pt>
                <c:pt idx="28">
                  <c:v>6.912941849647497E-2</c:v>
                </c:pt>
                <c:pt idx="29">
                  <c:v>6.912941849647497E-2</c:v>
                </c:pt>
                <c:pt idx="30">
                  <c:v>6.9007781820584355E-2</c:v>
                </c:pt>
                <c:pt idx="31">
                  <c:v>7.9007781820579978E-2</c:v>
                </c:pt>
                <c:pt idx="32">
                  <c:v>7.8972014375797012E-2</c:v>
                </c:pt>
                <c:pt idx="33">
                  <c:v>9.1647339075796919E-2</c:v>
                </c:pt>
                <c:pt idx="34">
                  <c:v>9.1647339075800707E-2</c:v>
                </c:pt>
                <c:pt idx="35">
                  <c:v>9.164733907579764E-2</c:v>
                </c:pt>
                <c:pt idx="36">
                  <c:v>9.1686367863998169E-2</c:v>
                </c:pt>
                <c:pt idx="37">
                  <c:v>0.10170914686399497</c:v>
                </c:pt>
                <c:pt idx="38">
                  <c:v>0.10177758746013525</c:v>
                </c:pt>
                <c:pt idx="39">
                  <c:v>0.10177758746013787</c:v>
                </c:pt>
                <c:pt idx="40">
                  <c:v>0.10190037881679338</c:v>
                </c:pt>
                <c:pt idx="41">
                  <c:v>0.110353987016795</c:v>
                </c:pt>
                <c:pt idx="42">
                  <c:v>0.1103539870167969</c:v>
                </c:pt>
                <c:pt idx="43">
                  <c:v>0.12036513531679607</c:v>
                </c:pt>
                <c:pt idx="44">
                  <c:v>0.12036513531679172</c:v>
                </c:pt>
                <c:pt idx="45">
                  <c:v>0.16261848446228905</c:v>
                </c:pt>
                <c:pt idx="46">
                  <c:v>0.16261848446228905</c:v>
                </c:pt>
                <c:pt idx="47">
                  <c:v>0.16592974276228908</c:v>
                </c:pt>
                <c:pt idx="48">
                  <c:v>0.15765201046228905</c:v>
                </c:pt>
                <c:pt idx="49">
                  <c:v>0.158360687134599</c:v>
                </c:pt>
                <c:pt idx="50">
                  <c:v>0.15855302348813391</c:v>
                </c:pt>
                <c:pt idx="51">
                  <c:v>0.153245554020914</c:v>
                </c:pt>
                <c:pt idx="52">
                  <c:v>0.15388828695509613</c:v>
                </c:pt>
                <c:pt idx="53">
                  <c:v>0.18120629862973611</c:v>
                </c:pt>
                <c:pt idx="54">
                  <c:v>0.18434429232973606</c:v>
                </c:pt>
                <c:pt idx="55">
                  <c:v>0.18434429232973606</c:v>
                </c:pt>
                <c:pt idx="56">
                  <c:v>0.18377780353685491</c:v>
                </c:pt>
                <c:pt idx="57">
                  <c:v>0.18377780353685491</c:v>
                </c:pt>
                <c:pt idx="58">
                  <c:v>0.18377780353685491</c:v>
                </c:pt>
                <c:pt idx="59">
                  <c:v>0.18377780353685477</c:v>
                </c:pt>
                <c:pt idx="60">
                  <c:v>0.19380905353685898</c:v>
                </c:pt>
                <c:pt idx="61">
                  <c:v>0.19380905353685943</c:v>
                </c:pt>
                <c:pt idx="62">
                  <c:v>0.21755939123685208</c:v>
                </c:pt>
                <c:pt idx="63">
                  <c:v>0.21755939123685208</c:v>
                </c:pt>
                <c:pt idx="64">
                  <c:v>0.21755939123685239</c:v>
                </c:pt>
                <c:pt idx="65">
                  <c:v>0.22437526103685698</c:v>
                </c:pt>
                <c:pt idx="66">
                  <c:v>0.22437526103685712</c:v>
                </c:pt>
                <c:pt idx="67">
                  <c:v>0.25644372063685006</c:v>
                </c:pt>
                <c:pt idx="68">
                  <c:v>0.23639273983685505</c:v>
                </c:pt>
                <c:pt idx="69">
                  <c:v>0.23639273983685505</c:v>
                </c:pt>
                <c:pt idx="70">
                  <c:v>0.23062192443685489</c:v>
                </c:pt>
                <c:pt idx="71">
                  <c:v>0.23062192443685489</c:v>
                </c:pt>
                <c:pt idx="72">
                  <c:v>0.23062192443685489</c:v>
                </c:pt>
                <c:pt idx="73">
                  <c:v>0.22567400773685498</c:v>
                </c:pt>
                <c:pt idx="74">
                  <c:v>0.22070506363685491</c:v>
                </c:pt>
                <c:pt idx="75">
                  <c:v>0.210811321231342</c:v>
                </c:pt>
                <c:pt idx="76">
                  <c:v>0.20536581977121096</c:v>
                </c:pt>
                <c:pt idx="77">
                  <c:v>0.20891553537121102</c:v>
                </c:pt>
                <c:pt idx="78">
                  <c:v>0.21892765657121113</c:v>
                </c:pt>
                <c:pt idx="79">
                  <c:v>0.21068237357121106</c:v>
                </c:pt>
                <c:pt idx="80">
                  <c:v>0.22067337267121095</c:v>
                </c:pt>
                <c:pt idx="81">
                  <c:v>0.21567337267121095</c:v>
                </c:pt>
                <c:pt idx="82">
                  <c:v>0.21708056497121098</c:v>
                </c:pt>
                <c:pt idx="83">
                  <c:v>0.21708056497121098</c:v>
                </c:pt>
                <c:pt idx="84">
                  <c:v>0.22708231047121111</c:v>
                </c:pt>
                <c:pt idx="85">
                  <c:v>0.22708231047121094</c:v>
                </c:pt>
                <c:pt idx="86">
                  <c:v>0.22708231047121094</c:v>
                </c:pt>
                <c:pt idx="87">
                  <c:v>0.22708231047121094</c:v>
                </c:pt>
                <c:pt idx="88">
                  <c:v>0.2270823104712108</c:v>
                </c:pt>
                <c:pt idx="89">
                  <c:v>0.22708231047120978</c:v>
                </c:pt>
                <c:pt idx="90">
                  <c:v>0.22606873577121092</c:v>
                </c:pt>
                <c:pt idx="91">
                  <c:v>0.25035445007121104</c:v>
                </c:pt>
                <c:pt idx="92">
                  <c:v>0.26035445007121105</c:v>
                </c:pt>
                <c:pt idx="93">
                  <c:v>0.27035445007121101</c:v>
                </c:pt>
                <c:pt idx="94">
                  <c:v>0.27023310980056703</c:v>
                </c:pt>
                <c:pt idx="95">
                  <c:v>0.26528651060056696</c:v>
                </c:pt>
                <c:pt idx="96">
                  <c:v>0.2612431317005679</c:v>
                </c:pt>
                <c:pt idx="97">
                  <c:v>0.26124313170056701</c:v>
                </c:pt>
                <c:pt idx="98">
                  <c:v>0.26124313170056701</c:v>
                </c:pt>
                <c:pt idx="99">
                  <c:v>0.26080322910056714</c:v>
                </c:pt>
                <c:pt idx="100">
                  <c:v>0.27065763678753196</c:v>
                </c:pt>
                <c:pt idx="101">
                  <c:v>0.31147104678753212</c:v>
                </c:pt>
                <c:pt idx="102">
                  <c:v>0.31147104678753212</c:v>
                </c:pt>
                <c:pt idx="103">
                  <c:v>0.31147104678753212</c:v>
                </c:pt>
                <c:pt idx="104">
                  <c:v>0.31147104678753212</c:v>
                </c:pt>
                <c:pt idx="105">
                  <c:v>0.3114710467875324</c:v>
                </c:pt>
                <c:pt idx="106">
                  <c:v>0.31147104678752918</c:v>
                </c:pt>
                <c:pt idx="107">
                  <c:v>0.31147104678753124</c:v>
                </c:pt>
                <c:pt idx="108">
                  <c:v>0.33259780738753092</c:v>
                </c:pt>
                <c:pt idx="109">
                  <c:v>0.3325978073875312</c:v>
                </c:pt>
                <c:pt idx="110">
                  <c:v>0.33259780738753003</c:v>
                </c:pt>
                <c:pt idx="111">
                  <c:v>0.33259780738753003</c:v>
                </c:pt>
                <c:pt idx="112">
                  <c:v>0.32752985285359898</c:v>
                </c:pt>
                <c:pt idx="113">
                  <c:v>0.32579598185359909</c:v>
                </c:pt>
                <c:pt idx="114">
                  <c:v>0.32579598185359848</c:v>
                </c:pt>
                <c:pt idx="115">
                  <c:v>0.36519734535359605</c:v>
                </c:pt>
                <c:pt idx="116">
                  <c:v>0.36550465337728705</c:v>
                </c:pt>
                <c:pt idx="117">
                  <c:v>0.36616305267728688</c:v>
                </c:pt>
                <c:pt idx="118">
                  <c:v>0.36616305267728688</c:v>
                </c:pt>
                <c:pt idx="119">
                  <c:v>0.36616305267728688</c:v>
                </c:pt>
                <c:pt idx="120">
                  <c:v>0.36643967787728704</c:v>
                </c:pt>
                <c:pt idx="121">
                  <c:v>0.37433813817728689</c:v>
                </c:pt>
                <c:pt idx="122">
                  <c:v>0.37433813817728689</c:v>
                </c:pt>
                <c:pt idx="123">
                  <c:v>0.39457628827728708</c:v>
                </c:pt>
                <c:pt idx="124">
                  <c:v>0.41980231387728711</c:v>
                </c:pt>
                <c:pt idx="125">
                  <c:v>0.42154825007728708</c:v>
                </c:pt>
                <c:pt idx="126">
                  <c:v>0.42154825007728708</c:v>
                </c:pt>
              </c:numCache>
            </c:numRef>
          </c:val>
          <c:smooth val="0"/>
        </c:ser>
        <c:ser>
          <c:idx val="2"/>
          <c:order val="1"/>
          <c:tx>
            <c:v>S&amp;P 500 Performance</c:v>
          </c:tx>
          <c:spPr>
            <a:ln>
              <a:solidFill>
                <a:schemeClr val="accent2">
                  <a:lumMod val="75000"/>
                </a:schemeClr>
              </a:solidFill>
            </a:ln>
          </c:spPr>
          <c:marker>
            <c:symbol val="none"/>
          </c:marker>
          <c:cat>
            <c:numRef>
              <c:f>'Calculation '!$A$2:$A$128</c:f>
              <c:numCache>
                <c:formatCode>[$-F800]dddd\,\ mmmm\ dd\,\ yyyy</c:formatCode>
                <c:ptCount val="127"/>
                <c:pt idx="0">
                  <c:v>40911</c:v>
                </c:pt>
                <c:pt idx="1">
                  <c:v>40912</c:v>
                </c:pt>
                <c:pt idx="2">
                  <c:v>40913</c:v>
                </c:pt>
                <c:pt idx="3">
                  <c:v>40914</c:v>
                </c:pt>
                <c:pt idx="4">
                  <c:v>40917</c:v>
                </c:pt>
                <c:pt idx="5">
                  <c:v>40918</c:v>
                </c:pt>
                <c:pt idx="6">
                  <c:v>40919</c:v>
                </c:pt>
                <c:pt idx="7">
                  <c:v>40920</c:v>
                </c:pt>
                <c:pt idx="8">
                  <c:v>40921</c:v>
                </c:pt>
                <c:pt idx="9">
                  <c:v>40925</c:v>
                </c:pt>
                <c:pt idx="10">
                  <c:v>40927</c:v>
                </c:pt>
                <c:pt idx="11">
                  <c:v>40931</c:v>
                </c:pt>
                <c:pt idx="12">
                  <c:v>40933</c:v>
                </c:pt>
                <c:pt idx="13">
                  <c:v>40934</c:v>
                </c:pt>
                <c:pt idx="14">
                  <c:v>40935</c:v>
                </c:pt>
                <c:pt idx="15">
                  <c:v>40938</c:v>
                </c:pt>
                <c:pt idx="16">
                  <c:v>40939</c:v>
                </c:pt>
                <c:pt idx="17">
                  <c:v>40941</c:v>
                </c:pt>
                <c:pt idx="18">
                  <c:v>40941</c:v>
                </c:pt>
                <c:pt idx="19">
                  <c:v>40942</c:v>
                </c:pt>
                <c:pt idx="20">
                  <c:v>40945</c:v>
                </c:pt>
                <c:pt idx="21">
                  <c:v>40946</c:v>
                </c:pt>
                <c:pt idx="22">
                  <c:v>40948</c:v>
                </c:pt>
                <c:pt idx="23">
                  <c:v>40949</c:v>
                </c:pt>
                <c:pt idx="24">
                  <c:v>40952</c:v>
                </c:pt>
                <c:pt idx="25">
                  <c:v>40961</c:v>
                </c:pt>
                <c:pt idx="26">
                  <c:v>40962</c:v>
                </c:pt>
                <c:pt idx="27">
                  <c:v>40963</c:v>
                </c:pt>
                <c:pt idx="28">
                  <c:v>40966</c:v>
                </c:pt>
                <c:pt idx="29">
                  <c:v>40967</c:v>
                </c:pt>
                <c:pt idx="30">
                  <c:v>40968</c:v>
                </c:pt>
                <c:pt idx="31">
                  <c:v>40969</c:v>
                </c:pt>
                <c:pt idx="32">
                  <c:v>40970</c:v>
                </c:pt>
                <c:pt idx="33">
                  <c:v>40973</c:v>
                </c:pt>
                <c:pt idx="34">
                  <c:v>40974</c:v>
                </c:pt>
                <c:pt idx="35">
                  <c:v>40975</c:v>
                </c:pt>
                <c:pt idx="36">
                  <c:v>40976</c:v>
                </c:pt>
                <c:pt idx="37">
                  <c:v>40981</c:v>
                </c:pt>
                <c:pt idx="38">
                  <c:v>40982</c:v>
                </c:pt>
                <c:pt idx="39">
                  <c:v>40983</c:v>
                </c:pt>
                <c:pt idx="40">
                  <c:v>40984</c:v>
                </c:pt>
                <c:pt idx="41">
                  <c:v>40987</c:v>
                </c:pt>
                <c:pt idx="42">
                  <c:v>40990</c:v>
                </c:pt>
                <c:pt idx="43">
                  <c:v>40994</c:v>
                </c:pt>
                <c:pt idx="44">
                  <c:v>40995</c:v>
                </c:pt>
                <c:pt idx="45">
                  <c:v>40996</c:v>
                </c:pt>
                <c:pt idx="46">
                  <c:v>41001</c:v>
                </c:pt>
                <c:pt idx="47">
                  <c:v>41002</c:v>
                </c:pt>
                <c:pt idx="48">
                  <c:v>41008</c:v>
                </c:pt>
                <c:pt idx="49">
                  <c:v>41008</c:v>
                </c:pt>
                <c:pt idx="50">
                  <c:v>41009</c:v>
                </c:pt>
                <c:pt idx="51">
                  <c:v>41010</c:v>
                </c:pt>
                <c:pt idx="52">
                  <c:v>41011</c:v>
                </c:pt>
                <c:pt idx="53">
                  <c:v>41011</c:v>
                </c:pt>
                <c:pt idx="54">
                  <c:v>41015</c:v>
                </c:pt>
                <c:pt idx="55">
                  <c:v>41016</c:v>
                </c:pt>
                <c:pt idx="56">
                  <c:v>41017</c:v>
                </c:pt>
                <c:pt idx="57">
                  <c:v>41018</c:v>
                </c:pt>
                <c:pt idx="58">
                  <c:v>41019</c:v>
                </c:pt>
                <c:pt idx="59">
                  <c:v>41022</c:v>
                </c:pt>
                <c:pt idx="60">
                  <c:v>41024</c:v>
                </c:pt>
                <c:pt idx="61">
                  <c:v>41025</c:v>
                </c:pt>
                <c:pt idx="62">
                  <c:v>41026</c:v>
                </c:pt>
                <c:pt idx="63">
                  <c:v>41029</c:v>
                </c:pt>
                <c:pt idx="64">
                  <c:v>41030</c:v>
                </c:pt>
                <c:pt idx="65">
                  <c:v>41032</c:v>
                </c:pt>
                <c:pt idx="66">
                  <c:v>41036</c:v>
                </c:pt>
                <c:pt idx="67">
                  <c:v>41038</c:v>
                </c:pt>
                <c:pt idx="68">
                  <c:v>41039</c:v>
                </c:pt>
                <c:pt idx="69">
                  <c:v>41040</c:v>
                </c:pt>
                <c:pt idx="70">
                  <c:v>41044</c:v>
                </c:pt>
                <c:pt idx="71">
                  <c:v>41046</c:v>
                </c:pt>
                <c:pt idx="72">
                  <c:v>41050</c:v>
                </c:pt>
                <c:pt idx="73">
                  <c:v>41051</c:v>
                </c:pt>
                <c:pt idx="74">
                  <c:v>41052</c:v>
                </c:pt>
                <c:pt idx="75">
                  <c:v>41053</c:v>
                </c:pt>
                <c:pt idx="76">
                  <c:v>41058</c:v>
                </c:pt>
                <c:pt idx="77">
                  <c:v>41059</c:v>
                </c:pt>
                <c:pt idx="78">
                  <c:v>41060</c:v>
                </c:pt>
                <c:pt idx="79">
                  <c:v>41061</c:v>
                </c:pt>
                <c:pt idx="80">
                  <c:v>41064</c:v>
                </c:pt>
                <c:pt idx="81">
                  <c:v>41066</c:v>
                </c:pt>
                <c:pt idx="82">
                  <c:v>41071</c:v>
                </c:pt>
                <c:pt idx="83">
                  <c:v>41074</c:v>
                </c:pt>
                <c:pt idx="84">
                  <c:v>41075</c:v>
                </c:pt>
                <c:pt idx="85">
                  <c:v>41079</c:v>
                </c:pt>
                <c:pt idx="86">
                  <c:v>41081</c:v>
                </c:pt>
                <c:pt idx="87">
                  <c:v>41082</c:v>
                </c:pt>
                <c:pt idx="88">
                  <c:v>41087</c:v>
                </c:pt>
                <c:pt idx="89">
                  <c:v>41092</c:v>
                </c:pt>
                <c:pt idx="90">
                  <c:v>41093</c:v>
                </c:pt>
                <c:pt idx="91">
                  <c:v>41095</c:v>
                </c:pt>
                <c:pt idx="92">
                  <c:v>41096</c:v>
                </c:pt>
                <c:pt idx="93">
                  <c:v>41099</c:v>
                </c:pt>
                <c:pt idx="94">
                  <c:v>41100</c:v>
                </c:pt>
                <c:pt idx="95">
                  <c:v>41101</c:v>
                </c:pt>
                <c:pt idx="96">
                  <c:v>41102</c:v>
                </c:pt>
                <c:pt idx="97">
                  <c:v>41103</c:v>
                </c:pt>
                <c:pt idx="98">
                  <c:v>41106</c:v>
                </c:pt>
                <c:pt idx="99">
                  <c:v>41107</c:v>
                </c:pt>
                <c:pt idx="100">
                  <c:v>41108</c:v>
                </c:pt>
                <c:pt idx="101">
                  <c:v>41109</c:v>
                </c:pt>
                <c:pt idx="102">
                  <c:v>41110</c:v>
                </c:pt>
                <c:pt idx="103">
                  <c:v>41113</c:v>
                </c:pt>
                <c:pt idx="104">
                  <c:v>41113</c:v>
                </c:pt>
                <c:pt idx="105">
                  <c:v>41114</c:v>
                </c:pt>
                <c:pt idx="106">
                  <c:v>41115</c:v>
                </c:pt>
                <c:pt idx="107">
                  <c:v>41116</c:v>
                </c:pt>
                <c:pt idx="108">
                  <c:v>41117</c:v>
                </c:pt>
                <c:pt idx="109">
                  <c:v>41120</c:v>
                </c:pt>
                <c:pt idx="110">
                  <c:v>41121</c:v>
                </c:pt>
                <c:pt idx="111">
                  <c:v>41122</c:v>
                </c:pt>
                <c:pt idx="112">
                  <c:v>41123</c:v>
                </c:pt>
                <c:pt idx="113">
                  <c:v>41126</c:v>
                </c:pt>
                <c:pt idx="114">
                  <c:v>41127</c:v>
                </c:pt>
                <c:pt idx="115">
                  <c:v>41128</c:v>
                </c:pt>
                <c:pt idx="116">
                  <c:v>41129</c:v>
                </c:pt>
                <c:pt idx="117">
                  <c:v>41130</c:v>
                </c:pt>
                <c:pt idx="118">
                  <c:v>41131</c:v>
                </c:pt>
                <c:pt idx="119">
                  <c:v>41134</c:v>
                </c:pt>
                <c:pt idx="120">
                  <c:v>41135</c:v>
                </c:pt>
                <c:pt idx="121">
                  <c:v>41136</c:v>
                </c:pt>
                <c:pt idx="122">
                  <c:v>41137</c:v>
                </c:pt>
                <c:pt idx="123">
                  <c:v>41138</c:v>
                </c:pt>
                <c:pt idx="124">
                  <c:v>41141</c:v>
                </c:pt>
                <c:pt idx="125">
                  <c:v>41142</c:v>
                </c:pt>
                <c:pt idx="126">
                  <c:v>41143</c:v>
                </c:pt>
              </c:numCache>
            </c:numRef>
          </c:cat>
          <c:val>
            <c:numRef>
              <c:f>'Calculation '!$D$2:$D$128</c:f>
              <c:numCache>
                <c:formatCode>0.00%</c:formatCode>
                <c:ptCount val="127"/>
                <c:pt idx="0">
                  <c:v>0</c:v>
                </c:pt>
                <c:pt idx="1">
                  <c:v>1.5686274509804144E-3</c:v>
                </c:pt>
                <c:pt idx="2">
                  <c:v>4.235294117646996E-3</c:v>
                </c:pt>
                <c:pt idx="3">
                  <c:v>1.6470588235293628E-3</c:v>
                </c:pt>
                <c:pt idx="4">
                  <c:v>4.0784313725490996E-3</c:v>
                </c:pt>
                <c:pt idx="5">
                  <c:v>1.2784313725490161E-2</c:v>
                </c:pt>
                <c:pt idx="6">
                  <c:v>1.3333333333333244E-2</c:v>
                </c:pt>
                <c:pt idx="7">
                  <c:v>1.5764705882352868E-2</c:v>
                </c:pt>
                <c:pt idx="8">
                  <c:v>1.0509803921568655E-2</c:v>
                </c:pt>
                <c:pt idx="9">
                  <c:v>1.4431372549019635E-2</c:v>
                </c:pt>
                <c:pt idx="10">
                  <c:v>3.1058823529411826E-2</c:v>
                </c:pt>
                <c:pt idx="11">
                  <c:v>3.2235294117647167E-2</c:v>
                </c:pt>
                <c:pt idx="12">
                  <c:v>3.9686274509803943E-2</c:v>
                </c:pt>
                <c:pt idx="13">
                  <c:v>3.4352941176470551E-2</c:v>
                </c:pt>
                <c:pt idx="14">
                  <c:v>3.3882352941176419E-2</c:v>
                </c:pt>
                <c:pt idx="15">
                  <c:v>3.0352941176470624E-2</c:v>
                </c:pt>
                <c:pt idx="16">
                  <c:v>2.9960784313725435E-2</c:v>
                </c:pt>
                <c:pt idx="17">
                  <c:v>4.0627450980392207E-2</c:v>
                </c:pt>
                <c:pt idx="18">
                  <c:v>4.0627450980392207E-2</c:v>
                </c:pt>
                <c:pt idx="19">
                  <c:v>5.5215686274509741E-2</c:v>
                </c:pt>
                <c:pt idx="20">
                  <c:v>5.4509803921568539E-2</c:v>
                </c:pt>
                <c:pt idx="21">
                  <c:v>5.7176470588235231E-2</c:v>
                </c:pt>
                <c:pt idx="22">
                  <c:v>6.164705882352952E-2</c:v>
                </c:pt>
                <c:pt idx="23">
                  <c:v>5.3803921568627559E-2</c:v>
                </c:pt>
                <c:pt idx="24">
                  <c:v>6.164705882352952E-2</c:v>
                </c:pt>
                <c:pt idx="25">
                  <c:v>6.6901960784313735E-2</c:v>
                </c:pt>
                <c:pt idx="26">
                  <c:v>7.1607843137254865E-2</c:v>
                </c:pt>
                <c:pt idx="27">
                  <c:v>7.3960784313725547E-2</c:v>
                </c:pt>
                <c:pt idx="28">
                  <c:v>7.5764705882352915E-2</c:v>
                </c:pt>
                <c:pt idx="29">
                  <c:v>7.8901960784313746E-2</c:v>
                </c:pt>
                <c:pt idx="30">
                  <c:v>7.4666666666666742E-2</c:v>
                </c:pt>
                <c:pt idx="31">
                  <c:v>8.0235294117646974E-2</c:v>
                </c:pt>
                <c:pt idx="32">
                  <c:v>7.6941176470588249E-2</c:v>
                </c:pt>
                <c:pt idx="33">
                  <c:v>7.2549019607843143E-2</c:v>
                </c:pt>
                <c:pt idx="34">
                  <c:v>5.6862745098039215E-2</c:v>
                </c:pt>
                <c:pt idx="35">
                  <c:v>6.4235294117647043E-2</c:v>
                </c:pt>
                <c:pt idx="36">
                  <c:v>7.482352941176465E-2</c:v>
                </c:pt>
                <c:pt idx="37">
                  <c:v>9.8509803921568648E-2</c:v>
                </c:pt>
                <c:pt idx="38">
                  <c:v>9.7333333333333313E-2</c:v>
                </c:pt>
                <c:pt idx="39">
                  <c:v>0.10368627450980392</c:v>
                </c:pt>
                <c:pt idx="40">
                  <c:v>0.10039215686274519</c:v>
                </c:pt>
                <c:pt idx="41">
                  <c:v>0.10470588235294113</c:v>
                </c:pt>
                <c:pt idx="42">
                  <c:v>9.1764705882352846E-2</c:v>
                </c:pt>
                <c:pt idx="43">
                  <c:v>0.11066666666666677</c:v>
                </c:pt>
                <c:pt idx="44">
                  <c:v>0.10721568627450971</c:v>
                </c:pt>
                <c:pt idx="45">
                  <c:v>0.10172549019607842</c:v>
                </c:pt>
                <c:pt idx="46">
                  <c:v>0.11247058823529414</c:v>
                </c:pt>
                <c:pt idx="47">
                  <c:v>0.10792156862745091</c:v>
                </c:pt>
                <c:pt idx="48">
                  <c:v>8.4078431372549015E-2</c:v>
                </c:pt>
                <c:pt idx="49">
                  <c:v>8.4078431372549015E-2</c:v>
                </c:pt>
                <c:pt idx="50">
                  <c:v>6.5882352941176517E-2</c:v>
                </c:pt>
                <c:pt idx="51">
                  <c:v>7.4509803921568626E-2</c:v>
                </c:pt>
                <c:pt idx="52">
                  <c:v>8.8549019607843074E-2</c:v>
                </c:pt>
                <c:pt idx="53">
                  <c:v>8.8549019607843074E-2</c:v>
                </c:pt>
                <c:pt idx="54">
                  <c:v>7.4901960784313812E-2</c:v>
                </c:pt>
                <c:pt idx="55">
                  <c:v>9.0823529411764803E-2</c:v>
                </c:pt>
                <c:pt idx="56">
                  <c:v>8.7137254901960892E-2</c:v>
                </c:pt>
                <c:pt idx="57">
                  <c:v>8.0156862745098034E-2</c:v>
                </c:pt>
                <c:pt idx="58">
                  <c:v>8.1960784313725402E-2</c:v>
                </c:pt>
                <c:pt idx="59">
                  <c:v>7.2862745098039153E-2</c:v>
                </c:pt>
                <c:pt idx="60">
                  <c:v>9.1686274509803906E-2</c:v>
                </c:pt>
                <c:pt idx="61">
                  <c:v>9.9294117647058797E-2</c:v>
                </c:pt>
                <c:pt idx="62">
                  <c:v>0.10109803921568616</c:v>
                </c:pt>
                <c:pt idx="63">
                  <c:v>9.701960784313729E-2</c:v>
                </c:pt>
                <c:pt idx="64">
                  <c:v>0.10384313725490203</c:v>
                </c:pt>
                <c:pt idx="65">
                  <c:v>9.2156862745098045E-2</c:v>
                </c:pt>
                <c:pt idx="66">
                  <c:v>7.5294117647058775E-2</c:v>
                </c:pt>
                <c:pt idx="67">
                  <c:v>6.4627450980392229E-2</c:v>
                </c:pt>
                <c:pt idx="68">
                  <c:v>6.6823529411764782E-2</c:v>
                </c:pt>
                <c:pt idx="69">
                  <c:v>6.360784313725501E-2</c:v>
                </c:pt>
                <c:pt idx="70">
                  <c:v>4.5803921568627476E-2</c:v>
                </c:pt>
                <c:pt idx="71">
                  <c:v>2.6352941176470697E-2</c:v>
                </c:pt>
                <c:pt idx="72">
                  <c:v>3.5058823529411753E-2</c:v>
                </c:pt>
                <c:pt idx="73">
                  <c:v>3.6862745098039128E-2</c:v>
                </c:pt>
                <c:pt idx="74">
                  <c:v>3.7411764705882436E-2</c:v>
                </c:pt>
                <c:pt idx="75">
                  <c:v>3.9450980392156873E-2</c:v>
                </c:pt>
                <c:pt idx="76">
                  <c:v>4.8627450980392069E-2</c:v>
                </c:pt>
                <c:pt idx="77">
                  <c:v>3.341176470588228E-2</c:v>
                </c:pt>
                <c:pt idx="78">
                  <c:v>3.1137254901960777E-2</c:v>
                </c:pt>
                <c:pt idx="79">
                  <c:v>5.1764705882352676E-3</c:v>
                </c:pt>
                <c:pt idx="80">
                  <c:v>4.7058823529411318E-3</c:v>
                </c:pt>
                <c:pt idx="81">
                  <c:v>3.5058823529411753E-2</c:v>
                </c:pt>
                <c:pt idx="82">
                  <c:v>3.0666666666666641E-2</c:v>
                </c:pt>
                <c:pt idx="83">
                  <c:v>4.6823529411764694E-2</c:v>
                </c:pt>
                <c:pt idx="84">
                  <c:v>5.207843137254891E-2</c:v>
                </c:pt>
                <c:pt idx="85">
                  <c:v>6.4313725490195983E-2</c:v>
                </c:pt>
                <c:pt idx="86">
                  <c:v>3.8745098039215671E-2</c:v>
                </c:pt>
                <c:pt idx="87">
                  <c:v>4.6745098039215748E-2</c:v>
                </c:pt>
                <c:pt idx="88">
                  <c:v>8.7686274509803971E-2</c:v>
                </c:pt>
                <c:pt idx="89">
                  <c:v>7.06666666666666E-2</c:v>
                </c:pt>
                <c:pt idx="90">
                  <c:v>7.7725490196078398E-2</c:v>
                </c:pt>
                <c:pt idx="91">
                  <c:v>7.2862745098039153E-2</c:v>
                </c:pt>
                <c:pt idx="92">
                  <c:v>6.2666666666666732E-2</c:v>
                </c:pt>
                <c:pt idx="93">
                  <c:v>6.1333333333333281E-2</c:v>
                </c:pt>
                <c:pt idx="94">
                  <c:v>5.207843137254891E-2</c:v>
                </c:pt>
                <c:pt idx="95">
                  <c:v>5.2235294117647033E-2</c:v>
                </c:pt>
                <c:pt idx="96">
                  <c:v>4.7137254901960711E-2</c:v>
                </c:pt>
                <c:pt idx="97">
                  <c:v>6.4705882352941183E-2</c:v>
                </c:pt>
                <c:pt idx="98">
                  <c:v>6.2196078431372599E-2</c:v>
                </c:pt>
                <c:pt idx="99">
                  <c:v>6.9490196078431474E-2</c:v>
                </c:pt>
                <c:pt idx="100">
                  <c:v>7.7411764705882388E-2</c:v>
                </c:pt>
                <c:pt idx="101">
                  <c:v>8.0235294117646974E-2</c:v>
                </c:pt>
                <c:pt idx="102">
                  <c:v>7.0352941176470576E-2</c:v>
                </c:pt>
                <c:pt idx="103">
                  <c:v>5.9529411764705907E-2</c:v>
                </c:pt>
                <c:pt idx="104">
                  <c:v>5.9529411764705907E-2</c:v>
                </c:pt>
                <c:pt idx="105">
                  <c:v>5.0431372549019658E-2</c:v>
                </c:pt>
                <c:pt idx="106">
                  <c:v>5.0666666666666728E-2</c:v>
                </c:pt>
                <c:pt idx="107">
                  <c:v>6.7999999999999908E-2</c:v>
                </c:pt>
                <c:pt idx="108">
                  <c:v>8.7686274509803971E-2</c:v>
                </c:pt>
                <c:pt idx="109">
                  <c:v>8.7686274509803971E-2</c:v>
                </c:pt>
                <c:pt idx="110">
                  <c:v>8.007843137254908E-2</c:v>
                </c:pt>
                <c:pt idx="111">
                  <c:v>7.9137254901960816E-2</c:v>
                </c:pt>
                <c:pt idx="112">
                  <c:v>7.1686274509803818E-2</c:v>
                </c:pt>
                <c:pt idx="113">
                  <c:v>9.2941176470588194E-2</c:v>
                </c:pt>
                <c:pt idx="114">
                  <c:v>9.5058823529411807E-2</c:v>
                </c:pt>
                <c:pt idx="115">
                  <c:v>0.10054901960784308</c:v>
                </c:pt>
                <c:pt idx="116">
                  <c:v>0.10188235294117655</c:v>
                </c:pt>
                <c:pt idx="117">
                  <c:v>0.10282352941176481</c:v>
                </c:pt>
                <c:pt idx="118">
                  <c:v>0.10462745098039218</c:v>
                </c:pt>
                <c:pt idx="119">
                  <c:v>0.1040784313725491</c:v>
                </c:pt>
                <c:pt idx="120">
                  <c:v>0.104235294117647</c:v>
                </c:pt>
                <c:pt idx="121">
                  <c:v>0.10549019607843128</c:v>
                </c:pt>
                <c:pt idx="122">
                  <c:v>0.11364705882352949</c:v>
                </c:pt>
                <c:pt idx="123">
                  <c:v>0.11513725490196083</c:v>
                </c:pt>
                <c:pt idx="124">
                  <c:v>0.11521568627450979</c:v>
                </c:pt>
                <c:pt idx="125">
                  <c:v>0.11184313725490189</c:v>
                </c:pt>
                <c:pt idx="126">
                  <c:v>0.1098823529411764</c:v>
                </c:pt>
              </c:numCache>
            </c:numRef>
          </c:val>
          <c:smooth val="0"/>
        </c:ser>
        <c:dLbls>
          <c:showLegendKey val="0"/>
          <c:showVal val="0"/>
          <c:showCatName val="0"/>
          <c:showSerName val="0"/>
          <c:showPercent val="0"/>
          <c:showBubbleSize val="0"/>
        </c:dLbls>
        <c:marker val="1"/>
        <c:smooth val="0"/>
        <c:axId val="549812736"/>
        <c:axId val="66966016"/>
      </c:lineChart>
      <c:dateAx>
        <c:axId val="549812736"/>
        <c:scaling>
          <c:orientation val="minMax"/>
        </c:scaling>
        <c:delete val="0"/>
        <c:axPos val="b"/>
        <c:numFmt formatCode="[$-F800]dddd\,\ mmmm\ dd\,\ yyyy" sourceLinked="0"/>
        <c:majorTickMark val="none"/>
        <c:minorTickMark val="none"/>
        <c:tickLblPos val="low"/>
        <c:crossAx val="66966016"/>
        <c:crosses val="autoZero"/>
        <c:auto val="1"/>
        <c:lblOffset val="100"/>
        <c:baseTimeUnit val="days"/>
      </c:dateAx>
      <c:valAx>
        <c:axId val="66966016"/>
        <c:scaling>
          <c:orientation val="minMax"/>
        </c:scaling>
        <c:delete val="0"/>
        <c:axPos val="l"/>
        <c:majorGridlines/>
        <c:numFmt formatCode="0.00%" sourceLinked="0"/>
        <c:majorTickMark val="none"/>
        <c:minorTickMark val="none"/>
        <c:tickLblPos val="nextTo"/>
        <c:crossAx val="549812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333375</xdr:colOff>
      <xdr:row>3</xdr:row>
      <xdr:rowOff>142875</xdr:rowOff>
    </xdr:from>
    <xdr:to>
      <xdr:col>15</xdr:col>
      <xdr:colOff>247650</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01"/>
  <sheetViews>
    <sheetView tabSelected="1" zoomScale="70" zoomScaleNormal="70" workbookViewId="0">
      <selection activeCell="P35" sqref="P35"/>
    </sheetView>
  </sheetViews>
  <sheetFormatPr defaultRowHeight="15" x14ac:dyDescent="0.25"/>
  <cols>
    <col min="1" max="1" width="14.85546875" customWidth="1"/>
    <col min="2" max="2" width="31.42578125" customWidth="1"/>
    <col min="3" max="3" width="13.5703125" customWidth="1"/>
    <col min="4" max="4" width="15.7109375" customWidth="1"/>
    <col min="5" max="5" width="12" customWidth="1"/>
    <col min="6" max="6" width="35.7109375" customWidth="1"/>
    <col min="7" max="7" width="16" customWidth="1"/>
    <col min="8" max="8" width="16.140625" style="3" customWidth="1"/>
    <col min="9" max="9" width="20.85546875" customWidth="1"/>
    <col min="10" max="10" width="19.42578125" customWidth="1"/>
    <col min="11" max="11" width="17.85546875" customWidth="1"/>
    <col min="12" max="12" width="26.140625" customWidth="1"/>
    <col min="13" max="13" width="18.7109375" customWidth="1"/>
    <col min="14" max="14" width="25" customWidth="1"/>
    <col min="15" max="15" width="15.42578125" customWidth="1"/>
    <col min="16" max="16" width="11.5703125" style="1" customWidth="1"/>
    <col min="17" max="17" width="133.42578125" style="1" customWidth="1"/>
  </cols>
  <sheetData>
    <row r="1" spans="1:17" x14ac:dyDescent="0.25">
      <c r="P1" s="59"/>
      <c r="Q1" s="59"/>
    </row>
    <row r="2" spans="1:17" ht="22.5" x14ac:dyDescent="0.3">
      <c r="G2" s="43" t="s">
        <v>133</v>
      </c>
      <c r="H2" s="44"/>
      <c r="I2" s="43"/>
      <c r="P2" s="59"/>
      <c r="Q2" s="59"/>
    </row>
    <row r="3" spans="1:17" ht="4.5" customHeight="1" x14ac:dyDescent="0.25">
      <c r="P3" s="59"/>
      <c r="Q3" s="59"/>
    </row>
    <row r="4" spans="1:17" ht="24.75" customHeight="1" x14ac:dyDescent="0.25">
      <c r="A4" s="63" t="s">
        <v>0</v>
      </c>
      <c r="B4" s="63" t="s">
        <v>1</v>
      </c>
      <c r="C4" s="64" t="s">
        <v>2</v>
      </c>
      <c r="D4" s="64" t="s">
        <v>3</v>
      </c>
      <c r="E4" s="64" t="s">
        <v>4</v>
      </c>
      <c r="F4" s="63" t="s">
        <v>110</v>
      </c>
      <c r="G4" s="63" t="s">
        <v>5</v>
      </c>
      <c r="H4" s="65" t="s">
        <v>6</v>
      </c>
      <c r="I4" s="63" t="s">
        <v>111</v>
      </c>
      <c r="J4" s="63" t="s">
        <v>112</v>
      </c>
      <c r="K4" s="63" t="s">
        <v>116</v>
      </c>
      <c r="L4" s="63" t="s">
        <v>117</v>
      </c>
      <c r="M4" s="63" t="s">
        <v>113</v>
      </c>
      <c r="N4" s="63" t="s">
        <v>132</v>
      </c>
      <c r="O4" s="66" t="s">
        <v>131</v>
      </c>
      <c r="P4" s="63" t="s">
        <v>114</v>
      </c>
      <c r="Q4" s="67" t="s">
        <v>134</v>
      </c>
    </row>
    <row r="5" spans="1:17" x14ac:dyDescent="0.25">
      <c r="A5" s="1" t="s">
        <v>7</v>
      </c>
      <c r="B5" s="68">
        <v>40911</v>
      </c>
      <c r="C5" s="9">
        <v>65</v>
      </c>
      <c r="D5" s="10">
        <v>71.5</v>
      </c>
      <c r="E5" s="11">
        <v>61.75</v>
      </c>
      <c r="F5" s="70">
        <v>40942</v>
      </c>
      <c r="G5" s="35">
        <v>71.5</v>
      </c>
      <c r="H5" s="5">
        <f>(G5-C5)/C5</f>
        <v>0.1</v>
      </c>
      <c r="I5" s="1">
        <f>F5-B5</f>
        <v>31</v>
      </c>
      <c r="J5" s="8">
        <v>90000</v>
      </c>
      <c r="K5" s="8">
        <v>10000</v>
      </c>
      <c r="L5" s="8">
        <v>10000</v>
      </c>
      <c r="M5" s="54">
        <f t="shared" ref="M5:M36" si="0">J5+L5</f>
        <v>100000</v>
      </c>
      <c r="N5" s="54">
        <f t="shared" ref="N5:N36" si="1">K5*(1+H5)</f>
        <v>11000</v>
      </c>
      <c r="O5" s="45">
        <f t="shared" ref="O5:O36" si="2">N5-K5</f>
        <v>1000</v>
      </c>
      <c r="P5" s="1">
        <v>127.5</v>
      </c>
      <c r="Q5" s="1" t="s">
        <v>118</v>
      </c>
    </row>
    <row r="6" spans="1:17" x14ac:dyDescent="0.25">
      <c r="A6" s="1" t="s">
        <v>8</v>
      </c>
      <c r="B6" s="68">
        <v>40912</v>
      </c>
      <c r="C6" s="12">
        <v>48.7</v>
      </c>
      <c r="D6" s="8">
        <v>53.57</v>
      </c>
      <c r="E6" s="13">
        <v>46.27</v>
      </c>
      <c r="F6" s="68">
        <v>40925</v>
      </c>
      <c r="G6" s="36">
        <v>61.1</v>
      </c>
      <c r="H6" s="4">
        <f t="shared" ref="H6:H69" si="3">(G6-C6)/C6</f>
        <v>0.25462012320328536</v>
      </c>
      <c r="I6" s="1">
        <f t="shared" ref="I6:I69" si="4">F6-B6</f>
        <v>13</v>
      </c>
      <c r="J6" s="8">
        <v>80000</v>
      </c>
      <c r="K6" s="8">
        <v>10000</v>
      </c>
      <c r="L6" s="8">
        <v>20000</v>
      </c>
      <c r="M6" s="54">
        <f t="shared" si="0"/>
        <v>100000</v>
      </c>
      <c r="N6" s="54">
        <f t="shared" si="1"/>
        <v>12546.201232032854</v>
      </c>
      <c r="O6" s="45">
        <f t="shared" si="2"/>
        <v>2546.201232032854</v>
      </c>
      <c r="P6" s="1">
        <v>127.7</v>
      </c>
      <c r="Q6" s="1" t="s">
        <v>119</v>
      </c>
    </row>
    <row r="7" spans="1:17" x14ac:dyDescent="0.25">
      <c r="A7" s="1" t="s">
        <v>9</v>
      </c>
      <c r="B7" s="68">
        <v>40913</v>
      </c>
      <c r="C7" s="12">
        <v>22.9</v>
      </c>
      <c r="D7" s="8">
        <v>25.19</v>
      </c>
      <c r="E7" s="13">
        <v>21.75</v>
      </c>
      <c r="F7" s="68">
        <v>40934</v>
      </c>
      <c r="G7" s="36">
        <v>23.9</v>
      </c>
      <c r="H7" s="4">
        <f t="shared" si="3"/>
        <v>4.3668122270742363E-2</v>
      </c>
      <c r="I7" s="1">
        <f t="shared" si="4"/>
        <v>21</v>
      </c>
      <c r="J7" s="8">
        <v>70000</v>
      </c>
      <c r="K7" s="8">
        <v>10000</v>
      </c>
      <c r="L7" s="8">
        <v>30000</v>
      </c>
      <c r="M7" s="54">
        <f t="shared" si="0"/>
        <v>100000</v>
      </c>
      <c r="N7" s="54">
        <f t="shared" si="1"/>
        <v>10436.681222707424</v>
      </c>
      <c r="O7" s="45">
        <f t="shared" si="2"/>
        <v>436.68122270742424</v>
      </c>
      <c r="P7" s="1">
        <v>128.04</v>
      </c>
      <c r="Q7" s="1" t="s">
        <v>120</v>
      </c>
    </row>
    <row r="8" spans="1:17" x14ac:dyDescent="0.25">
      <c r="A8" s="1" t="s">
        <v>10</v>
      </c>
      <c r="B8" s="68">
        <v>40914</v>
      </c>
      <c r="C8" s="12">
        <v>23.4</v>
      </c>
      <c r="D8" s="8">
        <v>25.74</v>
      </c>
      <c r="E8" s="13">
        <v>22.23</v>
      </c>
      <c r="F8" s="68">
        <v>40933</v>
      </c>
      <c r="G8" s="36">
        <v>25.7</v>
      </c>
      <c r="H8" s="4">
        <f t="shared" si="3"/>
        <v>9.829059829059833E-2</v>
      </c>
      <c r="I8" s="1">
        <f t="shared" si="4"/>
        <v>19</v>
      </c>
      <c r="J8" s="8">
        <v>60000</v>
      </c>
      <c r="K8" s="8">
        <v>10000</v>
      </c>
      <c r="L8" s="8">
        <v>40000</v>
      </c>
      <c r="M8" s="54">
        <f t="shared" si="0"/>
        <v>100000</v>
      </c>
      <c r="N8" s="54">
        <f t="shared" si="1"/>
        <v>10982.905982905984</v>
      </c>
      <c r="O8" s="45">
        <f t="shared" si="2"/>
        <v>982.90598290598427</v>
      </c>
      <c r="P8" s="1">
        <v>127.71</v>
      </c>
      <c r="Q8" s="1" t="s">
        <v>121</v>
      </c>
    </row>
    <row r="9" spans="1:17" x14ac:dyDescent="0.25">
      <c r="A9" s="1" t="s">
        <v>11</v>
      </c>
      <c r="B9" s="68">
        <v>40917</v>
      </c>
      <c r="C9" s="12">
        <v>40.25</v>
      </c>
      <c r="D9" s="8">
        <v>44.28</v>
      </c>
      <c r="E9" s="13">
        <v>38.24</v>
      </c>
      <c r="F9" s="68">
        <v>40941</v>
      </c>
      <c r="G9" s="36">
        <v>39.200000000000003</v>
      </c>
      <c r="H9" s="4">
        <f t="shared" si="3"/>
        <v>-2.608695652173906E-2</v>
      </c>
      <c r="I9" s="1">
        <f t="shared" si="4"/>
        <v>24</v>
      </c>
      <c r="J9" s="8">
        <v>50000</v>
      </c>
      <c r="K9" s="8">
        <v>10000</v>
      </c>
      <c r="L9" s="8">
        <v>50000</v>
      </c>
      <c r="M9" s="54">
        <f t="shared" si="0"/>
        <v>100000</v>
      </c>
      <c r="N9" s="54">
        <f t="shared" si="1"/>
        <v>9739.1304347826099</v>
      </c>
      <c r="O9" s="45">
        <f t="shared" si="2"/>
        <v>-260.86956521739012</v>
      </c>
      <c r="P9" s="1">
        <v>128.02000000000001</v>
      </c>
      <c r="Q9" s="1" t="s">
        <v>122</v>
      </c>
    </row>
    <row r="10" spans="1:17" x14ac:dyDescent="0.25">
      <c r="A10" s="1" t="s">
        <v>12</v>
      </c>
      <c r="B10" s="68">
        <v>40918</v>
      </c>
      <c r="C10" s="12">
        <v>60.5</v>
      </c>
      <c r="D10" s="8">
        <v>66.06</v>
      </c>
      <c r="E10" s="13">
        <v>57.48</v>
      </c>
      <c r="F10" s="68">
        <v>40947</v>
      </c>
      <c r="G10" s="36">
        <v>65.099999999999994</v>
      </c>
      <c r="H10" s="4">
        <f t="shared" si="3"/>
        <v>7.603305785123958E-2</v>
      </c>
      <c r="I10" s="1">
        <f t="shared" si="4"/>
        <v>29</v>
      </c>
      <c r="J10" s="8">
        <v>40000</v>
      </c>
      <c r="K10" s="8">
        <v>10000</v>
      </c>
      <c r="L10" s="8">
        <v>60000</v>
      </c>
      <c r="M10" s="54">
        <f t="shared" si="0"/>
        <v>100000</v>
      </c>
      <c r="N10" s="54">
        <f t="shared" si="1"/>
        <v>10760.330578512396</v>
      </c>
      <c r="O10" s="45">
        <f t="shared" si="2"/>
        <v>760.33057851239573</v>
      </c>
      <c r="P10" s="1">
        <v>129.13</v>
      </c>
      <c r="Q10" s="1" t="s">
        <v>123</v>
      </c>
    </row>
    <row r="11" spans="1:17" x14ac:dyDescent="0.25">
      <c r="A11" s="1" t="s">
        <v>13</v>
      </c>
      <c r="B11" s="68">
        <v>40919</v>
      </c>
      <c r="C11" s="14">
        <v>22.7</v>
      </c>
      <c r="D11" s="15">
        <v>24.97</v>
      </c>
      <c r="E11" s="16">
        <v>21.56</v>
      </c>
      <c r="F11" s="68">
        <v>40920</v>
      </c>
      <c r="G11" s="37">
        <v>21.56</v>
      </c>
      <c r="H11" s="4">
        <f t="shared" si="3"/>
        <v>-5.0220264317180643E-2</v>
      </c>
      <c r="I11" s="1">
        <f t="shared" si="4"/>
        <v>1</v>
      </c>
      <c r="J11" s="8">
        <v>30000</v>
      </c>
      <c r="K11" s="8">
        <v>10000</v>
      </c>
      <c r="L11" s="8">
        <v>70000</v>
      </c>
      <c r="M11" s="54">
        <f t="shared" si="0"/>
        <v>100000</v>
      </c>
      <c r="N11" s="54">
        <f t="shared" si="1"/>
        <v>9497.7973568281941</v>
      </c>
      <c r="O11" s="45">
        <f t="shared" si="2"/>
        <v>-502.2026431718059</v>
      </c>
      <c r="P11" s="1">
        <v>129.19999999999999</v>
      </c>
      <c r="Q11" s="1" t="s">
        <v>154</v>
      </c>
    </row>
    <row r="12" spans="1:17" x14ac:dyDescent="0.25">
      <c r="A12" s="1" t="s">
        <v>14</v>
      </c>
      <c r="B12" s="68">
        <v>40920</v>
      </c>
      <c r="C12" s="17">
        <v>51.4</v>
      </c>
      <c r="D12" s="18">
        <v>56.54</v>
      </c>
      <c r="E12" s="19">
        <v>48.83</v>
      </c>
      <c r="F12" s="68">
        <v>40948</v>
      </c>
      <c r="G12" s="36">
        <v>54</v>
      </c>
      <c r="H12" s="4">
        <f t="shared" si="3"/>
        <v>5.0583657587548667E-2</v>
      </c>
      <c r="I12" s="1">
        <f t="shared" si="4"/>
        <v>28</v>
      </c>
      <c r="J12" s="8">
        <v>29497.79736</v>
      </c>
      <c r="K12" s="8">
        <v>10000</v>
      </c>
      <c r="L12" s="8">
        <v>70000</v>
      </c>
      <c r="M12" s="54">
        <f t="shared" si="0"/>
        <v>99497.797359999997</v>
      </c>
      <c r="N12" s="54">
        <f t="shared" si="1"/>
        <v>10505.836575875486</v>
      </c>
      <c r="O12" s="45">
        <f t="shared" si="2"/>
        <v>505.83657587548623</v>
      </c>
      <c r="P12" s="1">
        <v>129.51</v>
      </c>
      <c r="Q12" s="1" t="s">
        <v>124</v>
      </c>
    </row>
    <row r="13" spans="1:17" x14ac:dyDescent="0.25">
      <c r="A13" s="1" t="s">
        <v>15</v>
      </c>
      <c r="B13" s="68">
        <v>40921</v>
      </c>
      <c r="C13" s="17">
        <v>42.5</v>
      </c>
      <c r="D13" s="18">
        <v>46.75</v>
      </c>
      <c r="E13" s="19">
        <v>40.380000000000003</v>
      </c>
      <c r="F13" s="68">
        <v>40942</v>
      </c>
      <c r="G13" s="36">
        <v>43.1</v>
      </c>
      <c r="H13" s="4">
        <f t="shared" si="3"/>
        <v>1.4117647058823563E-2</v>
      </c>
      <c r="I13" s="1">
        <f t="shared" si="4"/>
        <v>21</v>
      </c>
      <c r="J13" s="8">
        <v>19497.79736</v>
      </c>
      <c r="K13" s="8">
        <v>10000</v>
      </c>
      <c r="L13" s="8">
        <v>80000</v>
      </c>
      <c r="M13" s="54">
        <f t="shared" si="0"/>
        <v>99497.797359999997</v>
      </c>
      <c r="N13" s="54">
        <f t="shared" si="1"/>
        <v>10141.176470588236</v>
      </c>
      <c r="O13" s="45">
        <f t="shared" si="2"/>
        <v>141.17647058823604</v>
      </c>
      <c r="P13" s="1">
        <v>128.84</v>
      </c>
      <c r="Q13" s="1" t="s">
        <v>125</v>
      </c>
    </row>
    <row r="14" spans="1:17" x14ac:dyDescent="0.25">
      <c r="A14" s="1" t="s">
        <v>16</v>
      </c>
      <c r="B14" s="68">
        <v>40925</v>
      </c>
      <c r="C14" s="17">
        <v>56.75</v>
      </c>
      <c r="D14" s="18">
        <v>62.42</v>
      </c>
      <c r="E14" s="19">
        <v>53.91</v>
      </c>
      <c r="F14" s="68">
        <v>40952</v>
      </c>
      <c r="G14" s="36">
        <v>60.17</v>
      </c>
      <c r="H14" s="4">
        <f t="shared" si="3"/>
        <v>6.0264317180616769E-2</v>
      </c>
      <c r="I14" s="1">
        <f t="shared" si="4"/>
        <v>27</v>
      </c>
      <c r="J14" s="8">
        <v>9497.7973600000005</v>
      </c>
      <c r="K14" s="8">
        <v>10000</v>
      </c>
      <c r="L14" s="8">
        <v>90000</v>
      </c>
      <c r="M14" s="54">
        <f t="shared" si="0"/>
        <v>99497.797359999997</v>
      </c>
      <c r="N14" s="54">
        <f t="shared" si="1"/>
        <v>10602.643171806167</v>
      </c>
      <c r="O14" s="45">
        <f t="shared" si="2"/>
        <v>602.64317180616672</v>
      </c>
      <c r="P14" s="1">
        <v>129.34</v>
      </c>
      <c r="Q14" s="1" t="s">
        <v>126</v>
      </c>
    </row>
    <row r="15" spans="1:17" x14ac:dyDescent="0.25">
      <c r="A15" s="1" t="s">
        <v>17</v>
      </c>
      <c r="B15" s="68">
        <v>40927</v>
      </c>
      <c r="C15" s="17">
        <v>24.2</v>
      </c>
      <c r="D15" s="18">
        <v>26.62</v>
      </c>
      <c r="E15" s="19">
        <v>22.99</v>
      </c>
      <c r="F15" s="68">
        <v>40952</v>
      </c>
      <c r="G15" s="36">
        <v>27.65</v>
      </c>
      <c r="H15" s="4">
        <f t="shared" si="3"/>
        <v>0.14256198347107435</v>
      </c>
      <c r="I15" s="1">
        <f t="shared" si="4"/>
        <v>25</v>
      </c>
      <c r="J15" s="8">
        <v>21094.218853999999</v>
      </c>
      <c r="K15" s="8">
        <v>949.77973599999996</v>
      </c>
      <c r="L15" s="8">
        <v>80949.779735999997</v>
      </c>
      <c r="M15" s="54">
        <f t="shared" si="0"/>
        <v>102043.99859</v>
      </c>
      <c r="N15" s="54">
        <f t="shared" si="1"/>
        <v>1085.1822190247933</v>
      </c>
      <c r="O15" s="45">
        <f t="shared" si="2"/>
        <v>135.40248302479336</v>
      </c>
      <c r="P15" s="1">
        <v>131.46</v>
      </c>
      <c r="Q15" s="1" t="s">
        <v>155</v>
      </c>
    </row>
    <row r="16" spans="1:17" x14ac:dyDescent="0.25">
      <c r="A16" s="1" t="s">
        <v>18</v>
      </c>
      <c r="B16" s="68">
        <v>40931</v>
      </c>
      <c r="C16" s="17">
        <v>48</v>
      </c>
      <c r="D16" s="18">
        <v>52.8</v>
      </c>
      <c r="E16" s="19">
        <v>45.6</v>
      </c>
      <c r="F16" s="68">
        <v>40954</v>
      </c>
      <c r="G16" s="36">
        <v>50.6</v>
      </c>
      <c r="H16" s="4">
        <f t="shared" si="3"/>
        <v>5.4166666666666696E-2</v>
      </c>
      <c r="I16" s="1">
        <f t="shared" si="4"/>
        <v>23</v>
      </c>
      <c r="J16" s="8">
        <v>11094.218854000001</v>
      </c>
      <c r="K16" s="8">
        <v>10000</v>
      </c>
      <c r="L16" s="8">
        <v>90949.779735999997</v>
      </c>
      <c r="M16" s="54">
        <f t="shared" si="0"/>
        <v>102043.99859</v>
      </c>
      <c r="N16" s="54">
        <f t="shared" si="1"/>
        <v>10541.666666666666</v>
      </c>
      <c r="O16" s="45">
        <f t="shared" si="2"/>
        <v>541.66666666666606</v>
      </c>
      <c r="P16" s="1">
        <v>131.61000000000001</v>
      </c>
      <c r="Q16" s="1" t="s">
        <v>156</v>
      </c>
    </row>
    <row r="17" spans="1:17" x14ac:dyDescent="0.25">
      <c r="A17" s="1" t="s">
        <v>19</v>
      </c>
      <c r="B17" s="68">
        <v>40933</v>
      </c>
      <c r="C17" s="17">
        <v>43</v>
      </c>
      <c r="D17" s="18">
        <v>47.3</v>
      </c>
      <c r="E17" s="19">
        <v>40.85</v>
      </c>
      <c r="F17" s="68">
        <v>40961</v>
      </c>
      <c r="G17" s="36">
        <v>43</v>
      </c>
      <c r="H17" s="4">
        <f t="shared" si="3"/>
        <v>0</v>
      </c>
      <c r="I17" s="1">
        <f t="shared" si="4"/>
        <v>28</v>
      </c>
      <c r="J17" s="8">
        <v>1094.218854</v>
      </c>
      <c r="K17" s="8">
        <v>10000</v>
      </c>
      <c r="L17" s="8">
        <v>100949.779736</v>
      </c>
      <c r="M17" s="54">
        <f t="shared" si="0"/>
        <v>102043.99859</v>
      </c>
      <c r="N17" s="54">
        <f t="shared" si="1"/>
        <v>10000</v>
      </c>
      <c r="O17" s="45">
        <f t="shared" si="2"/>
        <v>0</v>
      </c>
      <c r="P17" s="1">
        <v>132.56</v>
      </c>
      <c r="Q17" s="1" t="s">
        <v>157</v>
      </c>
    </row>
    <row r="18" spans="1:17" x14ac:dyDescent="0.25">
      <c r="A18" s="1" t="s">
        <v>20</v>
      </c>
      <c r="B18" s="68">
        <v>40934</v>
      </c>
      <c r="C18" s="17">
        <v>21.5</v>
      </c>
      <c r="D18" s="18">
        <v>23.65</v>
      </c>
      <c r="E18" s="19">
        <v>20.420000000000002</v>
      </c>
      <c r="F18" s="68">
        <v>40939</v>
      </c>
      <c r="G18" s="38">
        <v>20.420000000000002</v>
      </c>
      <c r="H18" s="4">
        <f t="shared" si="3"/>
        <v>-5.0232558139534804E-2</v>
      </c>
      <c r="I18" s="1">
        <f t="shared" si="4"/>
        <v>5</v>
      </c>
      <c r="J18" s="8">
        <v>984.79696859999899</v>
      </c>
      <c r="K18" s="8">
        <v>109.42188539999999</v>
      </c>
      <c r="L18" s="8">
        <v>101059.2016214</v>
      </c>
      <c r="M18" s="54">
        <f t="shared" si="0"/>
        <v>102043.99859</v>
      </c>
      <c r="N18" s="54">
        <f t="shared" si="1"/>
        <v>103.92534417990699</v>
      </c>
      <c r="O18" s="45">
        <f t="shared" si="2"/>
        <v>-5.4965412200930075</v>
      </c>
      <c r="P18" s="1">
        <v>131.88</v>
      </c>
      <c r="Q18" s="1" t="s">
        <v>127</v>
      </c>
    </row>
    <row r="19" spans="1:17" x14ac:dyDescent="0.25">
      <c r="A19" s="1" t="s">
        <v>21</v>
      </c>
      <c r="B19" s="68">
        <v>40935</v>
      </c>
      <c r="C19" s="17">
        <v>41.3</v>
      </c>
      <c r="D19" s="18">
        <v>45.43</v>
      </c>
      <c r="E19" s="19">
        <v>39.229999999999997</v>
      </c>
      <c r="F19" s="68">
        <v>40961</v>
      </c>
      <c r="G19" s="36">
        <v>39.799999999999997</v>
      </c>
      <c r="H19" s="4">
        <f t="shared" si="3"/>
        <v>-3.6319612590799036E-2</v>
      </c>
      <c r="I19" s="1">
        <f t="shared" si="4"/>
        <v>26</v>
      </c>
      <c r="J19" s="8">
        <v>886.317271739999</v>
      </c>
      <c r="K19" s="8">
        <v>98.479696859999905</v>
      </c>
      <c r="L19" s="8">
        <v>101157.68131826</v>
      </c>
      <c r="M19" s="54">
        <f t="shared" si="0"/>
        <v>102043.99859</v>
      </c>
      <c r="N19" s="54">
        <f t="shared" si="1"/>
        <v>94.902952421985376</v>
      </c>
      <c r="O19" s="45">
        <f t="shared" si="2"/>
        <v>-3.5767444380145292</v>
      </c>
      <c r="P19" s="1">
        <v>131.82</v>
      </c>
      <c r="Q19" s="1" t="s">
        <v>128</v>
      </c>
    </row>
    <row r="20" spans="1:17" x14ac:dyDescent="0.25">
      <c r="A20" s="1" t="s">
        <v>22</v>
      </c>
      <c r="B20" s="68">
        <v>40938</v>
      </c>
      <c r="C20" s="17">
        <v>16.100000000000001</v>
      </c>
      <c r="D20" s="18">
        <v>17.71</v>
      </c>
      <c r="E20" s="19">
        <v>15.29</v>
      </c>
      <c r="F20" s="68">
        <v>40945</v>
      </c>
      <c r="G20" s="36">
        <v>18.350000000000001</v>
      </c>
      <c r="H20" s="4">
        <f t="shared" si="3"/>
        <v>0.13975155279503104</v>
      </c>
      <c r="I20" s="1">
        <f t="shared" si="4"/>
        <v>7</v>
      </c>
      <c r="J20" s="8">
        <v>797.68554456599895</v>
      </c>
      <c r="K20" s="8">
        <v>88.631727173999906</v>
      </c>
      <c r="L20" s="8">
        <v>101246.313045434</v>
      </c>
      <c r="M20" s="54">
        <f t="shared" si="0"/>
        <v>102043.99859</v>
      </c>
      <c r="N20" s="54">
        <f t="shared" si="1"/>
        <v>101.01814867347194</v>
      </c>
      <c r="O20" s="45">
        <f t="shared" si="2"/>
        <v>12.386421499472036</v>
      </c>
      <c r="P20" s="1">
        <v>131.37</v>
      </c>
      <c r="Q20" s="1" t="s">
        <v>129</v>
      </c>
    </row>
    <row r="21" spans="1:17" x14ac:dyDescent="0.25">
      <c r="A21" s="1" t="s">
        <v>23</v>
      </c>
      <c r="B21" s="68">
        <v>40939</v>
      </c>
      <c r="C21" s="17">
        <v>86.25</v>
      </c>
      <c r="D21" s="18">
        <v>94.88</v>
      </c>
      <c r="E21" s="19">
        <v>81.94</v>
      </c>
      <c r="F21" s="68">
        <v>40967</v>
      </c>
      <c r="G21" s="36">
        <v>90.47</v>
      </c>
      <c r="H21" s="4">
        <f t="shared" si="3"/>
        <v>4.8927536231884047E-2</v>
      </c>
      <c r="I21" s="1">
        <f t="shared" si="4"/>
        <v>28</v>
      </c>
      <c r="J21" s="8">
        <v>11804.748314304599</v>
      </c>
      <c r="K21" s="8">
        <v>79.768554456599901</v>
      </c>
      <c r="L21" s="8">
        <v>91216.659714490597</v>
      </c>
      <c r="M21" s="54">
        <f t="shared" si="0"/>
        <v>103021.40802879519</v>
      </c>
      <c r="N21" s="54">
        <f t="shared" si="1"/>
        <v>83.671433294940201</v>
      </c>
      <c r="O21" s="45">
        <f t="shared" si="2"/>
        <v>3.9028788383402997</v>
      </c>
      <c r="P21" s="1">
        <v>131.32</v>
      </c>
      <c r="Q21" s="1" t="s">
        <v>158</v>
      </c>
    </row>
    <row r="22" spans="1:17" x14ac:dyDescent="0.25">
      <c r="A22" s="1" t="s">
        <v>24</v>
      </c>
      <c r="B22" s="68">
        <v>40941</v>
      </c>
      <c r="C22" s="20">
        <v>38.5</v>
      </c>
      <c r="D22" s="21">
        <v>42.35</v>
      </c>
      <c r="E22" s="22">
        <v>36.57</v>
      </c>
      <c r="F22" s="68">
        <v>40963</v>
      </c>
      <c r="G22" s="36">
        <v>43.38</v>
      </c>
      <c r="H22" s="4">
        <f t="shared" si="3"/>
        <v>0.12675324675324681</v>
      </c>
      <c r="I22" s="1">
        <f t="shared" si="4"/>
        <v>22</v>
      </c>
      <c r="J22" s="8">
        <v>12241.4295343046</v>
      </c>
      <c r="K22" s="8">
        <v>10000</v>
      </c>
      <c r="L22" s="8">
        <v>91216.659714490597</v>
      </c>
      <c r="M22" s="54">
        <f t="shared" si="0"/>
        <v>103458.08924879519</v>
      </c>
      <c r="N22" s="54">
        <f t="shared" si="1"/>
        <v>11267.532467532468</v>
      </c>
      <c r="O22" s="45">
        <f t="shared" si="2"/>
        <v>1267.5324675324682</v>
      </c>
      <c r="P22" s="1">
        <v>132.68</v>
      </c>
      <c r="Q22" s="1" t="s">
        <v>159</v>
      </c>
    </row>
    <row r="23" spans="1:17" x14ac:dyDescent="0.25">
      <c r="A23" s="1" t="s">
        <v>25</v>
      </c>
      <c r="B23" s="68">
        <v>40941</v>
      </c>
      <c r="C23" s="17">
        <v>3.4</v>
      </c>
      <c r="D23" s="18">
        <v>3.74</v>
      </c>
      <c r="E23" s="19">
        <v>3.23</v>
      </c>
      <c r="F23" s="68">
        <v>40960</v>
      </c>
      <c r="G23" s="38">
        <v>3.74</v>
      </c>
      <c r="H23" s="4">
        <f t="shared" si="3"/>
        <v>0.10000000000000009</v>
      </c>
      <c r="I23" s="1">
        <f t="shared" si="4"/>
        <v>19</v>
      </c>
      <c r="J23" s="8">
        <v>2241.4295343045701</v>
      </c>
      <c r="K23" s="8">
        <v>10000</v>
      </c>
      <c r="L23" s="8">
        <v>101216.659714491</v>
      </c>
      <c r="M23" s="54">
        <f t="shared" si="0"/>
        <v>103458.08924879557</v>
      </c>
      <c r="N23" s="54">
        <f t="shared" si="1"/>
        <v>11000</v>
      </c>
      <c r="O23" s="45">
        <f t="shared" si="2"/>
        <v>1000</v>
      </c>
      <c r="P23" s="1">
        <v>132.68</v>
      </c>
      <c r="Q23" s="1" t="s">
        <v>160</v>
      </c>
    </row>
    <row r="24" spans="1:17" x14ac:dyDescent="0.25">
      <c r="A24" s="1" t="s">
        <v>26</v>
      </c>
      <c r="B24" s="68">
        <v>40942</v>
      </c>
      <c r="C24" s="17">
        <v>26.2</v>
      </c>
      <c r="D24" s="18">
        <v>28.82</v>
      </c>
      <c r="E24" s="19">
        <v>24.89</v>
      </c>
      <c r="F24" s="68">
        <v>40969</v>
      </c>
      <c r="G24" s="36">
        <v>27</v>
      </c>
      <c r="H24" s="4">
        <f t="shared" si="3"/>
        <v>3.0534351145038195E-2</v>
      </c>
      <c r="I24" s="1">
        <f t="shared" si="4"/>
        <v>27</v>
      </c>
      <c r="J24" s="8">
        <v>2017.2865808741201</v>
      </c>
      <c r="K24" s="8">
        <v>224.142953430457</v>
      </c>
      <c r="L24" s="8">
        <v>101440.802667921</v>
      </c>
      <c r="M24" s="54">
        <f t="shared" si="0"/>
        <v>103458.08924879512</v>
      </c>
      <c r="N24" s="54">
        <f t="shared" si="1"/>
        <v>230.98701307718852</v>
      </c>
      <c r="O24" s="45">
        <f t="shared" si="2"/>
        <v>6.8440596467315231</v>
      </c>
      <c r="P24" s="1">
        <v>134.54</v>
      </c>
      <c r="Q24" s="1" t="s">
        <v>161</v>
      </c>
    </row>
    <row r="25" spans="1:17" x14ac:dyDescent="0.25">
      <c r="A25" s="1" t="s">
        <v>27</v>
      </c>
      <c r="B25" s="68">
        <v>40945</v>
      </c>
      <c r="C25" s="17">
        <v>74.75</v>
      </c>
      <c r="D25" s="18">
        <v>82.22</v>
      </c>
      <c r="E25" s="19">
        <v>71.010000000000005</v>
      </c>
      <c r="F25" s="68">
        <v>40973</v>
      </c>
      <c r="G25" s="36">
        <v>79.3</v>
      </c>
      <c r="H25" s="4">
        <f t="shared" si="3"/>
        <v>6.0869565217391265E-2</v>
      </c>
      <c r="I25" s="1">
        <f t="shared" si="4"/>
        <v>28</v>
      </c>
      <c r="J25" s="8">
        <v>1916.5760714783401</v>
      </c>
      <c r="K25" s="8">
        <v>201.72865808741199</v>
      </c>
      <c r="L25" s="8">
        <v>101553.899598834</v>
      </c>
      <c r="M25" s="54">
        <f t="shared" si="0"/>
        <v>103470.47567031234</v>
      </c>
      <c r="N25" s="54">
        <f t="shared" si="1"/>
        <v>214.00779379708052</v>
      </c>
      <c r="O25" s="45">
        <f t="shared" si="2"/>
        <v>12.279135709668537</v>
      </c>
      <c r="P25" s="1">
        <v>134.44999999999999</v>
      </c>
      <c r="Q25" s="1" t="s">
        <v>162</v>
      </c>
    </row>
    <row r="26" spans="1:17" x14ac:dyDescent="0.25">
      <c r="A26" s="1" t="s">
        <v>28</v>
      </c>
      <c r="B26" s="68">
        <v>40946</v>
      </c>
      <c r="C26" s="17">
        <v>25.9</v>
      </c>
      <c r="D26" s="18">
        <v>28.1</v>
      </c>
      <c r="E26" s="19">
        <v>24.6</v>
      </c>
      <c r="F26" s="68">
        <v>40953</v>
      </c>
      <c r="G26" s="36">
        <v>28.1</v>
      </c>
      <c r="H26" s="4">
        <f t="shared" si="3"/>
        <v>8.494208494208505E-2</v>
      </c>
      <c r="I26" s="1">
        <f t="shared" si="4"/>
        <v>7</v>
      </c>
      <c r="J26" s="8">
        <v>1724.91846433051</v>
      </c>
      <c r="K26" s="8">
        <v>191.657607147834</v>
      </c>
      <c r="L26" s="8">
        <v>101745.557205982</v>
      </c>
      <c r="M26" s="54">
        <f t="shared" si="0"/>
        <v>103470.4756703125</v>
      </c>
      <c r="N26" s="54">
        <f t="shared" si="1"/>
        <v>207.93740389398207</v>
      </c>
      <c r="O26" s="45">
        <f t="shared" si="2"/>
        <v>16.279796746148065</v>
      </c>
      <c r="P26" s="1">
        <v>134.79</v>
      </c>
      <c r="Q26" s="1" t="s">
        <v>163</v>
      </c>
    </row>
    <row r="27" spans="1:17" x14ac:dyDescent="0.25">
      <c r="A27" s="1" t="s">
        <v>29</v>
      </c>
      <c r="B27" s="68">
        <v>40948</v>
      </c>
      <c r="C27" s="17">
        <v>37</v>
      </c>
      <c r="D27" s="18">
        <v>40.700000000000003</v>
      </c>
      <c r="E27" s="19">
        <v>35.15</v>
      </c>
      <c r="F27" s="68">
        <v>40977</v>
      </c>
      <c r="G27" s="36">
        <v>37</v>
      </c>
      <c r="H27" s="4">
        <f t="shared" si="3"/>
        <v>0</v>
      </c>
      <c r="I27" s="1">
        <f t="shared" si="4"/>
        <v>29</v>
      </c>
      <c r="J27" s="8">
        <v>11291.557047897501</v>
      </c>
      <c r="K27" s="8">
        <v>172.49184643305099</v>
      </c>
      <c r="L27" s="8">
        <v>91918.049052415401</v>
      </c>
      <c r="M27" s="54">
        <f t="shared" si="0"/>
        <v>103209.6061003129</v>
      </c>
      <c r="N27" s="54">
        <f t="shared" si="1"/>
        <v>172.49184643305099</v>
      </c>
      <c r="O27" s="45">
        <f t="shared" si="2"/>
        <v>0</v>
      </c>
      <c r="P27" s="1">
        <v>135.36000000000001</v>
      </c>
      <c r="Q27" s="1" t="s">
        <v>164</v>
      </c>
    </row>
    <row r="28" spans="1:17" x14ac:dyDescent="0.25">
      <c r="A28" s="1" t="s">
        <v>30</v>
      </c>
      <c r="B28" s="68">
        <v>40949</v>
      </c>
      <c r="C28" s="17">
        <v>21.95</v>
      </c>
      <c r="D28" s="18">
        <v>24.15</v>
      </c>
      <c r="E28" s="19">
        <v>20.85</v>
      </c>
      <c r="F28" s="68">
        <v>40969</v>
      </c>
      <c r="G28" s="36">
        <v>24.15</v>
      </c>
      <c r="H28" s="4">
        <f t="shared" si="3"/>
        <v>0.10022779043280179</v>
      </c>
      <c r="I28" s="1">
        <f t="shared" si="4"/>
        <v>20</v>
      </c>
      <c r="J28" s="8">
        <v>22432.733517897501</v>
      </c>
      <c r="K28" s="8">
        <v>10000</v>
      </c>
      <c r="L28" s="8">
        <v>81918.049052415401</v>
      </c>
      <c r="M28" s="54">
        <f t="shared" si="0"/>
        <v>104350.78257031291</v>
      </c>
      <c r="N28" s="54">
        <f t="shared" si="1"/>
        <v>11002.277904328017</v>
      </c>
      <c r="O28" s="45">
        <f t="shared" si="2"/>
        <v>1002.277904328017</v>
      </c>
      <c r="P28" s="1">
        <v>134.36000000000001</v>
      </c>
      <c r="Q28" s="1" t="s">
        <v>165</v>
      </c>
    </row>
    <row r="29" spans="1:17" x14ac:dyDescent="0.25">
      <c r="A29" s="1" t="s">
        <v>31</v>
      </c>
      <c r="B29" s="68">
        <v>40952</v>
      </c>
      <c r="C29" s="17">
        <v>19</v>
      </c>
      <c r="D29" s="18">
        <v>20.9</v>
      </c>
      <c r="E29" s="19">
        <v>18.05</v>
      </c>
      <c r="F29" s="68">
        <v>40981</v>
      </c>
      <c r="G29" s="36">
        <v>19.8</v>
      </c>
      <c r="H29" s="4">
        <f t="shared" si="3"/>
        <v>4.2105263157894778E-2</v>
      </c>
      <c r="I29" s="1">
        <f t="shared" si="4"/>
        <v>29</v>
      </c>
      <c r="J29" s="8">
        <v>12432.733517897501</v>
      </c>
      <c r="K29" s="8">
        <v>10000</v>
      </c>
      <c r="L29" s="8">
        <v>91918.049052415401</v>
      </c>
      <c r="M29" s="54">
        <f t="shared" si="0"/>
        <v>104350.78257031291</v>
      </c>
      <c r="N29" s="54">
        <f t="shared" si="1"/>
        <v>10421.052631578948</v>
      </c>
      <c r="O29" s="45">
        <f t="shared" si="2"/>
        <v>421.05263157894842</v>
      </c>
      <c r="P29" s="1">
        <v>135.36000000000001</v>
      </c>
      <c r="Q29" s="1" t="s">
        <v>166</v>
      </c>
    </row>
    <row r="30" spans="1:17" x14ac:dyDescent="0.25">
      <c r="A30" s="1" t="s">
        <v>32</v>
      </c>
      <c r="B30" s="68">
        <v>40961</v>
      </c>
      <c r="C30" s="17">
        <v>52.5</v>
      </c>
      <c r="D30" s="18">
        <v>57.75</v>
      </c>
      <c r="E30" s="19">
        <v>49.87</v>
      </c>
      <c r="F30" s="68">
        <v>40989</v>
      </c>
      <c r="G30" s="38">
        <v>57.95</v>
      </c>
      <c r="H30" s="4">
        <f t="shared" si="3"/>
        <v>0.10380952380952387</v>
      </c>
      <c r="I30" s="1">
        <f t="shared" si="4"/>
        <v>28</v>
      </c>
      <c r="J30" s="8">
        <v>2432.7335178974599</v>
      </c>
      <c r="K30" s="8">
        <v>10000</v>
      </c>
      <c r="L30" s="8">
        <v>101918.04905241499</v>
      </c>
      <c r="M30" s="54">
        <f t="shared" si="0"/>
        <v>104350.78257031245</v>
      </c>
      <c r="N30" s="54">
        <f t="shared" si="1"/>
        <v>11038.095238095239</v>
      </c>
      <c r="O30" s="45">
        <f t="shared" si="2"/>
        <v>1038.0952380952385</v>
      </c>
      <c r="P30" s="1">
        <v>136.03</v>
      </c>
      <c r="Q30" s="1" t="s">
        <v>167</v>
      </c>
    </row>
    <row r="31" spans="1:17" x14ac:dyDescent="0.25">
      <c r="A31" s="1" t="s">
        <v>33</v>
      </c>
      <c r="B31" s="68">
        <v>40962</v>
      </c>
      <c r="C31" s="17">
        <v>13</v>
      </c>
      <c r="D31" s="18">
        <v>14.3</v>
      </c>
      <c r="E31" s="19">
        <v>12.35</v>
      </c>
      <c r="F31" s="68">
        <v>40968</v>
      </c>
      <c r="G31" s="38">
        <v>12.35</v>
      </c>
      <c r="H31" s="4">
        <f t="shared" si="3"/>
        <v>-5.0000000000000031E-2</v>
      </c>
      <c r="I31" s="1">
        <f t="shared" si="4"/>
        <v>6</v>
      </c>
      <c r="J31" s="8">
        <v>13157.728150012799</v>
      </c>
      <c r="K31" s="8">
        <v>243.27335178974599</v>
      </c>
      <c r="L31" s="8">
        <v>91969.664797057296</v>
      </c>
      <c r="M31" s="54">
        <f t="shared" si="0"/>
        <v>105127.3929470701</v>
      </c>
      <c r="N31" s="54">
        <f t="shared" si="1"/>
        <v>231.10968420025867</v>
      </c>
      <c r="O31" s="45">
        <f t="shared" si="2"/>
        <v>-12.163667589487318</v>
      </c>
      <c r="P31" s="1">
        <v>136.63</v>
      </c>
      <c r="Q31" s="1" t="s">
        <v>168</v>
      </c>
    </row>
    <row r="32" spans="1:17" x14ac:dyDescent="0.25">
      <c r="A32" s="1" t="s">
        <v>34</v>
      </c>
      <c r="B32" s="68">
        <v>40963</v>
      </c>
      <c r="C32" s="17">
        <v>13.95</v>
      </c>
      <c r="D32" s="18">
        <v>15.35</v>
      </c>
      <c r="E32" s="19">
        <v>13.25</v>
      </c>
      <c r="F32" s="68">
        <v>40989</v>
      </c>
      <c r="G32" s="36">
        <v>17.7</v>
      </c>
      <c r="H32" s="4">
        <f t="shared" si="3"/>
        <v>0.26881720430107531</v>
      </c>
      <c r="I32" s="1">
        <f t="shared" si="4"/>
        <v>26</v>
      </c>
      <c r="J32" s="8">
        <v>14748.7469485902</v>
      </c>
      <c r="K32" s="8">
        <v>10000</v>
      </c>
      <c r="L32" s="8">
        <v>91019.885061057299</v>
      </c>
      <c r="M32" s="54">
        <f t="shared" si="0"/>
        <v>105768.6320096475</v>
      </c>
      <c r="N32" s="54">
        <f t="shared" si="1"/>
        <v>12688.172043010753</v>
      </c>
      <c r="O32" s="45">
        <f t="shared" si="2"/>
        <v>2688.1720430107525</v>
      </c>
      <c r="P32" s="1">
        <v>136.93</v>
      </c>
      <c r="Q32" s="1" t="s">
        <v>169</v>
      </c>
    </row>
    <row r="33" spans="1:17" x14ac:dyDescent="0.25">
      <c r="A33" s="1" t="s">
        <v>35</v>
      </c>
      <c r="B33" s="68">
        <v>40966</v>
      </c>
      <c r="C33" s="17">
        <v>37.75</v>
      </c>
      <c r="D33" s="18">
        <v>41.53</v>
      </c>
      <c r="E33" s="19">
        <v>35.85</v>
      </c>
      <c r="F33" s="68">
        <v>40991</v>
      </c>
      <c r="G33" s="36">
        <v>39</v>
      </c>
      <c r="H33" s="4">
        <f t="shared" si="3"/>
        <v>3.3112582781456956E-2</v>
      </c>
      <c r="I33" s="1">
        <f t="shared" si="4"/>
        <v>25</v>
      </c>
      <c r="J33" s="8">
        <v>25893.056788590198</v>
      </c>
      <c r="K33" s="8">
        <v>10000</v>
      </c>
      <c r="L33" s="8">
        <v>81019.885061057299</v>
      </c>
      <c r="M33" s="54">
        <f t="shared" si="0"/>
        <v>106912.9418496475</v>
      </c>
      <c r="N33" s="54">
        <f t="shared" si="1"/>
        <v>10331.125827814569</v>
      </c>
      <c r="O33" s="45">
        <f t="shared" si="2"/>
        <v>331.12582781456877</v>
      </c>
      <c r="P33" s="1">
        <v>137.16</v>
      </c>
      <c r="Q33" s="1" t="s">
        <v>170</v>
      </c>
    </row>
    <row r="34" spans="1:17" x14ac:dyDescent="0.25">
      <c r="A34" s="1" t="s">
        <v>36</v>
      </c>
      <c r="B34" s="68">
        <v>40967</v>
      </c>
      <c r="C34" s="17">
        <v>27.5</v>
      </c>
      <c r="D34" s="18">
        <v>30.25</v>
      </c>
      <c r="E34" s="19">
        <v>26.12</v>
      </c>
      <c r="F34" s="68">
        <v>40994</v>
      </c>
      <c r="G34" s="36">
        <v>26.6</v>
      </c>
      <c r="H34" s="4">
        <f t="shared" si="3"/>
        <v>-3.2727272727272674E-2</v>
      </c>
      <c r="I34" s="1">
        <f t="shared" si="4"/>
        <v>27</v>
      </c>
      <c r="J34" s="8">
        <v>15893.0567885902</v>
      </c>
      <c r="K34" s="8">
        <v>10000</v>
      </c>
      <c r="L34" s="8">
        <v>91019.885061057299</v>
      </c>
      <c r="M34" s="54">
        <f t="shared" si="0"/>
        <v>106912.9418496475</v>
      </c>
      <c r="N34" s="54">
        <f t="shared" si="1"/>
        <v>9672.7272727272721</v>
      </c>
      <c r="O34" s="45">
        <f t="shared" si="2"/>
        <v>-327.27272727272793</v>
      </c>
      <c r="P34" s="1">
        <v>137.56</v>
      </c>
      <c r="Q34" s="1" t="s">
        <v>171</v>
      </c>
    </row>
    <row r="35" spans="1:17" x14ac:dyDescent="0.25">
      <c r="A35" s="1" t="s">
        <v>37</v>
      </c>
      <c r="B35" s="68">
        <v>40968</v>
      </c>
      <c r="C35" s="17">
        <v>26</v>
      </c>
      <c r="D35" s="18">
        <v>28.6</v>
      </c>
      <c r="E35" s="19">
        <v>24.7</v>
      </c>
      <c r="F35" s="68">
        <v>40996</v>
      </c>
      <c r="G35" s="36">
        <v>25.8</v>
      </c>
      <c r="H35" s="4">
        <f t="shared" si="3"/>
        <v>-7.692307692307665E-3</v>
      </c>
      <c r="I35" s="1">
        <f t="shared" si="4"/>
        <v>28</v>
      </c>
      <c r="J35" s="8">
        <v>6124.1664727904299</v>
      </c>
      <c r="K35" s="8">
        <v>10000</v>
      </c>
      <c r="L35" s="8">
        <v>100776.61170926801</v>
      </c>
      <c r="M35" s="54">
        <f t="shared" si="0"/>
        <v>106900.77818205844</v>
      </c>
      <c r="N35" s="54">
        <f t="shared" si="1"/>
        <v>9923.0769230769238</v>
      </c>
      <c r="O35" s="45">
        <f t="shared" si="2"/>
        <v>-76.923076923076223</v>
      </c>
      <c r="P35" s="1">
        <v>137.02000000000001</v>
      </c>
      <c r="Q35" s="1" t="s">
        <v>172</v>
      </c>
    </row>
    <row r="36" spans="1:17" x14ac:dyDescent="0.25">
      <c r="A36" s="1" t="s">
        <v>38</v>
      </c>
      <c r="B36" s="68">
        <v>40969</v>
      </c>
      <c r="C36" s="17">
        <v>10.4</v>
      </c>
      <c r="D36" s="18">
        <v>11.44</v>
      </c>
      <c r="E36" s="19">
        <v>9.8800000000000008</v>
      </c>
      <c r="F36" s="68">
        <v>40996</v>
      </c>
      <c r="G36" s="36">
        <v>10.89</v>
      </c>
      <c r="H36" s="4">
        <f t="shared" si="3"/>
        <v>4.7115384615384635E-2</v>
      </c>
      <c r="I36" s="1">
        <f t="shared" si="4"/>
        <v>27</v>
      </c>
      <c r="J36" s="8">
        <v>16511.749825511401</v>
      </c>
      <c r="K36" s="8">
        <v>612.41664727904299</v>
      </c>
      <c r="L36" s="8">
        <v>91389.028356546594</v>
      </c>
      <c r="M36" s="54">
        <f t="shared" si="0"/>
        <v>107900.778182058</v>
      </c>
      <c r="N36" s="54">
        <f t="shared" si="1"/>
        <v>641.27089316045942</v>
      </c>
      <c r="O36" s="45">
        <f t="shared" si="2"/>
        <v>28.854245881416432</v>
      </c>
      <c r="P36" s="1">
        <v>137.72999999999999</v>
      </c>
      <c r="Q36" s="1" t="s">
        <v>173</v>
      </c>
    </row>
    <row r="37" spans="1:17" x14ac:dyDescent="0.25">
      <c r="A37" s="1" t="s">
        <v>39</v>
      </c>
      <c r="B37" s="68">
        <v>40970</v>
      </c>
      <c r="C37" s="17">
        <v>44.85</v>
      </c>
      <c r="D37" s="18">
        <v>49.34</v>
      </c>
      <c r="E37" s="19">
        <v>42.27</v>
      </c>
      <c r="F37" s="68">
        <v>40987</v>
      </c>
      <c r="G37" s="38">
        <v>49.34</v>
      </c>
      <c r="H37" s="4">
        <f t="shared" si="3"/>
        <v>0.10011148272017842</v>
      </c>
      <c r="I37" s="1">
        <f t="shared" si="4"/>
        <v>17</v>
      </c>
      <c r="J37" s="8">
        <v>16606.652777893101</v>
      </c>
      <c r="K37" s="8">
        <v>10000</v>
      </c>
      <c r="L37" s="8">
        <v>91290.548659686596</v>
      </c>
      <c r="M37" s="54">
        <f t="shared" ref="M37:M68" si="5">J37+L37</f>
        <v>107897.2014375797</v>
      </c>
      <c r="N37" s="54">
        <f t="shared" ref="N37:N68" si="6">K37*(1+H37)</f>
        <v>11001.114827201784</v>
      </c>
      <c r="O37" s="45">
        <f t="shared" ref="O37:O68" si="7">N37-K37</f>
        <v>1001.1148272017836</v>
      </c>
      <c r="P37" s="1">
        <v>137.31</v>
      </c>
      <c r="Q37" s="1" t="s">
        <v>174</v>
      </c>
    </row>
    <row r="38" spans="1:17" x14ac:dyDescent="0.25">
      <c r="A38" s="1" t="s">
        <v>40</v>
      </c>
      <c r="B38" s="68">
        <v>40973</v>
      </c>
      <c r="C38" s="17">
        <v>32.1</v>
      </c>
      <c r="D38" s="18">
        <v>35.31</v>
      </c>
      <c r="E38" s="19">
        <v>30.5</v>
      </c>
      <c r="F38" s="68">
        <f>DATE(2012,4,2)</f>
        <v>41001</v>
      </c>
      <c r="G38" s="36">
        <v>32.85</v>
      </c>
      <c r="H38" s="4">
        <f t="shared" si="3"/>
        <v>2.336448598130841E-2</v>
      </c>
      <c r="I38" s="1">
        <f t="shared" si="4"/>
        <v>28</v>
      </c>
      <c r="J38" s="8">
        <v>17874.1852478931</v>
      </c>
      <c r="K38" s="8">
        <v>10000</v>
      </c>
      <c r="L38" s="8">
        <v>91290.548659686596</v>
      </c>
      <c r="M38" s="54">
        <f t="shared" si="5"/>
        <v>109164.73390757969</v>
      </c>
      <c r="N38" s="54">
        <f t="shared" si="6"/>
        <v>10233.644859813085</v>
      </c>
      <c r="O38" s="45">
        <f t="shared" si="7"/>
        <v>233.64485981308462</v>
      </c>
      <c r="P38" s="1">
        <v>136.75</v>
      </c>
      <c r="Q38" s="1" t="s">
        <v>175</v>
      </c>
    </row>
    <row r="39" spans="1:17" x14ac:dyDescent="0.25">
      <c r="A39" s="1" t="s">
        <v>41</v>
      </c>
      <c r="B39" s="68">
        <v>40974</v>
      </c>
      <c r="C39" s="17">
        <v>11.05</v>
      </c>
      <c r="D39" s="18">
        <v>12.16</v>
      </c>
      <c r="E39" s="19">
        <v>10.5</v>
      </c>
      <c r="F39" s="68">
        <f>DATE(2012,4,3)</f>
        <v>41002</v>
      </c>
      <c r="G39" s="36">
        <v>11.95</v>
      </c>
      <c r="H39" s="4">
        <f t="shared" si="3"/>
        <v>8.1447963800904841E-2</v>
      </c>
      <c r="I39" s="1">
        <f t="shared" si="4"/>
        <v>28</v>
      </c>
      <c r="J39" s="8">
        <v>7874.1852478930696</v>
      </c>
      <c r="K39" s="8">
        <v>10000</v>
      </c>
      <c r="L39" s="8">
        <v>101290.548659687</v>
      </c>
      <c r="M39" s="54">
        <f t="shared" si="5"/>
        <v>109164.73390758007</v>
      </c>
      <c r="N39" s="54">
        <f t="shared" si="6"/>
        <v>10814.479638009048</v>
      </c>
      <c r="O39" s="45">
        <f t="shared" si="7"/>
        <v>814.47963800904836</v>
      </c>
      <c r="P39" s="1">
        <v>134.75</v>
      </c>
      <c r="Q39" s="1" t="s">
        <v>176</v>
      </c>
    </row>
    <row r="40" spans="1:17" x14ac:dyDescent="0.25">
      <c r="A40" s="1" t="s">
        <v>42</v>
      </c>
      <c r="B40" s="68">
        <v>40975</v>
      </c>
      <c r="C40" s="17">
        <v>16.25</v>
      </c>
      <c r="D40" s="18">
        <v>17.86</v>
      </c>
      <c r="E40" s="19">
        <v>15.43</v>
      </c>
      <c r="F40" s="68">
        <v>40989</v>
      </c>
      <c r="G40" s="38">
        <v>17.86</v>
      </c>
      <c r="H40" s="4">
        <f t="shared" si="3"/>
        <v>9.9076923076923049E-2</v>
      </c>
      <c r="I40" s="1">
        <f t="shared" si="4"/>
        <v>14</v>
      </c>
      <c r="J40" s="8">
        <v>7086.7667231037703</v>
      </c>
      <c r="K40" s="8">
        <v>787.41852478930696</v>
      </c>
      <c r="L40" s="8">
        <v>102077.967184476</v>
      </c>
      <c r="M40" s="54">
        <f t="shared" si="5"/>
        <v>109164.73390757976</v>
      </c>
      <c r="N40" s="54">
        <f t="shared" si="6"/>
        <v>865.43352939920135</v>
      </c>
      <c r="O40" s="45">
        <f t="shared" si="7"/>
        <v>78.01500460989439</v>
      </c>
      <c r="P40" s="1">
        <v>135.69</v>
      </c>
      <c r="Q40" s="1" t="s">
        <v>177</v>
      </c>
    </row>
    <row r="41" spans="1:17" x14ac:dyDescent="0.25">
      <c r="A41" s="1" t="s">
        <v>43</v>
      </c>
      <c r="B41" s="68">
        <v>40976</v>
      </c>
      <c r="C41" s="17">
        <v>41</v>
      </c>
      <c r="D41" s="18">
        <v>45.1</v>
      </c>
      <c r="E41" s="19">
        <v>38.950000000000003</v>
      </c>
      <c r="F41" s="68">
        <v>40995</v>
      </c>
      <c r="G41" s="36">
        <v>45.1</v>
      </c>
      <c r="H41" s="4">
        <f t="shared" si="3"/>
        <v>0.10000000000000003</v>
      </c>
      <c r="I41" s="1">
        <f t="shared" si="4"/>
        <v>19</v>
      </c>
      <c r="J41" s="8">
        <v>6461.7614840698297</v>
      </c>
      <c r="K41" s="8">
        <v>708.67667231037694</v>
      </c>
      <c r="L41" s="8">
        <v>102706.87530232999</v>
      </c>
      <c r="M41" s="54">
        <f t="shared" si="5"/>
        <v>109168.63678639982</v>
      </c>
      <c r="N41" s="54">
        <f t="shared" si="6"/>
        <v>779.54433954141473</v>
      </c>
      <c r="O41" s="45">
        <f t="shared" si="7"/>
        <v>70.867667231037785</v>
      </c>
      <c r="P41" s="1">
        <v>137.04</v>
      </c>
      <c r="Q41" s="1" t="s">
        <v>178</v>
      </c>
    </row>
    <row r="42" spans="1:17" x14ac:dyDescent="0.25">
      <c r="A42" s="1" t="s">
        <v>44</v>
      </c>
      <c r="B42" s="68">
        <v>40981</v>
      </c>
      <c r="C42" s="17">
        <v>16.89</v>
      </c>
      <c r="D42" s="18">
        <v>18.57</v>
      </c>
      <c r="E42" s="19">
        <v>16.04</v>
      </c>
      <c r="F42" s="68">
        <f>DATE(2012,4,3)</f>
        <v>41002</v>
      </c>
      <c r="G42" s="38">
        <v>18.57</v>
      </c>
      <c r="H42" s="4">
        <f t="shared" si="3"/>
        <v>9.9467140319715791E-2</v>
      </c>
      <c r="I42" s="1">
        <f t="shared" si="4"/>
        <v>21</v>
      </c>
      <c r="J42" s="8">
        <v>16817.863235662899</v>
      </c>
      <c r="K42" s="8">
        <v>646.17614840698297</v>
      </c>
      <c r="L42" s="8">
        <v>93353.051450736602</v>
      </c>
      <c r="M42" s="54">
        <f t="shared" si="5"/>
        <v>110170.9146863995</v>
      </c>
      <c r="N42" s="54">
        <f t="shared" si="6"/>
        <v>710.44944203183388</v>
      </c>
      <c r="O42" s="45">
        <f t="shared" si="7"/>
        <v>64.273293624850908</v>
      </c>
      <c r="P42" s="1">
        <v>140.06</v>
      </c>
      <c r="Q42" s="1" t="s">
        <v>179</v>
      </c>
    </row>
    <row r="43" spans="1:17" x14ac:dyDescent="0.25">
      <c r="A43" s="1" t="s">
        <v>45</v>
      </c>
      <c r="B43" s="68">
        <v>40982</v>
      </c>
      <c r="C43" s="20">
        <v>24.25</v>
      </c>
      <c r="D43" s="21">
        <v>26.68</v>
      </c>
      <c r="E43" s="22">
        <v>23.04</v>
      </c>
      <c r="F43" s="68">
        <v>40987</v>
      </c>
      <c r="G43" s="36">
        <v>26.3</v>
      </c>
      <c r="H43" s="4">
        <f t="shared" si="3"/>
        <v>8.4536082474226837E-2</v>
      </c>
      <c r="I43" s="1">
        <f t="shared" si="4"/>
        <v>5</v>
      </c>
      <c r="J43" s="8">
        <v>7048.8502487075302</v>
      </c>
      <c r="K43" s="8">
        <v>10000</v>
      </c>
      <c r="L43" s="8">
        <v>103128.90849730599</v>
      </c>
      <c r="M43" s="54">
        <f t="shared" si="5"/>
        <v>110177.75874601353</v>
      </c>
      <c r="N43" s="54">
        <f t="shared" si="6"/>
        <v>10845.360824742269</v>
      </c>
      <c r="O43" s="45">
        <f t="shared" si="7"/>
        <v>845.36082474226896</v>
      </c>
      <c r="P43" s="1">
        <v>139.91</v>
      </c>
      <c r="Q43" s="1" t="s">
        <v>180</v>
      </c>
    </row>
    <row r="44" spans="1:17" x14ac:dyDescent="0.25">
      <c r="A44" s="1" t="s">
        <v>46</v>
      </c>
      <c r="B44" s="68">
        <v>40983</v>
      </c>
      <c r="C44" s="17">
        <v>57.5</v>
      </c>
      <c r="D44" s="18">
        <v>63.25</v>
      </c>
      <c r="E44" s="19">
        <v>54.62</v>
      </c>
      <c r="F44" s="68">
        <f>DATE(2012,4,9)</f>
        <v>41008</v>
      </c>
      <c r="G44" s="38">
        <v>54.62</v>
      </c>
      <c r="H44" s="4">
        <f t="shared" si="3"/>
        <v>-5.0086956521739175E-2</v>
      </c>
      <c r="I44" s="1">
        <f t="shared" si="4"/>
        <v>25</v>
      </c>
      <c r="J44" s="8">
        <v>6343.9652238367798</v>
      </c>
      <c r="K44" s="8">
        <v>704.885024870753</v>
      </c>
      <c r="L44" s="8">
        <v>103833.793522177</v>
      </c>
      <c r="M44" s="54">
        <f t="shared" si="5"/>
        <v>110177.75874601379</v>
      </c>
      <c r="N44" s="54">
        <f t="shared" si="6"/>
        <v>669.57947927722648</v>
      </c>
      <c r="O44" s="45">
        <f t="shared" si="7"/>
        <v>-35.305545593526517</v>
      </c>
      <c r="P44" s="1">
        <v>140.72</v>
      </c>
      <c r="Q44" s="1" t="s">
        <v>181</v>
      </c>
    </row>
    <row r="45" spans="1:17" x14ac:dyDescent="0.25">
      <c r="A45" s="1" t="s">
        <v>47</v>
      </c>
      <c r="B45" s="68">
        <v>40984</v>
      </c>
      <c r="C45" s="17">
        <v>27.94</v>
      </c>
      <c r="D45" s="18">
        <v>30.74</v>
      </c>
      <c r="E45" s="19">
        <v>26.54</v>
      </c>
      <c r="F45" s="68">
        <f>DATE(2012,4,9)</f>
        <v>41008</v>
      </c>
      <c r="G45" s="36">
        <v>27</v>
      </c>
      <c r="H45" s="4">
        <f t="shared" si="3"/>
        <v>-3.3643521832498254E-2</v>
      </c>
      <c r="I45" s="1">
        <f t="shared" si="4"/>
        <v>24</v>
      </c>
      <c r="J45" s="8">
        <v>5923.57649520633</v>
      </c>
      <c r="K45" s="8">
        <v>634.39652238367796</v>
      </c>
      <c r="L45" s="8">
        <v>104266.46138647301</v>
      </c>
      <c r="M45" s="54">
        <f t="shared" si="5"/>
        <v>110190.03788167934</v>
      </c>
      <c r="N45" s="54">
        <f t="shared" si="6"/>
        <v>613.05318913240171</v>
      </c>
      <c r="O45" s="45">
        <f t="shared" si="7"/>
        <v>-21.343333251276249</v>
      </c>
      <c r="P45" s="1">
        <v>140.30000000000001</v>
      </c>
      <c r="Q45" s="1" t="s">
        <v>182</v>
      </c>
    </row>
    <row r="46" spans="1:17" x14ac:dyDescent="0.25">
      <c r="A46" s="1" t="s">
        <v>48</v>
      </c>
      <c r="B46" s="68">
        <v>40987</v>
      </c>
      <c r="C46" s="20">
        <v>12.3</v>
      </c>
      <c r="D46" s="21">
        <v>13.53</v>
      </c>
      <c r="E46" s="22">
        <v>11.69</v>
      </c>
      <c r="F46" s="68">
        <f>DATE(2012,4,2)</f>
        <v>41001</v>
      </c>
      <c r="G46" s="39">
        <v>11.69</v>
      </c>
      <c r="H46" s="4">
        <f t="shared" si="3"/>
        <v>-4.9593495934959445E-2</v>
      </c>
      <c r="I46" s="1">
        <f t="shared" si="4"/>
        <v>14</v>
      </c>
      <c r="J46" s="8">
        <v>16176.5796656857</v>
      </c>
      <c r="K46" s="8">
        <v>592.357649520633</v>
      </c>
      <c r="L46" s="8">
        <v>94858.819035993802</v>
      </c>
      <c r="M46" s="54">
        <f t="shared" si="5"/>
        <v>111035.3987016795</v>
      </c>
      <c r="N46" s="54">
        <f t="shared" si="6"/>
        <v>562.98056283708934</v>
      </c>
      <c r="O46" s="45">
        <f t="shared" si="7"/>
        <v>-29.377086683543666</v>
      </c>
      <c r="P46" s="1">
        <v>140.85</v>
      </c>
      <c r="Q46" s="1" t="s">
        <v>183</v>
      </c>
    </row>
    <row r="47" spans="1:17" x14ac:dyDescent="0.25">
      <c r="A47" s="1" t="s">
        <v>49</v>
      </c>
      <c r="B47" s="68">
        <v>40990</v>
      </c>
      <c r="C47" s="17">
        <v>36.75</v>
      </c>
      <c r="D47" s="18">
        <v>40.42</v>
      </c>
      <c r="E47" s="19">
        <v>34.909999999999997</v>
      </c>
      <c r="F47" s="68">
        <f>DATE(2012,4,9)</f>
        <v>41008</v>
      </c>
      <c r="G47" s="38">
        <v>34.909999999999997</v>
      </c>
      <c r="H47" s="4">
        <f t="shared" si="3"/>
        <v>-5.006802721088445E-2</v>
      </c>
      <c r="I47" s="1">
        <f t="shared" si="4"/>
        <v>18</v>
      </c>
      <c r="J47" s="8">
        <v>6176.5796656856901</v>
      </c>
      <c r="K47" s="8">
        <v>10000</v>
      </c>
      <c r="L47" s="8">
        <v>104858.81903599401</v>
      </c>
      <c r="M47" s="54">
        <f t="shared" si="5"/>
        <v>111035.39870167969</v>
      </c>
      <c r="N47" s="54">
        <f t="shared" si="6"/>
        <v>9499.3197278911557</v>
      </c>
      <c r="O47" s="45">
        <f t="shared" si="7"/>
        <v>-500.68027210884429</v>
      </c>
      <c r="P47" s="1">
        <v>139.19999999999999</v>
      </c>
      <c r="Q47" s="1" t="s">
        <v>184</v>
      </c>
    </row>
    <row r="48" spans="1:17" x14ac:dyDescent="0.25">
      <c r="A48" s="1" t="s">
        <v>50</v>
      </c>
      <c r="B48" s="68">
        <v>40994</v>
      </c>
      <c r="C48" s="17">
        <v>32.5</v>
      </c>
      <c r="D48" s="18">
        <v>35.75</v>
      </c>
      <c r="E48" s="19">
        <v>30.87</v>
      </c>
      <c r="F48" s="68">
        <f>DATE(2012,4,9)</f>
        <v>41008</v>
      </c>
      <c r="G48" s="38">
        <v>30.87</v>
      </c>
      <c r="H48" s="4">
        <f t="shared" si="3"/>
        <v>-5.0153846153846125E-2</v>
      </c>
      <c r="I48" s="1">
        <f t="shared" si="4"/>
        <v>14</v>
      </c>
      <c r="J48" s="8">
        <v>16732.528375550199</v>
      </c>
      <c r="K48" s="8">
        <v>617.65796656856901</v>
      </c>
      <c r="L48" s="8">
        <v>95303.985156129405</v>
      </c>
      <c r="M48" s="54">
        <f t="shared" si="5"/>
        <v>112036.51353167961</v>
      </c>
      <c r="N48" s="54">
        <f t="shared" si="6"/>
        <v>586.68004393759156</v>
      </c>
      <c r="O48" s="45">
        <f t="shared" si="7"/>
        <v>-30.977922630977446</v>
      </c>
      <c r="P48" s="1">
        <v>141.61000000000001</v>
      </c>
      <c r="Q48" s="1" t="s">
        <v>185</v>
      </c>
    </row>
    <row r="49" spans="1:17" x14ac:dyDescent="0.25">
      <c r="A49" s="1" t="s">
        <v>10</v>
      </c>
      <c r="B49" s="68">
        <v>40995</v>
      </c>
      <c r="C49" s="23">
        <v>32</v>
      </c>
      <c r="D49" s="24">
        <v>35.21</v>
      </c>
      <c r="E49" s="25">
        <v>30.39</v>
      </c>
      <c r="F49" s="68">
        <f>DATE(2012,4,18)</f>
        <v>41017</v>
      </c>
      <c r="G49" s="40">
        <v>35.21</v>
      </c>
      <c r="H49" s="4">
        <f t="shared" si="3"/>
        <v>0.10031250000000003</v>
      </c>
      <c r="I49" s="1">
        <f t="shared" si="4"/>
        <v>22</v>
      </c>
      <c r="J49" s="8">
        <v>6732.5283755501796</v>
      </c>
      <c r="K49" s="8">
        <v>10000</v>
      </c>
      <c r="L49" s="8">
        <v>105303.985156129</v>
      </c>
      <c r="M49" s="54">
        <f t="shared" si="5"/>
        <v>112036.51353167917</v>
      </c>
      <c r="N49" s="54">
        <f t="shared" si="6"/>
        <v>11003.125</v>
      </c>
      <c r="O49" s="45">
        <f t="shared" si="7"/>
        <v>1003.125</v>
      </c>
      <c r="P49" s="1">
        <v>141.16999999999999</v>
      </c>
      <c r="Q49" s="1" t="s">
        <v>186</v>
      </c>
    </row>
    <row r="50" spans="1:17" x14ac:dyDescent="0.25">
      <c r="A50" s="1" t="s">
        <v>51</v>
      </c>
      <c r="B50" s="68">
        <v>40996</v>
      </c>
      <c r="C50" s="26">
        <v>29.51</v>
      </c>
      <c r="D50" s="27">
        <v>32.46</v>
      </c>
      <c r="E50" s="28">
        <v>28.03</v>
      </c>
      <c r="F50" s="68">
        <f>DATE(2012,4,4)</f>
        <v>41003</v>
      </c>
      <c r="G50" s="41">
        <v>32.46</v>
      </c>
      <c r="H50" s="4">
        <f t="shared" si="3"/>
        <v>9.9966113181972183E-2</v>
      </c>
      <c r="I50" s="1">
        <f t="shared" si="4"/>
        <v>7</v>
      </c>
      <c r="J50" s="8">
        <v>41072.028977333801</v>
      </c>
      <c r="K50" s="8">
        <v>673.252837555018</v>
      </c>
      <c r="L50" s="8">
        <v>75189.819468895104</v>
      </c>
      <c r="M50" s="54">
        <f t="shared" si="5"/>
        <v>116261.84844622891</v>
      </c>
      <c r="N50" s="54">
        <f t="shared" si="6"/>
        <v>740.55530691412696</v>
      </c>
      <c r="O50" s="45">
        <f t="shared" si="7"/>
        <v>67.302469359108954</v>
      </c>
      <c r="P50" s="1">
        <v>140.47</v>
      </c>
      <c r="Q50" s="1" t="s">
        <v>187</v>
      </c>
    </row>
    <row r="51" spans="1:17" x14ac:dyDescent="0.25">
      <c r="A51" s="1" t="s">
        <v>73</v>
      </c>
      <c r="B51" s="68">
        <f>DATE(2012,4,2)</f>
        <v>41001</v>
      </c>
      <c r="C51" s="12">
        <v>4.91</v>
      </c>
      <c r="D51" s="8">
        <v>5.41</v>
      </c>
      <c r="E51" s="13">
        <v>4.6500000000000004</v>
      </c>
      <c r="F51" s="68">
        <v>41030</v>
      </c>
      <c r="G51" s="36">
        <v>5</v>
      </c>
      <c r="H51" s="4">
        <f t="shared" si="3"/>
        <v>1.8329938900203638E-2</v>
      </c>
      <c r="I51" s="1">
        <f t="shared" si="4"/>
        <v>29</v>
      </c>
      <c r="J51" s="8">
        <v>31072.028977333801</v>
      </c>
      <c r="K51" s="8">
        <v>10000</v>
      </c>
      <c r="L51" s="8">
        <v>85189.819468895104</v>
      </c>
      <c r="M51" s="54">
        <f t="shared" si="5"/>
        <v>116261.84844622891</v>
      </c>
      <c r="N51" s="54">
        <f t="shared" si="6"/>
        <v>10183.299389002037</v>
      </c>
      <c r="O51" s="45">
        <f t="shared" si="7"/>
        <v>183.29938900203706</v>
      </c>
      <c r="P51" s="1">
        <v>141.84</v>
      </c>
      <c r="Q51" s="1" t="s">
        <v>188</v>
      </c>
    </row>
    <row r="52" spans="1:17" x14ac:dyDescent="0.25">
      <c r="A52" s="1" t="s">
        <v>74</v>
      </c>
      <c r="B52" s="68">
        <f>DATE(2012,4,3)</f>
        <v>41002</v>
      </c>
      <c r="C52" s="12">
        <v>9.99</v>
      </c>
      <c r="D52" s="8">
        <v>10.99</v>
      </c>
      <c r="E52" s="13">
        <v>9.49</v>
      </c>
      <c r="F52" s="68">
        <f>DATE(2012,4,4)</f>
        <v>41003</v>
      </c>
      <c r="G52" s="36">
        <v>9.49</v>
      </c>
      <c r="H52" s="4">
        <f t="shared" si="3"/>
        <v>-5.0050050050050046E-2</v>
      </c>
      <c r="I52" s="1">
        <f t="shared" si="4"/>
        <v>1</v>
      </c>
      <c r="J52" s="8">
        <v>31403.154807333802</v>
      </c>
      <c r="K52" s="8">
        <v>10000</v>
      </c>
      <c r="L52" s="8">
        <v>85189.819468895104</v>
      </c>
      <c r="M52" s="54">
        <f t="shared" si="5"/>
        <v>116592.97427622891</v>
      </c>
      <c r="N52" s="54">
        <f t="shared" si="6"/>
        <v>9499.4994994994995</v>
      </c>
      <c r="O52" s="45">
        <f t="shared" si="7"/>
        <v>-500.50050050050049</v>
      </c>
      <c r="P52" s="1">
        <v>141.26</v>
      </c>
      <c r="Q52" s="1" t="s">
        <v>189</v>
      </c>
    </row>
    <row r="53" spans="1:17" x14ac:dyDescent="0.25">
      <c r="A53" s="1" t="s">
        <v>75</v>
      </c>
      <c r="B53" s="68">
        <f>DATE(2012,4,9)</f>
        <v>41008</v>
      </c>
      <c r="C53" s="12">
        <v>23.55</v>
      </c>
      <c r="D53" s="8">
        <v>26.67</v>
      </c>
      <c r="E53" s="13">
        <v>22</v>
      </c>
      <c r="F53" s="68">
        <f>DATE(2012,4,16)</f>
        <v>41015</v>
      </c>
      <c r="G53" s="36">
        <v>27.5</v>
      </c>
      <c r="H53" s="4">
        <f t="shared" si="3"/>
        <v>0.16772823779193202</v>
      </c>
      <c r="I53" s="1">
        <f t="shared" si="4"/>
        <v>7</v>
      </c>
      <c r="J53" s="8">
        <v>40575.381577333799</v>
      </c>
      <c r="K53" s="8">
        <v>10000</v>
      </c>
      <c r="L53" s="8">
        <v>75189.819468895104</v>
      </c>
      <c r="M53" s="54">
        <f t="shared" si="5"/>
        <v>115765.2010462289</v>
      </c>
      <c r="N53" s="54">
        <f t="shared" si="6"/>
        <v>11677.28237791932</v>
      </c>
      <c r="O53" s="45">
        <f t="shared" si="7"/>
        <v>1677.2823779193204</v>
      </c>
      <c r="P53" s="1">
        <v>138.22</v>
      </c>
      <c r="Q53" s="1" t="s">
        <v>190</v>
      </c>
    </row>
    <row r="54" spans="1:17" x14ac:dyDescent="0.25">
      <c r="A54" s="1" t="s">
        <v>76</v>
      </c>
      <c r="B54" s="68">
        <f>DATE(2012,4,9)</f>
        <v>41008</v>
      </c>
      <c r="C54" s="12">
        <v>36.5</v>
      </c>
      <c r="D54" s="8">
        <v>40.15</v>
      </c>
      <c r="E54" s="13">
        <v>34.67</v>
      </c>
      <c r="F54" s="68">
        <f>DATE(2012,4,11)</f>
        <v>41010</v>
      </c>
      <c r="G54" s="36">
        <v>34.67</v>
      </c>
      <c r="H54" s="4">
        <f t="shared" si="3"/>
        <v>-5.0136986301369819E-2</v>
      </c>
      <c r="I54" s="1">
        <f t="shared" si="4"/>
        <v>2</v>
      </c>
      <c r="J54" s="8">
        <v>31354.9259168752</v>
      </c>
      <c r="K54" s="8">
        <v>10000</v>
      </c>
      <c r="L54" s="8">
        <v>84481.142796584696</v>
      </c>
      <c r="M54" s="54">
        <f t="shared" si="5"/>
        <v>115836.0687134599</v>
      </c>
      <c r="N54" s="54">
        <f t="shared" si="6"/>
        <v>9498.6301369863013</v>
      </c>
      <c r="O54" s="45">
        <f t="shared" si="7"/>
        <v>-501.3698630136987</v>
      </c>
      <c r="P54" s="1">
        <v>138.22</v>
      </c>
      <c r="Q54" s="1" t="s">
        <v>191</v>
      </c>
    </row>
    <row r="55" spans="1:17" x14ac:dyDescent="0.25">
      <c r="A55" s="1" t="s">
        <v>77</v>
      </c>
      <c r="B55" s="68">
        <f>DATE(2012,4,10)</f>
        <v>41009</v>
      </c>
      <c r="C55" s="12">
        <v>16.2</v>
      </c>
      <c r="D55" s="8">
        <v>17.82</v>
      </c>
      <c r="E55" s="13">
        <v>15.39</v>
      </c>
      <c r="F55" s="68">
        <f>DATE(2012,4,13)</f>
        <v>41012</v>
      </c>
      <c r="G55" s="36">
        <v>17.579999999999998</v>
      </c>
      <c r="H55" s="4">
        <f t="shared" si="3"/>
        <v>8.5185185185185128E-2</v>
      </c>
      <c r="I55" s="1">
        <f t="shared" si="4"/>
        <v>3</v>
      </c>
      <c r="J55" s="8">
        <v>32659.829037062798</v>
      </c>
      <c r="K55" s="8">
        <v>10000</v>
      </c>
      <c r="L55" s="8">
        <v>83195.473311750597</v>
      </c>
      <c r="M55" s="54">
        <f t="shared" si="5"/>
        <v>115855.30234881339</v>
      </c>
      <c r="N55" s="54">
        <f t="shared" si="6"/>
        <v>10851.85185185185</v>
      </c>
      <c r="O55" s="45">
        <f t="shared" si="7"/>
        <v>851.85185185185037</v>
      </c>
      <c r="P55" s="1">
        <v>135.9</v>
      </c>
      <c r="Q55" s="1" t="s">
        <v>192</v>
      </c>
    </row>
    <row r="56" spans="1:17" x14ac:dyDescent="0.25">
      <c r="A56" s="1" t="s">
        <v>78</v>
      </c>
      <c r="B56" s="68">
        <f>DATE(2012,4,11)</f>
        <v>41010</v>
      </c>
      <c r="C56" s="12">
        <v>47.99</v>
      </c>
      <c r="D56" s="8">
        <v>52.79</v>
      </c>
      <c r="E56" s="13">
        <v>45.59</v>
      </c>
      <c r="F56" s="68">
        <v>41032</v>
      </c>
      <c r="G56" s="36">
        <v>62.5</v>
      </c>
      <c r="H56" s="4">
        <f t="shared" si="3"/>
        <v>0.30235465722025417</v>
      </c>
      <c r="I56" s="1">
        <f t="shared" si="4"/>
        <v>22</v>
      </c>
      <c r="J56" s="8">
        <v>32721.439739861398</v>
      </c>
      <c r="K56" s="8">
        <v>10000</v>
      </c>
      <c r="L56" s="8">
        <v>82603.115662230004</v>
      </c>
      <c r="M56" s="54">
        <f t="shared" si="5"/>
        <v>115324.5554020914</v>
      </c>
      <c r="N56" s="54">
        <f t="shared" si="6"/>
        <v>13023.546572202542</v>
      </c>
      <c r="O56" s="45">
        <f t="shared" si="7"/>
        <v>3023.5465722025419</v>
      </c>
      <c r="P56" s="1">
        <v>137</v>
      </c>
      <c r="Q56" s="1" t="s">
        <v>193</v>
      </c>
    </row>
    <row r="57" spans="1:17" x14ac:dyDescent="0.25">
      <c r="A57" s="1" t="s">
        <v>79</v>
      </c>
      <c r="B57" s="68">
        <f>DATE(2012,4,12)</f>
        <v>41011</v>
      </c>
      <c r="C57" s="12">
        <v>23.55</v>
      </c>
      <c r="D57" s="8">
        <v>25.89</v>
      </c>
      <c r="E57" s="13">
        <v>22.37</v>
      </c>
      <c r="F57" s="68">
        <v>41033</v>
      </c>
      <c r="G57" s="36">
        <v>22.37</v>
      </c>
      <c r="H57" s="4">
        <f t="shared" si="3"/>
        <v>-5.0106157112526528E-2</v>
      </c>
      <c r="I57" s="1">
        <f t="shared" si="4"/>
        <v>22</v>
      </c>
      <c r="J57" s="8">
        <v>23431.889181686602</v>
      </c>
      <c r="K57" s="8">
        <v>10000</v>
      </c>
      <c r="L57" s="8">
        <v>91956.939513823003</v>
      </c>
      <c r="M57" s="54">
        <f t="shared" si="5"/>
        <v>115388.82869550961</v>
      </c>
      <c r="N57" s="54">
        <f t="shared" si="6"/>
        <v>9498.9384288747351</v>
      </c>
      <c r="O57" s="45">
        <f t="shared" si="7"/>
        <v>-501.06157112526489</v>
      </c>
      <c r="P57" s="1">
        <v>138.79</v>
      </c>
      <c r="Q57" s="1" t="s">
        <v>194</v>
      </c>
    </row>
    <row r="58" spans="1:17" x14ac:dyDescent="0.25">
      <c r="A58" s="1" t="s">
        <v>80</v>
      </c>
      <c r="B58" s="68">
        <f>DATE(2012,4,12)</f>
        <v>41011</v>
      </c>
      <c r="C58" s="12">
        <v>14.21</v>
      </c>
      <c r="D58" s="8">
        <v>15.62</v>
      </c>
      <c r="E58" s="13">
        <v>13.29</v>
      </c>
      <c r="F58" s="68">
        <v>41036</v>
      </c>
      <c r="G58" s="36">
        <v>14.1</v>
      </c>
      <c r="H58" s="4">
        <f t="shared" si="3"/>
        <v>-7.7410274454610276E-3</v>
      </c>
      <c r="I58" s="1">
        <f t="shared" si="4"/>
        <v>25</v>
      </c>
      <c r="J58" s="8">
        <v>46781.348315719202</v>
      </c>
      <c r="K58" s="8">
        <v>10000</v>
      </c>
      <c r="L58" s="8">
        <v>71339.281547254403</v>
      </c>
      <c r="M58" s="54">
        <f t="shared" si="5"/>
        <v>118120.62986297361</v>
      </c>
      <c r="N58" s="54">
        <f t="shared" si="6"/>
        <v>9922.5897255453892</v>
      </c>
      <c r="O58" s="45">
        <f t="shared" si="7"/>
        <v>-77.410274454610771</v>
      </c>
      <c r="P58" s="1">
        <v>138.79</v>
      </c>
      <c r="Q58" s="1" t="s">
        <v>195</v>
      </c>
    </row>
    <row r="59" spans="1:17" x14ac:dyDescent="0.25">
      <c r="A59" s="1" t="s">
        <v>29</v>
      </c>
      <c r="B59" s="68">
        <f>DATE(2012,4,16)</f>
        <v>41015</v>
      </c>
      <c r="C59" s="12">
        <v>37.01</v>
      </c>
      <c r="D59" s="8">
        <v>40.71</v>
      </c>
      <c r="E59" s="13">
        <v>35.15</v>
      </c>
      <c r="F59" s="68">
        <f>DATE(2012,4,26)</f>
        <v>41025</v>
      </c>
      <c r="G59" s="36">
        <v>45.8</v>
      </c>
      <c r="H59" s="4">
        <f t="shared" si="3"/>
        <v>0.23750337746554984</v>
      </c>
      <c r="I59" s="1">
        <f t="shared" si="4"/>
        <v>10</v>
      </c>
      <c r="J59" s="8">
        <v>57095.147685719203</v>
      </c>
      <c r="K59" s="8">
        <v>10000</v>
      </c>
      <c r="L59" s="8">
        <v>61339.281547254403</v>
      </c>
      <c r="M59" s="54">
        <f t="shared" si="5"/>
        <v>118434.42923297361</v>
      </c>
      <c r="N59" s="54">
        <f t="shared" si="6"/>
        <v>12375.033774655498</v>
      </c>
      <c r="O59" s="45">
        <f t="shared" si="7"/>
        <v>2375.0337746554978</v>
      </c>
      <c r="P59" s="1">
        <v>137.05000000000001</v>
      </c>
      <c r="Q59" s="1" t="s">
        <v>196</v>
      </c>
    </row>
    <row r="60" spans="1:17" x14ac:dyDescent="0.25">
      <c r="A60" s="1" t="s">
        <v>81</v>
      </c>
      <c r="B60" s="68">
        <f>DATE(2012,4,17)</f>
        <v>41016</v>
      </c>
      <c r="C60" s="12">
        <v>121.19</v>
      </c>
      <c r="D60" s="8">
        <v>133.29</v>
      </c>
      <c r="E60" s="13">
        <v>115.13</v>
      </c>
      <c r="F60" s="68">
        <v>41033</v>
      </c>
      <c r="G60" s="36">
        <v>115.13</v>
      </c>
      <c r="H60" s="4">
        <f t="shared" si="3"/>
        <v>-5.0004125752949935E-2</v>
      </c>
      <c r="I60" s="1">
        <f t="shared" si="4"/>
        <v>17</v>
      </c>
      <c r="J60" s="8">
        <v>47095.147685719203</v>
      </c>
      <c r="K60" s="8">
        <v>10000</v>
      </c>
      <c r="L60" s="8">
        <v>71339.281547254403</v>
      </c>
      <c r="M60" s="54">
        <f t="shared" si="5"/>
        <v>118434.42923297361</v>
      </c>
      <c r="N60" s="54">
        <f t="shared" si="6"/>
        <v>9499.9587424705005</v>
      </c>
      <c r="O60" s="45">
        <f t="shared" si="7"/>
        <v>-500.04125752949949</v>
      </c>
      <c r="P60" s="1">
        <v>139.08000000000001</v>
      </c>
      <c r="Q60" s="1" t="s">
        <v>197</v>
      </c>
    </row>
    <row r="61" spans="1:17" x14ac:dyDescent="0.25">
      <c r="A61" s="1" t="s">
        <v>82</v>
      </c>
      <c r="B61" s="68">
        <f>DATE(2012,4,18)</f>
        <v>41017</v>
      </c>
      <c r="C61" s="12">
        <v>36.549999999999997</v>
      </c>
      <c r="D61" s="8">
        <v>40.21</v>
      </c>
      <c r="E61" s="13">
        <v>34.72</v>
      </c>
      <c r="F61" s="68">
        <v>41033</v>
      </c>
      <c r="G61" s="36">
        <v>34.72</v>
      </c>
      <c r="H61" s="4">
        <f t="shared" si="3"/>
        <v>-5.0068399452804335E-2</v>
      </c>
      <c r="I61" s="1">
        <f t="shared" si="4"/>
        <v>16</v>
      </c>
      <c r="J61" s="8">
        <v>38377.780353685499</v>
      </c>
      <c r="K61" s="8">
        <v>10000</v>
      </c>
      <c r="L61" s="8">
        <v>80000</v>
      </c>
      <c r="M61" s="54">
        <f t="shared" si="5"/>
        <v>118377.78035368549</v>
      </c>
      <c r="N61" s="54">
        <f t="shared" si="6"/>
        <v>9499.3160054719556</v>
      </c>
      <c r="O61" s="45">
        <f t="shared" si="7"/>
        <v>-500.68399452804442</v>
      </c>
      <c r="P61" s="1">
        <v>138.61000000000001</v>
      </c>
      <c r="Q61" s="1" t="s">
        <v>198</v>
      </c>
    </row>
    <row r="62" spans="1:17" x14ac:dyDescent="0.25">
      <c r="A62" s="1" t="s">
        <v>83</v>
      </c>
      <c r="B62" s="68">
        <f>DATE(2012,4,19)</f>
        <v>41018</v>
      </c>
      <c r="C62" s="12">
        <v>29.49</v>
      </c>
      <c r="D62" s="8">
        <v>32.43</v>
      </c>
      <c r="E62" s="13">
        <v>28.01</v>
      </c>
      <c r="F62" s="68">
        <v>41030</v>
      </c>
      <c r="G62" s="36">
        <v>31.5</v>
      </c>
      <c r="H62" s="4">
        <f t="shared" si="3"/>
        <v>6.8158697863682657E-2</v>
      </c>
      <c r="I62" s="1">
        <f t="shared" si="4"/>
        <v>12</v>
      </c>
      <c r="J62" s="8">
        <v>28377.780353685499</v>
      </c>
      <c r="K62" s="8">
        <v>10000</v>
      </c>
      <c r="L62" s="8">
        <v>90000</v>
      </c>
      <c r="M62" s="54">
        <f t="shared" si="5"/>
        <v>118377.78035368549</v>
      </c>
      <c r="N62" s="54">
        <f t="shared" si="6"/>
        <v>10681.586978636826</v>
      </c>
      <c r="O62" s="45">
        <f t="shared" si="7"/>
        <v>681.58697863682573</v>
      </c>
      <c r="P62" s="1">
        <v>137.72</v>
      </c>
      <c r="Q62" s="1" t="s">
        <v>199</v>
      </c>
    </row>
    <row r="63" spans="1:17" x14ac:dyDescent="0.25">
      <c r="A63" s="1" t="s">
        <v>84</v>
      </c>
      <c r="B63" s="68">
        <f>DATE(2012,4,20)</f>
        <v>41019</v>
      </c>
      <c r="C63" s="12">
        <v>87.2</v>
      </c>
      <c r="D63" s="8">
        <v>95.92</v>
      </c>
      <c r="E63" s="13">
        <v>82.84</v>
      </c>
      <c r="F63" s="68">
        <v>41044</v>
      </c>
      <c r="G63" s="36">
        <v>82.84</v>
      </c>
      <c r="H63" s="4">
        <f t="shared" si="3"/>
        <v>-4.9999999999999989E-2</v>
      </c>
      <c r="I63" s="1">
        <f t="shared" si="4"/>
        <v>25</v>
      </c>
      <c r="J63" s="8">
        <v>18377.780353685499</v>
      </c>
      <c r="K63" s="8">
        <v>10000</v>
      </c>
      <c r="L63" s="8">
        <v>100000</v>
      </c>
      <c r="M63" s="54">
        <f t="shared" si="5"/>
        <v>118377.78035368549</v>
      </c>
      <c r="N63" s="54">
        <f t="shared" si="6"/>
        <v>9500</v>
      </c>
      <c r="O63" s="45">
        <f t="shared" si="7"/>
        <v>-500</v>
      </c>
      <c r="P63" s="1">
        <v>137.94999999999999</v>
      </c>
      <c r="Q63" s="1" t="s">
        <v>200</v>
      </c>
    </row>
    <row r="64" spans="1:17" x14ac:dyDescent="0.25">
      <c r="A64" s="1" t="s">
        <v>85</v>
      </c>
      <c r="B64" s="68">
        <f>DATE(2012,4,23)</f>
        <v>41022</v>
      </c>
      <c r="C64" s="12">
        <v>15.1</v>
      </c>
      <c r="D64" s="8">
        <v>16.61</v>
      </c>
      <c r="E64" s="13">
        <v>14.34</v>
      </c>
      <c r="F64" s="68">
        <v>41033</v>
      </c>
      <c r="G64" s="36">
        <v>14.34</v>
      </c>
      <c r="H64" s="4">
        <f t="shared" si="3"/>
        <v>-5.0331125827814557E-2</v>
      </c>
      <c r="I64" s="1">
        <f t="shared" si="4"/>
        <v>11</v>
      </c>
      <c r="J64" s="8">
        <v>8377.7803536854808</v>
      </c>
      <c r="K64" s="8">
        <v>10000</v>
      </c>
      <c r="L64" s="8">
        <v>110000</v>
      </c>
      <c r="M64" s="54">
        <f t="shared" si="5"/>
        <v>118377.78035368548</v>
      </c>
      <c r="N64" s="54">
        <f t="shared" si="6"/>
        <v>9496.688741721855</v>
      </c>
      <c r="O64" s="45">
        <f t="shared" si="7"/>
        <v>-503.31125827814503</v>
      </c>
      <c r="P64" s="1">
        <v>136.79</v>
      </c>
      <c r="Q64" s="1" t="s">
        <v>201</v>
      </c>
    </row>
    <row r="65" spans="1:17" x14ac:dyDescent="0.25">
      <c r="A65" s="1" t="s">
        <v>86</v>
      </c>
      <c r="B65" s="68">
        <f>DATE(2012,4,25)</f>
        <v>41024</v>
      </c>
      <c r="C65" s="12">
        <v>33.090000000000003</v>
      </c>
      <c r="D65" s="8">
        <v>36.39</v>
      </c>
      <c r="E65" s="13">
        <v>31.43</v>
      </c>
      <c r="F65" s="68">
        <v>41045</v>
      </c>
      <c r="G65" s="36">
        <v>33.5</v>
      </c>
      <c r="H65" s="4">
        <f t="shared" si="3"/>
        <v>1.2390450287095695E-2</v>
      </c>
      <c r="I65" s="1">
        <f t="shared" si="4"/>
        <v>21</v>
      </c>
      <c r="J65" s="8">
        <v>18543.1273183169</v>
      </c>
      <c r="K65" s="8">
        <v>837.77803536854799</v>
      </c>
      <c r="L65" s="8">
        <v>100837.778035369</v>
      </c>
      <c r="M65" s="54">
        <f t="shared" si="5"/>
        <v>119380.9053536859</v>
      </c>
      <c r="N65" s="54">
        <f t="shared" si="6"/>
        <v>848.15848246740268</v>
      </c>
      <c r="O65" s="45">
        <f t="shared" si="7"/>
        <v>10.380447098854688</v>
      </c>
      <c r="P65" s="1">
        <v>139.19</v>
      </c>
      <c r="Q65" s="1" t="s">
        <v>202</v>
      </c>
    </row>
    <row r="66" spans="1:17" x14ac:dyDescent="0.25">
      <c r="A66" s="1" t="s">
        <v>87</v>
      </c>
      <c r="B66" s="68">
        <f>DATE(2012,4,26)</f>
        <v>41025</v>
      </c>
      <c r="C66" s="12">
        <v>44.77</v>
      </c>
      <c r="D66" s="8">
        <v>49.25</v>
      </c>
      <c r="E66" s="13">
        <v>42.53</v>
      </c>
      <c r="F66" s="68">
        <v>41054</v>
      </c>
      <c r="G66" s="36">
        <v>45.4</v>
      </c>
      <c r="H66" s="4">
        <f t="shared" si="3"/>
        <v>1.4071923162832151E-2</v>
      </c>
      <c r="I66" s="1">
        <f t="shared" si="4"/>
        <v>29</v>
      </c>
      <c r="J66" s="8">
        <v>8543.1273183169396</v>
      </c>
      <c r="K66" s="8">
        <v>10000</v>
      </c>
      <c r="L66" s="8">
        <v>110837.778035369</v>
      </c>
      <c r="M66" s="54">
        <f t="shared" si="5"/>
        <v>119380.90535368594</v>
      </c>
      <c r="N66" s="54">
        <f t="shared" si="6"/>
        <v>10140.719231628322</v>
      </c>
      <c r="O66" s="45">
        <f t="shared" si="7"/>
        <v>140.71923162832172</v>
      </c>
      <c r="P66" s="1">
        <v>140.16</v>
      </c>
      <c r="Q66" s="1" t="s">
        <v>203</v>
      </c>
    </row>
    <row r="67" spans="1:17" x14ac:dyDescent="0.25">
      <c r="A67" s="1" t="s">
        <v>88</v>
      </c>
      <c r="B67" s="68">
        <f>DATE(2012,4,27)</f>
        <v>41026</v>
      </c>
      <c r="C67" s="12">
        <v>22.25</v>
      </c>
      <c r="D67" s="8">
        <v>24.47</v>
      </c>
      <c r="E67" s="13">
        <v>21.14</v>
      </c>
      <c r="F67" s="68">
        <v>41046</v>
      </c>
      <c r="G67" s="36">
        <v>21.14</v>
      </c>
      <c r="H67" s="4">
        <f t="shared" si="3"/>
        <v>-4.9887640449438178E-2</v>
      </c>
      <c r="I67" s="1">
        <f t="shared" si="4"/>
        <v>20</v>
      </c>
      <c r="J67" s="8">
        <v>20063.848356485199</v>
      </c>
      <c r="K67" s="8">
        <v>854.31273183169401</v>
      </c>
      <c r="L67" s="8">
        <v>101692.0907672</v>
      </c>
      <c r="M67" s="54">
        <f t="shared" si="5"/>
        <v>121755.93912368521</v>
      </c>
      <c r="N67" s="54">
        <f t="shared" si="6"/>
        <v>811.6930854346972</v>
      </c>
      <c r="O67" s="45">
        <f t="shared" si="7"/>
        <v>-42.619646396996814</v>
      </c>
      <c r="P67" s="1">
        <v>140.38999999999999</v>
      </c>
      <c r="Q67" s="1" t="s">
        <v>204</v>
      </c>
    </row>
    <row r="68" spans="1:17" x14ac:dyDescent="0.25">
      <c r="A68" s="1" t="s">
        <v>89</v>
      </c>
      <c r="B68" s="68">
        <f>DATE(2012,4,30)</f>
        <v>41029</v>
      </c>
      <c r="C68" s="12">
        <v>23.31</v>
      </c>
      <c r="D68" s="8">
        <v>25.64</v>
      </c>
      <c r="E68" s="13">
        <v>22.14</v>
      </c>
      <c r="F68" s="68">
        <v>41046</v>
      </c>
      <c r="G68" s="36">
        <v>22.14</v>
      </c>
      <c r="H68" s="4">
        <f t="shared" si="3"/>
        <v>-5.0193050193050114E-2</v>
      </c>
      <c r="I68" s="1">
        <f t="shared" si="4"/>
        <v>17</v>
      </c>
      <c r="J68" s="8">
        <v>10063.848356485199</v>
      </c>
      <c r="K68" s="8">
        <v>10000</v>
      </c>
      <c r="L68" s="8">
        <v>111692.0907672</v>
      </c>
      <c r="M68" s="54">
        <f t="shared" si="5"/>
        <v>121755.93912368521</v>
      </c>
      <c r="N68" s="54">
        <f t="shared" si="6"/>
        <v>9498.0694980694989</v>
      </c>
      <c r="O68" s="45">
        <f t="shared" si="7"/>
        <v>-501.93050193050112</v>
      </c>
      <c r="P68" s="1">
        <v>139.87</v>
      </c>
      <c r="Q68" s="1" t="s">
        <v>205</v>
      </c>
    </row>
    <row r="69" spans="1:17" x14ac:dyDescent="0.25">
      <c r="A69" s="1" t="s">
        <v>52</v>
      </c>
      <c r="B69" s="68">
        <v>41030</v>
      </c>
      <c r="C69" s="26">
        <v>15.21</v>
      </c>
      <c r="D69" s="27">
        <v>16.73</v>
      </c>
      <c r="E69" s="28">
        <v>14.45</v>
      </c>
      <c r="F69" s="68">
        <v>41038</v>
      </c>
      <c r="G69" s="41">
        <v>14.45</v>
      </c>
      <c r="H69" s="4">
        <f t="shared" si="3"/>
        <v>-4.9967126890203911E-2</v>
      </c>
      <c r="I69" s="1">
        <f t="shared" si="4"/>
        <v>8</v>
      </c>
      <c r="J69" s="8">
        <v>63.848356485239499</v>
      </c>
      <c r="K69" s="8">
        <v>10000</v>
      </c>
      <c r="L69" s="8">
        <v>121692.0907672</v>
      </c>
      <c r="M69" s="54">
        <f t="shared" ref="M69:M100" si="8">J69+L69</f>
        <v>121755.93912368524</v>
      </c>
      <c r="N69" s="54">
        <f t="shared" ref="N69:N100" si="9">K69*(1+H69)</f>
        <v>9500.3287310979613</v>
      </c>
      <c r="O69" s="45">
        <f t="shared" ref="O69:O100" si="10">N69-K69</f>
        <v>-499.67126890203872</v>
      </c>
      <c r="P69" s="1">
        <v>140.74</v>
      </c>
      <c r="Q69" s="1" t="s">
        <v>206</v>
      </c>
    </row>
    <row r="70" spans="1:17" x14ac:dyDescent="0.25">
      <c r="A70" s="1" t="s">
        <v>53</v>
      </c>
      <c r="B70" s="68">
        <v>41032</v>
      </c>
      <c r="C70" s="29">
        <v>84.49</v>
      </c>
      <c r="D70" s="30">
        <v>92.94</v>
      </c>
      <c r="E70" s="31">
        <v>80.260000000000005</v>
      </c>
      <c r="F70" s="68">
        <v>41046</v>
      </c>
      <c r="G70" s="36">
        <v>80.260000000000005</v>
      </c>
      <c r="H70" s="4">
        <f t="shared" ref="H70:H132" si="11">(G70-C70)/C70</f>
        <v>-5.0065096461119542E-2</v>
      </c>
      <c r="I70" s="1">
        <f t="shared" ref="I70:I132" si="12">F70-B70</f>
        <v>14</v>
      </c>
      <c r="J70" s="8">
        <v>10739.0505008367</v>
      </c>
      <c r="K70" s="8">
        <v>6.3848356485239499</v>
      </c>
      <c r="L70" s="8">
        <v>111698.47560284899</v>
      </c>
      <c r="M70" s="54">
        <f t="shared" si="8"/>
        <v>122437.5261036857</v>
      </c>
      <c r="N70" s="54">
        <f t="shared" si="9"/>
        <v>6.0651782358922031</v>
      </c>
      <c r="O70" s="45">
        <f t="shared" si="10"/>
        <v>-0.31965741263174685</v>
      </c>
      <c r="P70" s="1">
        <v>139.25</v>
      </c>
      <c r="Q70" s="1" t="s">
        <v>207</v>
      </c>
    </row>
    <row r="71" spans="1:17" x14ac:dyDescent="0.25">
      <c r="A71" s="1" t="s">
        <v>54</v>
      </c>
      <c r="B71" s="68">
        <v>41036</v>
      </c>
      <c r="C71" s="26">
        <v>50.99</v>
      </c>
      <c r="D71" s="27">
        <v>56.09</v>
      </c>
      <c r="E71" s="28">
        <v>48.44</v>
      </c>
      <c r="F71" s="68">
        <v>41051</v>
      </c>
      <c r="G71" s="36">
        <v>52.8</v>
      </c>
      <c r="H71" s="4">
        <f t="shared" si="11"/>
        <v>3.5497156305157776E-2</v>
      </c>
      <c r="I71" s="1">
        <f t="shared" si="12"/>
        <v>15</v>
      </c>
      <c r="J71" s="8">
        <v>739.05050083671597</v>
      </c>
      <c r="K71" s="8">
        <v>10000</v>
      </c>
      <c r="L71" s="8">
        <v>121698.47560284899</v>
      </c>
      <c r="M71" s="54">
        <f t="shared" si="8"/>
        <v>122437.52610368571</v>
      </c>
      <c r="N71" s="54">
        <f t="shared" si="9"/>
        <v>10354.971563051578</v>
      </c>
      <c r="O71" s="45">
        <f t="shared" si="10"/>
        <v>354.97156305157841</v>
      </c>
      <c r="P71" s="1">
        <v>137.1</v>
      </c>
      <c r="Q71" s="1" t="s">
        <v>208</v>
      </c>
    </row>
    <row r="72" spans="1:17" x14ac:dyDescent="0.25">
      <c r="A72" s="1" t="s">
        <v>55</v>
      </c>
      <c r="B72" s="68">
        <v>41038</v>
      </c>
      <c r="C72" s="26">
        <v>9.15</v>
      </c>
      <c r="D72" s="27">
        <v>10.06</v>
      </c>
      <c r="E72" s="28">
        <v>8.69</v>
      </c>
      <c r="F72" s="68">
        <v>41059</v>
      </c>
      <c r="G72" s="36">
        <v>9.15</v>
      </c>
      <c r="H72" s="4">
        <f t="shared" si="11"/>
        <v>0</v>
      </c>
      <c r="I72" s="1">
        <f t="shared" si="12"/>
        <v>21</v>
      </c>
      <c r="J72" s="8">
        <v>23871.991410752998</v>
      </c>
      <c r="K72" s="8">
        <v>73.905050083671597</v>
      </c>
      <c r="L72" s="8">
        <v>101772.380652932</v>
      </c>
      <c r="M72" s="54">
        <f t="shared" si="8"/>
        <v>125644.372063685</v>
      </c>
      <c r="N72" s="54">
        <f t="shared" si="9"/>
        <v>73.905050083671597</v>
      </c>
      <c r="O72" s="45">
        <f t="shared" si="10"/>
        <v>0</v>
      </c>
      <c r="P72" s="1">
        <v>135.74</v>
      </c>
      <c r="Q72" s="1" t="s">
        <v>209</v>
      </c>
    </row>
    <row r="73" spans="1:17" x14ac:dyDescent="0.25">
      <c r="A73" s="1" t="s">
        <v>56</v>
      </c>
      <c r="B73" s="68">
        <v>41039</v>
      </c>
      <c r="C73" s="26">
        <v>14.49</v>
      </c>
      <c r="D73" s="27">
        <v>15.94</v>
      </c>
      <c r="E73" s="28">
        <v>13.77</v>
      </c>
      <c r="F73" s="68">
        <v>41047</v>
      </c>
      <c r="G73" s="41">
        <v>13.77</v>
      </c>
      <c r="H73" s="4">
        <f t="shared" si="11"/>
        <v>-4.9689440993788865E-2</v>
      </c>
      <c r="I73" s="1">
        <f t="shared" si="12"/>
        <v>8</v>
      </c>
      <c r="J73" s="8">
        <v>51866.893330753002</v>
      </c>
      <c r="K73" s="8">
        <v>10000</v>
      </c>
      <c r="L73" s="8">
        <v>71772.380652932494</v>
      </c>
      <c r="M73" s="54">
        <f t="shared" si="8"/>
        <v>123639.2739836855</v>
      </c>
      <c r="N73" s="54">
        <f t="shared" si="9"/>
        <v>9503.1055900621104</v>
      </c>
      <c r="O73" s="45">
        <f t="shared" si="10"/>
        <v>-496.89440993788958</v>
      </c>
      <c r="P73" s="1">
        <v>136.02000000000001</v>
      </c>
      <c r="Q73" s="1" t="s">
        <v>210</v>
      </c>
    </row>
    <row r="74" spans="1:17" x14ac:dyDescent="0.25">
      <c r="A74" s="1" t="s">
        <v>57</v>
      </c>
      <c r="B74" s="68">
        <v>41040</v>
      </c>
      <c r="C74" s="26">
        <v>3.84</v>
      </c>
      <c r="D74" s="27">
        <v>4.22</v>
      </c>
      <c r="E74" s="28">
        <v>3.65</v>
      </c>
      <c r="F74" s="68">
        <v>41046</v>
      </c>
      <c r="G74" s="41">
        <v>3.65</v>
      </c>
      <c r="H74" s="4">
        <f t="shared" si="11"/>
        <v>-4.9479166666666657E-2</v>
      </c>
      <c r="I74" s="1">
        <f t="shared" si="12"/>
        <v>6</v>
      </c>
      <c r="J74" s="8">
        <v>41866.893330753002</v>
      </c>
      <c r="K74" s="8">
        <v>10000</v>
      </c>
      <c r="L74" s="8">
        <v>81772.380652932494</v>
      </c>
      <c r="M74" s="54">
        <f t="shared" si="8"/>
        <v>123639.2739836855</v>
      </c>
      <c r="N74" s="54">
        <f t="shared" si="9"/>
        <v>9505.2083333333339</v>
      </c>
      <c r="O74" s="45">
        <f t="shared" si="10"/>
        <v>-494.79166666666606</v>
      </c>
      <c r="P74" s="1">
        <v>135.61000000000001</v>
      </c>
      <c r="Q74" s="1" t="s">
        <v>211</v>
      </c>
    </row>
    <row r="75" spans="1:17" x14ac:dyDescent="0.25">
      <c r="A75" s="1" t="s">
        <v>58</v>
      </c>
      <c r="B75" s="68">
        <v>41044</v>
      </c>
      <c r="C75" s="26">
        <v>41.25</v>
      </c>
      <c r="D75" s="27">
        <v>45.38</v>
      </c>
      <c r="E75" s="28">
        <v>39.18</v>
      </c>
      <c r="F75" s="68">
        <v>41054</v>
      </c>
      <c r="G75" s="41">
        <v>45.38</v>
      </c>
      <c r="H75" s="4">
        <f t="shared" si="11"/>
        <v>0.10012121212121218</v>
      </c>
      <c r="I75" s="1">
        <f t="shared" si="12"/>
        <v>10</v>
      </c>
      <c r="J75" s="8">
        <v>51289.811790753003</v>
      </c>
      <c r="K75" s="8">
        <v>10000</v>
      </c>
      <c r="L75" s="8">
        <v>71772.380652932494</v>
      </c>
      <c r="M75" s="54">
        <f t="shared" si="8"/>
        <v>123062.19244368549</v>
      </c>
      <c r="N75" s="54">
        <f t="shared" si="9"/>
        <v>11001.212121212122</v>
      </c>
      <c r="O75" s="45">
        <f t="shared" si="10"/>
        <v>1001.2121212121219</v>
      </c>
      <c r="P75" s="1">
        <v>133.34</v>
      </c>
      <c r="Q75" s="1" t="s">
        <v>212</v>
      </c>
    </row>
    <row r="76" spans="1:17" x14ac:dyDescent="0.25">
      <c r="A76" s="1" t="s">
        <v>59</v>
      </c>
      <c r="B76" s="68">
        <v>41046</v>
      </c>
      <c r="C76" s="26">
        <v>44.25</v>
      </c>
      <c r="D76" s="27">
        <v>48.67</v>
      </c>
      <c r="E76" s="28">
        <v>42.04</v>
      </c>
      <c r="F76" s="68">
        <v>41052</v>
      </c>
      <c r="G76" s="41">
        <v>42.04</v>
      </c>
      <c r="H76" s="4">
        <f t="shared" si="11"/>
        <v>-4.9943502824858779E-2</v>
      </c>
      <c r="I76" s="1">
        <f t="shared" si="12"/>
        <v>6</v>
      </c>
      <c r="J76" s="8">
        <v>41289.811790753003</v>
      </c>
      <c r="K76" s="8">
        <v>10000</v>
      </c>
      <c r="L76" s="8">
        <v>81772.380652932494</v>
      </c>
      <c r="M76" s="54">
        <f t="shared" si="8"/>
        <v>123062.19244368549</v>
      </c>
      <c r="N76" s="54">
        <f t="shared" si="9"/>
        <v>9500.5649717514116</v>
      </c>
      <c r="O76" s="45">
        <f t="shared" si="10"/>
        <v>-499.43502824858842</v>
      </c>
      <c r="P76" s="1">
        <v>130.86000000000001</v>
      </c>
      <c r="Q76" s="1" t="s">
        <v>213</v>
      </c>
    </row>
    <row r="77" spans="1:17" x14ac:dyDescent="0.25">
      <c r="A77" s="1" t="s">
        <v>18</v>
      </c>
      <c r="B77" s="68">
        <v>41050</v>
      </c>
      <c r="C77" s="26">
        <v>57.29</v>
      </c>
      <c r="D77" s="27">
        <v>63.02</v>
      </c>
      <c r="E77" s="28">
        <v>54.42</v>
      </c>
      <c r="F77" s="68">
        <v>41066</v>
      </c>
      <c r="G77" s="41">
        <v>63.02</v>
      </c>
      <c r="H77" s="4">
        <f t="shared" si="11"/>
        <v>0.10001745505323799</v>
      </c>
      <c r="I77" s="1">
        <f t="shared" si="12"/>
        <v>16</v>
      </c>
      <c r="J77" s="8">
        <v>31289.811790753</v>
      </c>
      <c r="K77" s="8">
        <v>10000</v>
      </c>
      <c r="L77" s="8">
        <v>91772.380652932494</v>
      </c>
      <c r="M77" s="54">
        <f t="shared" si="8"/>
        <v>123062.19244368549</v>
      </c>
      <c r="N77" s="54">
        <f t="shared" si="9"/>
        <v>11000.17455053238</v>
      </c>
      <c r="O77" s="45">
        <f t="shared" si="10"/>
        <v>1000.1745505323797</v>
      </c>
      <c r="P77" s="1">
        <v>131.97</v>
      </c>
      <c r="Q77" s="1" t="s">
        <v>214</v>
      </c>
    </row>
    <row r="78" spans="1:17" x14ac:dyDescent="0.25">
      <c r="A78" s="1" t="s">
        <v>31</v>
      </c>
      <c r="B78" s="68">
        <v>41051</v>
      </c>
      <c r="C78" s="26">
        <v>20.8</v>
      </c>
      <c r="D78" s="27">
        <v>22.88</v>
      </c>
      <c r="E78" s="28">
        <v>19.760000000000002</v>
      </c>
      <c r="F78" s="68">
        <v>41061</v>
      </c>
      <c r="G78" s="41">
        <v>19.760000000000002</v>
      </c>
      <c r="H78" s="4">
        <f t="shared" si="11"/>
        <v>-4.9999999999999954E-2</v>
      </c>
      <c r="I78" s="1">
        <f t="shared" si="12"/>
        <v>10</v>
      </c>
      <c r="J78" s="8">
        <v>30795.020120753001</v>
      </c>
      <c r="K78" s="8">
        <v>10000</v>
      </c>
      <c r="L78" s="8">
        <v>91772.380652932494</v>
      </c>
      <c r="M78" s="54">
        <f t="shared" si="8"/>
        <v>122567.4007736855</v>
      </c>
      <c r="N78" s="54">
        <f t="shared" si="9"/>
        <v>9500</v>
      </c>
      <c r="O78" s="45">
        <f t="shared" si="10"/>
        <v>-500</v>
      </c>
      <c r="P78" s="1">
        <v>132.19999999999999</v>
      </c>
      <c r="Q78" s="1" t="s">
        <v>215</v>
      </c>
    </row>
    <row r="79" spans="1:17" x14ac:dyDescent="0.25">
      <c r="A79" s="1" t="s">
        <v>60</v>
      </c>
      <c r="B79" s="68">
        <v>41052</v>
      </c>
      <c r="C79" s="14">
        <v>6.39</v>
      </c>
      <c r="D79" s="15">
        <v>7.03</v>
      </c>
      <c r="E79" s="16">
        <v>6.07</v>
      </c>
      <c r="F79" s="68">
        <v>41082</v>
      </c>
      <c r="G79" s="37">
        <v>6.45</v>
      </c>
      <c r="H79" s="4">
        <f t="shared" si="11"/>
        <v>9.3896713615024257E-3</v>
      </c>
      <c r="I79" s="1">
        <f t="shared" si="12"/>
        <v>30</v>
      </c>
      <c r="J79" s="8">
        <v>30298.125710753</v>
      </c>
      <c r="K79" s="8">
        <v>10000</v>
      </c>
      <c r="L79" s="8">
        <v>91772.380652932494</v>
      </c>
      <c r="M79" s="54">
        <f t="shared" si="8"/>
        <v>122070.50636368549</v>
      </c>
      <c r="N79" s="54">
        <f t="shared" si="9"/>
        <v>10093.896713615024</v>
      </c>
      <c r="O79" s="45">
        <f t="shared" si="10"/>
        <v>93.896713615024055</v>
      </c>
      <c r="P79" s="1">
        <v>132.27000000000001</v>
      </c>
      <c r="Q79" s="1" t="s">
        <v>216</v>
      </c>
    </row>
    <row r="80" spans="1:17" x14ac:dyDescent="0.25">
      <c r="A80" s="1" t="s">
        <v>61</v>
      </c>
      <c r="B80" s="68">
        <v>41053</v>
      </c>
      <c r="C80" s="17">
        <v>11.11</v>
      </c>
      <c r="D80" s="18">
        <v>12.22</v>
      </c>
      <c r="E80" s="19">
        <v>10.55</v>
      </c>
      <c r="F80" s="68">
        <v>41060</v>
      </c>
      <c r="G80" s="38">
        <v>12.22</v>
      </c>
      <c r="H80" s="4">
        <f t="shared" si="11"/>
        <v>9.9909990999100029E-2</v>
      </c>
      <c r="I80" s="1">
        <f t="shared" si="12"/>
        <v>7</v>
      </c>
      <c r="J80" s="8">
        <v>40152.914341218799</v>
      </c>
      <c r="K80" s="8">
        <v>10000</v>
      </c>
      <c r="L80" s="8">
        <v>80928.217781915402</v>
      </c>
      <c r="M80" s="54">
        <f t="shared" si="8"/>
        <v>121081.1321231342</v>
      </c>
      <c r="N80" s="54">
        <f t="shared" si="9"/>
        <v>10999.099909990999</v>
      </c>
      <c r="O80" s="45">
        <f t="shared" si="10"/>
        <v>999.09990999099864</v>
      </c>
      <c r="P80" s="1">
        <v>132.53</v>
      </c>
      <c r="Q80" s="1" t="s">
        <v>217</v>
      </c>
    </row>
    <row r="81" spans="1:17" x14ac:dyDescent="0.25">
      <c r="A81" s="1" t="s">
        <v>62</v>
      </c>
      <c r="B81" s="68">
        <v>41058</v>
      </c>
      <c r="C81" s="17">
        <v>44</v>
      </c>
      <c r="D81" s="18">
        <v>48.4</v>
      </c>
      <c r="E81" s="19">
        <v>41.8</v>
      </c>
      <c r="F81" s="68">
        <v>41061</v>
      </c>
      <c r="G81" s="38">
        <v>41.8</v>
      </c>
      <c r="H81" s="4">
        <f t="shared" si="11"/>
        <v>-5.0000000000000065E-2</v>
      </c>
      <c r="I81" s="1">
        <f t="shared" si="12"/>
        <v>3</v>
      </c>
      <c r="J81" s="8">
        <v>40462.676927037399</v>
      </c>
      <c r="K81" s="8">
        <v>10000</v>
      </c>
      <c r="L81" s="8">
        <v>80073.905050083704</v>
      </c>
      <c r="M81" s="54">
        <f t="shared" si="8"/>
        <v>120536.5819771211</v>
      </c>
      <c r="N81" s="54">
        <f t="shared" si="9"/>
        <v>9500</v>
      </c>
      <c r="O81" s="45">
        <f t="shared" si="10"/>
        <v>-500</v>
      </c>
      <c r="P81" s="1">
        <v>133.69999999999999</v>
      </c>
      <c r="Q81" s="1" t="s">
        <v>218</v>
      </c>
    </row>
    <row r="82" spans="1:17" x14ac:dyDescent="0.25">
      <c r="A82" s="1" t="s">
        <v>63</v>
      </c>
      <c r="B82" s="68">
        <v>41059</v>
      </c>
      <c r="C82" s="17">
        <v>59.98</v>
      </c>
      <c r="D82" s="18">
        <v>65.98</v>
      </c>
      <c r="E82" s="19">
        <v>56.98</v>
      </c>
      <c r="F82" s="68">
        <v>41089</v>
      </c>
      <c r="G82" s="36">
        <v>62.7</v>
      </c>
      <c r="H82" s="4">
        <f t="shared" si="11"/>
        <v>4.5348449483161156E-2</v>
      </c>
      <c r="I82" s="1">
        <f t="shared" si="12"/>
        <v>30</v>
      </c>
      <c r="J82" s="8">
        <v>40817.648487037397</v>
      </c>
      <c r="K82" s="8">
        <v>10000</v>
      </c>
      <c r="L82" s="8">
        <v>80073.905050083704</v>
      </c>
      <c r="M82" s="54">
        <f t="shared" si="8"/>
        <v>120891.5535371211</v>
      </c>
      <c r="N82" s="54">
        <f t="shared" si="9"/>
        <v>10453.484494831611</v>
      </c>
      <c r="O82" s="45">
        <f t="shared" si="10"/>
        <v>453.4844948316113</v>
      </c>
      <c r="P82" s="1">
        <v>131.76</v>
      </c>
      <c r="Q82" s="1" t="s">
        <v>219</v>
      </c>
    </row>
    <row r="83" spans="1:17" x14ac:dyDescent="0.25">
      <c r="A83" s="1" t="s">
        <v>9</v>
      </c>
      <c r="B83" s="68">
        <v>41060</v>
      </c>
      <c r="C83" s="17">
        <v>26.5</v>
      </c>
      <c r="D83" s="18">
        <v>29.69</v>
      </c>
      <c r="E83" s="19">
        <v>25.64</v>
      </c>
      <c r="F83" s="68">
        <v>41061</v>
      </c>
      <c r="G83" s="38">
        <v>25.64</v>
      </c>
      <c r="H83" s="4">
        <f t="shared" si="11"/>
        <v>-3.2452830188679227E-2</v>
      </c>
      <c r="I83" s="1">
        <f t="shared" si="12"/>
        <v>1</v>
      </c>
      <c r="J83" s="8">
        <v>41818.860607037401</v>
      </c>
      <c r="K83" s="8">
        <v>10000</v>
      </c>
      <c r="L83" s="8">
        <v>80073.905050083704</v>
      </c>
      <c r="M83" s="54">
        <f t="shared" si="8"/>
        <v>121892.76565712111</v>
      </c>
      <c r="N83" s="54">
        <f t="shared" si="9"/>
        <v>9675.4716981132078</v>
      </c>
      <c r="O83" s="45">
        <f t="shared" si="10"/>
        <v>-324.52830188679218</v>
      </c>
      <c r="P83" s="1">
        <v>131.47</v>
      </c>
      <c r="Q83" s="1" t="s">
        <v>220</v>
      </c>
    </row>
    <row r="84" spans="1:17" x14ac:dyDescent="0.25">
      <c r="A84" s="1" t="s">
        <v>64</v>
      </c>
      <c r="B84" s="68">
        <v>41061</v>
      </c>
      <c r="C84" s="17">
        <v>16</v>
      </c>
      <c r="D84" s="18">
        <v>17.600000000000001</v>
      </c>
      <c r="E84" s="19">
        <v>15.2</v>
      </c>
      <c r="F84" s="68">
        <v>41080</v>
      </c>
      <c r="G84" s="38">
        <v>17.600000000000001</v>
      </c>
      <c r="H84" s="4">
        <f t="shared" si="11"/>
        <v>0.10000000000000009</v>
      </c>
      <c r="I84" s="1">
        <f t="shared" si="12"/>
        <v>19</v>
      </c>
      <c r="J84" s="8">
        <v>50994.332307037403</v>
      </c>
      <c r="K84" s="8">
        <v>10000</v>
      </c>
      <c r="L84" s="8">
        <v>70073.905050083704</v>
      </c>
      <c r="M84" s="54">
        <f t="shared" si="8"/>
        <v>121068.23735712111</v>
      </c>
      <c r="N84" s="54">
        <f t="shared" si="9"/>
        <v>11000</v>
      </c>
      <c r="O84" s="45">
        <f t="shared" si="10"/>
        <v>1000</v>
      </c>
      <c r="P84" s="1">
        <v>128.16</v>
      </c>
      <c r="Q84" s="1" t="s">
        <v>221</v>
      </c>
    </row>
    <row r="85" spans="1:17" x14ac:dyDescent="0.25">
      <c r="A85" s="1" t="s">
        <v>10</v>
      </c>
      <c r="B85" s="68">
        <v>41064</v>
      </c>
      <c r="C85" s="17">
        <v>25.49</v>
      </c>
      <c r="D85" s="18">
        <v>28.04</v>
      </c>
      <c r="E85" s="19">
        <v>24.22</v>
      </c>
      <c r="F85" s="68">
        <v>41086</v>
      </c>
      <c r="G85" s="38">
        <v>24.22</v>
      </c>
      <c r="H85" s="4">
        <f t="shared" si="11"/>
        <v>-4.9823460180462915E-2</v>
      </c>
      <c r="I85" s="1">
        <f t="shared" si="12"/>
        <v>22</v>
      </c>
      <c r="J85" s="8">
        <v>51993.4322170374</v>
      </c>
      <c r="K85" s="8">
        <v>10000</v>
      </c>
      <c r="L85" s="8">
        <v>70073.905050083704</v>
      </c>
      <c r="M85" s="54">
        <f t="shared" si="8"/>
        <v>122067.3372671211</v>
      </c>
      <c r="N85" s="54">
        <f t="shared" si="9"/>
        <v>9501.7653981953717</v>
      </c>
      <c r="O85" s="45">
        <f t="shared" si="10"/>
        <v>-498.23460180462826</v>
      </c>
      <c r="P85" s="1">
        <v>128.1</v>
      </c>
      <c r="Q85" s="1" t="s">
        <v>222</v>
      </c>
    </row>
    <row r="86" spans="1:17" x14ac:dyDescent="0.25">
      <c r="A86" s="1" t="s">
        <v>65</v>
      </c>
      <c r="B86" s="68">
        <v>41066</v>
      </c>
      <c r="C86" s="17">
        <v>46.75</v>
      </c>
      <c r="D86" s="18">
        <v>51.42</v>
      </c>
      <c r="E86" s="19">
        <v>44.41</v>
      </c>
      <c r="F86" s="68">
        <f>DATE(2012,7,3)</f>
        <v>41093</v>
      </c>
      <c r="G86" s="38">
        <v>51.42</v>
      </c>
      <c r="H86" s="4">
        <f t="shared" si="11"/>
        <v>9.9893048128342279E-2</v>
      </c>
      <c r="I86" s="1">
        <f t="shared" si="12"/>
        <v>27</v>
      </c>
      <c r="J86" s="8">
        <v>51493.4322170374</v>
      </c>
      <c r="K86" s="8">
        <v>10000</v>
      </c>
      <c r="L86" s="8">
        <v>70073.905050083704</v>
      </c>
      <c r="M86" s="54">
        <f t="shared" si="8"/>
        <v>121567.3372671211</v>
      </c>
      <c r="N86" s="54">
        <f t="shared" si="9"/>
        <v>10998.930481283422</v>
      </c>
      <c r="O86" s="45">
        <f t="shared" si="10"/>
        <v>998.93048128342161</v>
      </c>
      <c r="P86" s="1">
        <v>131.97</v>
      </c>
      <c r="Q86" s="1" t="s">
        <v>223</v>
      </c>
    </row>
    <row r="87" spans="1:17" x14ac:dyDescent="0.25">
      <c r="A87" s="1" t="s">
        <v>43</v>
      </c>
      <c r="B87" s="68">
        <v>41071</v>
      </c>
      <c r="C87" s="17">
        <v>18.75</v>
      </c>
      <c r="D87" s="18">
        <v>20.62</v>
      </c>
      <c r="E87" s="19">
        <v>17.809999999999999</v>
      </c>
      <c r="F87" s="68">
        <v>41081</v>
      </c>
      <c r="G87" s="36">
        <v>19.5</v>
      </c>
      <c r="H87" s="4">
        <f t="shared" si="11"/>
        <v>0.04</v>
      </c>
      <c r="I87" s="1">
        <f t="shared" si="12"/>
        <v>10</v>
      </c>
      <c r="J87" s="8">
        <v>51708.056497121099</v>
      </c>
      <c r="K87" s="8">
        <v>10000</v>
      </c>
      <c r="L87" s="8">
        <v>70000</v>
      </c>
      <c r="M87" s="54">
        <f t="shared" si="8"/>
        <v>121708.0564971211</v>
      </c>
      <c r="N87" s="54">
        <f t="shared" si="9"/>
        <v>10400</v>
      </c>
      <c r="O87" s="45">
        <f t="shared" si="10"/>
        <v>400</v>
      </c>
      <c r="P87" s="1">
        <v>131.41</v>
      </c>
      <c r="Q87" s="1" t="s">
        <v>224</v>
      </c>
    </row>
    <row r="88" spans="1:17" x14ac:dyDescent="0.25">
      <c r="A88" s="1" t="s">
        <v>66</v>
      </c>
      <c r="B88" s="68">
        <v>41074</v>
      </c>
      <c r="C88" s="17">
        <v>19.95</v>
      </c>
      <c r="D88" s="18">
        <v>21.95</v>
      </c>
      <c r="E88" s="19">
        <v>18.95</v>
      </c>
      <c r="F88" s="68">
        <v>41086</v>
      </c>
      <c r="G88" s="36">
        <v>22.8</v>
      </c>
      <c r="H88" s="4">
        <f t="shared" si="11"/>
        <v>0.14285714285714293</v>
      </c>
      <c r="I88" s="1">
        <f t="shared" si="12"/>
        <v>12</v>
      </c>
      <c r="J88" s="8">
        <v>41708.056497121099</v>
      </c>
      <c r="K88" s="8">
        <v>10000</v>
      </c>
      <c r="L88" s="8">
        <v>80000</v>
      </c>
      <c r="M88" s="54">
        <f t="shared" si="8"/>
        <v>121708.0564971211</v>
      </c>
      <c r="N88" s="54">
        <f t="shared" si="9"/>
        <v>11428.571428571429</v>
      </c>
      <c r="O88" s="45">
        <f t="shared" si="10"/>
        <v>1428.5714285714294</v>
      </c>
      <c r="P88" s="1">
        <v>133.47</v>
      </c>
      <c r="Q88" s="1" t="s">
        <v>225</v>
      </c>
    </row>
    <row r="89" spans="1:17" x14ac:dyDescent="0.25">
      <c r="A89" s="1" t="s">
        <v>67</v>
      </c>
      <c r="B89" s="68">
        <v>41075</v>
      </c>
      <c r="C89" s="17">
        <v>40.5</v>
      </c>
      <c r="D89" s="18">
        <v>44.55</v>
      </c>
      <c r="E89" s="19">
        <v>38.47</v>
      </c>
      <c r="F89" s="68">
        <f>DATE(2012,7,10)</f>
        <v>41100</v>
      </c>
      <c r="G89" s="36">
        <v>59.05</v>
      </c>
      <c r="H89" s="4">
        <f t="shared" si="11"/>
        <v>0.45802469135802459</v>
      </c>
      <c r="I89" s="1">
        <f t="shared" si="12"/>
        <v>25</v>
      </c>
      <c r="J89" s="8">
        <v>42708.231047121102</v>
      </c>
      <c r="K89" s="8">
        <v>10000</v>
      </c>
      <c r="L89" s="8">
        <v>80000</v>
      </c>
      <c r="M89" s="54">
        <f t="shared" si="8"/>
        <v>122708.23104712111</v>
      </c>
      <c r="N89" s="54">
        <f t="shared" si="9"/>
        <v>14580.246913580246</v>
      </c>
      <c r="O89" s="45">
        <f t="shared" si="10"/>
        <v>4580.2469135802457</v>
      </c>
      <c r="P89" s="1">
        <v>134.13999999999999</v>
      </c>
      <c r="Q89" s="1" t="s">
        <v>226</v>
      </c>
    </row>
    <row r="90" spans="1:17" x14ac:dyDescent="0.25">
      <c r="A90" s="1" t="s">
        <v>68</v>
      </c>
      <c r="B90" s="68">
        <v>41079</v>
      </c>
      <c r="C90" s="17">
        <v>16.600000000000001</v>
      </c>
      <c r="D90" s="18">
        <v>18.260000000000002</v>
      </c>
      <c r="E90" s="19">
        <v>15.77</v>
      </c>
      <c r="F90" s="68">
        <v>41089</v>
      </c>
      <c r="G90" s="38">
        <v>18.260000000000002</v>
      </c>
      <c r="H90" s="4">
        <f t="shared" si="11"/>
        <v>0.1</v>
      </c>
      <c r="I90" s="1">
        <f t="shared" si="12"/>
        <v>10</v>
      </c>
      <c r="J90" s="8">
        <v>32708.231047121099</v>
      </c>
      <c r="K90" s="8">
        <v>10000</v>
      </c>
      <c r="L90" s="8">
        <v>90000</v>
      </c>
      <c r="M90" s="54">
        <f t="shared" si="8"/>
        <v>122708.23104712109</v>
      </c>
      <c r="N90" s="54">
        <f t="shared" si="9"/>
        <v>11000</v>
      </c>
      <c r="O90" s="45">
        <f t="shared" si="10"/>
        <v>1000</v>
      </c>
      <c r="P90" s="1">
        <v>135.69999999999999</v>
      </c>
      <c r="Q90" s="1" t="s">
        <v>227</v>
      </c>
    </row>
    <row r="91" spans="1:17" x14ac:dyDescent="0.25">
      <c r="A91" s="1" t="s">
        <v>69</v>
      </c>
      <c r="B91" s="68">
        <v>41081</v>
      </c>
      <c r="C91" s="17">
        <v>55.25</v>
      </c>
      <c r="D91" s="18">
        <v>60.77</v>
      </c>
      <c r="E91" s="19">
        <v>52.48</v>
      </c>
      <c r="F91" s="68">
        <v>41087</v>
      </c>
      <c r="G91" s="38">
        <v>52.48</v>
      </c>
      <c r="H91" s="4">
        <f t="shared" si="11"/>
        <v>-5.0135746606334901E-2</v>
      </c>
      <c r="I91" s="1">
        <f t="shared" si="12"/>
        <v>6</v>
      </c>
      <c r="J91" s="8">
        <v>22708.231047121099</v>
      </c>
      <c r="K91" s="8">
        <v>10000</v>
      </c>
      <c r="L91" s="8">
        <v>100000</v>
      </c>
      <c r="M91" s="54">
        <f t="shared" si="8"/>
        <v>122708.23104712109</v>
      </c>
      <c r="N91" s="54">
        <f t="shared" si="9"/>
        <v>9498.6425339366506</v>
      </c>
      <c r="O91" s="45">
        <f t="shared" si="10"/>
        <v>-501.35746606334942</v>
      </c>
      <c r="P91" s="1">
        <v>132.44</v>
      </c>
      <c r="Q91" s="1" t="s">
        <v>228</v>
      </c>
    </row>
    <row r="92" spans="1:17" x14ac:dyDescent="0.25">
      <c r="A92" s="1" t="s">
        <v>70</v>
      </c>
      <c r="B92" s="68">
        <v>41082</v>
      </c>
      <c r="C92" s="17">
        <v>22.85</v>
      </c>
      <c r="D92" s="18">
        <v>25.14</v>
      </c>
      <c r="E92" s="19">
        <v>21.71</v>
      </c>
      <c r="F92" s="68">
        <f>DATE(2012,7,12)</f>
        <v>41102</v>
      </c>
      <c r="G92" s="38">
        <v>21.71</v>
      </c>
      <c r="H92" s="4">
        <f t="shared" si="11"/>
        <v>-4.989059080962803E-2</v>
      </c>
      <c r="I92" s="1">
        <f t="shared" si="12"/>
        <v>20</v>
      </c>
      <c r="J92" s="8">
        <v>12708.2310471211</v>
      </c>
      <c r="K92" s="8">
        <v>10000</v>
      </c>
      <c r="L92" s="8">
        <v>110000</v>
      </c>
      <c r="M92" s="54">
        <f t="shared" si="8"/>
        <v>122708.23104712109</v>
      </c>
      <c r="N92" s="54">
        <f t="shared" si="9"/>
        <v>9501.0940919037203</v>
      </c>
      <c r="O92" s="45">
        <f t="shared" si="10"/>
        <v>-498.90590809627975</v>
      </c>
      <c r="P92" s="1">
        <v>133.46</v>
      </c>
      <c r="Q92" s="1" t="s">
        <v>229</v>
      </c>
    </row>
    <row r="93" spans="1:17" x14ac:dyDescent="0.25">
      <c r="A93" s="1" t="s">
        <v>72</v>
      </c>
      <c r="B93" s="68">
        <v>41087</v>
      </c>
      <c r="C93" s="32">
        <v>9.6</v>
      </c>
      <c r="D93" s="33">
        <v>10.56</v>
      </c>
      <c r="E93" s="34">
        <v>9.1199999999999992</v>
      </c>
      <c r="F93" s="68">
        <f>DATE(2012,7,2)</f>
        <v>41092</v>
      </c>
      <c r="G93" s="42">
        <v>10.56</v>
      </c>
      <c r="H93" s="4">
        <f t="shared" si="11"/>
        <v>0.10000000000000009</v>
      </c>
      <c r="I93" s="1">
        <f t="shared" si="12"/>
        <v>5</v>
      </c>
      <c r="J93" s="8">
        <v>2708.2310471210799</v>
      </c>
      <c r="K93" s="8">
        <v>10000</v>
      </c>
      <c r="L93" s="8">
        <v>120000</v>
      </c>
      <c r="M93" s="54">
        <f t="shared" si="8"/>
        <v>122708.23104712108</v>
      </c>
      <c r="N93" s="54">
        <f t="shared" si="9"/>
        <v>11000</v>
      </c>
      <c r="O93" s="45">
        <f t="shared" si="10"/>
        <v>1000</v>
      </c>
      <c r="P93" s="1">
        <v>138.68</v>
      </c>
      <c r="Q93" s="1" t="s">
        <v>230</v>
      </c>
    </row>
    <row r="94" spans="1:17" x14ac:dyDescent="0.25">
      <c r="A94" s="1" t="s">
        <v>90</v>
      </c>
      <c r="B94" s="68">
        <f>DATE(2012,7,2)</f>
        <v>41092</v>
      </c>
      <c r="C94" s="12">
        <v>23.69</v>
      </c>
      <c r="D94" s="8">
        <v>26.06</v>
      </c>
      <c r="E94" s="13">
        <v>22.51</v>
      </c>
      <c r="F94" s="68">
        <f>DATE(2012,7,17)</f>
        <v>41107</v>
      </c>
      <c r="G94" s="36">
        <v>22.51</v>
      </c>
      <c r="H94" s="4">
        <f t="shared" si="11"/>
        <v>-4.981004643309412E-2</v>
      </c>
      <c r="I94" s="1">
        <f t="shared" si="12"/>
        <v>15</v>
      </c>
      <c r="J94" s="8">
        <v>2437.40794240897</v>
      </c>
      <c r="K94" s="8">
        <v>270.82310471210798</v>
      </c>
      <c r="L94" s="8">
        <v>120270.82310471201</v>
      </c>
      <c r="M94" s="54">
        <f t="shared" si="8"/>
        <v>122708.23104712098</v>
      </c>
      <c r="N94" s="54">
        <f t="shared" si="9"/>
        <v>257.33339329124317</v>
      </c>
      <c r="O94" s="45">
        <f t="shared" si="10"/>
        <v>-13.489711420864808</v>
      </c>
      <c r="P94" s="1">
        <v>136.51</v>
      </c>
      <c r="Q94" s="1" t="s">
        <v>130</v>
      </c>
    </row>
    <row r="95" spans="1:17" x14ac:dyDescent="0.25">
      <c r="A95" s="1" t="s">
        <v>91</v>
      </c>
      <c r="B95" s="68">
        <f>DATE(2012,7,3)</f>
        <v>41093</v>
      </c>
      <c r="C95" s="12">
        <v>20.69</v>
      </c>
      <c r="D95" s="8">
        <v>22.76</v>
      </c>
      <c r="E95" s="13">
        <v>19.66</v>
      </c>
      <c r="F95" s="68">
        <f>DATE(2012,7,9)</f>
        <v>41099</v>
      </c>
      <c r="G95" s="36">
        <v>19.66</v>
      </c>
      <c r="H95" s="4">
        <f t="shared" si="11"/>
        <v>-4.9782503624939634E-2</v>
      </c>
      <c r="I95" s="1">
        <f t="shared" si="12"/>
        <v>6</v>
      </c>
      <c r="J95" s="8">
        <v>22092.309678168102</v>
      </c>
      <c r="K95" s="8">
        <v>243.740794240897</v>
      </c>
      <c r="L95" s="8">
        <v>100514.563898953</v>
      </c>
      <c r="M95" s="54">
        <f t="shared" si="8"/>
        <v>122606.87357712109</v>
      </c>
      <c r="N95" s="54">
        <f t="shared" si="9"/>
        <v>231.60676726805389</v>
      </c>
      <c r="O95" s="45">
        <f t="shared" si="10"/>
        <v>-12.134026972843117</v>
      </c>
      <c r="P95" s="1">
        <v>137.41</v>
      </c>
      <c r="Q95" s="1" t="s">
        <v>231</v>
      </c>
    </row>
    <row r="96" spans="1:17" x14ac:dyDescent="0.25">
      <c r="A96" s="1" t="s">
        <v>92</v>
      </c>
      <c r="B96" s="68">
        <f>DATE(2012,7,5)</f>
        <v>41095</v>
      </c>
      <c r="C96" s="12">
        <v>17.79</v>
      </c>
      <c r="D96" s="8">
        <v>19.57</v>
      </c>
      <c r="E96" s="13">
        <v>16.91</v>
      </c>
      <c r="F96" s="68">
        <f>DATE(2012,7,11)</f>
        <v>41101</v>
      </c>
      <c r="G96" s="36">
        <v>16.91</v>
      </c>
      <c r="H96" s="4">
        <f t="shared" si="11"/>
        <v>-4.9465992130410287E-2</v>
      </c>
      <c r="I96" s="1">
        <f t="shared" si="12"/>
        <v>6</v>
      </c>
      <c r="J96" s="8">
        <v>34520.881108168098</v>
      </c>
      <c r="K96" s="8">
        <v>10000</v>
      </c>
      <c r="L96" s="8">
        <v>90514.563898952998</v>
      </c>
      <c r="M96" s="54">
        <f t="shared" si="8"/>
        <v>125035.4450071211</v>
      </c>
      <c r="N96" s="54">
        <f t="shared" si="9"/>
        <v>9505.3400786958973</v>
      </c>
      <c r="O96" s="45">
        <f t="shared" si="10"/>
        <v>-494.65992130410268</v>
      </c>
      <c r="P96" s="1">
        <v>136.79</v>
      </c>
      <c r="Q96" s="1" t="s">
        <v>232</v>
      </c>
    </row>
    <row r="97" spans="1:17" x14ac:dyDescent="0.25">
      <c r="A97" s="1" t="s">
        <v>93</v>
      </c>
      <c r="B97" s="68">
        <f>DATE(2012,7,6)</f>
        <v>41096</v>
      </c>
      <c r="C97" s="12">
        <v>72.099999999999994</v>
      </c>
      <c r="D97" s="8">
        <v>79.2</v>
      </c>
      <c r="E97" s="13">
        <v>68.400000000000006</v>
      </c>
      <c r="F97" s="68">
        <f>DATE(2012,8,10)</f>
        <v>41131</v>
      </c>
      <c r="G97" s="36">
        <v>70.03</v>
      </c>
      <c r="H97" s="4">
        <f t="shared" si="11"/>
        <v>-2.8710124826629588E-2</v>
      </c>
      <c r="I97" s="1">
        <f t="shared" si="12"/>
        <v>35</v>
      </c>
      <c r="J97" s="8">
        <v>35520.881108168098</v>
      </c>
      <c r="K97" s="8">
        <v>10000</v>
      </c>
      <c r="L97" s="8">
        <v>90514.563898952998</v>
      </c>
      <c r="M97" s="54">
        <f t="shared" si="8"/>
        <v>126035.4450071211</v>
      </c>
      <c r="N97" s="54">
        <f t="shared" si="9"/>
        <v>9712.8987517337046</v>
      </c>
      <c r="O97" s="45">
        <f t="shared" si="10"/>
        <v>-287.10124826629544</v>
      </c>
      <c r="P97" s="1">
        <v>135.49</v>
      </c>
      <c r="Q97" s="1" t="s">
        <v>233</v>
      </c>
    </row>
    <row r="98" spans="1:17" x14ac:dyDescent="0.25">
      <c r="A98" s="1" t="s">
        <v>94</v>
      </c>
      <c r="B98" s="68">
        <f>DATE(2012,7,9)</f>
        <v>41099</v>
      </c>
      <c r="C98" s="12">
        <v>56.19</v>
      </c>
      <c r="D98" s="8">
        <v>61.81</v>
      </c>
      <c r="E98" s="13">
        <v>53.38</v>
      </c>
      <c r="F98" s="68">
        <f>DATE(2012,8,8)</f>
        <v>41129</v>
      </c>
      <c r="G98" s="36">
        <v>61</v>
      </c>
      <c r="H98" s="4">
        <f t="shared" si="11"/>
        <v>8.5602420359494613E-2</v>
      </c>
      <c r="I98" s="1">
        <f t="shared" si="12"/>
        <v>30</v>
      </c>
      <c r="J98" s="8">
        <v>36520.881108168098</v>
      </c>
      <c r="K98" s="8">
        <v>10000</v>
      </c>
      <c r="L98" s="8">
        <v>90514.563898952998</v>
      </c>
      <c r="M98" s="54">
        <f t="shared" si="8"/>
        <v>127035.4450071211</v>
      </c>
      <c r="N98" s="54">
        <f t="shared" si="9"/>
        <v>10856.024203594945</v>
      </c>
      <c r="O98" s="45">
        <f t="shared" si="10"/>
        <v>856.02420359494499</v>
      </c>
      <c r="P98" s="1">
        <v>135.32</v>
      </c>
      <c r="Q98" s="1" t="s">
        <v>234</v>
      </c>
    </row>
    <row r="99" spans="1:17" x14ac:dyDescent="0.25">
      <c r="A99" s="1" t="s">
        <v>95</v>
      </c>
      <c r="B99" s="68">
        <f>DATE(2012,7,10)</f>
        <v>41100</v>
      </c>
      <c r="C99" s="12">
        <v>29.75</v>
      </c>
      <c r="D99" s="8">
        <v>32.72</v>
      </c>
      <c r="E99" s="13">
        <v>28.26</v>
      </c>
      <c r="F99" s="68">
        <f>DATE(2012,8,10)</f>
        <v>41131</v>
      </c>
      <c r="G99" s="36">
        <v>30.8</v>
      </c>
      <c r="H99" s="4">
        <f t="shared" si="11"/>
        <v>3.5294117647058851E-2</v>
      </c>
      <c r="I99" s="1">
        <f t="shared" si="12"/>
        <v>31</v>
      </c>
      <c r="J99" s="8">
        <v>26752.487875344701</v>
      </c>
      <c r="K99" s="8">
        <v>10000</v>
      </c>
      <c r="L99" s="8">
        <v>100270.82310471201</v>
      </c>
      <c r="M99" s="54">
        <f t="shared" si="8"/>
        <v>127023.3109800567</v>
      </c>
      <c r="N99" s="54">
        <f t="shared" si="9"/>
        <v>10352.941176470589</v>
      </c>
      <c r="O99" s="45">
        <f t="shared" si="10"/>
        <v>352.9411764705892</v>
      </c>
      <c r="P99" s="1">
        <v>134.13999999999999</v>
      </c>
      <c r="Q99" s="1" t="s">
        <v>235</v>
      </c>
    </row>
    <row r="100" spans="1:17" x14ac:dyDescent="0.25">
      <c r="A100" s="1" t="s">
        <v>96</v>
      </c>
      <c r="B100" s="68">
        <f>DATE(2012,7,11)</f>
        <v>41101</v>
      </c>
      <c r="C100" s="12">
        <v>39.6</v>
      </c>
      <c r="D100" s="8">
        <v>43.56</v>
      </c>
      <c r="E100" s="13">
        <v>37.630000000000003</v>
      </c>
      <c r="F100" s="68">
        <f>DATE(2012,7,17)</f>
        <v>41107</v>
      </c>
      <c r="G100" s="36">
        <v>37.630000000000003</v>
      </c>
      <c r="H100" s="4">
        <f t="shared" si="11"/>
        <v>-4.9747474747474714E-2</v>
      </c>
      <c r="I100" s="1">
        <f t="shared" si="12"/>
        <v>6</v>
      </c>
      <c r="J100" s="8">
        <v>26257.827955344699</v>
      </c>
      <c r="K100" s="8">
        <v>10000</v>
      </c>
      <c r="L100" s="8">
        <v>100270.82310471201</v>
      </c>
      <c r="M100" s="54">
        <f t="shared" si="8"/>
        <v>126528.6510600567</v>
      </c>
      <c r="N100" s="54">
        <f t="shared" si="9"/>
        <v>9502.5252525252527</v>
      </c>
      <c r="O100" s="45">
        <f t="shared" si="10"/>
        <v>-497.47474747474735</v>
      </c>
      <c r="P100" s="1">
        <v>134.16</v>
      </c>
      <c r="Q100" s="1" t="s">
        <v>236</v>
      </c>
    </row>
    <row r="101" spans="1:17" x14ac:dyDescent="0.25">
      <c r="A101" s="1" t="s">
        <v>97</v>
      </c>
      <c r="B101" s="68">
        <f>DATE(2012,7,12)</f>
        <v>41102</v>
      </c>
      <c r="C101" s="12">
        <v>14.2</v>
      </c>
      <c r="D101" s="8">
        <v>15.62</v>
      </c>
      <c r="E101" s="13">
        <v>13.49</v>
      </c>
      <c r="F101" s="68">
        <f>DATE(2012,7,30)</f>
        <v>41120</v>
      </c>
      <c r="G101" s="36">
        <v>17.2</v>
      </c>
      <c r="H101" s="4">
        <f t="shared" si="11"/>
        <v>0.21126760563380284</v>
      </c>
      <c r="I101" s="1">
        <f t="shared" si="12"/>
        <v>18</v>
      </c>
      <c r="J101" s="8">
        <v>35853.490065344697</v>
      </c>
      <c r="K101" s="8">
        <v>10000</v>
      </c>
      <c r="L101" s="8">
        <v>90270.823104712093</v>
      </c>
      <c r="M101" s="54">
        <f t="shared" ref="M101:M132" si="13">J101+L101</f>
        <v>126124.31317005679</v>
      </c>
      <c r="N101" s="54">
        <f t="shared" ref="N101:N132" si="14">K101*(1+H101)</f>
        <v>12112.676056338027</v>
      </c>
      <c r="O101" s="45">
        <f t="shared" ref="O101:O132" si="15">N101-K101</f>
        <v>2112.6760563380267</v>
      </c>
      <c r="P101" s="1">
        <v>133.51</v>
      </c>
      <c r="Q101" s="1" t="s">
        <v>237</v>
      </c>
    </row>
    <row r="102" spans="1:17" x14ac:dyDescent="0.25">
      <c r="A102" s="1" t="s">
        <v>98</v>
      </c>
      <c r="B102" s="68">
        <f>DATE(2012,7,13)</f>
        <v>41103</v>
      </c>
      <c r="C102" s="12">
        <v>23.5</v>
      </c>
      <c r="D102" s="8">
        <v>25.85</v>
      </c>
      <c r="E102" s="13">
        <v>22.32</v>
      </c>
      <c r="F102" s="68">
        <f>DATE(2012,8,14)</f>
        <v>41135</v>
      </c>
      <c r="G102" s="12">
        <v>23.5</v>
      </c>
      <c r="H102" s="4">
        <f t="shared" si="11"/>
        <v>0</v>
      </c>
      <c r="I102" s="1">
        <f t="shared" si="12"/>
        <v>32</v>
      </c>
      <c r="J102" s="8">
        <v>25853.4900653447</v>
      </c>
      <c r="K102" s="8">
        <v>10000</v>
      </c>
      <c r="L102" s="8">
        <v>100270.82310471201</v>
      </c>
      <c r="M102" s="54">
        <f t="shared" si="13"/>
        <v>126124.3131700567</v>
      </c>
      <c r="N102" s="54">
        <f t="shared" si="14"/>
        <v>10000</v>
      </c>
      <c r="O102" s="45">
        <f t="shared" si="15"/>
        <v>0</v>
      </c>
      <c r="P102" s="1">
        <v>135.75</v>
      </c>
      <c r="Q102" s="1" t="s">
        <v>238</v>
      </c>
    </row>
    <row r="103" spans="1:17" x14ac:dyDescent="0.25">
      <c r="A103" s="1" t="s">
        <v>115</v>
      </c>
      <c r="B103" s="68">
        <f>DATE(2012,7,16)</f>
        <v>41106</v>
      </c>
      <c r="C103" s="12">
        <v>22.25</v>
      </c>
      <c r="D103" s="8">
        <v>24.48</v>
      </c>
      <c r="E103" s="13">
        <v>21.14</v>
      </c>
      <c r="F103" s="68">
        <f>DATE(2012,8,16)</f>
        <v>41137</v>
      </c>
      <c r="G103" s="36">
        <v>21.7</v>
      </c>
      <c r="H103" s="4">
        <f t="shared" si="11"/>
        <v>-2.4719101123595537E-2</v>
      </c>
      <c r="I103" s="1">
        <f t="shared" si="12"/>
        <v>31</v>
      </c>
      <c r="J103" s="8">
        <v>15853.4900653447</v>
      </c>
      <c r="K103" s="8">
        <v>10000</v>
      </c>
      <c r="L103" s="8">
        <v>110270.82310471201</v>
      </c>
      <c r="M103" s="54">
        <f t="shared" si="13"/>
        <v>126124.3131700567</v>
      </c>
      <c r="N103" s="54">
        <f t="shared" si="14"/>
        <v>9752.8089887640454</v>
      </c>
      <c r="O103" s="45">
        <f t="shared" si="15"/>
        <v>-247.19101123595465</v>
      </c>
      <c r="P103" s="1">
        <v>135.43</v>
      </c>
      <c r="Q103" s="1" t="s">
        <v>239</v>
      </c>
    </row>
    <row r="104" spans="1:17" x14ac:dyDescent="0.25">
      <c r="A104" s="1" t="s">
        <v>99</v>
      </c>
      <c r="B104" s="68">
        <f>DATE(2012,7,17)</f>
        <v>41107</v>
      </c>
      <c r="C104" s="12">
        <v>72.3</v>
      </c>
      <c r="D104" s="8">
        <v>79.53</v>
      </c>
      <c r="E104" s="13">
        <v>68.5</v>
      </c>
      <c r="F104" s="68">
        <f>DATE(2012,8,15)</f>
        <v>41136</v>
      </c>
      <c r="G104" s="36">
        <v>72.5</v>
      </c>
      <c r="H104" s="4">
        <f t="shared" si="11"/>
        <v>2.7662517289073702E-3</v>
      </c>
      <c r="I104" s="1">
        <f t="shared" si="12"/>
        <v>29</v>
      </c>
      <c r="J104" s="8">
        <v>25809.499805344702</v>
      </c>
      <c r="K104" s="8">
        <v>10000</v>
      </c>
      <c r="L104" s="8">
        <v>100270.82310471201</v>
      </c>
      <c r="M104" s="54">
        <f t="shared" si="13"/>
        <v>126080.32291005671</v>
      </c>
      <c r="N104" s="54">
        <f t="shared" si="14"/>
        <v>10027.662517289073</v>
      </c>
      <c r="O104" s="45">
        <f t="shared" si="15"/>
        <v>27.662517289072639</v>
      </c>
      <c r="P104" s="1">
        <v>136.36000000000001</v>
      </c>
      <c r="Q104" s="1" t="s">
        <v>240</v>
      </c>
    </row>
    <row r="105" spans="1:17" x14ac:dyDescent="0.25">
      <c r="A105" s="1" t="s">
        <v>153</v>
      </c>
      <c r="B105" s="68">
        <f>DATE(2012,7,18)</f>
        <v>41108</v>
      </c>
      <c r="C105" s="12">
        <v>10.7</v>
      </c>
      <c r="D105" s="53">
        <f t="shared" ref="D105" si="16">C105+(C105*0.1)</f>
        <v>11.77</v>
      </c>
      <c r="E105" s="53">
        <f t="shared" ref="E105" si="17">C105-(C105*0.05)</f>
        <v>10.164999999999999</v>
      </c>
      <c r="F105" s="68">
        <f>DATE(2012,8,8)</f>
        <v>41129</v>
      </c>
      <c r="G105" s="36">
        <v>14</v>
      </c>
      <c r="H105" s="4">
        <f t="shared" si="11"/>
        <v>0.30841121495327112</v>
      </c>
      <c r="I105" s="1">
        <f t="shared" si="12"/>
        <v>21</v>
      </c>
      <c r="J105" s="8">
        <v>27065.763678753199</v>
      </c>
      <c r="K105" s="8">
        <v>10000</v>
      </c>
      <c r="L105" s="8">
        <v>100000</v>
      </c>
      <c r="M105" s="54">
        <f t="shared" si="13"/>
        <v>127065.7636787532</v>
      </c>
      <c r="N105" s="54">
        <f t="shared" si="14"/>
        <v>13084.112149532712</v>
      </c>
      <c r="O105" s="45">
        <f t="shared" si="15"/>
        <v>3084.1121495327116</v>
      </c>
      <c r="P105" s="1">
        <v>137.37</v>
      </c>
      <c r="Q105" s="1" t="s">
        <v>241</v>
      </c>
    </row>
    <row r="106" spans="1:17" x14ac:dyDescent="0.25">
      <c r="A106" s="1" t="s">
        <v>100</v>
      </c>
      <c r="B106" s="68">
        <f>DATE(2012,7,18)</f>
        <v>41108</v>
      </c>
      <c r="C106" s="12">
        <v>51.89</v>
      </c>
      <c r="D106" s="8">
        <v>57.08</v>
      </c>
      <c r="E106" s="13">
        <v>49.29</v>
      </c>
      <c r="F106" s="68">
        <f>DATE(2012,8,2)</f>
        <v>41123</v>
      </c>
      <c r="G106" s="36">
        <v>49.29</v>
      </c>
      <c r="H106" s="4">
        <f t="shared" si="11"/>
        <v>-5.0105993447677806E-2</v>
      </c>
      <c r="I106" s="1">
        <f t="shared" si="12"/>
        <v>15</v>
      </c>
      <c r="J106" s="8">
        <v>41147.104678753203</v>
      </c>
      <c r="K106" s="8">
        <v>10000</v>
      </c>
      <c r="L106" s="8">
        <v>90000</v>
      </c>
      <c r="M106" s="54">
        <f t="shared" si="13"/>
        <v>131147.10467875321</v>
      </c>
      <c r="N106" s="54">
        <f t="shared" si="14"/>
        <v>9498.9400655232221</v>
      </c>
      <c r="O106" s="45">
        <f t="shared" si="15"/>
        <v>-501.05993447677793</v>
      </c>
      <c r="P106" s="1">
        <v>137.37</v>
      </c>
      <c r="Q106" s="1" t="s">
        <v>242</v>
      </c>
    </row>
    <row r="107" spans="1:17" x14ac:dyDescent="0.25">
      <c r="A107" s="1" t="s">
        <v>101</v>
      </c>
      <c r="B107" s="68">
        <f>DATE(2012,7,19)</f>
        <v>41109</v>
      </c>
      <c r="C107" s="12">
        <v>26.5</v>
      </c>
      <c r="D107" s="8">
        <v>29.15</v>
      </c>
      <c r="E107" s="13">
        <v>25.17</v>
      </c>
      <c r="F107" s="68">
        <f>DATE(2012,8,17)</f>
        <v>41138</v>
      </c>
      <c r="G107" s="36">
        <v>29.1</v>
      </c>
      <c r="H107" s="4">
        <f t="shared" si="11"/>
        <v>9.8113207547169859E-2</v>
      </c>
      <c r="I107" s="1">
        <f t="shared" si="12"/>
        <v>29</v>
      </c>
      <c r="J107" s="8">
        <v>31147.1046787532</v>
      </c>
      <c r="K107" s="8">
        <v>10000</v>
      </c>
      <c r="L107" s="8">
        <v>100000</v>
      </c>
      <c r="M107" s="54">
        <f t="shared" si="13"/>
        <v>131147.10467875321</v>
      </c>
      <c r="N107" s="54">
        <f t="shared" si="14"/>
        <v>10981.132075471698</v>
      </c>
      <c r="O107" s="45">
        <f t="shared" si="15"/>
        <v>981.13207547169804</v>
      </c>
      <c r="P107" s="1">
        <v>137.72999999999999</v>
      </c>
      <c r="Q107" s="1" t="s">
        <v>243</v>
      </c>
    </row>
    <row r="108" spans="1:17" x14ac:dyDescent="0.25">
      <c r="A108" s="1" t="s">
        <v>102</v>
      </c>
      <c r="B108" s="68">
        <f>DATE(2012,7,20)</f>
        <v>41110</v>
      </c>
      <c r="C108" s="12">
        <v>16.61</v>
      </c>
      <c r="D108" s="8">
        <v>18.27</v>
      </c>
      <c r="E108" s="13">
        <v>15.78</v>
      </c>
      <c r="F108" s="68">
        <f>DATE(2012,8,21)</f>
        <v>41142</v>
      </c>
      <c r="G108" s="36">
        <v>16.899999999999999</v>
      </c>
      <c r="H108" s="4">
        <f t="shared" si="11"/>
        <v>1.7459361830222706E-2</v>
      </c>
      <c r="I108" s="1">
        <f t="shared" si="12"/>
        <v>32</v>
      </c>
      <c r="J108" s="8">
        <v>21147.1046787532</v>
      </c>
      <c r="K108" s="8">
        <v>10000</v>
      </c>
      <c r="L108" s="8">
        <v>110000</v>
      </c>
      <c r="M108" s="54">
        <f t="shared" si="13"/>
        <v>131147.10467875321</v>
      </c>
      <c r="N108" s="54">
        <f t="shared" si="14"/>
        <v>10174.593618302228</v>
      </c>
      <c r="O108" s="45">
        <f t="shared" si="15"/>
        <v>174.5936183022277</v>
      </c>
      <c r="P108" s="1">
        <v>136.47</v>
      </c>
      <c r="Q108" s="1" t="s">
        <v>244</v>
      </c>
    </row>
    <row r="109" spans="1:17" x14ac:dyDescent="0.25">
      <c r="A109" s="1" t="s">
        <v>71</v>
      </c>
      <c r="B109" s="68">
        <f>DATE(2012,7,23)</f>
        <v>41113</v>
      </c>
      <c r="C109" s="12">
        <v>24.8</v>
      </c>
      <c r="D109" s="8">
        <v>27.28</v>
      </c>
      <c r="E109" s="13">
        <v>23.56</v>
      </c>
      <c r="F109" s="68">
        <f>DATE(2012,8,3)</f>
        <v>41124</v>
      </c>
      <c r="G109" s="36">
        <v>24.37</v>
      </c>
      <c r="H109" s="4">
        <f t="shared" si="11"/>
        <v>-1.7338709677419344E-2</v>
      </c>
      <c r="I109" s="1">
        <f t="shared" si="12"/>
        <v>11</v>
      </c>
      <c r="J109" s="8">
        <v>11147.1046787532</v>
      </c>
      <c r="K109" s="8">
        <v>10000</v>
      </c>
      <c r="L109" s="8">
        <v>120000</v>
      </c>
      <c r="M109" s="54">
        <f t="shared" si="13"/>
        <v>131147.10467875321</v>
      </c>
      <c r="N109" s="54">
        <f t="shared" si="14"/>
        <v>9826.6129032258068</v>
      </c>
      <c r="O109" s="45">
        <f t="shared" si="15"/>
        <v>-173.3870967741932</v>
      </c>
      <c r="P109" s="1">
        <v>135.09</v>
      </c>
      <c r="Q109" s="1" t="s">
        <v>245</v>
      </c>
    </row>
    <row r="110" spans="1:17" x14ac:dyDescent="0.25">
      <c r="A110" s="1" t="s">
        <v>103</v>
      </c>
      <c r="B110" s="68">
        <f>DATE(2012,7,23)</f>
        <v>41113</v>
      </c>
      <c r="C110" s="12">
        <v>50</v>
      </c>
      <c r="D110" s="8">
        <v>55</v>
      </c>
      <c r="E110" s="13">
        <v>47.5</v>
      </c>
      <c r="F110" s="68">
        <f>DATE(2012,8,22)</f>
        <v>41143</v>
      </c>
      <c r="G110" s="36">
        <v>52.37</v>
      </c>
      <c r="H110" s="4">
        <f t="shared" si="11"/>
        <v>4.7399999999999949E-2</v>
      </c>
      <c r="I110" s="1">
        <f t="shared" si="12"/>
        <v>30</v>
      </c>
      <c r="J110" s="8">
        <v>1147.10467875325</v>
      </c>
      <c r="K110" s="8">
        <v>10000</v>
      </c>
      <c r="L110" s="8">
        <v>130000</v>
      </c>
      <c r="M110" s="54">
        <f t="shared" si="13"/>
        <v>131147.10467875324</v>
      </c>
      <c r="N110" s="54">
        <f t="shared" si="14"/>
        <v>10473.999999999998</v>
      </c>
      <c r="O110" s="45">
        <f t="shared" si="15"/>
        <v>473.99999999999818</v>
      </c>
      <c r="P110" s="1">
        <v>135.09</v>
      </c>
      <c r="Q110" s="1" t="s">
        <v>246</v>
      </c>
    </row>
    <row r="111" spans="1:17" x14ac:dyDescent="0.25">
      <c r="A111" s="1" t="s">
        <v>104</v>
      </c>
      <c r="B111" s="68">
        <f>DATE(2012,7,24)</f>
        <v>41114</v>
      </c>
      <c r="C111" s="12">
        <v>27</v>
      </c>
      <c r="D111" s="8">
        <v>29.7</v>
      </c>
      <c r="E111" s="13">
        <v>25.65</v>
      </c>
      <c r="F111" s="68">
        <f>DATE(2012,8,1)</f>
        <v>41122</v>
      </c>
      <c r="G111" s="36">
        <v>25.65</v>
      </c>
      <c r="H111" s="4">
        <f t="shared" si="11"/>
        <v>-5.0000000000000051E-2</v>
      </c>
      <c r="I111" s="1">
        <f t="shared" si="12"/>
        <v>8</v>
      </c>
      <c r="J111" s="8">
        <v>1032.3942108779199</v>
      </c>
      <c r="K111" s="8">
        <v>114.71046787532499</v>
      </c>
      <c r="L111" s="8">
        <v>130114.710467875</v>
      </c>
      <c r="M111" s="54">
        <f t="shared" si="13"/>
        <v>131147.10467875292</v>
      </c>
      <c r="N111" s="54">
        <f t="shared" si="14"/>
        <v>108.97494448155874</v>
      </c>
      <c r="O111" s="45">
        <f t="shared" si="15"/>
        <v>-5.7355233937662575</v>
      </c>
      <c r="P111" s="1">
        <v>133.93</v>
      </c>
      <c r="Q111" s="1" t="s">
        <v>247</v>
      </c>
    </row>
    <row r="112" spans="1:17" x14ac:dyDescent="0.25">
      <c r="A112" s="57" t="s">
        <v>105</v>
      </c>
      <c r="B112" s="68">
        <f>DATE(2012,7,25)</f>
        <v>41115</v>
      </c>
      <c r="C112" s="12">
        <v>100</v>
      </c>
      <c r="D112" s="8">
        <v>110</v>
      </c>
      <c r="E112" s="13">
        <v>95</v>
      </c>
      <c r="F112" s="68">
        <f>DATE(2012,8,24)</f>
        <v>41145</v>
      </c>
      <c r="G112" s="36">
        <v>106.74</v>
      </c>
      <c r="H112" s="4">
        <f t="shared" si="11"/>
        <v>6.7399999999999946E-2</v>
      </c>
      <c r="I112" s="1">
        <f t="shared" si="12"/>
        <v>30</v>
      </c>
      <c r="J112" s="8">
        <v>929.15478979013005</v>
      </c>
      <c r="K112" s="8">
        <v>103.239421087792</v>
      </c>
      <c r="L112" s="8">
        <v>130217.949888963</v>
      </c>
      <c r="M112" s="54">
        <f t="shared" si="13"/>
        <v>131147.10467875312</v>
      </c>
      <c r="N112" s="54">
        <f t="shared" si="14"/>
        <v>110.19775806910917</v>
      </c>
      <c r="O112" s="45">
        <f t="shared" si="15"/>
        <v>6.9583369813171743</v>
      </c>
      <c r="P112" s="1">
        <v>133.96</v>
      </c>
      <c r="Q112" s="1" t="s">
        <v>248</v>
      </c>
    </row>
    <row r="113" spans="1:17" x14ac:dyDescent="0.25">
      <c r="A113" s="57" t="s">
        <v>106</v>
      </c>
      <c r="B113" s="68">
        <f>DATE(2012,7,26)</f>
        <v>41116</v>
      </c>
      <c r="C113" s="12">
        <v>30.7</v>
      </c>
      <c r="D113" s="8">
        <v>33.770000000000003</v>
      </c>
      <c r="E113" s="13">
        <v>29.16</v>
      </c>
      <c r="F113" s="68">
        <f>DATE(2012,8,24)</f>
        <v>41145</v>
      </c>
      <c r="G113" s="36">
        <v>32.1</v>
      </c>
      <c r="H113" s="4">
        <f t="shared" si="11"/>
        <v>4.5602605863192251E-2</v>
      </c>
      <c r="I113" s="1">
        <f t="shared" si="12"/>
        <v>29</v>
      </c>
      <c r="J113" s="8">
        <v>12948.915370811101</v>
      </c>
      <c r="K113" s="8">
        <v>92.915478979013002</v>
      </c>
      <c r="L113" s="8">
        <v>120310.86536794199</v>
      </c>
      <c r="M113" s="54">
        <f t="shared" si="13"/>
        <v>133259.78073875309</v>
      </c>
      <c r="N113" s="54">
        <f t="shared" si="14"/>
        <v>97.15266694548265</v>
      </c>
      <c r="O113" s="45">
        <f t="shared" si="15"/>
        <v>4.2371879664696479</v>
      </c>
      <c r="P113" s="1">
        <v>136.16999999999999</v>
      </c>
      <c r="Q113" s="1" t="s">
        <v>249</v>
      </c>
    </row>
    <row r="114" spans="1:17" x14ac:dyDescent="0.25">
      <c r="A114" s="57" t="s">
        <v>107</v>
      </c>
      <c r="B114" s="68">
        <f>DATE(2012,7,27)</f>
        <v>41117</v>
      </c>
      <c r="C114" s="12">
        <v>14.9</v>
      </c>
      <c r="D114" s="8">
        <v>16.39</v>
      </c>
      <c r="E114" s="13">
        <v>14.16</v>
      </c>
      <c r="F114" s="68">
        <f>DATE(2012,8,24)</f>
        <v>41145</v>
      </c>
      <c r="G114" s="36">
        <v>14.81</v>
      </c>
      <c r="H114" s="4">
        <f t="shared" si="11"/>
        <v>-6.0402684563758292E-3</v>
      </c>
      <c r="I114" s="1">
        <f t="shared" si="12"/>
        <v>28</v>
      </c>
      <c r="J114" s="8">
        <v>2948.9153708111198</v>
      </c>
      <c r="K114" s="8">
        <v>10000</v>
      </c>
      <c r="L114" s="8">
        <v>130310.86536794199</v>
      </c>
      <c r="M114" s="54">
        <f t="shared" si="13"/>
        <v>133259.78073875312</v>
      </c>
      <c r="N114" s="54">
        <f t="shared" si="14"/>
        <v>9939.5973154362418</v>
      </c>
      <c r="O114" s="45">
        <f t="shared" si="15"/>
        <v>-60.402684563758157</v>
      </c>
      <c r="P114" s="1">
        <v>138.68</v>
      </c>
      <c r="Q114" s="1" t="s">
        <v>250</v>
      </c>
    </row>
    <row r="115" spans="1:17" x14ac:dyDescent="0.25">
      <c r="A115" s="57" t="s">
        <v>108</v>
      </c>
      <c r="B115" s="68">
        <f>DATE(2012,7,30)</f>
        <v>41120</v>
      </c>
      <c r="C115" s="12">
        <v>36.200000000000003</v>
      </c>
      <c r="D115" s="8">
        <v>39.82</v>
      </c>
      <c r="E115" s="13">
        <v>34.39</v>
      </c>
      <c r="F115" s="68">
        <f>DATE(2012,8,24)</f>
        <v>41145</v>
      </c>
      <c r="G115" s="36">
        <v>36.049999999999997</v>
      </c>
      <c r="H115" s="4">
        <f t="shared" si="11"/>
        <v>-4.1436464088399358E-3</v>
      </c>
      <c r="I115" s="1">
        <f t="shared" si="12"/>
        <v>25</v>
      </c>
      <c r="J115" s="8">
        <v>2654.0238337300102</v>
      </c>
      <c r="K115" s="8">
        <v>294.89153708111201</v>
      </c>
      <c r="L115" s="8">
        <v>130605.75690502299</v>
      </c>
      <c r="M115" s="54">
        <f t="shared" si="13"/>
        <v>133259.780738753</v>
      </c>
      <c r="N115" s="54">
        <f t="shared" si="14"/>
        <v>293.66961082248855</v>
      </c>
      <c r="O115" s="45">
        <f t="shared" si="15"/>
        <v>-1.2219262586234549</v>
      </c>
      <c r="P115" s="1">
        <v>138.68</v>
      </c>
      <c r="Q115" s="1" t="s">
        <v>251</v>
      </c>
    </row>
    <row r="116" spans="1:17" x14ac:dyDescent="0.25">
      <c r="A116" s="1" t="s">
        <v>109</v>
      </c>
      <c r="B116" s="69">
        <f>DATE(2012,7,31)</f>
        <v>41121</v>
      </c>
      <c r="C116" s="46">
        <v>19</v>
      </c>
      <c r="D116" s="47">
        <v>20.9</v>
      </c>
      <c r="E116" s="48">
        <v>18.05</v>
      </c>
      <c r="F116" s="69">
        <f>DATE(2012,8,7)</f>
        <v>41128</v>
      </c>
      <c r="G116" s="49">
        <v>21.2</v>
      </c>
      <c r="H116" s="50">
        <f t="shared" si="11"/>
        <v>0.11578947368421048</v>
      </c>
      <c r="I116" s="51">
        <f t="shared" si="12"/>
        <v>7</v>
      </c>
      <c r="J116" s="8">
        <v>2388.621450357</v>
      </c>
      <c r="K116" s="8">
        <v>265.40238337300099</v>
      </c>
      <c r="L116" s="8">
        <v>130871.159288396</v>
      </c>
      <c r="M116" s="55">
        <f t="shared" si="13"/>
        <v>133259.780738753</v>
      </c>
      <c r="N116" s="54">
        <f t="shared" si="14"/>
        <v>296.13318565829582</v>
      </c>
      <c r="O116" s="45">
        <f t="shared" si="15"/>
        <v>30.730802285294828</v>
      </c>
      <c r="P116" s="1">
        <v>137.71</v>
      </c>
      <c r="Q116" s="1" t="s">
        <v>252</v>
      </c>
    </row>
    <row r="117" spans="1:17" x14ac:dyDescent="0.25">
      <c r="A117" s="57" t="s">
        <v>139</v>
      </c>
      <c r="B117" s="68">
        <f>DATE(2012,8,1)</f>
        <v>41122</v>
      </c>
      <c r="C117" s="52">
        <v>31.45</v>
      </c>
      <c r="D117" s="8">
        <f>C117+(C117*0.1)</f>
        <v>34.594999999999999</v>
      </c>
      <c r="E117" s="8">
        <f>C117-(C117*0.05)</f>
        <v>29.877499999999998</v>
      </c>
      <c r="F117" s="68">
        <f>DATE(2012,8,24)</f>
        <v>41145</v>
      </c>
      <c r="G117" s="8">
        <v>31.49</v>
      </c>
      <c r="H117" s="4">
        <f t="shared" si="11"/>
        <v>1.27186009538948E-3</v>
      </c>
      <c r="I117" s="51">
        <f t="shared" si="12"/>
        <v>23</v>
      </c>
      <c r="J117" s="8">
        <v>11757.6743198029</v>
      </c>
      <c r="K117" s="8">
        <v>238.8621450357</v>
      </c>
      <c r="L117" s="8">
        <v>120995.310965557</v>
      </c>
      <c r="M117" s="55">
        <f t="shared" si="13"/>
        <v>132752.9852853599</v>
      </c>
      <c r="N117" s="54">
        <f t="shared" si="14"/>
        <v>239.16594426627</v>
      </c>
      <c r="O117" s="45">
        <f t="shared" si="15"/>
        <v>0.30379923057000724</v>
      </c>
      <c r="P117" s="1">
        <v>137.59</v>
      </c>
      <c r="Q117" s="1" t="s">
        <v>253</v>
      </c>
    </row>
    <row r="118" spans="1:17" x14ac:dyDescent="0.25">
      <c r="A118" s="1" t="s">
        <v>137</v>
      </c>
      <c r="B118" s="68">
        <f>DATE(2012,8,2)</f>
        <v>41123</v>
      </c>
      <c r="C118" s="52">
        <v>27</v>
      </c>
      <c r="D118" s="8">
        <f t="shared" ref="D118:D132" si="18">C118+(C118*0.1)</f>
        <v>29.7</v>
      </c>
      <c r="E118" s="8">
        <f t="shared" ref="E118:E132" si="19">C118-(C118*0.05)</f>
        <v>25.65</v>
      </c>
      <c r="F118" s="68">
        <f>DATE(2012,8,14)</f>
        <v>41135</v>
      </c>
      <c r="G118" s="52">
        <v>29.8</v>
      </c>
      <c r="H118" s="4">
        <f t="shared" si="11"/>
        <v>0.10370370370370373</v>
      </c>
      <c r="I118" s="51">
        <f t="shared" si="12"/>
        <v>12</v>
      </c>
      <c r="J118" s="8">
        <v>11584.2872198029</v>
      </c>
      <c r="K118" s="8">
        <v>10000</v>
      </c>
      <c r="L118" s="8">
        <v>120995.310965557</v>
      </c>
      <c r="M118" s="55">
        <f t="shared" si="13"/>
        <v>132579.59818535991</v>
      </c>
      <c r="N118" s="54">
        <f t="shared" si="14"/>
        <v>11037.037037037036</v>
      </c>
      <c r="O118" s="45">
        <f t="shared" si="15"/>
        <v>1037.0370370370365</v>
      </c>
      <c r="P118" s="1">
        <v>136.63999999999999</v>
      </c>
      <c r="Q118" s="1" t="s">
        <v>254</v>
      </c>
    </row>
    <row r="119" spans="1:17" x14ac:dyDescent="0.25">
      <c r="A119" s="1" t="s">
        <v>140</v>
      </c>
      <c r="B119" s="68">
        <f>DATE(2012,8,5)</f>
        <v>41126</v>
      </c>
      <c r="C119" s="52">
        <v>16.399999999999999</v>
      </c>
      <c r="D119" s="8">
        <f t="shared" si="18"/>
        <v>18.04</v>
      </c>
      <c r="E119" s="8">
        <f t="shared" si="19"/>
        <v>15.579999999999998</v>
      </c>
      <c r="F119" s="68">
        <f>DATE(2012,8,17)</f>
        <v>41138</v>
      </c>
      <c r="G119" s="52">
        <v>18.11</v>
      </c>
      <c r="H119" s="4">
        <f t="shared" si="11"/>
        <v>0.10426829268292689</v>
      </c>
      <c r="I119" s="51">
        <f t="shared" si="12"/>
        <v>12</v>
      </c>
      <c r="J119" s="8">
        <v>1584.2872198028599</v>
      </c>
      <c r="K119" s="8">
        <v>10000</v>
      </c>
      <c r="L119" s="8">
        <v>130995.310965557</v>
      </c>
      <c r="M119" s="55">
        <f t="shared" si="13"/>
        <v>132579.59818535985</v>
      </c>
      <c r="N119" s="54">
        <f t="shared" si="14"/>
        <v>11042.682926829268</v>
      </c>
      <c r="O119" s="45">
        <f t="shared" si="15"/>
        <v>1042.6829268292677</v>
      </c>
      <c r="P119" s="1">
        <v>139.35</v>
      </c>
      <c r="Q119" s="1" t="s">
        <v>255</v>
      </c>
    </row>
    <row r="120" spans="1:17" x14ac:dyDescent="0.25">
      <c r="A120" s="57" t="s">
        <v>141</v>
      </c>
      <c r="B120" s="68">
        <f>DATE(2012,8,6)</f>
        <v>41127</v>
      </c>
      <c r="C120" s="52">
        <v>23.68</v>
      </c>
      <c r="D120" s="8">
        <f t="shared" si="18"/>
        <v>26.047999999999998</v>
      </c>
      <c r="E120" s="8">
        <f t="shared" si="19"/>
        <v>22.495999999999999</v>
      </c>
      <c r="F120" s="68">
        <f>DATE(2012,8,24)</f>
        <v>41145</v>
      </c>
      <c r="G120" s="8">
        <v>23.88</v>
      </c>
      <c r="H120" s="4">
        <f t="shared" si="11"/>
        <v>8.4459459459459152E-3</v>
      </c>
      <c r="I120" s="51">
        <f t="shared" si="12"/>
        <v>18</v>
      </c>
      <c r="J120" s="8">
        <v>25365.9948478226</v>
      </c>
      <c r="K120" s="8">
        <v>158.42872198028601</v>
      </c>
      <c r="L120" s="8">
        <v>111153.739687537</v>
      </c>
      <c r="M120" s="55">
        <f t="shared" si="13"/>
        <v>136519.7345353596</v>
      </c>
      <c r="N120" s="54">
        <f t="shared" si="14"/>
        <v>159.7668024024168</v>
      </c>
      <c r="O120" s="45">
        <f t="shared" si="15"/>
        <v>1.3380804221307869</v>
      </c>
      <c r="P120" s="1">
        <v>139.62</v>
      </c>
      <c r="Q120" s="1" t="s">
        <v>256</v>
      </c>
    </row>
    <row r="121" spans="1:17" x14ac:dyDescent="0.25">
      <c r="A121" s="1" t="s">
        <v>138</v>
      </c>
      <c r="B121" s="68">
        <f>DATE(2012,8,7)</f>
        <v>41128</v>
      </c>
      <c r="C121" s="52">
        <v>42.2</v>
      </c>
      <c r="D121" s="8">
        <f t="shared" si="18"/>
        <v>46.42</v>
      </c>
      <c r="E121" s="8">
        <f t="shared" si="19"/>
        <v>40.090000000000003</v>
      </c>
      <c r="F121" s="68">
        <f>DATE(2012,8,17)</f>
        <v>41138</v>
      </c>
      <c r="G121" s="8">
        <v>47</v>
      </c>
      <c r="H121" s="4">
        <f t="shared" si="11"/>
        <v>0.11374407582938381</v>
      </c>
      <c r="I121" s="51">
        <f t="shared" si="12"/>
        <v>10</v>
      </c>
      <c r="J121" s="8">
        <v>15662.128033564701</v>
      </c>
      <c r="K121" s="8">
        <v>10000</v>
      </c>
      <c r="L121" s="8">
        <v>120888.337304164</v>
      </c>
      <c r="M121" s="55">
        <f t="shared" si="13"/>
        <v>136550.4653377287</v>
      </c>
      <c r="N121" s="54">
        <f t="shared" si="14"/>
        <v>11137.440758293837</v>
      </c>
      <c r="O121" s="45">
        <f t="shared" si="15"/>
        <v>1137.4407582938366</v>
      </c>
      <c r="P121" s="1">
        <v>140.32</v>
      </c>
      <c r="Q121" s="1" t="s">
        <v>257</v>
      </c>
    </row>
    <row r="122" spans="1:17" x14ac:dyDescent="0.25">
      <c r="A122" s="57" t="s">
        <v>142</v>
      </c>
      <c r="B122" s="68">
        <f>DATE(2012,8,8)</f>
        <v>41129</v>
      </c>
      <c r="C122" s="8">
        <v>55</v>
      </c>
      <c r="D122" s="8">
        <f t="shared" si="18"/>
        <v>60.5</v>
      </c>
      <c r="E122" s="8">
        <f t="shared" si="19"/>
        <v>52.25</v>
      </c>
      <c r="F122" s="68">
        <f>DATE(2012,8,24)</f>
        <v>41145</v>
      </c>
      <c r="G122" s="8">
        <v>55.33</v>
      </c>
      <c r="H122" s="4">
        <f t="shared" si="11"/>
        <v>5.9999999999999689E-3</v>
      </c>
      <c r="I122" s="51">
        <f t="shared" si="12"/>
        <v>16</v>
      </c>
      <c r="J122" s="8">
        <v>25727.967963564701</v>
      </c>
      <c r="K122" s="8">
        <v>10000</v>
      </c>
      <c r="L122" s="8">
        <v>110888.337304164</v>
      </c>
      <c r="M122" s="55">
        <f t="shared" si="13"/>
        <v>136616.30526772869</v>
      </c>
      <c r="N122" s="54">
        <f t="shared" si="14"/>
        <v>10060</v>
      </c>
      <c r="O122" s="45">
        <f t="shared" si="15"/>
        <v>60</v>
      </c>
      <c r="P122" s="1">
        <v>140.49</v>
      </c>
      <c r="Q122" s="1" t="s">
        <v>258</v>
      </c>
    </row>
    <row r="123" spans="1:17" x14ac:dyDescent="0.25">
      <c r="A123" s="57" t="s">
        <v>143</v>
      </c>
      <c r="B123" s="68">
        <f>DATE(2012,8,9)</f>
        <v>41130</v>
      </c>
      <c r="C123" s="8">
        <v>15.4</v>
      </c>
      <c r="D123" s="8">
        <f t="shared" si="18"/>
        <v>16.940000000000001</v>
      </c>
      <c r="E123" s="8">
        <f t="shared" si="19"/>
        <v>14.63</v>
      </c>
      <c r="F123" s="68">
        <f>DATE(2012,8,24)</f>
        <v>41145</v>
      </c>
      <c r="G123" s="8">
        <v>15.98</v>
      </c>
      <c r="H123" s="4">
        <f t="shared" si="11"/>
        <v>3.7662337662337668E-2</v>
      </c>
      <c r="I123" s="51">
        <f t="shared" si="12"/>
        <v>15</v>
      </c>
      <c r="J123" s="8">
        <v>15727.967963564701</v>
      </c>
      <c r="K123" s="8">
        <v>10000</v>
      </c>
      <c r="L123" s="8">
        <v>120888.337304164</v>
      </c>
      <c r="M123" s="55">
        <f t="shared" si="13"/>
        <v>136616.30526772869</v>
      </c>
      <c r="N123" s="54">
        <f t="shared" si="14"/>
        <v>10376.623376623378</v>
      </c>
      <c r="O123" s="45">
        <f t="shared" si="15"/>
        <v>376.62337662337814</v>
      </c>
      <c r="P123" s="1">
        <v>140.61000000000001</v>
      </c>
      <c r="Q123" s="1" t="s">
        <v>259</v>
      </c>
    </row>
    <row r="124" spans="1:17" x14ac:dyDescent="0.25">
      <c r="A124" s="57" t="s">
        <v>144</v>
      </c>
      <c r="B124" s="68">
        <f>DATE(2012,8,10)</f>
        <v>41131</v>
      </c>
      <c r="C124" s="8">
        <v>16.05</v>
      </c>
      <c r="D124" s="8">
        <f t="shared" si="18"/>
        <v>17.655000000000001</v>
      </c>
      <c r="E124" s="8">
        <f t="shared" si="19"/>
        <v>15.2475</v>
      </c>
      <c r="F124" s="68">
        <f>DATE(2012,8,24)</f>
        <v>41145</v>
      </c>
      <c r="G124" s="8">
        <v>17</v>
      </c>
      <c r="H124" s="4">
        <f t="shared" si="11"/>
        <v>5.9190031152647926E-2</v>
      </c>
      <c r="I124" s="51">
        <f t="shared" si="12"/>
        <v>14</v>
      </c>
      <c r="J124" s="8">
        <v>15727.967963564701</v>
      </c>
      <c r="K124" s="8">
        <v>10000</v>
      </c>
      <c r="L124" s="8">
        <v>120888.337304164</v>
      </c>
      <c r="M124" s="55">
        <f t="shared" si="13"/>
        <v>136616.30526772869</v>
      </c>
      <c r="N124" s="54">
        <f t="shared" si="14"/>
        <v>10591.900311526479</v>
      </c>
      <c r="O124" s="45">
        <f t="shared" si="15"/>
        <v>591.90031152647862</v>
      </c>
      <c r="P124" s="1">
        <v>140.84</v>
      </c>
      <c r="Q124" s="1" t="s">
        <v>260</v>
      </c>
    </row>
    <row r="125" spans="1:17" x14ac:dyDescent="0.25">
      <c r="A125" s="1" t="s">
        <v>145</v>
      </c>
      <c r="B125" s="68">
        <f>DATE(2012,8,13)</f>
        <v>41134</v>
      </c>
      <c r="C125" s="8">
        <v>25.34</v>
      </c>
      <c r="D125" s="8">
        <f t="shared" si="18"/>
        <v>27.873999999999999</v>
      </c>
      <c r="E125" s="8">
        <f t="shared" si="19"/>
        <v>24.073</v>
      </c>
      <c r="F125" s="68">
        <f>DATE(2012,8,17)</f>
        <v>41138</v>
      </c>
      <c r="G125" s="8">
        <v>28.85</v>
      </c>
      <c r="H125" s="4">
        <f t="shared" si="11"/>
        <v>0.13851617995264409</v>
      </c>
      <c r="I125" s="51">
        <f t="shared" si="12"/>
        <v>4</v>
      </c>
      <c r="J125" s="61">
        <v>15755.630483564701</v>
      </c>
      <c r="K125" s="8">
        <v>10000</v>
      </c>
      <c r="L125" s="8">
        <v>120888.337304164</v>
      </c>
      <c r="M125" s="55">
        <f t="shared" si="13"/>
        <v>136643.9677877287</v>
      </c>
      <c r="N125" s="54">
        <f t="shared" si="14"/>
        <v>11385.161799526441</v>
      </c>
      <c r="O125" s="45">
        <f t="shared" si="15"/>
        <v>1385.1617995264405</v>
      </c>
      <c r="P125" s="1">
        <v>140.77000000000001</v>
      </c>
      <c r="Q125" s="1" t="s">
        <v>261</v>
      </c>
    </row>
    <row r="126" spans="1:17" x14ac:dyDescent="0.25">
      <c r="A126" s="62" t="s">
        <v>146</v>
      </c>
      <c r="B126" s="68">
        <f>DATE(2012,8,14)</f>
        <v>41135</v>
      </c>
      <c r="C126" s="8">
        <v>36.4</v>
      </c>
      <c r="D126" s="8">
        <f t="shared" si="18"/>
        <v>40.04</v>
      </c>
      <c r="E126" s="8">
        <f t="shared" si="19"/>
        <v>34.58</v>
      </c>
      <c r="F126" s="68">
        <f t="shared" ref="F126:F131" si="20">DATE(2012,8,24)</f>
        <v>41145</v>
      </c>
      <c r="G126" s="8">
        <v>37.229999999999997</v>
      </c>
      <c r="H126" s="4">
        <f t="shared" si="11"/>
        <v>2.2802197802197756E-2</v>
      </c>
      <c r="I126" s="51">
        <f t="shared" si="12"/>
        <v>10</v>
      </c>
      <c r="J126" s="8">
        <v>26545.476513564699</v>
      </c>
      <c r="K126" s="8">
        <v>10000</v>
      </c>
      <c r="L126" s="8">
        <v>110888.337304164</v>
      </c>
      <c r="M126" s="55">
        <f t="shared" si="13"/>
        <v>137433.81381772869</v>
      </c>
      <c r="N126" s="54">
        <f t="shared" si="14"/>
        <v>10228.021978021978</v>
      </c>
      <c r="O126" s="45">
        <f t="shared" si="15"/>
        <v>228.0219780219777</v>
      </c>
      <c r="P126" s="1">
        <v>140.79</v>
      </c>
      <c r="Q126" s="1" t="s">
        <v>262</v>
      </c>
    </row>
    <row r="127" spans="1:17" x14ac:dyDescent="0.25">
      <c r="A127" s="62" t="s">
        <v>147</v>
      </c>
      <c r="B127" s="68">
        <f>DATE(2012,8,15)</f>
        <v>41136</v>
      </c>
      <c r="C127" s="8">
        <v>18.5</v>
      </c>
      <c r="D127" s="8">
        <f t="shared" si="18"/>
        <v>20.350000000000001</v>
      </c>
      <c r="E127" s="8">
        <f t="shared" si="19"/>
        <v>17.574999999999999</v>
      </c>
      <c r="F127" s="68">
        <f t="shared" si="20"/>
        <v>41145</v>
      </c>
      <c r="G127" s="8">
        <v>18.71</v>
      </c>
      <c r="H127" s="4">
        <f t="shared" si="11"/>
        <v>1.1351351351351397E-2</v>
      </c>
      <c r="I127" s="51">
        <f t="shared" si="12"/>
        <v>9</v>
      </c>
      <c r="J127" s="8">
        <v>16545.476513564699</v>
      </c>
      <c r="K127" s="8">
        <v>10000</v>
      </c>
      <c r="L127" s="8">
        <v>120888.337304164</v>
      </c>
      <c r="M127" s="55">
        <f t="shared" si="13"/>
        <v>137433.81381772869</v>
      </c>
      <c r="N127" s="54">
        <f t="shared" si="14"/>
        <v>10113.513513513515</v>
      </c>
      <c r="O127" s="45">
        <f t="shared" si="15"/>
        <v>113.51351351351514</v>
      </c>
      <c r="P127" s="1">
        <v>140.94999999999999</v>
      </c>
      <c r="Q127" s="1" t="s">
        <v>263</v>
      </c>
    </row>
    <row r="128" spans="1:17" x14ac:dyDescent="0.25">
      <c r="A128" s="62" t="s">
        <v>148</v>
      </c>
      <c r="B128" s="68">
        <f>DATE(2012,8,16)</f>
        <v>41137</v>
      </c>
      <c r="C128" s="8">
        <v>34.42</v>
      </c>
      <c r="D128" s="8">
        <f t="shared" si="18"/>
        <v>37.862000000000002</v>
      </c>
      <c r="E128" s="8">
        <f t="shared" si="19"/>
        <v>32.698999999999998</v>
      </c>
      <c r="F128" s="68">
        <f t="shared" si="20"/>
        <v>41145</v>
      </c>
      <c r="G128" s="8">
        <v>35.479999999999997</v>
      </c>
      <c r="H128" s="4">
        <f t="shared" si="11"/>
        <v>3.0796048808831931E-2</v>
      </c>
      <c r="I128" s="51">
        <f t="shared" si="12"/>
        <v>8</v>
      </c>
      <c r="J128" s="8">
        <v>28569.291523564701</v>
      </c>
      <c r="K128" s="8">
        <v>10000</v>
      </c>
      <c r="L128" s="8">
        <v>110888.337304164</v>
      </c>
      <c r="M128" s="55">
        <f t="shared" si="13"/>
        <v>139457.62882772871</v>
      </c>
      <c r="N128" s="54">
        <f t="shared" si="14"/>
        <v>10307.96048808832</v>
      </c>
      <c r="O128" s="45">
        <f t="shared" si="15"/>
        <v>307.96048808831983</v>
      </c>
      <c r="P128" s="1">
        <v>141.99</v>
      </c>
      <c r="Q128" s="1" t="s">
        <v>264</v>
      </c>
    </row>
    <row r="129" spans="1:17" x14ac:dyDescent="0.25">
      <c r="A129" s="62" t="s">
        <v>149</v>
      </c>
      <c r="B129" s="68">
        <f>DATE(2012,8,17)</f>
        <v>41138</v>
      </c>
      <c r="C129" s="8">
        <v>45.49</v>
      </c>
      <c r="D129" s="8">
        <f t="shared" si="18"/>
        <v>50.039000000000001</v>
      </c>
      <c r="E129" s="8">
        <f t="shared" si="19"/>
        <v>43.215499999999999</v>
      </c>
      <c r="F129" s="68">
        <f t="shared" si="20"/>
        <v>41145</v>
      </c>
      <c r="G129" s="8">
        <v>45.68</v>
      </c>
      <c r="H129" s="4">
        <f t="shared" si="11"/>
        <v>4.1767421411298689E-3</v>
      </c>
      <c r="I129" s="51">
        <f t="shared" si="12"/>
        <v>7</v>
      </c>
      <c r="J129" s="8">
        <v>41091.894083564701</v>
      </c>
      <c r="K129" s="8">
        <v>10000</v>
      </c>
      <c r="L129" s="8">
        <v>100888.337304164</v>
      </c>
      <c r="M129" s="55">
        <f t="shared" si="13"/>
        <v>141980.23138772871</v>
      </c>
      <c r="N129" s="54">
        <f t="shared" si="14"/>
        <v>10041.767421411298</v>
      </c>
      <c r="O129" s="45">
        <f t="shared" si="15"/>
        <v>41.767421411297619</v>
      </c>
      <c r="P129" s="1">
        <v>142.18</v>
      </c>
      <c r="Q129" s="1" t="s">
        <v>265</v>
      </c>
    </row>
    <row r="130" spans="1:17" x14ac:dyDescent="0.25">
      <c r="A130" s="62" t="s">
        <v>150</v>
      </c>
      <c r="B130" s="68">
        <f>DATE(2012,8,20)</f>
        <v>41141</v>
      </c>
      <c r="C130" s="8">
        <v>56.4</v>
      </c>
      <c r="D130" s="8">
        <f t="shared" si="18"/>
        <v>62.04</v>
      </c>
      <c r="E130" s="8">
        <f t="shared" si="19"/>
        <v>53.58</v>
      </c>
      <c r="F130" s="68">
        <f t="shared" si="20"/>
        <v>41145</v>
      </c>
      <c r="G130" s="8">
        <v>55.8</v>
      </c>
      <c r="H130" s="4">
        <f t="shared" si="11"/>
        <v>-1.0638297872340451E-2</v>
      </c>
      <c r="I130" s="51">
        <f t="shared" si="12"/>
        <v>4</v>
      </c>
      <c r="J130" s="8">
        <v>41266.4877035647</v>
      </c>
      <c r="K130" s="8">
        <v>10000</v>
      </c>
      <c r="L130" s="8">
        <v>100888.337304164</v>
      </c>
      <c r="M130" s="55">
        <f t="shared" si="13"/>
        <v>142154.82500772871</v>
      </c>
      <c r="N130" s="54">
        <f t="shared" si="14"/>
        <v>9893.6170212765956</v>
      </c>
      <c r="O130" s="45">
        <f t="shared" si="15"/>
        <v>-106.38297872340445</v>
      </c>
      <c r="P130" s="1">
        <v>142.19</v>
      </c>
      <c r="Q130" s="1" t="s">
        <v>266</v>
      </c>
    </row>
    <row r="131" spans="1:17" x14ac:dyDescent="0.25">
      <c r="A131" s="62" t="s">
        <v>151</v>
      </c>
      <c r="B131" s="68">
        <f>DATE(2012,8,21)</f>
        <v>41142</v>
      </c>
      <c r="C131" s="8">
        <v>45.2</v>
      </c>
      <c r="D131" s="8">
        <f t="shared" si="18"/>
        <v>49.720000000000006</v>
      </c>
      <c r="E131" s="8">
        <f t="shared" si="19"/>
        <v>42.940000000000005</v>
      </c>
      <c r="F131" s="68">
        <f t="shared" si="20"/>
        <v>41145</v>
      </c>
      <c r="G131" s="8">
        <v>43.76</v>
      </c>
      <c r="H131" s="4">
        <f t="shared" si="11"/>
        <v>-3.1858407079646121E-2</v>
      </c>
      <c r="I131" s="51">
        <f t="shared" si="12"/>
        <v>3</v>
      </c>
      <c r="J131" s="8">
        <v>31266.4877035647</v>
      </c>
      <c r="K131" s="8">
        <v>10000</v>
      </c>
      <c r="L131" s="8">
        <v>110888.337304164</v>
      </c>
      <c r="M131" s="55">
        <f t="shared" si="13"/>
        <v>142154.82500772871</v>
      </c>
      <c r="N131" s="54">
        <f t="shared" si="14"/>
        <v>9681.4159292035383</v>
      </c>
      <c r="O131" s="45">
        <f t="shared" si="15"/>
        <v>-318.58407079646167</v>
      </c>
      <c r="P131" s="1">
        <v>141.76</v>
      </c>
      <c r="Q131" s="1" t="s">
        <v>267</v>
      </c>
    </row>
    <row r="132" spans="1:17" x14ac:dyDescent="0.25">
      <c r="A132" s="62" t="s">
        <v>152</v>
      </c>
      <c r="B132" s="68">
        <f>DATE(2012,8,22)</f>
        <v>41143</v>
      </c>
      <c r="C132" s="8">
        <v>28.93</v>
      </c>
      <c r="D132" s="8">
        <f t="shared" si="18"/>
        <v>31.823</v>
      </c>
      <c r="E132" s="8">
        <f t="shared" si="19"/>
        <v>27.483499999999999</v>
      </c>
      <c r="F132" s="68">
        <f>DATE(2012,8,24)</f>
        <v>41145</v>
      </c>
      <c r="G132" s="8">
        <v>28.84</v>
      </c>
      <c r="H132" s="4">
        <f t="shared" si="11"/>
        <v>-3.1109574835810529E-3</v>
      </c>
      <c r="I132" s="1">
        <f t="shared" si="12"/>
        <v>2</v>
      </c>
      <c r="J132" s="8">
        <v>133874.85784618999</v>
      </c>
      <c r="K132" s="8">
        <v>10000</v>
      </c>
      <c r="L132" s="8">
        <v>10000</v>
      </c>
      <c r="M132" s="54">
        <f t="shared" si="13"/>
        <v>143874.85784618999</v>
      </c>
      <c r="N132" s="54">
        <f t="shared" si="14"/>
        <v>9968.8904251641889</v>
      </c>
      <c r="O132" s="45">
        <f t="shared" si="15"/>
        <v>-31.109574835811145</v>
      </c>
      <c r="P132" s="1">
        <v>141.51</v>
      </c>
      <c r="Q132" s="1" t="s">
        <v>268</v>
      </c>
    </row>
    <row r="133" spans="1:17" x14ac:dyDescent="0.25">
      <c r="B133" s="58"/>
      <c r="P133" s="59"/>
      <c r="Q133" s="59"/>
    </row>
    <row r="134" spans="1:17" x14ac:dyDescent="0.25">
      <c r="A134" s="59"/>
      <c r="B134" s="58"/>
      <c r="C134" s="59"/>
      <c r="P134" s="59"/>
      <c r="Q134" s="59"/>
    </row>
    <row r="135" spans="1:17" x14ac:dyDescent="0.25">
      <c r="A135" s="59"/>
      <c r="B135" s="58"/>
      <c r="C135" s="59"/>
      <c r="P135" s="59"/>
      <c r="Q135" s="59"/>
    </row>
    <row r="136" spans="1:17" x14ac:dyDescent="0.25">
      <c r="A136" s="59" t="s">
        <v>269</v>
      </c>
      <c r="B136" s="58"/>
      <c r="C136" s="59"/>
      <c r="P136" s="59"/>
      <c r="Q136" s="59"/>
    </row>
    <row r="137" spans="1:17" x14ac:dyDescent="0.25">
      <c r="A137" s="59"/>
      <c r="B137" s="58"/>
      <c r="C137" s="59"/>
      <c r="P137" s="59"/>
      <c r="Q137" s="59"/>
    </row>
    <row r="138" spans="1:17" x14ac:dyDescent="0.25">
      <c r="A138" s="59"/>
      <c r="B138" s="58"/>
      <c r="C138" s="59"/>
      <c r="P138" s="59"/>
      <c r="Q138" s="59"/>
    </row>
    <row r="139" spans="1:17" x14ac:dyDescent="0.25">
      <c r="A139" s="59"/>
      <c r="B139" s="58"/>
      <c r="C139" s="59"/>
      <c r="P139" s="59"/>
      <c r="Q139" s="59"/>
    </row>
    <row r="140" spans="1:17" x14ac:dyDescent="0.25">
      <c r="A140" s="59"/>
      <c r="B140" s="59"/>
      <c r="C140" s="59"/>
      <c r="P140" s="59"/>
      <c r="Q140" s="59"/>
    </row>
    <row r="141" spans="1:17" x14ac:dyDescent="0.25">
      <c r="A141" s="59"/>
      <c r="B141" s="59"/>
      <c r="C141" s="59"/>
      <c r="P141" s="59"/>
      <c r="Q141" s="59"/>
    </row>
    <row r="142" spans="1:17" x14ac:dyDescent="0.25">
      <c r="P142" s="59"/>
      <c r="Q142" s="59"/>
    </row>
    <row r="143" spans="1:17" x14ac:dyDescent="0.25">
      <c r="P143" s="59"/>
      <c r="Q143" s="59"/>
    </row>
    <row r="144" spans="1:17" x14ac:dyDescent="0.25">
      <c r="P144" s="59"/>
      <c r="Q144" s="59"/>
    </row>
    <row r="145" spans="6:17" x14ac:dyDescent="0.25">
      <c r="P145" s="59"/>
      <c r="Q145" s="59"/>
    </row>
    <row r="146" spans="6:17" x14ac:dyDescent="0.25">
      <c r="P146" s="59"/>
      <c r="Q146" s="59"/>
    </row>
    <row r="147" spans="6:17" x14ac:dyDescent="0.25">
      <c r="P147" s="59"/>
      <c r="Q147" s="59"/>
    </row>
    <row r="148" spans="6:17" x14ac:dyDescent="0.25">
      <c r="P148" s="59"/>
      <c r="Q148" s="59"/>
    </row>
    <row r="149" spans="6:17" x14ac:dyDescent="0.25">
      <c r="F149" s="56"/>
      <c r="P149" s="59"/>
      <c r="Q149" s="59"/>
    </row>
    <row r="150" spans="6:17" x14ac:dyDescent="0.25">
      <c r="P150" s="59"/>
      <c r="Q150" s="59"/>
    </row>
    <row r="151" spans="6:17" x14ac:dyDescent="0.25">
      <c r="P151" s="59"/>
      <c r="Q151" s="59"/>
    </row>
    <row r="152" spans="6:17" x14ac:dyDescent="0.25">
      <c r="P152" s="59"/>
      <c r="Q152" s="59"/>
    </row>
    <row r="153" spans="6:17" x14ac:dyDescent="0.25">
      <c r="P153" s="60"/>
      <c r="Q153" s="59"/>
    </row>
    <row r="154" spans="6:17" x14ac:dyDescent="0.25">
      <c r="P154" s="59"/>
      <c r="Q154" s="59"/>
    </row>
    <row r="155" spans="6:17" x14ac:dyDescent="0.25">
      <c r="P155" s="59"/>
      <c r="Q155" s="59"/>
    </row>
    <row r="156" spans="6:17" x14ac:dyDescent="0.25">
      <c r="P156" s="59"/>
      <c r="Q156" s="59"/>
    </row>
    <row r="157" spans="6:17" x14ac:dyDescent="0.25">
      <c r="P157" s="59"/>
      <c r="Q157" s="59"/>
    </row>
    <row r="158" spans="6:17" x14ac:dyDescent="0.25">
      <c r="P158" s="59"/>
      <c r="Q158" s="59"/>
    </row>
    <row r="159" spans="6:17" x14ac:dyDescent="0.25">
      <c r="P159" s="59"/>
      <c r="Q159" s="59"/>
    </row>
    <row r="160" spans="6:17" x14ac:dyDescent="0.25">
      <c r="P160" s="59"/>
      <c r="Q160" s="59"/>
    </row>
    <row r="161" spans="16:17" x14ac:dyDescent="0.25">
      <c r="P161" s="59"/>
      <c r="Q161" s="59"/>
    </row>
    <row r="162" spans="16:17" x14ac:dyDescent="0.25">
      <c r="P162" s="59"/>
      <c r="Q162" s="59"/>
    </row>
    <row r="163" spans="16:17" x14ac:dyDescent="0.25">
      <c r="P163" s="59"/>
      <c r="Q163" s="59"/>
    </row>
    <row r="164" spans="16:17" x14ac:dyDescent="0.25">
      <c r="P164" s="59"/>
      <c r="Q164" s="59"/>
    </row>
    <row r="165" spans="16:17" x14ac:dyDescent="0.25">
      <c r="P165" s="59"/>
      <c r="Q165" s="59"/>
    </row>
    <row r="166" spans="16:17" x14ac:dyDescent="0.25">
      <c r="P166" s="59"/>
      <c r="Q166" s="59"/>
    </row>
    <row r="167" spans="16:17" x14ac:dyDescent="0.25">
      <c r="P167" s="59"/>
      <c r="Q167" s="59"/>
    </row>
    <row r="168" spans="16:17" x14ac:dyDescent="0.25">
      <c r="P168" s="59"/>
      <c r="Q168" s="59"/>
    </row>
    <row r="169" spans="16:17" x14ac:dyDescent="0.25">
      <c r="P169" s="59"/>
      <c r="Q169" s="59"/>
    </row>
    <row r="170" spans="16:17" x14ac:dyDescent="0.25">
      <c r="P170" s="59"/>
      <c r="Q170" s="59"/>
    </row>
    <row r="171" spans="16:17" x14ac:dyDescent="0.25">
      <c r="P171" s="59"/>
      <c r="Q171" s="59"/>
    </row>
    <row r="172" spans="16:17" x14ac:dyDescent="0.25">
      <c r="P172" s="59"/>
      <c r="Q172" s="59"/>
    </row>
    <row r="173" spans="16:17" x14ac:dyDescent="0.25">
      <c r="P173" s="59"/>
      <c r="Q173" s="59"/>
    </row>
    <row r="174" spans="16:17" x14ac:dyDescent="0.25">
      <c r="P174" s="59"/>
      <c r="Q174" s="59"/>
    </row>
    <row r="175" spans="16:17" x14ac:dyDescent="0.25">
      <c r="P175" s="59"/>
      <c r="Q175" s="59"/>
    </row>
    <row r="176" spans="16:17" x14ac:dyDescent="0.25">
      <c r="P176" s="59"/>
      <c r="Q176" s="59"/>
    </row>
    <row r="177" spans="16:17" x14ac:dyDescent="0.25">
      <c r="P177" s="59"/>
      <c r="Q177" s="59"/>
    </row>
    <row r="178" spans="16:17" x14ac:dyDescent="0.25">
      <c r="P178" s="59"/>
      <c r="Q178" s="59"/>
    </row>
    <row r="179" spans="16:17" x14ac:dyDescent="0.25">
      <c r="P179" s="59"/>
      <c r="Q179" s="59"/>
    </row>
    <row r="180" spans="16:17" x14ac:dyDescent="0.25">
      <c r="P180" s="59"/>
      <c r="Q180" s="59"/>
    </row>
    <row r="181" spans="16:17" x14ac:dyDescent="0.25">
      <c r="P181" s="59"/>
      <c r="Q181" s="59"/>
    </row>
    <row r="182" spans="16:17" x14ac:dyDescent="0.25">
      <c r="P182" s="59"/>
      <c r="Q182" s="59"/>
    </row>
    <row r="183" spans="16:17" x14ac:dyDescent="0.25">
      <c r="P183" s="59"/>
      <c r="Q183" s="59"/>
    </row>
    <row r="184" spans="16:17" x14ac:dyDescent="0.25">
      <c r="P184" s="59"/>
      <c r="Q184" s="59"/>
    </row>
    <row r="185" spans="16:17" x14ac:dyDescent="0.25">
      <c r="P185" s="59"/>
      <c r="Q185" s="59"/>
    </row>
    <row r="186" spans="16:17" x14ac:dyDescent="0.25">
      <c r="P186" s="59"/>
      <c r="Q186" s="59"/>
    </row>
    <row r="187" spans="16:17" x14ac:dyDescent="0.25">
      <c r="P187" s="59"/>
      <c r="Q187" s="59"/>
    </row>
    <row r="188" spans="16:17" x14ac:dyDescent="0.25">
      <c r="P188" s="59"/>
      <c r="Q188" s="59"/>
    </row>
    <row r="189" spans="16:17" x14ac:dyDescent="0.25">
      <c r="P189" s="59"/>
      <c r="Q189" s="59"/>
    </row>
    <row r="190" spans="16:17" x14ac:dyDescent="0.25">
      <c r="P190" s="59"/>
      <c r="Q190" s="59"/>
    </row>
    <row r="191" spans="16:17" x14ac:dyDescent="0.25">
      <c r="P191" s="59"/>
      <c r="Q191" s="59"/>
    </row>
    <row r="192" spans="16:17" x14ac:dyDescent="0.25">
      <c r="P192" s="59"/>
      <c r="Q192" s="59"/>
    </row>
    <row r="193" spans="16:17" x14ac:dyDescent="0.25">
      <c r="P193" s="59"/>
      <c r="Q193" s="59"/>
    </row>
    <row r="194" spans="16:17" x14ac:dyDescent="0.25">
      <c r="P194" s="59"/>
      <c r="Q194" s="59"/>
    </row>
    <row r="195" spans="16:17" x14ac:dyDescent="0.25">
      <c r="P195" s="59"/>
      <c r="Q195" s="59"/>
    </row>
    <row r="196" spans="16:17" x14ac:dyDescent="0.25">
      <c r="P196" s="59"/>
      <c r="Q196" s="59"/>
    </row>
    <row r="197" spans="16:17" x14ac:dyDescent="0.25">
      <c r="P197" s="59"/>
      <c r="Q197" s="59"/>
    </row>
    <row r="198" spans="16:17" x14ac:dyDescent="0.25">
      <c r="P198" s="59"/>
      <c r="Q198" s="59"/>
    </row>
    <row r="199" spans="16:17" x14ac:dyDescent="0.25">
      <c r="P199" s="59"/>
      <c r="Q199" s="59"/>
    </row>
    <row r="200" spans="16:17" x14ac:dyDescent="0.25">
      <c r="P200" s="59"/>
      <c r="Q200" s="59"/>
    </row>
    <row r="201" spans="16:17" x14ac:dyDescent="0.25">
      <c r="P201" s="59"/>
      <c r="Q201" s="59"/>
    </row>
    <row r="202" spans="16:17" x14ac:dyDescent="0.25">
      <c r="P202" s="59"/>
      <c r="Q202" s="59"/>
    </row>
    <row r="203" spans="16:17" x14ac:dyDescent="0.25">
      <c r="P203" s="59"/>
      <c r="Q203" s="59"/>
    </row>
    <row r="204" spans="16:17" x14ac:dyDescent="0.25">
      <c r="P204" s="59"/>
      <c r="Q204" s="59"/>
    </row>
    <row r="205" spans="16:17" x14ac:dyDescent="0.25">
      <c r="P205" s="59"/>
      <c r="Q205" s="59"/>
    </row>
    <row r="206" spans="16:17" x14ac:dyDescent="0.25">
      <c r="P206" s="59"/>
      <c r="Q206" s="59"/>
    </row>
    <row r="207" spans="16:17" x14ac:dyDescent="0.25">
      <c r="P207" s="59"/>
      <c r="Q207" s="59"/>
    </row>
    <row r="208" spans="16:17" x14ac:dyDescent="0.25">
      <c r="P208" s="59"/>
      <c r="Q208" s="59"/>
    </row>
    <row r="209" spans="16:17" x14ac:dyDescent="0.25">
      <c r="P209" s="59"/>
      <c r="Q209" s="59"/>
    </row>
    <row r="210" spans="16:17" x14ac:dyDescent="0.25">
      <c r="P210" s="59"/>
      <c r="Q210" s="59"/>
    </row>
    <row r="211" spans="16:17" x14ac:dyDescent="0.25">
      <c r="P211" s="59"/>
      <c r="Q211" s="59"/>
    </row>
    <row r="212" spans="16:17" x14ac:dyDescent="0.25">
      <c r="P212" s="59"/>
      <c r="Q212" s="59"/>
    </row>
    <row r="213" spans="16:17" x14ac:dyDescent="0.25">
      <c r="P213" s="59"/>
      <c r="Q213" s="59"/>
    </row>
    <row r="214" spans="16:17" x14ac:dyDescent="0.25">
      <c r="P214" s="59"/>
      <c r="Q214" s="59"/>
    </row>
    <row r="215" spans="16:17" x14ac:dyDescent="0.25">
      <c r="P215" s="59"/>
      <c r="Q215" s="59"/>
    </row>
    <row r="216" spans="16:17" x14ac:dyDescent="0.25">
      <c r="P216" s="59"/>
      <c r="Q216" s="59"/>
    </row>
    <row r="217" spans="16:17" x14ac:dyDescent="0.25">
      <c r="P217" s="59"/>
      <c r="Q217" s="59"/>
    </row>
    <row r="218" spans="16:17" x14ac:dyDescent="0.25">
      <c r="P218" s="59"/>
      <c r="Q218" s="59"/>
    </row>
    <row r="219" spans="16:17" x14ac:dyDescent="0.25">
      <c r="P219" s="59"/>
      <c r="Q219" s="59"/>
    </row>
    <row r="220" spans="16:17" x14ac:dyDescent="0.25">
      <c r="P220" s="59"/>
      <c r="Q220" s="59"/>
    </row>
    <row r="221" spans="16:17" x14ac:dyDescent="0.25">
      <c r="P221" s="59"/>
      <c r="Q221" s="59"/>
    </row>
    <row r="222" spans="16:17" x14ac:dyDescent="0.25">
      <c r="P222" s="59"/>
      <c r="Q222" s="59"/>
    </row>
    <row r="223" spans="16:17" x14ac:dyDescent="0.25">
      <c r="P223" s="59"/>
      <c r="Q223" s="59"/>
    </row>
    <row r="224" spans="16:17" x14ac:dyDescent="0.25">
      <c r="P224" s="59"/>
      <c r="Q224" s="59"/>
    </row>
    <row r="225" spans="16:17" x14ac:dyDescent="0.25">
      <c r="P225" s="59"/>
      <c r="Q225" s="59"/>
    </row>
    <row r="226" spans="16:17" x14ac:dyDescent="0.25">
      <c r="P226" s="59"/>
      <c r="Q226" s="59"/>
    </row>
    <row r="227" spans="16:17" x14ac:dyDescent="0.25">
      <c r="P227" s="59"/>
      <c r="Q227" s="59"/>
    </row>
    <row r="228" spans="16:17" x14ac:dyDescent="0.25">
      <c r="P228" s="59"/>
      <c r="Q228" s="59"/>
    </row>
    <row r="229" spans="16:17" x14ac:dyDescent="0.25">
      <c r="P229" s="59"/>
      <c r="Q229" s="59"/>
    </row>
    <row r="230" spans="16:17" x14ac:dyDescent="0.25">
      <c r="P230" s="59"/>
      <c r="Q230" s="59"/>
    </row>
    <row r="231" spans="16:17" x14ac:dyDescent="0.25">
      <c r="P231" s="59"/>
      <c r="Q231" s="59"/>
    </row>
    <row r="232" spans="16:17" x14ac:dyDescent="0.25">
      <c r="P232" s="59"/>
      <c r="Q232" s="59"/>
    </row>
    <row r="233" spans="16:17" x14ac:dyDescent="0.25">
      <c r="P233" s="59"/>
      <c r="Q233" s="59"/>
    </row>
    <row r="234" spans="16:17" x14ac:dyDescent="0.25">
      <c r="P234" s="59"/>
      <c r="Q234" s="59"/>
    </row>
    <row r="235" spans="16:17" x14ac:dyDescent="0.25">
      <c r="P235" s="59"/>
      <c r="Q235" s="59"/>
    </row>
    <row r="236" spans="16:17" x14ac:dyDescent="0.25">
      <c r="P236" s="59"/>
      <c r="Q236" s="59"/>
    </row>
    <row r="237" spans="16:17" x14ac:dyDescent="0.25">
      <c r="P237" s="59"/>
      <c r="Q237" s="59"/>
    </row>
    <row r="238" spans="16:17" x14ac:dyDescent="0.25">
      <c r="P238" s="59"/>
      <c r="Q238" s="59"/>
    </row>
    <row r="239" spans="16:17" x14ac:dyDescent="0.25">
      <c r="P239" s="59"/>
      <c r="Q239" s="59"/>
    </row>
    <row r="240" spans="16:17" x14ac:dyDescent="0.25">
      <c r="P240" s="59"/>
      <c r="Q240" s="59"/>
    </row>
    <row r="241" spans="16:17" x14ac:dyDescent="0.25">
      <c r="P241" s="59"/>
      <c r="Q241" s="59"/>
    </row>
    <row r="242" spans="16:17" x14ac:dyDescent="0.25">
      <c r="P242" s="59"/>
      <c r="Q242" s="59"/>
    </row>
    <row r="243" spans="16:17" x14ac:dyDescent="0.25">
      <c r="P243" s="59"/>
      <c r="Q243" s="59"/>
    </row>
    <row r="244" spans="16:17" x14ac:dyDescent="0.25">
      <c r="P244" s="59"/>
      <c r="Q244" s="59"/>
    </row>
    <row r="245" spans="16:17" x14ac:dyDescent="0.25">
      <c r="P245" s="59"/>
      <c r="Q245" s="59"/>
    </row>
    <row r="246" spans="16:17" x14ac:dyDescent="0.25">
      <c r="P246" s="59"/>
      <c r="Q246" s="59"/>
    </row>
    <row r="247" spans="16:17" x14ac:dyDescent="0.25">
      <c r="P247" s="59"/>
      <c r="Q247" s="59"/>
    </row>
    <row r="248" spans="16:17" x14ac:dyDescent="0.25">
      <c r="P248" s="59"/>
      <c r="Q248" s="59"/>
    </row>
    <row r="249" spans="16:17" x14ac:dyDescent="0.25">
      <c r="P249" s="59"/>
      <c r="Q249" s="59"/>
    </row>
    <row r="250" spans="16:17" x14ac:dyDescent="0.25">
      <c r="P250" s="59"/>
      <c r="Q250" s="59"/>
    </row>
    <row r="251" spans="16:17" x14ac:dyDescent="0.25">
      <c r="P251" s="59"/>
      <c r="Q251" s="59"/>
    </row>
    <row r="252" spans="16:17" x14ac:dyDescent="0.25">
      <c r="P252" s="59"/>
      <c r="Q252" s="59"/>
    </row>
    <row r="253" spans="16:17" x14ac:dyDescent="0.25">
      <c r="P253" s="59"/>
      <c r="Q253" s="59"/>
    </row>
    <row r="254" spans="16:17" x14ac:dyDescent="0.25">
      <c r="P254" s="59"/>
      <c r="Q254" s="59"/>
    </row>
    <row r="255" spans="16:17" x14ac:dyDescent="0.25">
      <c r="P255" s="59"/>
      <c r="Q255" s="59"/>
    </row>
    <row r="256" spans="16:17" x14ac:dyDescent="0.25">
      <c r="P256" s="59"/>
      <c r="Q256" s="59"/>
    </row>
    <row r="257" spans="16:17" x14ac:dyDescent="0.25">
      <c r="P257" s="59"/>
      <c r="Q257" s="59"/>
    </row>
    <row r="258" spans="16:17" x14ac:dyDescent="0.25">
      <c r="P258" s="59"/>
      <c r="Q258" s="59"/>
    </row>
    <row r="259" spans="16:17" x14ac:dyDescent="0.25">
      <c r="P259" s="59"/>
      <c r="Q259" s="59"/>
    </row>
    <row r="260" spans="16:17" x14ac:dyDescent="0.25">
      <c r="P260" s="59"/>
      <c r="Q260" s="59"/>
    </row>
    <row r="261" spans="16:17" x14ac:dyDescent="0.25">
      <c r="P261" s="59"/>
      <c r="Q261" s="59"/>
    </row>
    <row r="262" spans="16:17" x14ac:dyDescent="0.25">
      <c r="P262" s="59"/>
      <c r="Q262" s="59"/>
    </row>
    <row r="263" spans="16:17" x14ac:dyDescent="0.25">
      <c r="P263" s="59"/>
      <c r="Q263" s="59"/>
    </row>
    <row r="264" spans="16:17" x14ac:dyDescent="0.25">
      <c r="P264" s="59"/>
      <c r="Q264" s="59"/>
    </row>
    <row r="265" spans="16:17" x14ac:dyDescent="0.25">
      <c r="P265" s="59"/>
      <c r="Q265" s="59"/>
    </row>
    <row r="266" spans="16:17" x14ac:dyDescent="0.25">
      <c r="P266" s="59"/>
      <c r="Q266" s="59"/>
    </row>
    <row r="267" spans="16:17" x14ac:dyDescent="0.25">
      <c r="P267" s="59"/>
      <c r="Q267" s="59"/>
    </row>
    <row r="268" spans="16:17" x14ac:dyDescent="0.25">
      <c r="P268" s="59"/>
      <c r="Q268" s="59"/>
    </row>
    <row r="269" spans="16:17" x14ac:dyDescent="0.25">
      <c r="P269" s="59"/>
      <c r="Q269" s="59"/>
    </row>
    <row r="270" spans="16:17" x14ac:dyDescent="0.25">
      <c r="P270" s="59"/>
      <c r="Q270" s="59"/>
    </row>
    <row r="271" spans="16:17" x14ac:dyDescent="0.25">
      <c r="P271" s="59"/>
      <c r="Q271" s="59"/>
    </row>
    <row r="272" spans="16:17" x14ac:dyDescent="0.25">
      <c r="P272" s="59"/>
      <c r="Q272" s="59"/>
    </row>
    <row r="273" spans="16:17" x14ac:dyDescent="0.25">
      <c r="P273" s="59"/>
      <c r="Q273" s="59"/>
    </row>
    <row r="274" spans="16:17" x14ac:dyDescent="0.25">
      <c r="P274" s="59"/>
      <c r="Q274" s="59"/>
    </row>
    <row r="275" spans="16:17" x14ac:dyDescent="0.25">
      <c r="P275" s="59"/>
      <c r="Q275" s="59"/>
    </row>
    <row r="276" spans="16:17" x14ac:dyDescent="0.25">
      <c r="P276" s="59"/>
      <c r="Q276" s="59"/>
    </row>
    <row r="277" spans="16:17" x14ac:dyDescent="0.25">
      <c r="P277" s="59"/>
      <c r="Q277" s="59"/>
    </row>
    <row r="278" spans="16:17" x14ac:dyDescent="0.25">
      <c r="P278" s="59"/>
      <c r="Q278" s="59"/>
    </row>
    <row r="279" spans="16:17" x14ac:dyDescent="0.25">
      <c r="P279" s="59"/>
      <c r="Q279" s="59"/>
    </row>
    <row r="280" spans="16:17" x14ac:dyDescent="0.25">
      <c r="P280" s="59"/>
      <c r="Q280" s="59"/>
    </row>
    <row r="281" spans="16:17" x14ac:dyDescent="0.25">
      <c r="P281" s="59"/>
      <c r="Q281" s="59"/>
    </row>
    <row r="282" spans="16:17" x14ac:dyDescent="0.25">
      <c r="P282" s="59"/>
      <c r="Q282" s="59"/>
    </row>
    <row r="283" spans="16:17" x14ac:dyDescent="0.25">
      <c r="P283" s="59"/>
      <c r="Q283" s="59"/>
    </row>
    <row r="284" spans="16:17" x14ac:dyDescent="0.25">
      <c r="P284" s="59"/>
      <c r="Q284" s="59"/>
    </row>
    <row r="285" spans="16:17" x14ac:dyDescent="0.25">
      <c r="P285" s="59"/>
      <c r="Q285" s="59"/>
    </row>
    <row r="286" spans="16:17" x14ac:dyDescent="0.25">
      <c r="P286" s="59"/>
      <c r="Q286" s="59"/>
    </row>
    <row r="287" spans="16:17" x14ac:dyDescent="0.25">
      <c r="P287" s="59"/>
      <c r="Q287" s="59"/>
    </row>
    <row r="288" spans="16:17" x14ac:dyDescent="0.25">
      <c r="P288" s="59"/>
      <c r="Q288" s="59"/>
    </row>
    <row r="289" spans="16:17" x14ac:dyDescent="0.25">
      <c r="P289" s="59"/>
      <c r="Q289" s="59"/>
    </row>
    <row r="290" spans="16:17" x14ac:dyDescent="0.25">
      <c r="P290" s="59"/>
      <c r="Q290" s="59"/>
    </row>
    <row r="291" spans="16:17" x14ac:dyDescent="0.25">
      <c r="P291" s="59"/>
      <c r="Q291" s="59"/>
    </row>
    <row r="292" spans="16:17" x14ac:dyDescent="0.25">
      <c r="P292" s="59"/>
      <c r="Q292" s="59"/>
    </row>
    <row r="293" spans="16:17" x14ac:dyDescent="0.25">
      <c r="P293" s="59"/>
      <c r="Q293" s="59"/>
    </row>
    <row r="294" spans="16:17" x14ac:dyDescent="0.25">
      <c r="P294" s="59"/>
      <c r="Q294" s="59"/>
    </row>
    <row r="295" spans="16:17" x14ac:dyDescent="0.25">
      <c r="P295" s="59"/>
      <c r="Q295" s="59"/>
    </row>
    <row r="296" spans="16:17" x14ac:dyDescent="0.25">
      <c r="P296" s="59"/>
      <c r="Q296" s="59"/>
    </row>
    <row r="297" spans="16:17" x14ac:dyDescent="0.25">
      <c r="P297" s="59"/>
      <c r="Q297" s="59"/>
    </row>
    <row r="298" spans="16:17" x14ac:dyDescent="0.25">
      <c r="P298" s="59"/>
      <c r="Q298" s="59"/>
    </row>
    <row r="299" spans="16:17" x14ac:dyDescent="0.25">
      <c r="P299" s="59"/>
      <c r="Q299" s="59"/>
    </row>
    <row r="300" spans="16:17" x14ac:dyDescent="0.25">
      <c r="P300" s="59"/>
      <c r="Q300" s="59"/>
    </row>
    <row r="301" spans="16:17" x14ac:dyDescent="0.25">
      <c r="P301" s="59"/>
      <c r="Q301" s="59"/>
    </row>
    <row r="302" spans="16:17" x14ac:dyDescent="0.25">
      <c r="P302" s="59"/>
      <c r="Q302" s="59"/>
    </row>
    <row r="303" spans="16:17" x14ac:dyDescent="0.25">
      <c r="P303" s="59"/>
      <c r="Q303" s="59"/>
    </row>
    <row r="304" spans="16:17" x14ac:dyDescent="0.25">
      <c r="P304" s="59"/>
      <c r="Q304" s="59"/>
    </row>
    <row r="305" spans="16:17" x14ac:dyDescent="0.25">
      <c r="P305" s="59"/>
      <c r="Q305" s="59"/>
    </row>
    <row r="306" spans="16:17" x14ac:dyDescent="0.25">
      <c r="P306" s="59"/>
      <c r="Q306" s="59"/>
    </row>
    <row r="307" spans="16:17" x14ac:dyDescent="0.25">
      <c r="P307" s="59"/>
      <c r="Q307" s="59"/>
    </row>
    <row r="308" spans="16:17" x14ac:dyDescent="0.25">
      <c r="P308" s="59"/>
      <c r="Q308" s="59"/>
    </row>
    <row r="309" spans="16:17" x14ac:dyDescent="0.25">
      <c r="P309" s="59"/>
      <c r="Q309" s="59"/>
    </row>
    <row r="310" spans="16:17" x14ac:dyDescent="0.25">
      <c r="P310" s="59"/>
      <c r="Q310" s="59"/>
    </row>
    <row r="311" spans="16:17" x14ac:dyDescent="0.25">
      <c r="P311" s="59"/>
      <c r="Q311" s="59"/>
    </row>
    <row r="312" spans="16:17" x14ac:dyDescent="0.25">
      <c r="P312" s="59"/>
      <c r="Q312" s="59"/>
    </row>
    <row r="313" spans="16:17" x14ac:dyDescent="0.25">
      <c r="P313" s="59"/>
      <c r="Q313" s="59"/>
    </row>
    <row r="314" spans="16:17" x14ac:dyDescent="0.25">
      <c r="P314" s="59"/>
      <c r="Q314" s="59"/>
    </row>
    <row r="315" spans="16:17" x14ac:dyDescent="0.25">
      <c r="P315" s="59"/>
      <c r="Q315" s="59"/>
    </row>
    <row r="316" spans="16:17" x14ac:dyDescent="0.25">
      <c r="P316" s="59"/>
      <c r="Q316" s="59"/>
    </row>
    <row r="317" spans="16:17" x14ac:dyDescent="0.25">
      <c r="P317" s="59"/>
      <c r="Q317" s="59"/>
    </row>
    <row r="318" spans="16:17" x14ac:dyDescent="0.25">
      <c r="P318" s="59"/>
      <c r="Q318" s="59"/>
    </row>
    <row r="319" spans="16:17" x14ac:dyDescent="0.25">
      <c r="P319" s="59"/>
      <c r="Q319" s="59"/>
    </row>
    <row r="320" spans="16:17" x14ac:dyDescent="0.25">
      <c r="P320" s="59"/>
      <c r="Q320" s="59"/>
    </row>
    <row r="321" spans="16:17" x14ac:dyDescent="0.25">
      <c r="P321" s="59"/>
      <c r="Q321" s="59"/>
    </row>
    <row r="322" spans="16:17" x14ac:dyDescent="0.25">
      <c r="P322" s="59"/>
      <c r="Q322" s="59"/>
    </row>
    <row r="323" spans="16:17" x14ac:dyDescent="0.25">
      <c r="P323" s="59"/>
      <c r="Q323" s="59"/>
    </row>
    <row r="324" spans="16:17" x14ac:dyDescent="0.25">
      <c r="P324" s="59"/>
      <c r="Q324" s="59"/>
    </row>
    <row r="325" spans="16:17" x14ac:dyDescent="0.25">
      <c r="P325" s="59"/>
      <c r="Q325" s="59"/>
    </row>
    <row r="326" spans="16:17" x14ac:dyDescent="0.25">
      <c r="P326" s="59"/>
      <c r="Q326" s="59"/>
    </row>
    <row r="327" spans="16:17" x14ac:dyDescent="0.25">
      <c r="P327" s="59"/>
      <c r="Q327" s="59"/>
    </row>
    <row r="328" spans="16:17" x14ac:dyDescent="0.25">
      <c r="P328" s="59"/>
      <c r="Q328" s="59"/>
    </row>
    <row r="329" spans="16:17" x14ac:dyDescent="0.25">
      <c r="P329" s="59"/>
      <c r="Q329" s="59"/>
    </row>
    <row r="330" spans="16:17" x14ac:dyDescent="0.25">
      <c r="P330" s="59"/>
      <c r="Q330" s="59"/>
    </row>
    <row r="331" spans="16:17" x14ac:dyDescent="0.25">
      <c r="P331" s="59"/>
      <c r="Q331" s="59"/>
    </row>
    <row r="332" spans="16:17" x14ac:dyDescent="0.25">
      <c r="P332" s="59"/>
      <c r="Q332" s="59"/>
    </row>
    <row r="333" spans="16:17" x14ac:dyDescent="0.25">
      <c r="P333" s="59"/>
      <c r="Q333" s="59"/>
    </row>
    <row r="334" spans="16:17" x14ac:dyDescent="0.25">
      <c r="P334" s="59"/>
      <c r="Q334" s="59"/>
    </row>
    <row r="335" spans="16:17" x14ac:dyDescent="0.25">
      <c r="P335" s="59"/>
      <c r="Q335" s="59"/>
    </row>
    <row r="336" spans="16:17" x14ac:dyDescent="0.25">
      <c r="P336" s="59"/>
      <c r="Q336" s="59"/>
    </row>
    <row r="337" spans="16:17" x14ac:dyDescent="0.25">
      <c r="P337" s="59"/>
      <c r="Q337" s="59"/>
    </row>
    <row r="338" spans="16:17" x14ac:dyDescent="0.25">
      <c r="P338" s="59"/>
      <c r="Q338" s="59"/>
    </row>
    <row r="339" spans="16:17" x14ac:dyDescent="0.25">
      <c r="P339" s="59"/>
      <c r="Q339" s="59"/>
    </row>
    <row r="340" spans="16:17" x14ac:dyDescent="0.25">
      <c r="P340" s="59"/>
      <c r="Q340" s="59"/>
    </row>
    <row r="341" spans="16:17" x14ac:dyDescent="0.25">
      <c r="P341" s="59"/>
      <c r="Q341" s="59"/>
    </row>
    <row r="342" spans="16:17" x14ac:dyDescent="0.25">
      <c r="P342" s="59"/>
      <c r="Q342" s="59"/>
    </row>
    <row r="343" spans="16:17" x14ac:dyDescent="0.25">
      <c r="P343" s="59"/>
      <c r="Q343" s="59"/>
    </row>
    <row r="344" spans="16:17" x14ac:dyDescent="0.25">
      <c r="P344" s="59"/>
      <c r="Q344" s="59"/>
    </row>
    <row r="345" spans="16:17" x14ac:dyDescent="0.25">
      <c r="P345" s="59"/>
      <c r="Q345" s="59"/>
    </row>
    <row r="346" spans="16:17" x14ac:dyDescent="0.25">
      <c r="P346" s="59"/>
      <c r="Q346" s="59"/>
    </row>
    <row r="347" spans="16:17" x14ac:dyDescent="0.25">
      <c r="P347" s="59"/>
      <c r="Q347" s="59"/>
    </row>
    <row r="348" spans="16:17" x14ac:dyDescent="0.25">
      <c r="P348" s="59"/>
      <c r="Q348" s="59"/>
    </row>
    <row r="349" spans="16:17" x14ac:dyDescent="0.25">
      <c r="P349" s="59"/>
      <c r="Q349" s="59"/>
    </row>
    <row r="350" spans="16:17" x14ac:dyDescent="0.25">
      <c r="P350" s="59"/>
      <c r="Q350" s="59"/>
    </row>
    <row r="351" spans="16:17" x14ac:dyDescent="0.25">
      <c r="P351" s="59"/>
      <c r="Q351" s="59"/>
    </row>
    <row r="352" spans="16:17" x14ac:dyDescent="0.25">
      <c r="P352" s="59"/>
      <c r="Q352" s="59"/>
    </row>
    <row r="353" spans="16:17" x14ac:dyDescent="0.25">
      <c r="P353" s="59"/>
      <c r="Q353" s="59"/>
    </row>
    <row r="354" spans="16:17" x14ac:dyDescent="0.25">
      <c r="P354" s="59"/>
      <c r="Q354" s="59"/>
    </row>
    <row r="355" spans="16:17" x14ac:dyDescent="0.25">
      <c r="P355" s="59"/>
      <c r="Q355" s="59"/>
    </row>
    <row r="356" spans="16:17" x14ac:dyDescent="0.25">
      <c r="P356" s="59"/>
      <c r="Q356" s="59"/>
    </row>
    <row r="357" spans="16:17" x14ac:dyDescent="0.25">
      <c r="P357" s="59"/>
      <c r="Q357" s="59"/>
    </row>
    <row r="358" spans="16:17" x14ac:dyDescent="0.25">
      <c r="P358" s="59"/>
      <c r="Q358" s="59"/>
    </row>
    <row r="359" spans="16:17" x14ac:dyDescent="0.25">
      <c r="P359" s="59"/>
      <c r="Q359" s="59"/>
    </row>
    <row r="360" spans="16:17" x14ac:dyDescent="0.25">
      <c r="P360" s="59"/>
      <c r="Q360" s="59"/>
    </row>
    <row r="361" spans="16:17" x14ac:dyDescent="0.25">
      <c r="P361" s="59"/>
      <c r="Q361" s="59"/>
    </row>
    <row r="362" spans="16:17" x14ac:dyDescent="0.25">
      <c r="P362" s="59"/>
      <c r="Q362" s="59"/>
    </row>
    <row r="363" spans="16:17" x14ac:dyDescent="0.25">
      <c r="P363" s="59"/>
      <c r="Q363" s="59"/>
    </row>
    <row r="364" spans="16:17" x14ac:dyDescent="0.25">
      <c r="P364" s="59"/>
      <c r="Q364" s="59"/>
    </row>
    <row r="365" spans="16:17" x14ac:dyDescent="0.25">
      <c r="P365" s="59"/>
      <c r="Q365" s="59"/>
    </row>
    <row r="366" spans="16:17" x14ac:dyDescent="0.25">
      <c r="P366" s="59"/>
      <c r="Q366" s="59"/>
    </row>
    <row r="367" spans="16:17" x14ac:dyDescent="0.25">
      <c r="P367" s="59"/>
      <c r="Q367" s="59"/>
    </row>
    <row r="368" spans="16:17" x14ac:dyDescent="0.25">
      <c r="P368" s="59"/>
      <c r="Q368" s="59"/>
    </row>
    <row r="369" spans="16:17" x14ac:dyDescent="0.25">
      <c r="P369" s="59"/>
      <c r="Q369" s="59"/>
    </row>
    <row r="370" spans="16:17" x14ac:dyDescent="0.25">
      <c r="P370" s="59"/>
      <c r="Q370" s="59"/>
    </row>
    <row r="371" spans="16:17" x14ac:dyDescent="0.25">
      <c r="P371" s="59"/>
      <c r="Q371" s="59"/>
    </row>
    <row r="372" spans="16:17" x14ac:dyDescent="0.25">
      <c r="P372" s="59"/>
      <c r="Q372" s="59"/>
    </row>
    <row r="373" spans="16:17" x14ac:dyDescent="0.25">
      <c r="P373" s="59"/>
      <c r="Q373" s="59"/>
    </row>
    <row r="374" spans="16:17" x14ac:dyDescent="0.25">
      <c r="P374" s="59"/>
      <c r="Q374" s="59"/>
    </row>
    <row r="375" spans="16:17" x14ac:dyDescent="0.25">
      <c r="P375" s="59"/>
      <c r="Q375" s="59"/>
    </row>
    <row r="376" spans="16:17" x14ac:dyDescent="0.25">
      <c r="P376" s="59"/>
      <c r="Q376" s="59"/>
    </row>
    <row r="377" spans="16:17" x14ac:dyDescent="0.25">
      <c r="P377" s="59"/>
      <c r="Q377" s="59"/>
    </row>
    <row r="378" spans="16:17" x14ac:dyDescent="0.25">
      <c r="P378" s="59"/>
      <c r="Q378" s="59"/>
    </row>
    <row r="379" spans="16:17" x14ac:dyDescent="0.25">
      <c r="P379" s="59"/>
      <c r="Q379" s="59"/>
    </row>
    <row r="380" spans="16:17" x14ac:dyDescent="0.25">
      <c r="P380" s="59"/>
      <c r="Q380" s="59"/>
    </row>
    <row r="381" spans="16:17" x14ac:dyDescent="0.25">
      <c r="P381" s="59"/>
      <c r="Q381" s="59"/>
    </row>
    <row r="382" spans="16:17" x14ac:dyDescent="0.25">
      <c r="P382" s="59"/>
      <c r="Q382" s="59"/>
    </row>
    <row r="383" spans="16:17" x14ac:dyDescent="0.25">
      <c r="P383" s="59"/>
      <c r="Q383" s="59"/>
    </row>
    <row r="384" spans="16:17" x14ac:dyDescent="0.25">
      <c r="P384" s="59"/>
      <c r="Q384" s="59"/>
    </row>
    <row r="385" spans="16:17" x14ac:dyDescent="0.25">
      <c r="P385" s="59"/>
      <c r="Q385" s="59"/>
    </row>
    <row r="386" spans="16:17" x14ac:dyDescent="0.25">
      <c r="P386" s="59"/>
      <c r="Q386" s="59"/>
    </row>
    <row r="387" spans="16:17" x14ac:dyDescent="0.25">
      <c r="P387" s="59"/>
      <c r="Q387" s="59"/>
    </row>
    <row r="388" spans="16:17" x14ac:dyDescent="0.25">
      <c r="P388" s="59"/>
      <c r="Q388" s="59"/>
    </row>
    <row r="389" spans="16:17" x14ac:dyDescent="0.25">
      <c r="P389" s="59"/>
      <c r="Q389" s="59"/>
    </row>
    <row r="390" spans="16:17" x14ac:dyDescent="0.25">
      <c r="P390" s="59"/>
      <c r="Q390" s="59"/>
    </row>
    <row r="391" spans="16:17" x14ac:dyDescent="0.25">
      <c r="P391" s="59"/>
      <c r="Q391" s="59"/>
    </row>
    <row r="392" spans="16:17" x14ac:dyDescent="0.25">
      <c r="P392" s="59"/>
      <c r="Q392" s="59"/>
    </row>
    <row r="393" spans="16:17" x14ac:dyDescent="0.25">
      <c r="P393" s="59"/>
      <c r="Q393" s="59"/>
    </row>
    <row r="394" spans="16:17" x14ac:dyDescent="0.25">
      <c r="P394" s="59"/>
      <c r="Q394" s="59"/>
    </row>
    <row r="395" spans="16:17" x14ac:dyDescent="0.25">
      <c r="P395" s="59"/>
      <c r="Q395" s="59"/>
    </row>
    <row r="396" spans="16:17" x14ac:dyDescent="0.25">
      <c r="P396" s="59"/>
      <c r="Q396" s="59"/>
    </row>
    <row r="397" spans="16:17" x14ac:dyDescent="0.25">
      <c r="P397" s="59"/>
      <c r="Q397" s="59"/>
    </row>
    <row r="398" spans="16:17" x14ac:dyDescent="0.25">
      <c r="P398" s="59"/>
      <c r="Q398" s="59"/>
    </row>
    <row r="399" spans="16:17" x14ac:dyDescent="0.25">
      <c r="P399" s="59"/>
      <c r="Q399" s="59"/>
    </row>
    <row r="400" spans="16:17" x14ac:dyDescent="0.25">
      <c r="P400" s="59"/>
      <c r="Q400" s="59"/>
    </row>
    <row r="401" spans="16:17" x14ac:dyDescent="0.25">
      <c r="P401" s="59"/>
      <c r="Q401" s="59"/>
    </row>
    <row r="402" spans="16:17" x14ac:dyDescent="0.25">
      <c r="P402" s="59"/>
      <c r="Q402" s="59"/>
    </row>
    <row r="403" spans="16:17" x14ac:dyDescent="0.25">
      <c r="P403" s="59"/>
      <c r="Q403" s="59"/>
    </row>
    <row r="404" spans="16:17" x14ac:dyDescent="0.25">
      <c r="P404" s="59"/>
      <c r="Q404" s="59"/>
    </row>
    <row r="405" spans="16:17" x14ac:dyDescent="0.25">
      <c r="P405" s="59"/>
      <c r="Q405" s="59"/>
    </row>
    <row r="406" spans="16:17" x14ac:dyDescent="0.25">
      <c r="P406" s="59"/>
      <c r="Q406" s="59"/>
    </row>
    <row r="407" spans="16:17" x14ac:dyDescent="0.25">
      <c r="P407" s="59"/>
      <c r="Q407" s="59"/>
    </row>
    <row r="408" spans="16:17" x14ac:dyDescent="0.25">
      <c r="P408" s="59"/>
      <c r="Q408" s="59"/>
    </row>
    <row r="409" spans="16:17" x14ac:dyDescent="0.25">
      <c r="P409" s="59"/>
      <c r="Q409" s="59"/>
    </row>
    <row r="410" spans="16:17" x14ac:dyDescent="0.25">
      <c r="P410" s="59"/>
      <c r="Q410" s="59"/>
    </row>
    <row r="411" spans="16:17" x14ac:dyDescent="0.25">
      <c r="P411" s="59"/>
      <c r="Q411" s="59"/>
    </row>
    <row r="412" spans="16:17" x14ac:dyDescent="0.25">
      <c r="P412" s="59"/>
      <c r="Q412" s="59"/>
    </row>
    <row r="413" spans="16:17" x14ac:dyDescent="0.25">
      <c r="P413" s="59"/>
      <c r="Q413" s="59"/>
    </row>
    <row r="414" spans="16:17" x14ac:dyDescent="0.25">
      <c r="P414" s="59"/>
      <c r="Q414" s="59"/>
    </row>
    <row r="415" spans="16:17" x14ac:dyDescent="0.25">
      <c r="P415" s="59"/>
      <c r="Q415" s="59"/>
    </row>
    <row r="416" spans="16:17" x14ac:dyDescent="0.25">
      <c r="P416" s="59"/>
      <c r="Q416" s="59"/>
    </row>
    <row r="417" spans="16:17" x14ac:dyDescent="0.25">
      <c r="P417" s="59"/>
      <c r="Q417" s="59"/>
    </row>
    <row r="418" spans="16:17" x14ac:dyDescent="0.25">
      <c r="P418" s="59"/>
      <c r="Q418" s="59"/>
    </row>
    <row r="419" spans="16:17" x14ac:dyDescent="0.25">
      <c r="P419" s="59"/>
      <c r="Q419" s="59"/>
    </row>
    <row r="420" spans="16:17" x14ac:dyDescent="0.25">
      <c r="P420" s="59"/>
      <c r="Q420" s="59"/>
    </row>
    <row r="421" spans="16:17" x14ac:dyDescent="0.25">
      <c r="P421" s="59"/>
      <c r="Q421" s="59"/>
    </row>
    <row r="422" spans="16:17" x14ac:dyDescent="0.25">
      <c r="P422" s="59"/>
      <c r="Q422" s="59"/>
    </row>
    <row r="423" spans="16:17" x14ac:dyDescent="0.25">
      <c r="P423" s="59"/>
      <c r="Q423" s="59"/>
    </row>
    <row r="424" spans="16:17" x14ac:dyDescent="0.25">
      <c r="P424" s="59"/>
      <c r="Q424" s="59"/>
    </row>
    <row r="425" spans="16:17" x14ac:dyDescent="0.25">
      <c r="P425" s="59"/>
      <c r="Q425" s="59"/>
    </row>
    <row r="426" spans="16:17" x14ac:dyDescent="0.25">
      <c r="P426" s="59"/>
      <c r="Q426" s="59"/>
    </row>
    <row r="427" spans="16:17" x14ac:dyDescent="0.25">
      <c r="P427" s="59"/>
      <c r="Q427" s="59"/>
    </row>
    <row r="428" spans="16:17" x14ac:dyDescent="0.25">
      <c r="P428" s="59"/>
      <c r="Q428" s="59"/>
    </row>
    <row r="429" spans="16:17" x14ac:dyDescent="0.25">
      <c r="P429" s="59"/>
      <c r="Q429" s="59"/>
    </row>
    <row r="430" spans="16:17" x14ac:dyDescent="0.25">
      <c r="P430" s="59"/>
      <c r="Q430" s="59"/>
    </row>
    <row r="431" spans="16:17" x14ac:dyDescent="0.25">
      <c r="P431" s="59"/>
      <c r="Q431" s="59"/>
    </row>
    <row r="432" spans="16:17" x14ac:dyDescent="0.25">
      <c r="P432" s="59"/>
      <c r="Q432" s="59"/>
    </row>
    <row r="433" spans="16:17" x14ac:dyDescent="0.25">
      <c r="P433" s="59"/>
      <c r="Q433" s="59"/>
    </row>
    <row r="434" spans="16:17" x14ac:dyDescent="0.25">
      <c r="P434" s="59"/>
      <c r="Q434" s="59"/>
    </row>
    <row r="435" spans="16:17" x14ac:dyDescent="0.25">
      <c r="P435" s="59"/>
      <c r="Q435" s="59"/>
    </row>
    <row r="436" spans="16:17" x14ac:dyDescent="0.25">
      <c r="P436" s="59"/>
      <c r="Q436" s="59"/>
    </row>
    <row r="437" spans="16:17" x14ac:dyDescent="0.25">
      <c r="P437" s="59"/>
      <c r="Q437" s="59"/>
    </row>
    <row r="438" spans="16:17" x14ac:dyDescent="0.25">
      <c r="P438" s="59"/>
      <c r="Q438" s="59"/>
    </row>
    <row r="439" spans="16:17" x14ac:dyDescent="0.25">
      <c r="P439" s="59"/>
      <c r="Q439" s="59"/>
    </row>
    <row r="440" spans="16:17" x14ac:dyDescent="0.25">
      <c r="P440" s="59"/>
      <c r="Q440" s="59"/>
    </row>
    <row r="441" spans="16:17" x14ac:dyDescent="0.25">
      <c r="P441" s="59"/>
      <c r="Q441" s="59"/>
    </row>
    <row r="442" spans="16:17" x14ac:dyDescent="0.25">
      <c r="P442" s="59"/>
      <c r="Q442" s="59"/>
    </row>
    <row r="443" spans="16:17" x14ac:dyDescent="0.25">
      <c r="P443" s="59"/>
      <c r="Q443" s="59"/>
    </row>
    <row r="444" spans="16:17" x14ac:dyDescent="0.25">
      <c r="P444" s="59"/>
      <c r="Q444" s="59"/>
    </row>
    <row r="445" spans="16:17" x14ac:dyDescent="0.25">
      <c r="P445" s="59"/>
      <c r="Q445" s="59"/>
    </row>
    <row r="446" spans="16:17" x14ac:dyDescent="0.25">
      <c r="P446" s="59"/>
      <c r="Q446" s="59"/>
    </row>
    <row r="447" spans="16:17" x14ac:dyDescent="0.25">
      <c r="P447" s="59"/>
      <c r="Q447" s="59"/>
    </row>
    <row r="448" spans="16:17" x14ac:dyDescent="0.25">
      <c r="P448" s="59"/>
      <c r="Q448" s="59"/>
    </row>
    <row r="449" spans="16:17" x14ac:dyDescent="0.25">
      <c r="P449" s="59"/>
      <c r="Q449" s="59"/>
    </row>
    <row r="450" spans="16:17" x14ac:dyDescent="0.25">
      <c r="P450" s="59"/>
      <c r="Q450" s="59"/>
    </row>
    <row r="451" spans="16:17" x14ac:dyDescent="0.25">
      <c r="P451" s="59"/>
      <c r="Q451" s="59"/>
    </row>
    <row r="452" spans="16:17" x14ac:dyDescent="0.25">
      <c r="P452" s="59"/>
      <c r="Q452" s="59"/>
    </row>
    <row r="453" spans="16:17" x14ac:dyDescent="0.25">
      <c r="P453" s="59"/>
      <c r="Q453" s="59"/>
    </row>
    <row r="454" spans="16:17" x14ac:dyDescent="0.25">
      <c r="P454" s="59"/>
      <c r="Q454" s="59"/>
    </row>
    <row r="455" spans="16:17" x14ac:dyDescent="0.25">
      <c r="P455" s="59"/>
      <c r="Q455" s="59"/>
    </row>
    <row r="456" spans="16:17" x14ac:dyDescent="0.25">
      <c r="P456" s="59"/>
      <c r="Q456" s="59"/>
    </row>
    <row r="457" spans="16:17" x14ac:dyDescent="0.25">
      <c r="P457" s="59"/>
      <c r="Q457" s="59"/>
    </row>
    <row r="458" spans="16:17" x14ac:dyDescent="0.25">
      <c r="P458" s="59"/>
      <c r="Q458" s="59"/>
    </row>
    <row r="459" spans="16:17" x14ac:dyDescent="0.25">
      <c r="P459" s="59"/>
      <c r="Q459" s="59"/>
    </row>
    <row r="460" spans="16:17" x14ac:dyDescent="0.25">
      <c r="P460" s="59"/>
      <c r="Q460" s="59"/>
    </row>
    <row r="461" spans="16:17" x14ac:dyDescent="0.25">
      <c r="P461" s="59"/>
      <c r="Q461" s="59"/>
    </row>
    <row r="462" spans="16:17" x14ac:dyDescent="0.25">
      <c r="P462" s="59"/>
      <c r="Q462" s="59"/>
    </row>
    <row r="463" spans="16:17" x14ac:dyDescent="0.25">
      <c r="P463" s="59"/>
      <c r="Q463" s="59"/>
    </row>
    <row r="464" spans="16:17" x14ac:dyDescent="0.25">
      <c r="P464" s="59"/>
      <c r="Q464" s="59"/>
    </row>
    <row r="465" spans="16:17" x14ac:dyDescent="0.25">
      <c r="P465" s="59"/>
      <c r="Q465" s="59"/>
    </row>
    <row r="466" spans="16:17" x14ac:dyDescent="0.25">
      <c r="P466" s="59"/>
      <c r="Q466" s="59"/>
    </row>
    <row r="467" spans="16:17" x14ac:dyDescent="0.25">
      <c r="P467" s="59"/>
      <c r="Q467" s="59"/>
    </row>
    <row r="468" spans="16:17" x14ac:dyDescent="0.25">
      <c r="P468" s="59"/>
      <c r="Q468" s="59"/>
    </row>
    <row r="469" spans="16:17" x14ac:dyDescent="0.25">
      <c r="P469" s="59"/>
      <c r="Q469" s="59"/>
    </row>
    <row r="470" spans="16:17" x14ac:dyDescent="0.25">
      <c r="P470" s="59"/>
      <c r="Q470" s="59"/>
    </row>
    <row r="471" spans="16:17" x14ac:dyDescent="0.25">
      <c r="P471" s="59"/>
      <c r="Q471" s="59"/>
    </row>
    <row r="472" spans="16:17" x14ac:dyDescent="0.25">
      <c r="P472" s="59"/>
      <c r="Q472" s="59"/>
    </row>
    <row r="473" spans="16:17" x14ac:dyDescent="0.25">
      <c r="P473" s="59"/>
      <c r="Q473" s="59"/>
    </row>
    <row r="474" spans="16:17" x14ac:dyDescent="0.25">
      <c r="P474" s="59"/>
      <c r="Q474" s="59"/>
    </row>
    <row r="475" spans="16:17" x14ac:dyDescent="0.25">
      <c r="P475" s="59"/>
      <c r="Q475" s="59"/>
    </row>
    <row r="476" spans="16:17" x14ac:dyDescent="0.25">
      <c r="P476" s="59"/>
      <c r="Q476" s="59"/>
    </row>
    <row r="477" spans="16:17" x14ac:dyDescent="0.25">
      <c r="P477" s="59"/>
      <c r="Q477" s="59"/>
    </row>
    <row r="478" spans="16:17" x14ac:dyDescent="0.25">
      <c r="P478" s="59"/>
      <c r="Q478" s="59"/>
    </row>
    <row r="479" spans="16:17" x14ac:dyDescent="0.25">
      <c r="P479" s="59"/>
      <c r="Q479" s="59"/>
    </row>
    <row r="480" spans="16:17" x14ac:dyDescent="0.25">
      <c r="P480" s="59"/>
      <c r="Q480" s="59"/>
    </row>
    <row r="481" spans="16:17" x14ac:dyDescent="0.25">
      <c r="P481" s="59"/>
      <c r="Q481" s="59"/>
    </row>
    <row r="482" spans="16:17" x14ac:dyDescent="0.25">
      <c r="P482" s="59"/>
      <c r="Q482" s="59"/>
    </row>
    <row r="483" spans="16:17" x14ac:dyDescent="0.25">
      <c r="P483" s="59"/>
      <c r="Q483" s="59"/>
    </row>
    <row r="484" spans="16:17" x14ac:dyDescent="0.25">
      <c r="P484" s="59"/>
      <c r="Q484" s="59"/>
    </row>
    <row r="485" spans="16:17" x14ac:dyDescent="0.25">
      <c r="P485" s="59"/>
      <c r="Q485" s="59"/>
    </row>
    <row r="486" spans="16:17" x14ac:dyDescent="0.25">
      <c r="P486" s="59"/>
      <c r="Q486" s="59"/>
    </row>
    <row r="487" spans="16:17" x14ac:dyDescent="0.25">
      <c r="P487" s="59"/>
      <c r="Q487" s="59"/>
    </row>
    <row r="488" spans="16:17" x14ac:dyDescent="0.25">
      <c r="P488" s="59"/>
      <c r="Q488" s="59"/>
    </row>
    <row r="489" spans="16:17" x14ac:dyDescent="0.25">
      <c r="P489" s="59"/>
      <c r="Q489" s="59"/>
    </row>
    <row r="490" spans="16:17" x14ac:dyDescent="0.25">
      <c r="P490" s="59"/>
      <c r="Q490" s="59"/>
    </row>
    <row r="491" spans="16:17" x14ac:dyDescent="0.25">
      <c r="P491" s="59"/>
      <c r="Q491" s="59"/>
    </row>
    <row r="492" spans="16:17" x14ac:dyDescent="0.25">
      <c r="P492" s="59"/>
      <c r="Q492" s="59"/>
    </row>
    <row r="493" spans="16:17" x14ac:dyDescent="0.25">
      <c r="P493" s="59"/>
      <c r="Q493" s="59"/>
    </row>
    <row r="494" spans="16:17" x14ac:dyDescent="0.25">
      <c r="P494" s="59"/>
      <c r="Q494" s="59"/>
    </row>
    <row r="495" spans="16:17" x14ac:dyDescent="0.25">
      <c r="P495" s="59"/>
      <c r="Q495" s="59"/>
    </row>
    <row r="496" spans="16:17" x14ac:dyDescent="0.25">
      <c r="P496" s="59"/>
      <c r="Q496" s="59"/>
    </row>
    <row r="497" spans="16:17" x14ac:dyDescent="0.25">
      <c r="P497" s="59"/>
      <c r="Q497" s="59"/>
    </row>
    <row r="498" spans="16:17" x14ac:dyDescent="0.25">
      <c r="P498" s="59"/>
      <c r="Q498" s="59"/>
    </row>
    <row r="499" spans="16:17" x14ac:dyDescent="0.25">
      <c r="P499" s="59"/>
      <c r="Q499" s="59"/>
    </row>
    <row r="500" spans="16:17" x14ac:dyDescent="0.25">
      <c r="P500" s="59"/>
      <c r="Q500" s="59"/>
    </row>
    <row r="501" spans="16:17" x14ac:dyDescent="0.25">
      <c r="P501" s="59"/>
      <c r="Q501" s="59"/>
    </row>
    <row r="502" spans="16:17" x14ac:dyDescent="0.25">
      <c r="P502" s="59"/>
      <c r="Q502" s="59"/>
    </row>
    <row r="503" spans="16:17" x14ac:dyDescent="0.25">
      <c r="P503" s="59"/>
      <c r="Q503" s="59"/>
    </row>
    <row r="504" spans="16:17" x14ac:dyDescent="0.25">
      <c r="P504" s="59"/>
      <c r="Q504" s="59"/>
    </row>
    <row r="505" spans="16:17" x14ac:dyDescent="0.25">
      <c r="P505" s="59"/>
      <c r="Q505" s="59"/>
    </row>
    <row r="506" spans="16:17" x14ac:dyDescent="0.25">
      <c r="P506" s="59"/>
      <c r="Q506" s="59"/>
    </row>
    <row r="507" spans="16:17" x14ac:dyDescent="0.25">
      <c r="P507" s="59"/>
      <c r="Q507" s="59"/>
    </row>
    <row r="508" spans="16:17" x14ac:dyDescent="0.25">
      <c r="P508" s="59"/>
      <c r="Q508" s="59"/>
    </row>
    <row r="509" spans="16:17" x14ac:dyDescent="0.25">
      <c r="P509" s="59"/>
      <c r="Q509" s="59"/>
    </row>
    <row r="510" spans="16:17" x14ac:dyDescent="0.25">
      <c r="P510" s="59"/>
      <c r="Q510" s="59"/>
    </row>
    <row r="511" spans="16:17" x14ac:dyDescent="0.25">
      <c r="P511" s="59"/>
      <c r="Q511" s="59"/>
    </row>
    <row r="512" spans="16:17" x14ac:dyDescent="0.25">
      <c r="P512" s="59"/>
      <c r="Q512" s="59"/>
    </row>
    <row r="513" spans="16:17" x14ac:dyDescent="0.25">
      <c r="P513" s="59"/>
      <c r="Q513" s="59"/>
    </row>
    <row r="514" spans="16:17" x14ac:dyDescent="0.25">
      <c r="P514" s="59"/>
      <c r="Q514" s="59"/>
    </row>
    <row r="515" spans="16:17" x14ac:dyDescent="0.25">
      <c r="P515" s="59"/>
      <c r="Q515" s="59"/>
    </row>
    <row r="516" spans="16:17" x14ac:dyDescent="0.25">
      <c r="P516" s="59"/>
      <c r="Q516" s="59"/>
    </row>
    <row r="517" spans="16:17" x14ac:dyDescent="0.25">
      <c r="P517" s="59"/>
      <c r="Q517" s="59"/>
    </row>
    <row r="518" spans="16:17" x14ac:dyDescent="0.25">
      <c r="P518" s="59"/>
      <c r="Q518" s="59"/>
    </row>
    <row r="519" spans="16:17" x14ac:dyDescent="0.25">
      <c r="P519" s="59"/>
      <c r="Q519" s="59"/>
    </row>
    <row r="520" spans="16:17" x14ac:dyDescent="0.25">
      <c r="P520" s="59"/>
      <c r="Q520" s="59"/>
    </row>
    <row r="521" spans="16:17" x14ac:dyDescent="0.25">
      <c r="P521" s="59"/>
      <c r="Q521" s="59"/>
    </row>
    <row r="522" spans="16:17" x14ac:dyDescent="0.25">
      <c r="P522" s="59"/>
      <c r="Q522" s="59"/>
    </row>
    <row r="523" spans="16:17" x14ac:dyDescent="0.25">
      <c r="P523" s="59"/>
      <c r="Q523" s="59"/>
    </row>
    <row r="524" spans="16:17" x14ac:dyDescent="0.25">
      <c r="P524" s="59"/>
      <c r="Q524" s="59"/>
    </row>
    <row r="525" spans="16:17" x14ac:dyDescent="0.25">
      <c r="P525" s="59"/>
      <c r="Q525" s="59"/>
    </row>
    <row r="526" spans="16:17" x14ac:dyDescent="0.25">
      <c r="P526" s="59"/>
      <c r="Q526" s="59"/>
    </row>
    <row r="527" spans="16:17" x14ac:dyDescent="0.25">
      <c r="P527" s="59"/>
      <c r="Q527" s="59"/>
    </row>
    <row r="528" spans="16:17" x14ac:dyDescent="0.25">
      <c r="P528" s="59"/>
      <c r="Q528" s="59"/>
    </row>
    <row r="529" spans="16:17" x14ac:dyDescent="0.25">
      <c r="P529" s="59"/>
      <c r="Q529" s="59"/>
    </row>
    <row r="530" spans="16:17" x14ac:dyDescent="0.25">
      <c r="P530" s="59"/>
      <c r="Q530" s="59"/>
    </row>
    <row r="531" spans="16:17" x14ac:dyDescent="0.25">
      <c r="P531" s="59"/>
      <c r="Q531" s="59"/>
    </row>
    <row r="532" spans="16:17" x14ac:dyDescent="0.25">
      <c r="P532" s="59"/>
      <c r="Q532" s="59"/>
    </row>
    <row r="533" spans="16:17" x14ac:dyDescent="0.25">
      <c r="P533" s="59"/>
      <c r="Q533" s="59"/>
    </row>
    <row r="534" spans="16:17" x14ac:dyDescent="0.25">
      <c r="P534" s="59"/>
      <c r="Q534" s="59"/>
    </row>
    <row r="535" spans="16:17" x14ac:dyDescent="0.25">
      <c r="P535" s="59"/>
      <c r="Q535" s="59"/>
    </row>
    <row r="536" spans="16:17" x14ac:dyDescent="0.25">
      <c r="P536" s="59"/>
      <c r="Q536" s="59"/>
    </row>
    <row r="537" spans="16:17" x14ac:dyDescent="0.25">
      <c r="P537" s="59"/>
      <c r="Q537" s="59"/>
    </row>
    <row r="538" spans="16:17" x14ac:dyDescent="0.25">
      <c r="P538" s="59"/>
      <c r="Q538" s="59"/>
    </row>
    <row r="539" spans="16:17" x14ac:dyDescent="0.25">
      <c r="P539" s="59"/>
      <c r="Q539" s="59"/>
    </row>
    <row r="540" spans="16:17" x14ac:dyDescent="0.25">
      <c r="P540" s="59"/>
      <c r="Q540" s="59"/>
    </row>
    <row r="541" spans="16:17" x14ac:dyDescent="0.25">
      <c r="P541" s="59"/>
      <c r="Q541" s="59"/>
    </row>
    <row r="542" spans="16:17" x14ac:dyDescent="0.25">
      <c r="P542" s="59"/>
      <c r="Q542" s="59"/>
    </row>
    <row r="543" spans="16:17" x14ac:dyDescent="0.25">
      <c r="P543" s="59"/>
      <c r="Q543" s="59"/>
    </row>
    <row r="544" spans="16:17" x14ac:dyDescent="0.25">
      <c r="P544" s="59"/>
      <c r="Q544" s="59"/>
    </row>
    <row r="545" spans="16:17" x14ac:dyDescent="0.25">
      <c r="P545" s="59"/>
      <c r="Q545" s="59"/>
    </row>
    <row r="546" spans="16:17" x14ac:dyDescent="0.25">
      <c r="P546" s="59"/>
      <c r="Q546" s="59"/>
    </row>
    <row r="547" spans="16:17" x14ac:dyDescent="0.25">
      <c r="P547" s="59"/>
      <c r="Q547" s="59"/>
    </row>
    <row r="548" spans="16:17" x14ac:dyDescent="0.25">
      <c r="P548" s="59"/>
      <c r="Q548" s="59"/>
    </row>
    <row r="549" spans="16:17" x14ac:dyDescent="0.25">
      <c r="P549" s="59"/>
      <c r="Q549" s="59"/>
    </row>
    <row r="550" spans="16:17" x14ac:dyDescent="0.25">
      <c r="P550" s="59"/>
      <c r="Q550" s="59"/>
    </row>
    <row r="551" spans="16:17" x14ac:dyDescent="0.25">
      <c r="P551" s="59"/>
      <c r="Q551" s="59"/>
    </row>
    <row r="552" spans="16:17" x14ac:dyDescent="0.25">
      <c r="P552" s="59"/>
      <c r="Q552" s="59"/>
    </row>
    <row r="553" spans="16:17" x14ac:dyDescent="0.25">
      <c r="P553" s="59"/>
      <c r="Q553" s="59"/>
    </row>
    <row r="554" spans="16:17" x14ac:dyDescent="0.25">
      <c r="P554" s="59"/>
      <c r="Q554" s="59"/>
    </row>
    <row r="555" spans="16:17" x14ac:dyDescent="0.25">
      <c r="P555" s="59"/>
      <c r="Q555" s="59"/>
    </row>
    <row r="556" spans="16:17" x14ac:dyDescent="0.25">
      <c r="P556" s="59"/>
      <c r="Q556" s="59"/>
    </row>
    <row r="557" spans="16:17" x14ac:dyDescent="0.25">
      <c r="P557" s="59"/>
      <c r="Q557" s="59"/>
    </row>
    <row r="558" spans="16:17" x14ac:dyDescent="0.25">
      <c r="P558" s="59"/>
      <c r="Q558" s="59"/>
    </row>
    <row r="559" spans="16:17" x14ac:dyDescent="0.25">
      <c r="P559" s="59"/>
      <c r="Q559" s="59"/>
    </row>
    <row r="560" spans="16:17" x14ac:dyDescent="0.25">
      <c r="P560" s="59"/>
      <c r="Q560" s="59"/>
    </row>
    <row r="561" spans="16:17" x14ac:dyDescent="0.25">
      <c r="P561" s="59"/>
      <c r="Q561" s="59"/>
    </row>
    <row r="562" spans="16:17" x14ac:dyDescent="0.25">
      <c r="P562" s="59"/>
      <c r="Q562" s="59"/>
    </row>
    <row r="563" spans="16:17" x14ac:dyDescent="0.25">
      <c r="P563" s="59"/>
      <c r="Q563" s="59"/>
    </row>
    <row r="564" spans="16:17" x14ac:dyDescent="0.25">
      <c r="P564" s="59"/>
      <c r="Q564" s="59"/>
    </row>
    <row r="565" spans="16:17" x14ac:dyDescent="0.25">
      <c r="P565" s="59"/>
      <c r="Q565" s="59"/>
    </row>
    <row r="566" spans="16:17" x14ac:dyDescent="0.25">
      <c r="P566" s="59"/>
      <c r="Q566" s="59"/>
    </row>
    <row r="567" spans="16:17" x14ac:dyDescent="0.25">
      <c r="P567" s="59"/>
      <c r="Q567" s="59"/>
    </row>
    <row r="568" spans="16:17" x14ac:dyDescent="0.25">
      <c r="P568" s="59"/>
      <c r="Q568" s="59"/>
    </row>
    <row r="569" spans="16:17" x14ac:dyDescent="0.25">
      <c r="P569" s="59"/>
      <c r="Q569" s="59"/>
    </row>
    <row r="570" spans="16:17" x14ac:dyDescent="0.25">
      <c r="P570" s="59"/>
      <c r="Q570" s="59"/>
    </row>
    <row r="571" spans="16:17" x14ac:dyDescent="0.25">
      <c r="P571" s="59"/>
      <c r="Q571" s="59"/>
    </row>
    <row r="572" spans="16:17" x14ac:dyDescent="0.25">
      <c r="P572" s="59"/>
      <c r="Q572" s="59"/>
    </row>
    <row r="573" spans="16:17" x14ac:dyDescent="0.25">
      <c r="P573" s="59"/>
      <c r="Q573" s="59"/>
    </row>
    <row r="574" spans="16:17" x14ac:dyDescent="0.25">
      <c r="P574" s="59"/>
      <c r="Q574" s="59"/>
    </row>
    <row r="575" spans="16:17" x14ac:dyDescent="0.25">
      <c r="P575" s="59"/>
      <c r="Q575" s="59"/>
    </row>
    <row r="576" spans="16:17" x14ac:dyDescent="0.25">
      <c r="P576" s="59"/>
      <c r="Q576" s="59"/>
    </row>
    <row r="577" spans="16:17" x14ac:dyDescent="0.25">
      <c r="P577" s="59"/>
      <c r="Q577" s="59"/>
    </row>
    <row r="578" spans="16:17" x14ac:dyDescent="0.25">
      <c r="P578" s="59"/>
      <c r="Q578" s="59"/>
    </row>
    <row r="579" spans="16:17" x14ac:dyDescent="0.25">
      <c r="P579" s="59"/>
      <c r="Q579" s="59"/>
    </row>
    <row r="580" spans="16:17" x14ac:dyDescent="0.25">
      <c r="P580" s="59"/>
      <c r="Q580" s="59"/>
    </row>
    <row r="581" spans="16:17" x14ac:dyDescent="0.25">
      <c r="P581" s="59"/>
      <c r="Q581" s="59"/>
    </row>
    <row r="582" spans="16:17" x14ac:dyDescent="0.25">
      <c r="P582" s="59"/>
      <c r="Q582" s="59"/>
    </row>
    <row r="583" spans="16:17" x14ac:dyDescent="0.25">
      <c r="P583" s="59"/>
      <c r="Q583" s="59"/>
    </row>
    <row r="584" spans="16:17" x14ac:dyDescent="0.25">
      <c r="P584" s="59"/>
      <c r="Q584" s="59"/>
    </row>
    <row r="585" spans="16:17" x14ac:dyDescent="0.25">
      <c r="P585" s="59"/>
      <c r="Q585" s="59"/>
    </row>
    <row r="586" spans="16:17" x14ac:dyDescent="0.25">
      <c r="P586" s="59"/>
      <c r="Q586" s="59"/>
    </row>
    <row r="587" spans="16:17" x14ac:dyDescent="0.25">
      <c r="P587" s="59"/>
      <c r="Q587" s="59"/>
    </row>
    <row r="588" spans="16:17" x14ac:dyDescent="0.25">
      <c r="P588" s="59"/>
      <c r="Q588" s="59"/>
    </row>
    <row r="589" spans="16:17" x14ac:dyDescent="0.25">
      <c r="P589" s="59"/>
      <c r="Q589" s="59"/>
    </row>
    <row r="590" spans="16:17" x14ac:dyDescent="0.25">
      <c r="P590" s="59"/>
      <c r="Q590" s="59"/>
    </row>
    <row r="591" spans="16:17" x14ac:dyDescent="0.25">
      <c r="P591" s="59"/>
      <c r="Q591" s="59"/>
    </row>
    <row r="592" spans="16:17" x14ac:dyDescent="0.25">
      <c r="P592" s="59"/>
      <c r="Q592" s="59"/>
    </row>
    <row r="593" spans="16:17" x14ac:dyDescent="0.25">
      <c r="P593" s="59"/>
      <c r="Q593" s="59"/>
    </row>
    <row r="594" spans="16:17" x14ac:dyDescent="0.25">
      <c r="P594" s="59"/>
      <c r="Q594" s="59"/>
    </row>
    <row r="595" spans="16:17" x14ac:dyDescent="0.25">
      <c r="P595" s="59"/>
      <c r="Q595" s="59"/>
    </row>
    <row r="596" spans="16:17" x14ac:dyDescent="0.25">
      <c r="P596" s="59"/>
      <c r="Q596" s="59"/>
    </row>
    <row r="597" spans="16:17" x14ac:dyDescent="0.25">
      <c r="P597" s="59"/>
      <c r="Q597" s="59"/>
    </row>
    <row r="598" spans="16:17" x14ac:dyDescent="0.25">
      <c r="P598" s="59"/>
      <c r="Q598" s="59"/>
    </row>
    <row r="599" spans="16:17" x14ac:dyDescent="0.25">
      <c r="P599" s="59"/>
      <c r="Q599" s="59"/>
    </row>
    <row r="600" spans="16:17" x14ac:dyDescent="0.25">
      <c r="P600" s="59"/>
      <c r="Q600" s="59"/>
    </row>
    <row r="601" spans="16:17" x14ac:dyDescent="0.25">
      <c r="P601" s="59"/>
      <c r="Q601" s="59"/>
    </row>
    <row r="602" spans="16:17" x14ac:dyDescent="0.25">
      <c r="P602" s="59"/>
      <c r="Q602" s="59"/>
    </row>
    <row r="603" spans="16:17" x14ac:dyDescent="0.25">
      <c r="P603" s="59"/>
      <c r="Q603" s="59"/>
    </row>
    <row r="604" spans="16:17" x14ac:dyDescent="0.25">
      <c r="P604" s="59"/>
      <c r="Q604" s="59"/>
    </row>
    <row r="605" spans="16:17" x14ac:dyDescent="0.25">
      <c r="P605" s="59"/>
      <c r="Q605" s="59"/>
    </row>
    <row r="606" spans="16:17" x14ac:dyDescent="0.25">
      <c r="P606" s="59"/>
      <c r="Q606" s="59"/>
    </row>
    <row r="607" spans="16:17" x14ac:dyDescent="0.25">
      <c r="P607" s="59"/>
      <c r="Q607" s="59"/>
    </row>
    <row r="608" spans="16:17" x14ac:dyDescent="0.25">
      <c r="P608" s="59"/>
      <c r="Q608" s="59"/>
    </row>
    <row r="609" spans="16:17" x14ac:dyDescent="0.25">
      <c r="P609" s="59"/>
      <c r="Q609" s="59"/>
    </row>
    <row r="610" spans="16:17" x14ac:dyDescent="0.25">
      <c r="P610" s="59"/>
      <c r="Q610" s="59"/>
    </row>
    <row r="611" spans="16:17" x14ac:dyDescent="0.25">
      <c r="P611" s="59"/>
      <c r="Q611" s="59"/>
    </row>
    <row r="612" spans="16:17" x14ac:dyDescent="0.25">
      <c r="P612" s="59"/>
      <c r="Q612" s="59"/>
    </row>
    <row r="613" spans="16:17" x14ac:dyDescent="0.25">
      <c r="P613" s="59"/>
      <c r="Q613" s="59"/>
    </row>
    <row r="614" spans="16:17" x14ac:dyDescent="0.25">
      <c r="P614" s="59"/>
      <c r="Q614" s="59"/>
    </row>
    <row r="615" spans="16:17" x14ac:dyDescent="0.25">
      <c r="P615" s="59"/>
      <c r="Q615" s="59"/>
    </row>
    <row r="616" spans="16:17" x14ac:dyDescent="0.25">
      <c r="P616" s="59"/>
      <c r="Q616" s="59"/>
    </row>
    <row r="617" spans="16:17" x14ac:dyDescent="0.25">
      <c r="P617" s="59"/>
      <c r="Q617" s="59"/>
    </row>
    <row r="618" spans="16:17" x14ac:dyDescent="0.25">
      <c r="P618" s="59"/>
      <c r="Q618" s="59"/>
    </row>
    <row r="619" spans="16:17" x14ac:dyDescent="0.25">
      <c r="P619" s="59"/>
      <c r="Q619" s="59"/>
    </row>
    <row r="620" spans="16:17" x14ac:dyDescent="0.25">
      <c r="P620" s="59"/>
      <c r="Q620" s="59"/>
    </row>
    <row r="621" spans="16:17" x14ac:dyDescent="0.25">
      <c r="P621" s="59"/>
      <c r="Q621" s="59"/>
    </row>
    <row r="622" spans="16:17" x14ac:dyDescent="0.25">
      <c r="P622" s="59"/>
      <c r="Q622" s="59"/>
    </row>
    <row r="623" spans="16:17" x14ac:dyDescent="0.25">
      <c r="P623" s="59"/>
      <c r="Q623" s="59"/>
    </row>
    <row r="624" spans="16:17" x14ac:dyDescent="0.25">
      <c r="P624" s="59"/>
      <c r="Q624" s="59"/>
    </row>
    <row r="625" spans="16:17" x14ac:dyDescent="0.25">
      <c r="P625" s="59"/>
      <c r="Q625" s="59"/>
    </row>
    <row r="626" spans="16:17" x14ac:dyDescent="0.25">
      <c r="P626" s="59"/>
      <c r="Q626" s="59"/>
    </row>
    <row r="627" spans="16:17" x14ac:dyDescent="0.25">
      <c r="P627" s="59"/>
      <c r="Q627" s="59"/>
    </row>
    <row r="628" spans="16:17" x14ac:dyDescent="0.25">
      <c r="P628" s="59"/>
      <c r="Q628" s="59"/>
    </row>
    <row r="629" spans="16:17" x14ac:dyDescent="0.25">
      <c r="P629" s="59"/>
      <c r="Q629" s="59"/>
    </row>
    <row r="630" spans="16:17" x14ac:dyDescent="0.25">
      <c r="P630" s="59"/>
      <c r="Q630" s="59"/>
    </row>
    <row r="631" spans="16:17" x14ac:dyDescent="0.25">
      <c r="P631" s="59"/>
      <c r="Q631" s="59"/>
    </row>
    <row r="632" spans="16:17" x14ac:dyDescent="0.25">
      <c r="P632" s="59"/>
      <c r="Q632" s="59"/>
    </row>
    <row r="633" spans="16:17" x14ac:dyDescent="0.25">
      <c r="P633" s="59"/>
      <c r="Q633" s="59"/>
    </row>
    <row r="634" spans="16:17" x14ac:dyDescent="0.25">
      <c r="P634" s="59"/>
      <c r="Q634" s="59"/>
    </row>
    <row r="635" spans="16:17" x14ac:dyDescent="0.25">
      <c r="P635" s="59"/>
      <c r="Q635" s="59"/>
    </row>
    <row r="636" spans="16:17" x14ac:dyDescent="0.25">
      <c r="P636" s="59"/>
      <c r="Q636" s="59"/>
    </row>
    <row r="637" spans="16:17" x14ac:dyDescent="0.25">
      <c r="P637" s="59"/>
      <c r="Q637" s="59"/>
    </row>
    <row r="638" spans="16:17" x14ac:dyDescent="0.25">
      <c r="P638" s="59"/>
      <c r="Q638" s="59"/>
    </row>
    <row r="639" spans="16:17" x14ac:dyDescent="0.25">
      <c r="P639" s="59"/>
      <c r="Q639" s="59"/>
    </row>
    <row r="640" spans="16:17" x14ac:dyDescent="0.25">
      <c r="P640" s="59"/>
      <c r="Q640" s="59"/>
    </row>
    <row r="641" spans="16:17" x14ac:dyDescent="0.25">
      <c r="P641" s="59"/>
      <c r="Q641" s="59"/>
    </row>
    <row r="642" spans="16:17" x14ac:dyDescent="0.25">
      <c r="P642" s="59"/>
      <c r="Q642" s="59"/>
    </row>
    <row r="643" spans="16:17" x14ac:dyDescent="0.25">
      <c r="P643" s="59"/>
      <c r="Q643" s="59"/>
    </row>
    <row r="644" spans="16:17" x14ac:dyDescent="0.25">
      <c r="P644" s="59"/>
      <c r="Q644" s="59"/>
    </row>
    <row r="645" spans="16:17" x14ac:dyDescent="0.25">
      <c r="P645" s="59"/>
      <c r="Q645" s="59"/>
    </row>
    <row r="646" spans="16:17" x14ac:dyDescent="0.25">
      <c r="P646" s="59"/>
      <c r="Q646" s="59"/>
    </row>
    <row r="647" spans="16:17" x14ac:dyDescent="0.25">
      <c r="P647" s="59"/>
      <c r="Q647" s="59"/>
    </row>
    <row r="648" spans="16:17" x14ac:dyDescent="0.25">
      <c r="P648" s="59"/>
      <c r="Q648" s="59"/>
    </row>
    <row r="649" spans="16:17" x14ac:dyDescent="0.25">
      <c r="P649" s="59"/>
      <c r="Q649" s="59"/>
    </row>
    <row r="650" spans="16:17" x14ac:dyDescent="0.25">
      <c r="P650" s="59"/>
      <c r="Q650" s="59"/>
    </row>
    <row r="651" spans="16:17" x14ac:dyDescent="0.25">
      <c r="P651" s="59"/>
      <c r="Q651" s="59"/>
    </row>
    <row r="652" spans="16:17" x14ac:dyDescent="0.25">
      <c r="P652" s="59"/>
      <c r="Q652" s="59"/>
    </row>
    <row r="653" spans="16:17" x14ac:dyDescent="0.25">
      <c r="P653" s="59"/>
      <c r="Q653" s="59"/>
    </row>
    <row r="654" spans="16:17" x14ac:dyDescent="0.25">
      <c r="P654" s="59"/>
      <c r="Q654" s="59"/>
    </row>
    <row r="655" spans="16:17" x14ac:dyDescent="0.25">
      <c r="P655" s="59"/>
      <c r="Q655" s="59"/>
    </row>
    <row r="656" spans="16:17" x14ac:dyDescent="0.25">
      <c r="P656" s="59"/>
      <c r="Q656" s="59"/>
    </row>
    <row r="657" spans="16:17" x14ac:dyDescent="0.25">
      <c r="P657" s="59"/>
      <c r="Q657" s="59"/>
    </row>
    <row r="658" spans="16:17" x14ac:dyDescent="0.25">
      <c r="P658" s="59"/>
      <c r="Q658" s="59"/>
    </row>
    <row r="659" spans="16:17" x14ac:dyDescent="0.25">
      <c r="P659" s="59"/>
      <c r="Q659" s="59"/>
    </row>
    <row r="660" spans="16:17" x14ac:dyDescent="0.25">
      <c r="P660" s="59"/>
      <c r="Q660" s="59"/>
    </row>
    <row r="661" spans="16:17" x14ac:dyDescent="0.25">
      <c r="P661" s="59"/>
      <c r="Q661" s="59"/>
    </row>
    <row r="662" spans="16:17" x14ac:dyDescent="0.25">
      <c r="P662" s="59"/>
      <c r="Q662" s="59"/>
    </row>
    <row r="663" spans="16:17" x14ac:dyDescent="0.25">
      <c r="P663" s="59"/>
      <c r="Q663" s="59"/>
    </row>
    <row r="664" spans="16:17" x14ac:dyDescent="0.25">
      <c r="P664" s="59"/>
      <c r="Q664" s="59"/>
    </row>
    <row r="665" spans="16:17" x14ac:dyDescent="0.25">
      <c r="P665" s="59"/>
      <c r="Q665" s="59"/>
    </row>
    <row r="666" spans="16:17" x14ac:dyDescent="0.25">
      <c r="P666" s="59"/>
      <c r="Q666" s="59"/>
    </row>
    <row r="667" spans="16:17" x14ac:dyDescent="0.25">
      <c r="P667" s="59"/>
      <c r="Q667" s="59"/>
    </row>
    <row r="668" spans="16:17" x14ac:dyDescent="0.25">
      <c r="P668" s="59"/>
      <c r="Q668" s="59"/>
    </row>
    <row r="669" spans="16:17" x14ac:dyDescent="0.25">
      <c r="P669" s="59"/>
      <c r="Q669" s="59"/>
    </row>
    <row r="670" spans="16:17" x14ac:dyDescent="0.25">
      <c r="P670" s="59"/>
      <c r="Q670" s="59"/>
    </row>
    <row r="671" spans="16:17" x14ac:dyDescent="0.25">
      <c r="P671" s="59"/>
      <c r="Q671" s="59"/>
    </row>
    <row r="672" spans="16:17" x14ac:dyDescent="0.25">
      <c r="P672" s="59"/>
      <c r="Q672" s="59"/>
    </row>
    <row r="673" spans="16:17" x14ac:dyDescent="0.25">
      <c r="P673" s="59"/>
      <c r="Q673" s="59"/>
    </row>
    <row r="674" spans="16:17" x14ac:dyDescent="0.25">
      <c r="P674" s="59"/>
      <c r="Q674" s="59"/>
    </row>
    <row r="675" spans="16:17" x14ac:dyDescent="0.25">
      <c r="P675" s="59"/>
      <c r="Q675" s="59"/>
    </row>
    <row r="676" spans="16:17" x14ac:dyDescent="0.25">
      <c r="P676" s="59"/>
      <c r="Q676" s="59"/>
    </row>
    <row r="677" spans="16:17" x14ac:dyDescent="0.25">
      <c r="P677" s="59"/>
      <c r="Q677" s="59"/>
    </row>
    <row r="678" spans="16:17" x14ac:dyDescent="0.25">
      <c r="P678" s="59"/>
      <c r="Q678" s="59"/>
    </row>
    <row r="679" spans="16:17" x14ac:dyDescent="0.25">
      <c r="P679" s="59"/>
      <c r="Q679" s="59"/>
    </row>
    <row r="680" spans="16:17" x14ac:dyDescent="0.25">
      <c r="P680" s="59"/>
      <c r="Q680" s="59"/>
    </row>
    <row r="681" spans="16:17" x14ac:dyDescent="0.25">
      <c r="P681" s="59"/>
      <c r="Q681" s="59"/>
    </row>
    <row r="682" spans="16:17" x14ac:dyDescent="0.25">
      <c r="P682" s="59"/>
      <c r="Q682" s="59"/>
    </row>
    <row r="683" spans="16:17" x14ac:dyDescent="0.25">
      <c r="P683" s="59"/>
      <c r="Q683" s="59"/>
    </row>
    <row r="684" spans="16:17" x14ac:dyDescent="0.25">
      <c r="P684" s="59"/>
      <c r="Q684" s="59"/>
    </row>
    <row r="685" spans="16:17" x14ac:dyDescent="0.25">
      <c r="P685" s="59"/>
      <c r="Q685" s="59"/>
    </row>
    <row r="686" spans="16:17" x14ac:dyDescent="0.25">
      <c r="P686" s="59"/>
      <c r="Q686" s="59"/>
    </row>
    <row r="687" spans="16:17" x14ac:dyDescent="0.25">
      <c r="P687" s="59"/>
      <c r="Q687" s="59"/>
    </row>
    <row r="688" spans="16:17" x14ac:dyDescent="0.25">
      <c r="P688" s="59"/>
      <c r="Q688" s="59"/>
    </row>
    <row r="689" spans="16:17" x14ac:dyDescent="0.25">
      <c r="P689" s="59"/>
      <c r="Q689" s="59"/>
    </row>
    <row r="690" spans="16:17" x14ac:dyDescent="0.25">
      <c r="P690" s="59"/>
      <c r="Q690" s="59"/>
    </row>
    <row r="691" spans="16:17" x14ac:dyDescent="0.25">
      <c r="P691" s="59"/>
      <c r="Q691" s="59"/>
    </row>
    <row r="692" spans="16:17" x14ac:dyDescent="0.25">
      <c r="P692" s="59"/>
      <c r="Q692" s="59"/>
    </row>
    <row r="693" spans="16:17" x14ac:dyDescent="0.25">
      <c r="P693" s="59"/>
      <c r="Q693" s="59"/>
    </row>
    <row r="694" spans="16:17" x14ac:dyDescent="0.25">
      <c r="P694" s="59"/>
      <c r="Q694" s="59"/>
    </row>
    <row r="695" spans="16:17" x14ac:dyDescent="0.25">
      <c r="P695" s="59"/>
      <c r="Q695" s="59"/>
    </row>
    <row r="696" spans="16:17" x14ac:dyDescent="0.25">
      <c r="P696" s="59"/>
      <c r="Q696" s="59"/>
    </row>
    <row r="697" spans="16:17" x14ac:dyDescent="0.25">
      <c r="P697" s="59"/>
      <c r="Q697" s="59"/>
    </row>
    <row r="698" spans="16:17" x14ac:dyDescent="0.25">
      <c r="P698" s="59"/>
      <c r="Q698" s="59"/>
    </row>
    <row r="699" spans="16:17" x14ac:dyDescent="0.25">
      <c r="P699" s="59"/>
      <c r="Q699" s="59"/>
    </row>
    <row r="700" spans="16:17" x14ac:dyDescent="0.25">
      <c r="P700" s="59"/>
      <c r="Q700" s="59"/>
    </row>
    <row r="701" spans="16:17" x14ac:dyDescent="0.25">
      <c r="P701" s="59"/>
      <c r="Q701" s="59"/>
    </row>
    <row r="702" spans="16:17" x14ac:dyDescent="0.25">
      <c r="P702" s="59"/>
      <c r="Q702" s="59"/>
    </row>
    <row r="703" spans="16:17" x14ac:dyDescent="0.25">
      <c r="P703" s="59"/>
      <c r="Q703" s="59"/>
    </row>
    <row r="704" spans="16:17" x14ac:dyDescent="0.25">
      <c r="P704" s="59"/>
      <c r="Q704" s="59"/>
    </row>
    <row r="705" spans="16:17" x14ac:dyDescent="0.25">
      <c r="P705" s="59"/>
      <c r="Q705" s="59"/>
    </row>
    <row r="706" spans="16:17" x14ac:dyDescent="0.25">
      <c r="P706" s="59"/>
      <c r="Q706" s="59"/>
    </row>
    <row r="707" spans="16:17" x14ac:dyDescent="0.25">
      <c r="P707" s="59"/>
      <c r="Q707" s="59"/>
    </row>
    <row r="708" spans="16:17" x14ac:dyDescent="0.25">
      <c r="P708" s="59"/>
      <c r="Q708" s="59"/>
    </row>
    <row r="709" spans="16:17" x14ac:dyDescent="0.25">
      <c r="P709" s="59"/>
      <c r="Q709" s="59"/>
    </row>
    <row r="710" spans="16:17" x14ac:dyDescent="0.25">
      <c r="P710" s="59"/>
      <c r="Q710" s="59"/>
    </row>
    <row r="711" spans="16:17" x14ac:dyDescent="0.25">
      <c r="P711" s="59"/>
      <c r="Q711" s="59"/>
    </row>
    <row r="712" spans="16:17" x14ac:dyDescent="0.25">
      <c r="P712" s="59"/>
      <c r="Q712" s="59"/>
    </row>
    <row r="713" spans="16:17" x14ac:dyDescent="0.25">
      <c r="P713" s="59"/>
      <c r="Q713" s="59"/>
    </row>
    <row r="714" spans="16:17" x14ac:dyDescent="0.25">
      <c r="P714" s="59"/>
      <c r="Q714" s="59"/>
    </row>
    <row r="715" spans="16:17" x14ac:dyDescent="0.25">
      <c r="P715" s="59"/>
      <c r="Q715" s="59"/>
    </row>
    <row r="716" spans="16:17" x14ac:dyDescent="0.25">
      <c r="P716" s="59"/>
      <c r="Q716" s="59"/>
    </row>
    <row r="717" spans="16:17" x14ac:dyDescent="0.25">
      <c r="P717" s="59"/>
      <c r="Q717" s="59"/>
    </row>
    <row r="718" spans="16:17" x14ac:dyDescent="0.25">
      <c r="P718" s="59"/>
      <c r="Q718" s="59"/>
    </row>
    <row r="719" spans="16:17" x14ac:dyDescent="0.25">
      <c r="P719" s="59"/>
      <c r="Q719" s="59"/>
    </row>
    <row r="720" spans="16:17" x14ac:dyDescent="0.25">
      <c r="P720" s="59"/>
      <c r="Q720" s="59"/>
    </row>
    <row r="721" spans="16:17" x14ac:dyDescent="0.25">
      <c r="P721" s="59"/>
      <c r="Q721" s="59"/>
    </row>
    <row r="722" spans="16:17" x14ac:dyDescent="0.25">
      <c r="P722" s="59"/>
      <c r="Q722" s="59"/>
    </row>
    <row r="723" spans="16:17" x14ac:dyDescent="0.25">
      <c r="P723" s="59"/>
      <c r="Q723" s="59"/>
    </row>
    <row r="724" spans="16:17" x14ac:dyDescent="0.25">
      <c r="P724" s="59"/>
      <c r="Q724" s="59"/>
    </row>
    <row r="725" spans="16:17" x14ac:dyDescent="0.25">
      <c r="P725" s="59"/>
      <c r="Q725" s="59"/>
    </row>
    <row r="726" spans="16:17" x14ac:dyDescent="0.25">
      <c r="P726" s="59"/>
      <c r="Q726" s="59"/>
    </row>
    <row r="727" spans="16:17" x14ac:dyDescent="0.25">
      <c r="P727" s="59"/>
      <c r="Q727" s="59"/>
    </row>
    <row r="728" spans="16:17" x14ac:dyDescent="0.25">
      <c r="P728" s="59"/>
      <c r="Q728" s="59"/>
    </row>
    <row r="729" spans="16:17" x14ac:dyDescent="0.25">
      <c r="P729" s="59"/>
      <c r="Q729" s="59"/>
    </row>
    <row r="730" spans="16:17" x14ac:dyDescent="0.25">
      <c r="P730" s="59"/>
      <c r="Q730" s="59"/>
    </row>
    <row r="731" spans="16:17" x14ac:dyDescent="0.25">
      <c r="P731" s="59"/>
      <c r="Q731" s="59"/>
    </row>
    <row r="732" spans="16:17" x14ac:dyDescent="0.25">
      <c r="P732" s="59"/>
      <c r="Q732" s="59"/>
    </row>
    <row r="733" spans="16:17" x14ac:dyDescent="0.25">
      <c r="P733" s="59"/>
      <c r="Q733" s="59"/>
    </row>
    <row r="734" spans="16:17" x14ac:dyDescent="0.25">
      <c r="P734" s="59"/>
      <c r="Q734" s="59"/>
    </row>
    <row r="735" spans="16:17" x14ac:dyDescent="0.25">
      <c r="P735" s="59"/>
      <c r="Q735" s="59"/>
    </row>
    <row r="736" spans="16:17" x14ac:dyDescent="0.25">
      <c r="P736" s="59"/>
      <c r="Q736" s="59"/>
    </row>
    <row r="737" spans="16:17" x14ac:dyDescent="0.25">
      <c r="P737" s="59"/>
      <c r="Q737" s="59"/>
    </row>
    <row r="738" spans="16:17" x14ac:dyDescent="0.25">
      <c r="P738" s="59"/>
      <c r="Q738" s="59"/>
    </row>
    <row r="739" spans="16:17" x14ac:dyDescent="0.25">
      <c r="P739" s="59"/>
      <c r="Q739" s="59"/>
    </row>
    <row r="740" spans="16:17" x14ac:dyDescent="0.25">
      <c r="P740" s="59"/>
      <c r="Q740" s="59"/>
    </row>
    <row r="741" spans="16:17" x14ac:dyDescent="0.25">
      <c r="P741" s="59"/>
      <c r="Q741" s="59"/>
    </row>
    <row r="742" spans="16:17" x14ac:dyDescent="0.25">
      <c r="P742" s="59"/>
      <c r="Q742" s="59"/>
    </row>
    <row r="743" spans="16:17" x14ac:dyDescent="0.25">
      <c r="P743" s="59"/>
      <c r="Q743" s="59"/>
    </row>
    <row r="744" spans="16:17" x14ac:dyDescent="0.25">
      <c r="P744" s="59"/>
      <c r="Q744" s="59"/>
    </row>
    <row r="745" spans="16:17" x14ac:dyDescent="0.25">
      <c r="P745" s="59"/>
      <c r="Q745" s="59"/>
    </row>
    <row r="746" spans="16:17" x14ac:dyDescent="0.25">
      <c r="P746" s="59"/>
      <c r="Q746" s="59"/>
    </row>
    <row r="747" spans="16:17" x14ac:dyDescent="0.25">
      <c r="P747" s="59"/>
      <c r="Q747" s="59"/>
    </row>
    <row r="748" spans="16:17" x14ac:dyDescent="0.25">
      <c r="P748" s="59"/>
      <c r="Q748" s="59"/>
    </row>
    <row r="749" spans="16:17" x14ac:dyDescent="0.25">
      <c r="P749" s="59"/>
      <c r="Q749" s="59"/>
    </row>
    <row r="750" spans="16:17" x14ac:dyDescent="0.25">
      <c r="P750" s="59"/>
      <c r="Q750" s="59"/>
    </row>
    <row r="751" spans="16:17" x14ac:dyDescent="0.25">
      <c r="P751" s="59"/>
      <c r="Q751" s="59"/>
    </row>
    <row r="752" spans="16:17" x14ac:dyDescent="0.25">
      <c r="P752" s="59"/>
      <c r="Q752" s="59"/>
    </row>
    <row r="753" spans="16:17" x14ac:dyDescent="0.25">
      <c r="P753" s="59"/>
      <c r="Q753" s="59"/>
    </row>
    <row r="754" spans="16:17" x14ac:dyDescent="0.25">
      <c r="P754" s="59"/>
      <c r="Q754" s="59"/>
    </row>
    <row r="755" spans="16:17" x14ac:dyDescent="0.25">
      <c r="P755" s="59"/>
      <c r="Q755" s="59"/>
    </row>
    <row r="756" spans="16:17" x14ac:dyDescent="0.25">
      <c r="P756" s="59"/>
      <c r="Q756" s="59"/>
    </row>
    <row r="757" spans="16:17" x14ac:dyDescent="0.25">
      <c r="P757" s="59"/>
      <c r="Q757" s="59"/>
    </row>
    <row r="758" spans="16:17" x14ac:dyDescent="0.25">
      <c r="P758" s="59"/>
      <c r="Q758" s="59"/>
    </row>
    <row r="759" spans="16:17" x14ac:dyDescent="0.25">
      <c r="P759" s="59"/>
      <c r="Q759" s="59"/>
    </row>
    <row r="760" spans="16:17" x14ac:dyDescent="0.25">
      <c r="P760" s="59"/>
      <c r="Q760" s="59"/>
    </row>
    <row r="761" spans="16:17" x14ac:dyDescent="0.25">
      <c r="P761" s="59"/>
      <c r="Q761" s="59"/>
    </row>
    <row r="762" spans="16:17" x14ac:dyDescent="0.25">
      <c r="P762" s="59"/>
      <c r="Q762" s="59"/>
    </row>
    <row r="763" spans="16:17" x14ac:dyDescent="0.25">
      <c r="P763" s="59"/>
      <c r="Q763" s="59"/>
    </row>
    <row r="764" spans="16:17" x14ac:dyDescent="0.25">
      <c r="P764" s="59"/>
      <c r="Q764" s="59"/>
    </row>
    <row r="765" spans="16:17" x14ac:dyDescent="0.25">
      <c r="P765" s="59"/>
      <c r="Q765" s="59"/>
    </row>
    <row r="766" spans="16:17" x14ac:dyDescent="0.25">
      <c r="P766" s="59"/>
      <c r="Q766" s="59"/>
    </row>
    <row r="767" spans="16:17" x14ac:dyDescent="0.25">
      <c r="P767" s="59"/>
      <c r="Q767" s="59"/>
    </row>
    <row r="768" spans="16:17" x14ac:dyDescent="0.25">
      <c r="P768" s="59"/>
      <c r="Q768" s="59"/>
    </row>
    <row r="769" spans="16:17" x14ac:dyDescent="0.25">
      <c r="P769" s="59"/>
      <c r="Q769" s="59"/>
    </row>
    <row r="770" spans="16:17" x14ac:dyDescent="0.25">
      <c r="P770" s="59"/>
      <c r="Q770" s="59"/>
    </row>
    <row r="771" spans="16:17" x14ac:dyDescent="0.25">
      <c r="P771" s="59"/>
      <c r="Q771" s="59"/>
    </row>
    <row r="772" spans="16:17" x14ac:dyDescent="0.25">
      <c r="P772" s="59"/>
      <c r="Q772" s="59"/>
    </row>
    <row r="773" spans="16:17" x14ac:dyDescent="0.25">
      <c r="P773" s="59"/>
      <c r="Q773" s="59"/>
    </row>
    <row r="774" spans="16:17" x14ac:dyDescent="0.25">
      <c r="P774" s="59"/>
      <c r="Q774" s="59"/>
    </row>
    <row r="775" spans="16:17" x14ac:dyDescent="0.25">
      <c r="P775" s="59"/>
      <c r="Q775" s="59"/>
    </row>
    <row r="776" spans="16:17" x14ac:dyDescent="0.25">
      <c r="P776" s="59"/>
      <c r="Q776" s="59"/>
    </row>
    <row r="777" spans="16:17" x14ac:dyDescent="0.25">
      <c r="P777" s="59"/>
      <c r="Q777" s="59"/>
    </row>
    <row r="778" spans="16:17" x14ac:dyDescent="0.25">
      <c r="P778" s="59"/>
      <c r="Q778" s="59"/>
    </row>
    <row r="779" spans="16:17" x14ac:dyDescent="0.25">
      <c r="P779" s="59"/>
      <c r="Q779" s="59"/>
    </row>
    <row r="780" spans="16:17" x14ac:dyDescent="0.25">
      <c r="P780" s="59"/>
      <c r="Q780" s="59"/>
    </row>
    <row r="781" spans="16:17" x14ac:dyDescent="0.25">
      <c r="P781" s="59"/>
      <c r="Q781" s="59"/>
    </row>
    <row r="782" spans="16:17" x14ac:dyDescent="0.25">
      <c r="P782" s="59"/>
      <c r="Q782" s="59"/>
    </row>
    <row r="783" spans="16:17" x14ac:dyDescent="0.25">
      <c r="P783" s="59"/>
      <c r="Q783" s="59"/>
    </row>
    <row r="784" spans="16:17" x14ac:dyDescent="0.25">
      <c r="P784" s="59"/>
      <c r="Q784" s="59"/>
    </row>
    <row r="785" spans="16:17" x14ac:dyDescent="0.25">
      <c r="P785" s="59"/>
      <c r="Q785" s="59"/>
    </row>
    <row r="786" spans="16:17" x14ac:dyDescent="0.25">
      <c r="P786" s="59"/>
      <c r="Q786" s="59"/>
    </row>
    <row r="787" spans="16:17" x14ac:dyDescent="0.25">
      <c r="P787" s="59"/>
      <c r="Q787" s="59"/>
    </row>
    <row r="788" spans="16:17" x14ac:dyDescent="0.25">
      <c r="P788" s="59"/>
      <c r="Q788" s="59"/>
    </row>
    <row r="789" spans="16:17" x14ac:dyDescent="0.25">
      <c r="P789" s="59"/>
      <c r="Q789" s="59"/>
    </row>
    <row r="790" spans="16:17" x14ac:dyDescent="0.25">
      <c r="P790" s="59"/>
      <c r="Q790" s="59"/>
    </row>
    <row r="791" spans="16:17" x14ac:dyDescent="0.25">
      <c r="P791" s="59"/>
      <c r="Q791" s="59"/>
    </row>
    <row r="792" spans="16:17" x14ac:dyDescent="0.25">
      <c r="P792" s="59"/>
      <c r="Q792" s="59"/>
    </row>
    <row r="793" spans="16:17" x14ac:dyDescent="0.25">
      <c r="P793" s="59"/>
      <c r="Q793" s="59"/>
    </row>
    <row r="794" spans="16:17" x14ac:dyDescent="0.25">
      <c r="P794" s="59"/>
      <c r="Q794" s="59"/>
    </row>
    <row r="795" spans="16:17" x14ac:dyDescent="0.25">
      <c r="P795" s="59"/>
      <c r="Q795" s="59"/>
    </row>
    <row r="796" spans="16:17" x14ac:dyDescent="0.25">
      <c r="P796" s="59"/>
      <c r="Q796" s="59"/>
    </row>
    <row r="797" spans="16:17" x14ac:dyDescent="0.25">
      <c r="P797" s="59"/>
      <c r="Q797" s="59"/>
    </row>
    <row r="798" spans="16:17" x14ac:dyDescent="0.25">
      <c r="P798" s="59"/>
      <c r="Q798" s="59"/>
    </row>
    <row r="799" spans="16:17" x14ac:dyDescent="0.25">
      <c r="P799" s="59"/>
      <c r="Q799" s="59"/>
    </row>
    <row r="800" spans="16:17" x14ac:dyDescent="0.25">
      <c r="P800" s="59"/>
      <c r="Q800" s="59"/>
    </row>
    <row r="801" spans="16:17" x14ac:dyDescent="0.25">
      <c r="P801" s="59"/>
      <c r="Q801" s="59"/>
    </row>
    <row r="802" spans="16:17" x14ac:dyDescent="0.25">
      <c r="P802" s="59"/>
      <c r="Q802" s="59"/>
    </row>
    <row r="803" spans="16:17" x14ac:dyDescent="0.25">
      <c r="P803" s="59"/>
      <c r="Q803" s="59"/>
    </row>
    <row r="804" spans="16:17" x14ac:dyDescent="0.25">
      <c r="P804" s="59"/>
      <c r="Q804" s="59"/>
    </row>
    <row r="805" spans="16:17" x14ac:dyDescent="0.25">
      <c r="P805" s="59"/>
      <c r="Q805" s="59"/>
    </row>
    <row r="806" spans="16:17" x14ac:dyDescent="0.25">
      <c r="P806" s="59"/>
      <c r="Q806" s="59"/>
    </row>
    <row r="807" spans="16:17" x14ac:dyDescent="0.25">
      <c r="P807" s="59"/>
      <c r="Q807" s="59"/>
    </row>
    <row r="808" spans="16:17" x14ac:dyDescent="0.25">
      <c r="P808" s="59"/>
      <c r="Q808" s="59"/>
    </row>
    <row r="809" spans="16:17" x14ac:dyDescent="0.25">
      <c r="P809" s="59"/>
      <c r="Q809" s="59"/>
    </row>
    <row r="810" spans="16:17" x14ac:dyDescent="0.25">
      <c r="P810" s="59"/>
      <c r="Q810" s="59"/>
    </row>
    <row r="811" spans="16:17" x14ac:dyDescent="0.25">
      <c r="P811" s="59"/>
      <c r="Q811" s="59"/>
    </row>
    <row r="812" spans="16:17" x14ac:dyDescent="0.25">
      <c r="P812" s="59"/>
      <c r="Q812" s="59"/>
    </row>
    <row r="813" spans="16:17" x14ac:dyDescent="0.25">
      <c r="P813" s="59"/>
      <c r="Q813" s="59"/>
    </row>
    <row r="814" spans="16:17" x14ac:dyDescent="0.25">
      <c r="P814" s="59"/>
      <c r="Q814" s="59"/>
    </row>
    <row r="815" spans="16:17" x14ac:dyDescent="0.25">
      <c r="P815" s="59"/>
      <c r="Q815" s="59"/>
    </row>
    <row r="816" spans="16:17" x14ac:dyDescent="0.25">
      <c r="P816" s="59"/>
      <c r="Q816" s="59"/>
    </row>
    <row r="817" spans="16:17" x14ac:dyDescent="0.25">
      <c r="P817" s="59"/>
      <c r="Q817" s="59"/>
    </row>
    <row r="818" spans="16:17" x14ac:dyDescent="0.25">
      <c r="P818" s="59"/>
      <c r="Q818" s="59"/>
    </row>
    <row r="819" spans="16:17" x14ac:dyDescent="0.25">
      <c r="P819" s="59"/>
      <c r="Q819" s="59"/>
    </row>
    <row r="820" spans="16:17" x14ac:dyDescent="0.25">
      <c r="P820" s="59"/>
      <c r="Q820" s="59"/>
    </row>
    <row r="821" spans="16:17" x14ac:dyDescent="0.25">
      <c r="P821" s="59"/>
      <c r="Q821" s="59"/>
    </row>
    <row r="822" spans="16:17" x14ac:dyDescent="0.25">
      <c r="P822" s="59"/>
      <c r="Q822" s="59"/>
    </row>
    <row r="823" spans="16:17" x14ac:dyDescent="0.25">
      <c r="P823" s="59"/>
      <c r="Q823" s="59"/>
    </row>
    <row r="824" spans="16:17" x14ac:dyDescent="0.25">
      <c r="P824" s="59"/>
      <c r="Q824" s="59"/>
    </row>
    <row r="825" spans="16:17" x14ac:dyDescent="0.25">
      <c r="P825" s="59"/>
      <c r="Q825" s="59"/>
    </row>
    <row r="826" spans="16:17" x14ac:dyDescent="0.25">
      <c r="P826" s="59"/>
      <c r="Q826" s="59"/>
    </row>
    <row r="827" spans="16:17" x14ac:dyDescent="0.25">
      <c r="P827" s="59"/>
      <c r="Q827" s="59"/>
    </row>
    <row r="828" spans="16:17" x14ac:dyDescent="0.25">
      <c r="P828" s="59"/>
      <c r="Q828" s="59"/>
    </row>
    <row r="829" spans="16:17" x14ac:dyDescent="0.25">
      <c r="P829" s="59"/>
      <c r="Q829" s="59"/>
    </row>
    <row r="830" spans="16:17" x14ac:dyDescent="0.25">
      <c r="P830" s="59"/>
      <c r="Q830" s="59"/>
    </row>
    <row r="831" spans="16:17" x14ac:dyDescent="0.25">
      <c r="P831" s="59"/>
      <c r="Q831" s="59"/>
    </row>
    <row r="832" spans="16:17" x14ac:dyDescent="0.25">
      <c r="P832" s="59"/>
      <c r="Q832" s="59"/>
    </row>
    <row r="833" spans="16:17" x14ac:dyDescent="0.25">
      <c r="P833" s="59"/>
      <c r="Q833" s="59"/>
    </row>
    <row r="834" spans="16:17" x14ac:dyDescent="0.25">
      <c r="P834" s="59"/>
      <c r="Q834" s="59"/>
    </row>
    <row r="835" spans="16:17" x14ac:dyDescent="0.25">
      <c r="P835" s="59"/>
      <c r="Q835" s="59"/>
    </row>
    <row r="836" spans="16:17" x14ac:dyDescent="0.25">
      <c r="P836" s="59"/>
      <c r="Q836" s="59"/>
    </row>
    <row r="837" spans="16:17" x14ac:dyDescent="0.25">
      <c r="P837" s="59"/>
      <c r="Q837" s="59"/>
    </row>
    <row r="838" spans="16:17" x14ac:dyDescent="0.25">
      <c r="P838" s="59"/>
      <c r="Q838" s="59"/>
    </row>
    <row r="839" spans="16:17" x14ac:dyDescent="0.25">
      <c r="P839" s="59"/>
      <c r="Q839" s="59"/>
    </row>
    <row r="840" spans="16:17" x14ac:dyDescent="0.25">
      <c r="P840" s="59"/>
      <c r="Q840" s="59"/>
    </row>
    <row r="841" spans="16:17" x14ac:dyDescent="0.25">
      <c r="P841" s="59"/>
      <c r="Q841" s="59"/>
    </row>
    <row r="842" spans="16:17" x14ac:dyDescent="0.25">
      <c r="P842" s="59"/>
      <c r="Q842" s="59"/>
    </row>
    <row r="843" spans="16:17" x14ac:dyDescent="0.25">
      <c r="P843" s="59"/>
      <c r="Q843" s="59"/>
    </row>
    <row r="844" spans="16:17" x14ac:dyDescent="0.25">
      <c r="P844" s="59"/>
      <c r="Q844" s="59"/>
    </row>
    <row r="845" spans="16:17" x14ac:dyDescent="0.25">
      <c r="P845" s="59"/>
      <c r="Q845" s="59"/>
    </row>
    <row r="846" spans="16:17" x14ac:dyDescent="0.25">
      <c r="P846" s="59"/>
      <c r="Q846" s="59"/>
    </row>
    <row r="847" spans="16:17" x14ac:dyDescent="0.25">
      <c r="P847" s="59"/>
      <c r="Q847" s="59"/>
    </row>
    <row r="848" spans="16:17" x14ac:dyDescent="0.25">
      <c r="P848" s="59"/>
      <c r="Q848" s="59"/>
    </row>
    <row r="849" spans="16:17" x14ac:dyDescent="0.25">
      <c r="P849" s="59"/>
      <c r="Q849" s="59"/>
    </row>
    <row r="850" spans="16:17" x14ac:dyDescent="0.25">
      <c r="P850" s="59"/>
      <c r="Q850" s="59"/>
    </row>
    <row r="851" spans="16:17" x14ac:dyDescent="0.25">
      <c r="P851" s="59"/>
      <c r="Q851" s="59"/>
    </row>
    <row r="852" spans="16:17" x14ac:dyDescent="0.25">
      <c r="P852" s="59"/>
      <c r="Q852" s="59"/>
    </row>
    <row r="853" spans="16:17" x14ac:dyDescent="0.25">
      <c r="P853" s="59"/>
      <c r="Q853" s="59"/>
    </row>
    <row r="854" spans="16:17" x14ac:dyDescent="0.25">
      <c r="P854" s="59"/>
      <c r="Q854" s="59"/>
    </row>
    <row r="855" spans="16:17" x14ac:dyDescent="0.25">
      <c r="P855" s="59"/>
      <c r="Q855" s="59"/>
    </row>
    <row r="856" spans="16:17" x14ac:dyDescent="0.25">
      <c r="P856" s="59"/>
      <c r="Q856" s="59"/>
    </row>
    <row r="857" spans="16:17" x14ac:dyDescent="0.25">
      <c r="P857" s="59"/>
      <c r="Q857" s="59"/>
    </row>
    <row r="858" spans="16:17" x14ac:dyDescent="0.25">
      <c r="P858" s="59"/>
      <c r="Q858" s="59"/>
    </row>
    <row r="859" spans="16:17" x14ac:dyDescent="0.25">
      <c r="P859" s="59"/>
      <c r="Q859" s="59"/>
    </row>
    <row r="860" spans="16:17" x14ac:dyDescent="0.25">
      <c r="P860" s="59"/>
      <c r="Q860" s="59"/>
    </row>
    <row r="861" spans="16:17" x14ac:dyDescent="0.25">
      <c r="P861" s="59"/>
      <c r="Q861" s="59"/>
    </row>
    <row r="862" spans="16:17" x14ac:dyDescent="0.25">
      <c r="P862" s="59"/>
      <c r="Q862" s="59"/>
    </row>
    <row r="863" spans="16:17" x14ac:dyDescent="0.25">
      <c r="P863" s="59"/>
      <c r="Q863" s="59"/>
    </row>
    <row r="864" spans="16:17" x14ac:dyDescent="0.25">
      <c r="P864" s="59"/>
      <c r="Q864" s="59"/>
    </row>
    <row r="865" spans="16:17" x14ac:dyDescent="0.25">
      <c r="P865" s="59"/>
      <c r="Q865" s="59"/>
    </row>
    <row r="866" spans="16:17" x14ac:dyDescent="0.25">
      <c r="P866" s="59"/>
      <c r="Q866" s="59"/>
    </row>
    <row r="867" spans="16:17" x14ac:dyDescent="0.25">
      <c r="P867" s="59"/>
      <c r="Q867" s="59"/>
    </row>
    <row r="868" spans="16:17" x14ac:dyDescent="0.25">
      <c r="P868" s="59"/>
      <c r="Q868" s="59"/>
    </row>
    <row r="869" spans="16:17" x14ac:dyDescent="0.25">
      <c r="P869" s="59"/>
      <c r="Q869" s="59"/>
    </row>
    <row r="870" spans="16:17" x14ac:dyDescent="0.25">
      <c r="P870" s="59"/>
      <c r="Q870" s="59"/>
    </row>
    <row r="871" spans="16:17" x14ac:dyDescent="0.25">
      <c r="P871" s="59"/>
      <c r="Q871" s="59"/>
    </row>
    <row r="872" spans="16:17" x14ac:dyDescent="0.25">
      <c r="P872" s="59"/>
      <c r="Q872" s="59"/>
    </row>
    <row r="873" spans="16:17" x14ac:dyDescent="0.25">
      <c r="P873" s="59"/>
      <c r="Q873" s="59"/>
    </row>
    <row r="874" spans="16:17" x14ac:dyDescent="0.25">
      <c r="P874" s="59"/>
      <c r="Q874" s="59"/>
    </row>
    <row r="875" spans="16:17" x14ac:dyDescent="0.25">
      <c r="P875" s="59"/>
      <c r="Q875" s="59"/>
    </row>
    <row r="876" spans="16:17" x14ac:dyDescent="0.25">
      <c r="P876" s="59"/>
      <c r="Q876" s="59"/>
    </row>
    <row r="877" spans="16:17" x14ac:dyDescent="0.25">
      <c r="P877" s="59"/>
      <c r="Q877" s="59"/>
    </row>
    <row r="878" spans="16:17" x14ac:dyDescent="0.25">
      <c r="P878" s="59"/>
      <c r="Q878" s="59"/>
    </row>
    <row r="879" spans="16:17" x14ac:dyDescent="0.25">
      <c r="P879" s="59"/>
      <c r="Q879" s="59"/>
    </row>
    <row r="880" spans="16:17" x14ac:dyDescent="0.25">
      <c r="P880" s="59"/>
      <c r="Q880" s="59"/>
    </row>
    <row r="881" spans="16:17" x14ac:dyDescent="0.25">
      <c r="P881" s="59"/>
      <c r="Q881" s="59"/>
    </row>
    <row r="882" spans="16:17" x14ac:dyDescent="0.25">
      <c r="P882" s="59"/>
      <c r="Q882" s="59"/>
    </row>
    <row r="883" spans="16:17" x14ac:dyDescent="0.25">
      <c r="P883" s="59"/>
      <c r="Q883" s="59"/>
    </row>
    <row r="884" spans="16:17" x14ac:dyDescent="0.25">
      <c r="P884" s="59"/>
      <c r="Q884" s="59"/>
    </row>
    <row r="885" spans="16:17" x14ac:dyDescent="0.25">
      <c r="P885" s="59"/>
      <c r="Q885" s="59"/>
    </row>
    <row r="886" spans="16:17" x14ac:dyDescent="0.25">
      <c r="P886" s="59"/>
      <c r="Q886" s="59"/>
    </row>
    <row r="887" spans="16:17" x14ac:dyDescent="0.25">
      <c r="P887" s="59"/>
      <c r="Q887" s="59"/>
    </row>
    <row r="888" spans="16:17" x14ac:dyDescent="0.25">
      <c r="P888" s="59"/>
      <c r="Q888" s="59"/>
    </row>
    <row r="889" spans="16:17" x14ac:dyDescent="0.25">
      <c r="P889" s="59"/>
      <c r="Q889" s="59"/>
    </row>
    <row r="890" spans="16:17" x14ac:dyDescent="0.25">
      <c r="P890" s="59"/>
      <c r="Q890" s="59"/>
    </row>
    <row r="891" spans="16:17" x14ac:dyDescent="0.25">
      <c r="P891" s="59"/>
      <c r="Q891" s="59"/>
    </row>
    <row r="892" spans="16:17" x14ac:dyDescent="0.25">
      <c r="P892" s="59"/>
      <c r="Q892" s="59"/>
    </row>
    <row r="893" spans="16:17" x14ac:dyDescent="0.25">
      <c r="P893" s="59"/>
      <c r="Q893" s="59"/>
    </row>
    <row r="894" spans="16:17" x14ac:dyDescent="0.25">
      <c r="P894" s="59"/>
      <c r="Q894" s="59"/>
    </row>
    <row r="895" spans="16:17" x14ac:dyDescent="0.25">
      <c r="P895" s="59"/>
      <c r="Q895" s="59"/>
    </row>
    <row r="896" spans="16:17" x14ac:dyDescent="0.25">
      <c r="P896" s="59"/>
      <c r="Q896" s="59"/>
    </row>
    <row r="897" spans="16:17" x14ac:dyDescent="0.25">
      <c r="P897" s="59"/>
      <c r="Q897" s="59"/>
    </row>
    <row r="898" spans="16:17" x14ac:dyDescent="0.25">
      <c r="P898" s="59"/>
      <c r="Q898" s="59"/>
    </row>
    <row r="899" spans="16:17" x14ac:dyDescent="0.25">
      <c r="P899" s="59"/>
      <c r="Q899" s="59"/>
    </row>
    <row r="900" spans="16:17" x14ac:dyDescent="0.25">
      <c r="P900" s="59"/>
      <c r="Q900" s="59"/>
    </row>
    <row r="901" spans="16:17" x14ac:dyDescent="0.25">
      <c r="P901" s="59"/>
      <c r="Q901" s="59"/>
    </row>
    <row r="902" spans="16:17" x14ac:dyDescent="0.25">
      <c r="P902" s="59"/>
      <c r="Q902" s="59"/>
    </row>
    <row r="903" spans="16:17" x14ac:dyDescent="0.25">
      <c r="P903" s="59"/>
      <c r="Q903" s="59"/>
    </row>
    <row r="904" spans="16:17" x14ac:dyDescent="0.25">
      <c r="P904" s="59"/>
      <c r="Q904" s="59"/>
    </row>
    <row r="905" spans="16:17" x14ac:dyDescent="0.25">
      <c r="P905" s="59"/>
      <c r="Q905" s="59"/>
    </row>
    <row r="906" spans="16:17" x14ac:dyDescent="0.25">
      <c r="P906" s="59"/>
      <c r="Q906" s="59"/>
    </row>
    <row r="907" spans="16:17" x14ac:dyDescent="0.25">
      <c r="P907" s="59"/>
      <c r="Q907" s="59"/>
    </row>
    <row r="908" spans="16:17" x14ac:dyDescent="0.25">
      <c r="P908" s="59"/>
      <c r="Q908" s="59"/>
    </row>
    <row r="909" spans="16:17" x14ac:dyDescent="0.25">
      <c r="P909" s="59"/>
      <c r="Q909" s="59"/>
    </row>
    <row r="910" spans="16:17" x14ac:dyDescent="0.25">
      <c r="P910" s="59"/>
      <c r="Q910" s="59"/>
    </row>
    <row r="911" spans="16:17" x14ac:dyDescent="0.25">
      <c r="P911" s="59"/>
      <c r="Q911" s="59"/>
    </row>
    <row r="912" spans="16:17" x14ac:dyDescent="0.25">
      <c r="P912" s="59"/>
      <c r="Q912" s="59"/>
    </row>
    <row r="913" spans="16:17" x14ac:dyDescent="0.25">
      <c r="P913" s="59"/>
      <c r="Q913" s="59"/>
    </row>
    <row r="914" spans="16:17" x14ac:dyDescent="0.25">
      <c r="P914" s="59"/>
      <c r="Q914" s="59"/>
    </row>
    <row r="915" spans="16:17" x14ac:dyDescent="0.25">
      <c r="P915" s="59"/>
      <c r="Q915" s="59"/>
    </row>
    <row r="916" spans="16:17" x14ac:dyDescent="0.25">
      <c r="P916" s="59"/>
      <c r="Q916" s="59"/>
    </row>
    <row r="917" spans="16:17" x14ac:dyDescent="0.25">
      <c r="P917" s="59"/>
      <c r="Q917" s="59"/>
    </row>
    <row r="918" spans="16:17" x14ac:dyDescent="0.25">
      <c r="P918" s="59"/>
      <c r="Q918" s="59"/>
    </row>
    <row r="919" spans="16:17" x14ac:dyDescent="0.25">
      <c r="P919" s="59"/>
      <c r="Q919" s="59"/>
    </row>
    <row r="920" spans="16:17" x14ac:dyDescent="0.25">
      <c r="P920" s="59"/>
      <c r="Q920" s="59"/>
    </row>
    <row r="921" spans="16:17" x14ac:dyDescent="0.25">
      <c r="P921" s="59"/>
      <c r="Q921" s="59"/>
    </row>
    <row r="922" spans="16:17" x14ac:dyDescent="0.25">
      <c r="P922" s="59"/>
      <c r="Q922" s="59"/>
    </row>
    <row r="923" spans="16:17" x14ac:dyDescent="0.25">
      <c r="P923" s="59"/>
      <c r="Q923" s="59"/>
    </row>
    <row r="924" spans="16:17" x14ac:dyDescent="0.25">
      <c r="P924" s="59"/>
      <c r="Q924" s="59"/>
    </row>
    <row r="925" spans="16:17" x14ac:dyDescent="0.25">
      <c r="P925" s="59"/>
      <c r="Q925" s="59"/>
    </row>
    <row r="926" spans="16:17" x14ac:dyDescent="0.25">
      <c r="P926" s="59"/>
      <c r="Q926" s="59"/>
    </row>
    <row r="927" spans="16:17" x14ac:dyDescent="0.25">
      <c r="P927" s="59"/>
      <c r="Q927" s="59"/>
    </row>
    <row r="928" spans="16:17" x14ac:dyDescent="0.25">
      <c r="P928" s="59"/>
      <c r="Q928" s="59"/>
    </row>
    <row r="929" spans="16:17" x14ac:dyDescent="0.25">
      <c r="P929" s="59"/>
      <c r="Q929" s="59"/>
    </row>
    <row r="930" spans="16:17" x14ac:dyDescent="0.25">
      <c r="P930" s="59"/>
      <c r="Q930" s="59"/>
    </row>
    <row r="931" spans="16:17" x14ac:dyDescent="0.25">
      <c r="P931" s="59"/>
      <c r="Q931" s="59"/>
    </row>
    <row r="932" spans="16:17" x14ac:dyDescent="0.25">
      <c r="P932" s="59"/>
      <c r="Q932" s="59"/>
    </row>
    <row r="933" spans="16:17" x14ac:dyDescent="0.25">
      <c r="P933" s="59"/>
      <c r="Q933" s="59"/>
    </row>
    <row r="934" spans="16:17" x14ac:dyDescent="0.25">
      <c r="P934" s="59"/>
      <c r="Q934" s="59"/>
    </row>
    <row r="935" spans="16:17" x14ac:dyDescent="0.25">
      <c r="P935" s="59"/>
      <c r="Q935" s="59"/>
    </row>
    <row r="936" spans="16:17" x14ac:dyDescent="0.25">
      <c r="P936" s="59"/>
      <c r="Q936" s="59"/>
    </row>
    <row r="937" spans="16:17" x14ac:dyDescent="0.25">
      <c r="P937" s="59"/>
      <c r="Q937" s="59"/>
    </row>
    <row r="938" spans="16:17" x14ac:dyDescent="0.25">
      <c r="P938" s="59"/>
      <c r="Q938" s="59"/>
    </row>
    <row r="939" spans="16:17" x14ac:dyDescent="0.25">
      <c r="P939" s="59"/>
      <c r="Q939" s="59"/>
    </row>
    <row r="940" spans="16:17" x14ac:dyDescent="0.25">
      <c r="P940" s="59"/>
      <c r="Q940" s="59"/>
    </row>
    <row r="941" spans="16:17" x14ac:dyDescent="0.25">
      <c r="P941" s="59"/>
      <c r="Q941" s="59"/>
    </row>
    <row r="942" spans="16:17" x14ac:dyDescent="0.25">
      <c r="P942" s="59"/>
      <c r="Q942" s="59"/>
    </row>
    <row r="943" spans="16:17" x14ac:dyDescent="0.25">
      <c r="P943" s="59"/>
      <c r="Q943" s="59"/>
    </row>
    <row r="944" spans="16:17" x14ac:dyDescent="0.25">
      <c r="P944" s="59"/>
      <c r="Q944" s="59"/>
    </row>
    <row r="945" spans="16:17" x14ac:dyDescent="0.25">
      <c r="P945" s="59"/>
      <c r="Q945" s="59"/>
    </row>
    <row r="946" spans="16:17" x14ac:dyDescent="0.25">
      <c r="P946" s="59"/>
      <c r="Q946" s="59"/>
    </row>
    <row r="947" spans="16:17" x14ac:dyDescent="0.25">
      <c r="P947" s="59"/>
      <c r="Q947" s="59"/>
    </row>
    <row r="948" spans="16:17" x14ac:dyDescent="0.25">
      <c r="P948" s="59"/>
      <c r="Q948" s="59"/>
    </row>
    <row r="949" spans="16:17" x14ac:dyDescent="0.25">
      <c r="P949" s="59"/>
      <c r="Q949" s="59"/>
    </row>
    <row r="950" spans="16:17" x14ac:dyDescent="0.25">
      <c r="P950" s="59"/>
      <c r="Q950" s="59"/>
    </row>
    <row r="951" spans="16:17" x14ac:dyDescent="0.25">
      <c r="P951" s="59"/>
      <c r="Q951" s="59"/>
    </row>
    <row r="952" spans="16:17" x14ac:dyDescent="0.25">
      <c r="P952" s="59"/>
      <c r="Q952" s="59"/>
    </row>
    <row r="953" spans="16:17" x14ac:dyDescent="0.25">
      <c r="P953" s="59"/>
      <c r="Q953" s="59"/>
    </row>
    <row r="954" spans="16:17" x14ac:dyDescent="0.25">
      <c r="P954" s="59"/>
      <c r="Q954" s="59"/>
    </row>
    <row r="955" spans="16:17" x14ac:dyDescent="0.25">
      <c r="P955" s="59"/>
      <c r="Q955" s="59"/>
    </row>
    <row r="956" spans="16:17" x14ac:dyDescent="0.25">
      <c r="P956" s="59"/>
      <c r="Q956" s="59"/>
    </row>
    <row r="957" spans="16:17" x14ac:dyDescent="0.25">
      <c r="P957" s="59"/>
      <c r="Q957" s="59"/>
    </row>
    <row r="958" spans="16:17" x14ac:dyDescent="0.25">
      <c r="P958" s="59"/>
      <c r="Q958" s="59"/>
    </row>
    <row r="959" spans="16:17" x14ac:dyDescent="0.25">
      <c r="P959" s="59"/>
      <c r="Q959" s="59"/>
    </row>
    <row r="960" spans="16:17" x14ac:dyDescent="0.25">
      <c r="P960" s="59"/>
      <c r="Q960" s="59"/>
    </row>
    <row r="961" spans="16:17" x14ac:dyDescent="0.25">
      <c r="P961" s="59"/>
      <c r="Q961" s="59"/>
    </row>
    <row r="962" spans="16:17" x14ac:dyDescent="0.25">
      <c r="P962" s="59"/>
      <c r="Q962" s="59"/>
    </row>
    <row r="963" spans="16:17" x14ac:dyDescent="0.25">
      <c r="P963" s="59"/>
      <c r="Q963" s="59"/>
    </row>
    <row r="964" spans="16:17" x14ac:dyDescent="0.25">
      <c r="P964" s="59"/>
      <c r="Q964" s="59"/>
    </row>
    <row r="965" spans="16:17" x14ac:dyDescent="0.25">
      <c r="P965" s="59"/>
      <c r="Q965" s="59"/>
    </row>
    <row r="966" spans="16:17" x14ac:dyDescent="0.25">
      <c r="P966" s="59"/>
      <c r="Q966" s="59"/>
    </row>
    <row r="967" spans="16:17" x14ac:dyDescent="0.25">
      <c r="P967" s="59"/>
      <c r="Q967" s="59"/>
    </row>
    <row r="968" spans="16:17" x14ac:dyDescent="0.25">
      <c r="P968" s="59"/>
      <c r="Q968" s="59"/>
    </row>
    <row r="969" spans="16:17" x14ac:dyDescent="0.25">
      <c r="P969" s="59"/>
      <c r="Q969" s="59"/>
    </row>
    <row r="970" spans="16:17" x14ac:dyDescent="0.25">
      <c r="P970" s="59"/>
      <c r="Q970" s="59"/>
    </row>
    <row r="971" spans="16:17" x14ac:dyDescent="0.25">
      <c r="P971" s="59"/>
      <c r="Q971" s="59"/>
    </row>
    <row r="972" spans="16:17" x14ac:dyDescent="0.25">
      <c r="P972" s="59"/>
      <c r="Q972" s="59"/>
    </row>
    <row r="973" spans="16:17" x14ac:dyDescent="0.25">
      <c r="P973" s="59"/>
      <c r="Q973" s="59"/>
    </row>
    <row r="974" spans="16:17" x14ac:dyDescent="0.25">
      <c r="P974" s="59"/>
      <c r="Q974" s="59"/>
    </row>
    <row r="975" spans="16:17" x14ac:dyDescent="0.25">
      <c r="P975" s="59"/>
      <c r="Q975" s="59"/>
    </row>
    <row r="976" spans="16:17" x14ac:dyDescent="0.25">
      <c r="P976" s="59"/>
      <c r="Q976" s="59"/>
    </row>
    <row r="977" spans="16:17" x14ac:dyDescent="0.25">
      <c r="P977" s="59"/>
      <c r="Q977" s="59"/>
    </row>
    <row r="978" spans="16:17" x14ac:dyDescent="0.25">
      <c r="P978" s="59"/>
      <c r="Q978" s="59"/>
    </row>
    <row r="979" spans="16:17" x14ac:dyDescent="0.25">
      <c r="P979" s="59"/>
      <c r="Q979" s="59"/>
    </row>
    <row r="980" spans="16:17" x14ac:dyDescent="0.25">
      <c r="P980" s="59"/>
      <c r="Q980" s="59"/>
    </row>
    <row r="981" spans="16:17" x14ac:dyDescent="0.25">
      <c r="P981" s="59"/>
      <c r="Q981" s="59"/>
    </row>
    <row r="982" spans="16:17" x14ac:dyDescent="0.25">
      <c r="P982" s="59"/>
      <c r="Q982" s="59"/>
    </row>
    <row r="983" spans="16:17" x14ac:dyDescent="0.25">
      <c r="P983" s="59"/>
      <c r="Q983" s="59"/>
    </row>
    <row r="984" spans="16:17" x14ac:dyDescent="0.25">
      <c r="P984" s="59"/>
      <c r="Q984" s="59"/>
    </row>
    <row r="985" spans="16:17" x14ac:dyDescent="0.25">
      <c r="P985" s="59"/>
      <c r="Q985" s="59"/>
    </row>
    <row r="986" spans="16:17" x14ac:dyDescent="0.25">
      <c r="P986" s="59"/>
      <c r="Q986" s="59"/>
    </row>
    <row r="987" spans="16:17" x14ac:dyDescent="0.25">
      <c r="P987" s="59"/>
      <c r="Q987" s="59"/>
    </row>
    <row r="988" spans="16:17" x14ac:dyDescent="0.25">
      <c r="P988" s="59"/>
      <c r="Q988" s="59"/>
    </row>
    <row r="989" spans="16:17" x14ac:dyDescent="0.25">
      <c r="P989" s="59"/>
      <c r="Q989" s="59"/>
    </row>
    <row r="990" spans="16:17" x14ac:dyDescent="0.25">
      <c r="P990" s="59"/>
      <c r="Q990" s="59"/>
    </row>
    <row r="991" spans="16:17" x14ac:dyDescent="0.25">
      <c r="P991" s="59"/>
      <c r="Q991" s="59"/>
    </row>
    <row r="992" spans="16:17" x14ac:dyDescent="0.25">
      <c r="P992" s="59"/>
      <c r="Q992" s="59"/>
    </row>
    <row r="993" spans="16:17" x14ac:dyDescent="0.25">
      <c r="P993" s="59"/>
      <c r="Q993" s="59"/>
    </row>
    <row r="994" spans="16:17" x14ac:dyDescent="0.25">
      <c r="P994" s="59"/>
      <c r="Q994" s="59"/>
    </row>
    <row r="995" spans="16:17" x14ac:dyDescent="0.25">
      <c r="P995" s="59"/>
      <c r="Q995" s="59"/>
    </row>
    <row r="996" spans="16:17" x14ac:dyDescent="0.25">
      <c r="P996" s="59"/>
      <c r="Q996" s="59"/>
    </row>
    <row r="997" spans="16:17" x14ac:dyDescent="0.25">
      <c r="P997" s="59"/>
      <c r="Q997" s="59"/>
    </row>
    <row r="998" spans="16:17" x14ac:dyDescent="0.25">
      <c r="P998" s="59"/>
      <c r="Q998" s="59"/>
    </row>
    <row r="999" spans="16:17" x14ac:dyDescent="0.25">
      <c r="P999" s="59"/>
      <c r="Q999" s="59"/>
    </row>
    <row r="1000" spans="16:17" x14ac:dyDescent="0.25">
      <c r="P1000" s="59"/>
      <c r="Q1000" s="59"/>
    </row>
    <row r="1001" spans="16:17" x14ac:dyDescent="0.25">
      <c r="P1001" s="59"/>
      <c r="Q1001" s="59"/>
    </row>
    <row r="1002" spans="16:17" x14ac:dyDescent="0.25">
      <c r="P1002" s="59"/>
      <c r="Q1002" s="59"/>
    </row>
    <row r="1003" spans="16:17" x14ac:dyDescent="0.25">
      <c r="P1003" s="59"/>
      <c r="Q1003" s="59"/>
    </row>
    <row r="1004" spans="16:17" x14ac:dyDescent="0.25">
      <c r="P1004" s="59"/>
      <c r="Q1004" s="59"/>
    </row>
    <row r="1005" spans="16:17" x14ac:dyDescent="0.25">
      <c r="P1005" s="59"/>
      <c r="Q1005" s="59"/>
    </row>
    <row r="1006" spans="16:17" x14ac:dyDescent="0.25">
      <c r="P1006" s="59"/>
      <c r="Q1006" s="59"/>
    </row>
    <row r="1007" spans="16:17" x14ac:dyDescent="0.25">
      <c r="P1007" s="59"/>
      <c r="Q1007" s="59"/>
    </row>
    <row r="1008" spans="16:17" x14ac:dyDescent="0.25">
      <c r="P1008" s="59"/>
      <c r="Q1008" s="59"/>
    </row>
    <row r="1009" spans="16:17" x14ac:dyDescent="0.25">
      <c r="P1009" s="59"/>
      <c r="Q1009" s="59"/>
    </row>
    <row r="1010" spans="16:17" x14ac:dyDescent="0.25">
      <c r="P1010" s="59"/>
      <c r="Q1010" s="59"/>
    </row>
    <row r="1011" spans="16:17" x14ac:dyDescent="0.25">
      <c r="P1011" s="59"/>
      <c r="Q1011" s="59"/>
    </row>
    <row r="1012" spans="16:17" x14ac:dyDescent="0.25">
      <c r="P1012" s="59"/>
      <c r="Q1012" s="59"/>
    </row>
    <row r="1013" spans="16:17" x14ac:dyDescent="0.25">
      <c r="P1013" s="59"/>
      <c r="Q1013" s="59"/>
    </row>
    <row r="1014" spans="16:17" x14ac:dyDescent="0.25">
      <c r="P1014" s="59"/>
      <c r="Q1014" s="59"/>
    </row>
    <row r="1015" spans="16:17" x14ac:dyDescent="0.25">
      <c r="P1015" s="59"/>
      <c r="Q1015" s="59"/>
    </row>
    <row r="1016" spans="16:17" x14ac:dyDescent="0.25">
      <c r="P1016" s="59"/>
      <c r="Q1016" s="59"/>
    </row>
    <row r="1017" spans="16:17" x14ac:dyDescent="0.25">
      <c r="P1017" s="59"/>
      <c r="Q1017" s="59"/>
    </row>
    <row r="1018" spans="16:17" x14ac:dyDescent="0.25">
      <c r="P1018" s="59"/>
      <c r="Q1018" s="59"/>
    </row>
    <row r="1019" spans="16:17" x14ac:dyDescent="0.25">
      <c r="P1019" s="59"/>
      <c r="Q1019" s="59"/>
    </row>
    <row r="1020" spans="16:17" x14ac:dyDescent="0.25">
      <c r="P1020" s="59"/>
      <c r="Q1020" s="59"/>
    </row>
    <row r="1021" spans="16:17" x14ac:dyDescent="0.25">
      <c r="P1021" s="59"/>
      <c r="Q1021" s="59"/>
    </row>
    <row r="1022" spans="16:17" x14ac:dyDescent="0.25">
      <c r="P1022" s="59"/>
      <c r="Q1022" s="59"/>
    </row>
    <row r="1023" spans="16:17" x14ac:dyDescent="0.25">
      <c r="P1023" s="59"/>
      <c r="Q1023" s="59"/>
    </row>
    <row r="1024" spans="16:17" x14ac:dyDescent="0.25">
      <c r="P1024" s="59"/>
      <c r="Q1024" s="59"/>
    </row>
    <row r="1025" spans="16:17" x14ac:dyDescent="0.25">
      <c r="P1025" s="59"/>
      <c r="Q1025" s="59"/>
    </row>
    <row r="1026" spans="16:17" x14ac:dyDescent="0.25">
      <c r="P1026" s="59"/>
      <c r="Q1026" s="59"/>
    </row>
    <row r="1027" spans="16:17" x14ac:dyDescent="0.25">
      <c r="P1027" s="59"/>
      <c r="Q1027" s="59"/>
    </row>
    <row r="1028" spans="16:17" x14ac:dyDescent="0.25">
      <c r="P1028" s="59"/>
      <c r="Q1028" s="59"/>
    </row>
    <row r="1029" spans="16:17" x14ac:dyDescent="0.25">
      <c r="P1029" s="59"/>
      <c r="Q1029" s="59"/>
    </row>
    <row r="1030" spans="16:17" x14ac:dyDescent="0.25">
      <c r="P1030" s="59"/>
      <c r="Q1030" s="59"/>
    </row>
    <row r="1031" spans="16:17" x14ac:dyDescent="0.25">
      <c r="P1031" s="59"/>
      <c r="Q1031" s="59"/>
    </row>
    <row r="1032" spans="16:17" x14ac:dyDescent="0.25">
      <c r="P1032" s="59"/>
      <c r="Q1032" s="59"/>
    </row>
    <row r="1033" spans="16:17" x14ac:dyDescent="0.25">
      <c r="P1033" s="59"/>
      <c r="Q1033" s="59"/>
    </row>
    <row r="1034" spans="16:17" x14ac:dyDescent="0.25">
      <c r="P1034" s="59"/>
      <c r="Q1034" s="59"/>
    </row>
    <row r="1035" spans="16:17" x14ac:dyDescent="0.25">
      <c r="P1035" s="59"/>
      <c r="Q1035" s="59"/>
    </row>
    <row r="1036" spans="16:17" x14ac:dyDescent="0.25">
      <c r="P1036" s="59"/>
      <c r="Q1036" s="59"/>
    </row>
    <row r="1037" spans="16:17" x14ac:dyDescent="0.25">
      <c r="P1037" s="59"/>
      <c r="Q1037" s="59"/>
    </row>
    <row r="1038" spans="16:17" x14ac:dyDescent="0.25">
      <c r="P1038" s="59"/>
      <c r="Q1038" s="59"/>
    </row>
    <row r="1039" spans="16:17" x14ac:dyDescent="0.25">
      <c r="P1039" s="59"/>
      <c r="Q1039" s="59"/>
    </row>
    <row r="1040" spans="16:17" x14ac:dyDescent="0.25">
      <c r="P1040" s="59"/>
      <c r="Q1040" s="59"/>
    </row>
    <row r="1041" spans="16:17" x14ac:dyDescent="0.25">
      <c r="P1041" s="59"/>
      <c r="Q1041" s="59"/>
    </row>
    <row r="1042" spans="16:17" x14ac:dyDescent="0.25">
      <c r="P1042" s="59"/>
      <c r="Q1042" s="59"/>
    </row>
    <row r="1043" spans="16:17" x14ac:dyDescent="0.25">
      <c r="P1043" s="59"/>
      <c r="Q1043" s="59"/>
    </row>
    <row r="1044" spans="16:17" x14ac:dyDescent="0.25">
      <c r="P1044" s="59"/>
      <c r="Q1044" s="59"/>
    </row>
    <row r="1045" spans="16:17" x14ac:dyDescent="0.25">
      <c r="P1045" s="59"/>
      <c r="Q1045" s="59"/>
    </row>
    <row r="1046" spans="16:17" x14ac:dyDescent="0.25">
      <c r="P1046" s="59"/>
      <c r="Q1046" s="59"/>
    </row>
    <row r="1047" spans="16:17" x14ac:dyDescent="0.25">
      <c r="P1047" s="59"/>
      <c r="Q1047" s="59"/>
    </row>
    <row r="1048" spans="16:17" x14ac:dyDescent="0.25">
      <c r="P1048" s="59"/>
      <c r="Q1048" s="59"/>
    </row>
    <row r="1049" spans="16:17" x14ac:dyDescent="0.25">
      <c r="P1049" s="59"/>
      <c r="Q1049" s="59"/>
    </row>
    <row r="1050" spans="16:17" x14ac:dyDescent="0.25">
      <c r="P1050" s="59"/>
      <c r="Q1050" s="59"/>
    </row>
    <row r="1051" spans="16:17" x14ac:dyDescent="0.25">
      <c r="P1051" s="59"/>
      <c r="Q1051" s="59"/>
    </row>
    <row r="1052" spans="16:17" x14ac:dyDescent="0.25">
      <c r="P1052" s="59"/>
      <c r="Q1052" s="59"/>
    </row>
    <row r="1053" spans="16:17" x14ac:dyDescent="0.25">
      <c r="P1053" s="59"/>
      <c r="Q1053" s="59"/>
    </row>
    <row r="1054" spans="16:17" x14ac:dyDescent="0.25">
      <c r="P1054" s="59"/>
      <c r="Q1054" s="59"/>
    </row>
    <row r="1055" spans="16:17" x14ac:dyDescent="0.25">
      <c r="P1055" s="59"/>
      <c r="Q1055" s="59"/>
    </row>
    <row r="1056" spans="16:17" x14ac:dyDescent="0.25">
      <c r="P1056" s="59"/>
      <c r="Q1056" s="59"/>
    </row>
    <row r="1057" spans="16:17" x14ac:dyDescent="0.25">
      <c r="P1057" s="59"/>
      <c r="Q1057" s="59"/>
    </row>
    <row r="1058" spans="16:17" x14ac:dyDescent="0.25">
      <c r="P1058" s="59"/>
      <c r="Q1058" s="59"/>
    </row>
    <row r="1059" spans="16:17" x14ac:dyDescent="0.25">
      <c r="P1059" s="59"/>
      <c r="Q1059" s="59"/>
    </row>
    <row r="1060" spans="16:17" x14ac:dyDescent="0.25">
      <c r="P1060" s="59"/>
      <c r="Q1060" s="59"/>
    </row>
    <row r="1061" spans="16:17" x14ac:dyDescent="0.25">
      <c r="P1061" s="59"/>
      <c r="Q1061" s="59"/>
    </row>
    <row r="1062" spans="16:17" x14ac:dyDescent="0.25">
      <c r="P1062" s="59"/>
      <c r="Q1062" s="59"/>
    </row>
    <row r="1063" spans="16:17" x14ac:dyDescent="0.25">
      <c r="P1063" s="59"/>
      <c r="Q1063" s="59"/>
    </row>
    <row r="1064" spans="16:17" x14ac:dyDescent="0.25">
      <c r="P1064" s="59"/>
      <c r="Q1064" s="59"/>
    </row>
    <row r="1065" spans="16:17" x14ac:dyDescent="0.25">
      <c r="P1065" s="59"/>
      <c r="Q1065" s="59"/>
    </row>
    <row r="1066" spans="16:17" x14ac:dyDescent="0.25">
      <c r="P1066" s="59"/>
      <c r="Q1066" s="59"/>
    </row>
    <row r="1067" spans="16:17" x14ac:dyDescent="0.25">
      <c r="P1067" s="59"/>
      <c r="Q1067" s="59"/>
    </row>
    <row r="1068" spans="16:17" x14ac:dyDescent="0.25">
      <c r="P1068" s="59"/>
      <c r="Q1068" s="59"/>
    </row>
    <row r="1069" spans="16:17" x14ac:dyDescent="0.25">
      <c r="P1069" s="59"/>
      <c r="Q1069" s="59"/>
    </row>
    <row r="1070" spans="16:17" x14ac:dyDescent="0.25">
      <c r="P1070" s="59"/>
      <c r="Q1070" s="59"/>
    </row>
    <row r="1071" spans="16:17" x14ac:dyDescent="0.25">
      <c r="P1071" s="59"/>
      <c r="Q1071" s="59"/>
    </row>
    <row r="1072" spans="16:17" x14ac:dyDescent="0.25">
      <c r="P1072" s="59"/>
      <c r="Q1072" s="59"/>
    </row>
    <row r="1073" spans="16:17" x14ac:dyDescent="0.25">
      <c r="P1073" s="59"/>
      <c r="Q1073" s="59"/>
    </row>
    <row r="1074" spans="16:17" x14ac:dyDescent="0.25">
      <c r="P1074" s="59"/>
      <c r="Q1074" s="59"/>
    </row>
    <row r="1075" spans="16:17" x14ac:dyDescent="0.25">
      <c r="P1075" s="59"/>
      <c r="Q1075" s="59"/>
    </row>
    <row r="1076" spans="16:17" x14ac:dyDescent="0.25">
      <c r="P1076" s="59"/>
      <c r="Q1076" s="59"/>
    </row>
    <row r="1077" spans="16:17" x14ac:dyDescent="0.25">
      <c r="P1077" s="59"/>
      <c r="Q1077" s="59"/>
    </row>
    <row r="1078" spans="16:17" x14ac:dyDescent="0.25">
      <c r="P1078" s="59"/>
      <c r="Q1078" s="59"/>
    </row>
    <row r="1079" spans="16:17" x14ac:dyDescent="0.25">
      <c r="P1079" s="59"/>
      <c r="Q1079" s="59"/>
    </row>
    <row r="1080" spans="16:17" x14ac:dyDescent="0.25">
      <c r="P1080" s="59"/>
      <c r="Q1080" s="59"/>
    </row>
    <row r="1081" spans="16:17" x14ac:dyDescent="0.25">
      <c r="P1081" s="59"/>
      <c r="Q1081" s="59"/>
    </row>
    <row r="1082" spans="16:17" x14ac:dyDescent="0.25">
      <c r="P1082" s="59"/>
      <c r="Q1082" s="59"/>
    </row>
    <row r="1083" spans="16:17" x14ac:dyDescent="0.25">
      <c r="P1083" s="59"/>
      <c r="Q1083" s="59"/>
    </row>
    <row r="1084" spans="16:17" x14ac:dyDescent="0.25">
      <c r="P1084" s="59"/>
      <c r="Q1084" s="59"/>
    </row>
    <row r="1085" spans="16:17" x14ac:dyDescent="0.25">
      <c r="P1085" s="59"/>
      <c r="Q1085" s="59"/>
    </row>
    <row r="1086" spans="16:17" x14ac:dyDescent="0.25">
      <c r="P1086" s="59"/>
      <c r="Q1086" s="59"/>
    </row>
    <row r="1087" spans="16:17" x14ac:dyDescent="0.25">
      <c r="P1087" s="59"/>
      <c r="Q1087" s="59"/>
    </row>
    <row r="1088" spans="16:17" x14ac:dyDescent="0.25">
      <c r="P1088" s="59"/>
      <c r="Q1088" s="59"/>
    </row>
    <row r="1089" spans="16:17" x14ac:dyDescent="0.25">
      <c r="P1089" s="59"/>
      <c r="Q1089" s="59"/>
    </row>
    <row r="1090" spans="16:17" x14ac:dyDescent="0.25">
      <c r="P1090" s="59"/>
      <c r="Q1090" s="59"/>
    </row>
    <row r="1091" spans="16:17" x14ac:dyDescent="0.25">
      <c r="P1091" s="59"/>
      <c r="Q1091" s="59"/>
    </row>
    <row r="1092" spans="16:17" x14ac:dyDescent="0.25">
      <c r="P1092" s="59"/>
      <c r="Q1092" s="59"/>
    </row>
    <row r="1093" spans="16:17" x14ac:dyDescent="0.25">
      <c r="P1093" s="59"/>
      <c r="Q1093" s="59"/>
    </row>
    <row r="1094" spans="16:17" x14ac:dyDescent="0.25">
      <c r="P1094" s="59"/>
      <c r="Q1094" s="59"/>
    </row>
    <row r="1095" spans="16:17" x14ac:dyDescent="0.25">
      <c r="P1095" s="59"/>
      <c r="Q1095" s="59"/>
    </row>
    <row r="1096" spans="16:17" x14ac:dyDescent="0.25">
      <c r="P1096" s="59"/>
      <c r="Q1096" s="59"/>
    </row>
    <row r="1097" spans="16:17" x14ac:dyDescent="0.25">
      <c r="P1097" s="59"/>
      <c r="Q1097" s="59"/>
    </row>
    <row r="1098" spans="16:17" x14ac:dyDescent="0.25">
      <c r="P1098" s="59"/>
      <c r="Q1098" s="59"/>
    </row>
    <row r="1099" spans="16:17" x14ac:dyDescent="0.25">
      <c r="P1099" s="59"/>
      <c r="Q1099" s="59"/>
    </row>
    <row r="1100" spans="16:17" x14ac:dyDescent="0.25">
      <c r="P1100" s="59"/>
      <c r="Q1100" s="59"/>
    </row>
    <row r="1101" spans="16:17" x14ac:dyDescent="0.25">
      <c r="P1101" s="59"/>
      <c r="Q1101" s="59"/>
    </row>
    <row r="1102" spans="16:17" x14ac:dyDescent="0.25">
      <c r="P1102" s="59"/>
      <c r="Q1102" s="59"/>
    </row>
    <row r="1103" spans="16:17" x14ac:dyDescent="0.25">
      <c r="P1103" s="59"/>
      <c r="Q1103" s="59"/>
    </row>
    <row r="1104" spans="16:17" x14ac:dyDescent="0.25">
      <c r="P1104" s="59"/>
      <c r="Q1104" s="59"/>
    </row>
    <row r="1105" spans="16:17" x14ac:dyDescent="0.25">
      <c r="P1105" s="59"/>
      <c r="Q1105" s="59"/>
    </row>
    <row r="1106" spans="16:17" x14ac:dyDescent="0.25">
      <c r="P1106" s="59"/>
      <c r="Q1106" s="59"/>
    </row>
    <row r="1107" spans="16:17" x14ac:dyDescent="0.25">
      <c r="P1107" s="59"/>
      <c r="Q1107" s="59"/>
    </row>
    <row r="1108" spans="16:17" x14ac:dyDescent="0.25">
      <c r="P1108" s="59"/>
      <c r="Q1108" s="59"/>
    </row>
    <row r="1109" spans="16:17" x14ac:dyDescent="0.25">
      <c r="P1109" s="59"/>
      <c r="Q1109" s="59"/>
    </row>
    <row r="1110" spans="16:17" x14ac:dyDescent="0.25">
      <c r="P1110" s="59"/>
      <c r="Q1110" s="59"/>
    </row>
    <row r="1111" spans="16:17" x14ac:dyDescent="0.25">
      <c r="P1111" s="59"/>
      <c r="Q1111" s="59"/>
    </row>
    <row r="1112" spans="16:17" x14ac:dyDescent="0.25">
      <c r="P1112" s="59"/>
      <c r="Q1112" s="59"/>
    </row>
    <row r="1113" spans="16:17" x14ac:dyDescent="0.25">
      <c r="P1113" s="59"/>
      <c r="Q1113" s="59"/>
    </row>
    <row r="1114" spans="16:17" x14ac:dyDescent="0.25">
      <c r="P1114" s="59"/>
      <c r="Q1114" s="59"/>
    </row>
    <row r="1115" spans="16:17" x14ac:dyDescent="0.25">
      <c r="P1115" s="59"/>
      <c r="Q1115" s="59"/>
    </row>
    <row r="1116" spans="16:17" x14ac:dyDescent="0.25">
      <c r="P1116" s="59"/>
      <c r="Q1116" s="59"/>
    </row>
    <row r="1117" spans="16:17" x14ac:dyDescent="0.25">
      <c r="P1117" s="59"/>
      <c r="Q1117" s="59"/>
    </row>
    <row r="1118" spans="16:17" x14ac:dyDescent="0.25">
      <c r="P1118" s="59"/>
      <c r="Q1118" s="59"/>
    </row>
    <row r="1119" spans="16:17" x14ac:dyDescent="0.25">
      <c r="P1119" s="59"/>
      <c r="Q1119" s="59"/>
    </row>
    <row r="1120" spans="16:17" x14ac:dyDescent="0.25">
      <c r="P1120" s="59"/>
      <c r="Q1120" s="59"/>
    </row>
    <row r="1121" spans="16:17" x14ac:dyDescent="0.25">
      <c r="P1121" s="59"/>
      <c r="Q1121" s="59"/>
    </row>
    <row r="1122" spans="16:17" x14ac:dyDescent="0.25">
      <c r="P1122" s="59"/>
      <c r="Q1122" s="59"/>
    </row>
    <row r="1123" spans="16:17" x14ac:dyDescent="0.25">
      <c r="P1123" s="59"/>
      <c r="Q1123" s="59"/>
    </row>
    <row r="1124" spans="16:17" x14ac:dyDescent="0.25">
      <c r="P1124" s="59"/>
      <c r="Q1124" s="59"/>
    </row>
    <row r="1125" spans="16:17" x14ac:dyDescent="0.25">
      <c r="P1125" s="59"/>
      <c r="Q1125" s="59"/>
    </row>
    <row r="1126" spans="16:17" x14ac:dyDescent="0.25">
      <c r="P1126" s="59"/>
      <c r="Q1126" s="59"/>
    </row>
    <row r="1127" spans="16:17" x14ac:dyDescent="0.25">
      <c r="P1127" s="59"/>
      <c r="Q1127" s="59"/>
    </row>
    <row r="1128" spans="16:17" x14ac:dyDescent="0.25">
      <c r="P1128" s="59"/>
      <c r="Q1128" s="59"/>
    </row>
    <row r="1129" spans="16:17" x14ac:dyDescent="0.25">
      <c r="P1129" s="59"/>
      <c r="Q1129" s="59"/>
    </row>
    <row r="1130" spans="16:17" x14ac:dyDescent="0.25">
      <c r="P1130" s="59"/>
      <c r="Q1130" s="59"/>
    </row>
    <row r="1131" spans="16:17" x14ac:dyDescent="0.25">
      <c r="P1131" s="59"/>
      <c r="Q1131" s="59"/>
    </row>
    <row r="1132" spans="16:17" x14ac:dyDescent="0.25">
      <c r="P1132" s="59"/>
      <c r="Q1132" s="59"/>
    </row>
    <row r="1133" spans="16:17" x14ac:dyDescent="0.25">
      <c r="P1133" s="59"/>
      <c r="Q1133" s="59"/>
    </row>
    <row r="1134" spans="16:17" x14ac:dyDescent="0.25">
      <c r="P1134" s="59"/>
      <c r="Q1134" s="59"/>
    </row>
    <row r="1135" spans="16:17" x14ac:dyDescent="0.25">
      <c r="P1135" s="59"/>
      <c r="Q1135" s="59"/>
    </row>
    <row r="1136" spans="16:17" x14ac:dyDescent="0.25">
      <c r="P1136" s="59"/>
      <c r="Q1136" s="59"/>
    </row>
    <row r="1137" spans="16:17" x14ac:dyDescent="0.25">
      <c r="P1137" s="59"/>
      <c r="Q1137" s="59"/>
    </row>
    <row r="1138" spans="16:17" x14ac:dyDescent="0.25">
      <c r="P1138" s="59"/>
      <c r="Q1138" s="59"/>
    </row>
    <row r="1139" spans="16:17" x14ac:dyDescent="0.25">
      <c r="P1139" s="59"/>
      <c r="Q1139" s="59"/>
    </row>
    <row r="1140" spans="16:17" x14ac:dyDescent="0.25">
      <c r="P1140" s="59"/>
      <c r="Q1140" s="59"/>
    </row>
    <row r="1141" spans="16:17" x14ac:dyDescent="0.25">
      <c r="P1141" s="59"/>
      <c r="Q1141" s="59"/>
    </row>
    <row r="1142" spans="16:17" x14ac:dyDescent="0.25">
      <c r="P1142" s="59"/>
      <c r="Q1142" s="59"/>
    </row>
    <row r="1143" spans="16:17" x14ac:dyDescent="0.25">
      <c r="P1143" s="59"/>
      <c r="Q1143" s="59"/>
    </row>
    <row r="1144" spans="16:17" x14ac:dyDescent="0.25">
      <c r="P1144" s="59"/>
      <c r="Q1144" s="59"/>
    </row>
    <row r="1145" spans="16:17" x14ac:dyDescent="0.25">
      <c r="P1145" s="59"/>
      <c r="Q1145" s="59"/>
    </row>
    <row r="1146" spans="16:17" x14ac:dyDescent="0.25">
      <c r="P1146" s="59"/>
      <c r="Q1146" s="59"/>
    </row>
    <row r="1147" spans="16:17" x14ac:dyDescent="0.25">
      <c r="P1147" s="59"/>
      <c r="Q1147" s="59"/>
    </row>
    <row r="1148" spans="16:17" x14ac:dyDescent="0.25">
      <c r="P1148" s="59"/>
      <c r="Q1148" s="59"/>
    </row>
    <row r="1149" spans="16:17" x14ac:dyDescent="0.25">
      <c r="P1149" s="59"/>
      <c r="Q1149" s="59"/>
    </row>
    <row r="1150" spans="16:17" x14ac:dyDescent="0.25">
      <c r="P1150" s="59"/>
      <c r="Q1150" s="59"/>
    </row>
    <row r="1151" spans="16:17" x14ac:dyDescent="0.25">
      <c r="P1151" s="59"/>
      <c r="Q1151" s="59"/>
    </row>
    <row r="1152" spans="16:17" x14ac:dyDescent="0.25">
      <c r="P1152" s="59"/>
      <c r="Q1152" s="59"/>
    </row>
    <row r="1153" spans="16:17" x14ac:dyDescent="0.25">
      <c r="P1153" s="59"/>
      <c r="Q1153" s="59"/>
    </row>
    <row r="1154" spans="16:17" x14ac:dyDescent="0.25">
      <c r="P1154" s="59"/>
      <c r="Q1154" s="59"/>
    </row>
    <row r="1155" spans="16:17" x14ac:dyDescent="0.25">
      <c r="P1155" s="59"/>
      <c r="Q1155" s="59"/>
    </row>
    <row r="1156" spans="16:17" x14ac:dyDescent="0.25">
      <c r="P1156" s="59"/>
      <c r="Q1156" s="59"/>
    </row>
    <row r="1157" spans="16:17" x14ac:dyDescent="0.25">
      <c r="P1157" s="59"/>
      <c r="Q1157" s="59"/>
    </row>
    <row r="1158" spans="16:17" x14ac:dyDescent="0.25">
      <c r="P1158" s="59"/>
      <c r="Q1158" s="59"/>
    </row>
    <row r="1159" spans="16:17" x14ac:dyDescent="0.25">
      <c r="P1159" s="59"/>
      <c r="Q1159" s="59"/>
    </row>
    <row r="1160" spans="16:17" x14ac:dyDescent="0.25">
      <c r="P1160" s="59"/>
      <c r="Q1160" s="59"/>
    </row>
    <row r="1161" spans="16:17" x14ac:dyDescent="0.25">
      <c r="P1161" s="59"/>
      <c r="Q1161" s="59"/>
    </row>
    <row r="1162" spans="16:17" x14ac:dyDescent="0.25">
      <c r="P1162" s="59"/>
      <c r="Q1162" s="59"/>
    </row>
    <row r="1163" spans="16:17" x14ac:dyDescent="0.25">
      <c r="P1163" s="59"/>
      <c r="Q1163" s="59"/>
    </row>
    <row r="1164" spans="16:17" x14ac:dyDescent="0.25">
      <c r="P1164" s="59"/>
      <c r="Q1164" s="59"/>
    </row>
    <row r="1165" spans="16:17" x14ac:dyDescent="0.25">
      <c r="P1165" s="59"/>
      <c r="Q1165" s="59"/>
    </row>
    <row r="1166" spans="16:17" x14ac:dyDescent="0.25">
      <c r="P1166" s="59"/>
      <c r="Q1166" s="59"/>
    </row>
    <row r="1167" spans="16:17" x14ac:dyDescent="0.25">
      <c r="P1167" s="59"/>
      <c r="Q1167" s="59"/>
    </row>
    <row r="1168" spans="16:17" x14ac:dyDescent="0.25">
      <c r="P1168" s="59"/>
      <c r="Q1168" s="59"/>
    </row>
    <row r="1169" spans="16:17" x14ac:dyDescent="0.25">
      <c r="P1169" s="59"/>
      <c r="Q1169" s="59"/>
    </row>
    <row r="1170" spans="16:17" x14ac:dyDescent="0.25">
      <c r="P1170" s="59"/>
      <c r="Q1170" s="59"/>
    </row>
    <row r="1171" spans="16:17" x14ac:dyDescent="0.25">
      <c r="P1171" s="59"/>
      <c r="Q1171" s="59"/>
    </row>
    <row r="1172" spans="16:17" x14ac:dyDescent="0.25">
      <c r="P1172" s="59"/>
      <c r="Q1172" s="59"/>
    </row>
    <row r="1173" spans="16:17" x14ac:dyDescent="0.25">
      <c r="P1173" s="59"/>
      <c r="Q1173" s="59"/>
    </row>
    <row r="1174" spans="16:17" x14ac:dyDescent="0.25">
      <c r="P1174" s="59"/>
      <c r="Q1174" s="59"/>
    </row>
    <row r="1175" spans="16:17" x14ac:dyDescent="0.25">
      <c r="P1175" s="59"/>
      <c r="Q1175" s="59"/>
    </row>
    <row r="1176" spans="16:17" x14ac:dyDescent="0.25">
      <c r="P1176" s="59"/>
      <c r="Q1176" s="59"/>
    </row>
    <row r="1177" spans="16:17" x14ac:dyDescent="0.25">
      <c r="P1177" s="59"/>
      <c r="Q1177" s="59"/>
    </row>
    <row r="1178" spans="16:17" x14ac:dyDescent="0.25">
      <c r="P1178" s="59"/>
      <c r="Q1178" s="59"/>
    </row>
    <row r="1179" spans="16:17" x14ac:dyDescent="0.25">
      <c r="P1179" s="59"/>
      <c r="Q1179" s="59"/>
    </row>
    <row r="1180" spans="16:17" x14ac:dyDescent="0.25">
      <c r="P1180" s="59"/>
      <c r="Q1180" s="59"/>
    </row>
    <row r="1181" spans="16:17" x14ac:dyDescent="0.25">
      <c r="P1181" s="59"/>
      <c r="Q1181" s="59"/>
    </row>
    <row r="1182" spans="16:17" x14ac:dyDescent="0.25">
      <c r="P1182" s="59"/>
      <c r="Q1182" s="59"/>
    </row>
    <row r="1183" spans="16:17" x14ac:dyDescent="0.25">
      <c r="P1183" s="59"/>
      <c r="Q1183" s="59"/>
    </row>
    <row r="1184" spans="16:17" x14ac:dyDescent="0.25">
      <c r="P1184" s="59"/>
      <c r="Q1184" s="59"/>
    </row>
    <row r="1185" spans="16:17" x14ac:dyDescent="0.25">
      <c r="P1185" s="59"/>
      <c r="Q1185" s="59"/>
    </row>
    <row r="1186" spans="16:17" x14ac:dyDescent="0.25">
      <c r="P1186" s="59"/>
      <c r="Q1186" s="59"/>
    </row>
    <row r="1187" spans="16:17" x14ac:dyDescent="0.25">
      <c r="P1187" s="59"/>
      <c r="Q1187" s="59"/>
    </row>
    <row r="1188" spans="16:17" x14ac:dyDescent="0.25">
      <c r="P1188" s="59"/>
      <c r="Q1188" s="59"/>
    </row>
    <row r="1189" spans="16:17" x14ac:dyDescent="0.25">
      <c r="P1189" s="59"/>
      <c r="Q1189" s="59"/>
    </row>
    <row r="1190" spans="16:17" x14ac:dyDescent="0.25">
      <c r="P1190" s="59"/>
      <c r="Q1190" s="59"/>
    </row>
    <row r="1191" spans="16:17" x14ac:dyDescent="0.25">
      <c r="P1191" s="59"/>
      <c r="Q1191" s="59"/>
    </row>
    <row r="1192" spans="16:17" x14ac:dyDescent="0.25">
      <c r="P1192" s="59"/>
      <c r="Q1192" s="59"/>
    </row>
    <row r="1193" spans="16:17" x14ac:dyDescent="0.25">
      <c r="P1193" s="59"/>
      <c r="Q1193" s="59"/>
    </row>
    <row r="1194" spans="16:17" x14ac:dyDescent="0.25">
      <c r="P1194" s="59"/>
      <c r="Q1194" s="59"/>
    </row>
    <row r="1195" spans="16:17" x14ac:dyDescent="0.25">
      <c r="P1195" s="59"/>
      <c r="Q1195" s="59"/>
    </row>
    <row r="1196" spans="16:17" x14ac:dyDescent="0.25">
      <c r="P1196" s="59"/>
      <c r="Q1196" s="59"/>
    </row>
    <row r="1197" spans="16:17" x14ac:dyDescent="0.25">
      <c r="P1197" s="59"/>
      <c r="Q1197" s="59"/>
    </row>
    <row r="1198" spans="16:17" x14ac:dyDescent="0.25">
      <c r="P1198" s="59"/>
      <c r="Q1198" s="59"/>
    </row>
    <row r="1199" spans="16:17" x14ac:dyDescent="0.25">
      <c r="P1199" s="59"/>
      <c r="Q1199" s="59"/>
    </row>
    <row r="1200" spans="16:17" x14ac:dyDescent="0.25">
      <c r="P1200" s="59"/>
      <c r="Q1200" s="59"/>
    </row>
    <row r="1201" spans="16:17" x14ac:dyDescent="0.25">
      <c r="P1201" s="59"/>
      <c r="Q1201" s="59"/>
    </row>
    <row r="1202" spans="16:17" x14ac:dyDescent="0.25">
      <c r="P1202" s="59"/>
      <c r="Q1202" s="59"/>
    </row>
    <row r="1203" spans="16:17" x14ac:dyDescent="0.25">
      <c r="P1203" s="59"/>
      <c r="Q1203" s="59"/>
    </row>
    <row r="1204" spans="16:17" x14ac:dyDescent="0.25">
      <c r="P1204" s="59"/>
      <c r="Q1204" s="59"/>
    </row>
    <row r="1205" spans="16:17" x14ac:dyDescent="0.25">
      <c r="P1205" s="59"/>
      <c r="Q1205" s="59"/>
    </row>
    <row r="1206" spans="16:17" x14ac:dyDescent="0.25">
      <c r="P1206" s="59"/>
      <c r="Q1206" s="59"/>
    </row>
    <row r="1207" spans="16:17" x14ac:dyDescent="0.25">
      <c r="P1207" s="59"/>
      <c r="Q1207" s="59"/>
    </row>
    <row r="1208" spans="16:17" x14ac:dyDescent="0.25">
      <c r="P1208" s="59"/>
      <c r="Q1208" s="59"/>
    </row>
    <row r="1209" spans="16:17" x14ac:dyDescent="0.25">
      <c r="P1209" s="59"/>
      <c r="Q1209" s="59"/>
    </row>
    <row r="1210" spans="16:17" x14ac:dyDescent="0.25">
      <c r="P1210" s="59"/>
      <c r="Q1210" s="59"/>
    </row>
    <row r="1211" spans="16:17" x14ac:dyDescent="0.25">
      <c r="P1211" s="59"/>
      <c r="Q1211" s="59"/>
    </row>
    <row r="1212" spans="16:17" x14ac:dyDescent="0.25">
      <c r="P1212" s="59"/>
      <c r="Q1212" s="59"/>
    </row>
    <row r="1213" spans="16:17" x14ac:dyDescent="0.25">
      <c r="P1213" s="59"/>
      <c r="Q1213" s="59"/>
    </row>
    <row r="1214" spans="16:17" x14ac:dyDescent="0.25">
      <c r="P1214" s="59"/>
      <c r="Q1214" s="59"/>
    </row>
    <row r="1215" spans="16:17" x14ac:dyDescent="0.25">
      <c r="P1215" s="59"/>
      <c r="Q1215" s="59"/>
    </row>
    <row r="1216" spans="16:17" x14ac:dyDescent="0.25">
      <c r="P1216" s="59"/>
      <c r="Q1216" s="59"/>
    </row>
    <row r="1217" spans="16:17" x14ac:dyDescent="0.25">
      <c r="P1217" s="59"/>
      <c r="Q1217" s="59"/>
    </row>
    <row r="1218" spans="16:17" x14ac:dyDescent="0.25">
      <c r="P1218" s="59"/>
      <c r="Q1218" s="59"/>
    </row>
    <row r="1219" spans="16:17" x14ac:dyDescent="0.25">
      <c r="P1219" s="59"/>
      <c r="Q1219" s="59"/>
    </row>
    <row r="1220" spans="16:17" x14ac:dyDescent="0.25">
      <c r="P1220" s="59"/>
      <c r="Q1220" s="59"/>
    </row>
    <row r="1221" spans="16:17" x14ac:dyDescent="0.25">
      <c r="P1221" s="59"/>
      <c r="Q1221" s="59"/>
    </row>
    <row r="1222" spans="16:17" x14ac:dyDescent="0.25">
      <c r="P1222" s="59"/>
      <c r="Q1222" s="59"/>
    </row>
    <row r="1223" spans="16:17" x14ac:dyDescent="0.25">
      <c r="P1223" s="59"/>
      <c r="Q1223" s="59"/>
    </row>
    <row r="1224" spans="16:17" x14ac:dyDescent="0.25">
      <c r="P1224" s="59"/>
      <c r="Q1224" s="59"/>
    </row>
    <row r="1225" spans="16:17" x14ac:dyDescent="0.25">
      <c r="P1225" s="59"/>
      <c r="Q1225" s="59"/>
    </row>
    <row r="1226" spans="16:17" x14ac:dyDescent="0.25">
      <c r="P1226" s="59"/>
      <c r="Q1226" s="59"/>
    </row>
    <row r="1227" spans="16:17" x14ac:dyDescent="0.25">
      <c r="P1227" s="59"/>
      <c r="Q1227" s="59"/>
    </row>
    <row r="1228" spans="16:17" x14ac:dyDescent="0.25">
      <c r="P1228" s="59"/>
      <c r="Q1228" s="59"/>
    </row>
    <row r="1229" spans="16:17" x14ac:dyDescent="0.25">
      <c r="P1229" s="59"/>
      <c r="Q1229" s="59"/>
    </row>
    <row r="1230" spans="16:17" x14ac:dyDescent="0.25">
      <c r="P1230" s="59"/>
      <c r="Q1230" s="59"/>
    </row>
    <row r="1231" spans="16:17" x14ac:dyDescent="0.25">
      <c r="P1231" s="59"/>
      <c r="Q1231" s="59"/>
    </row>
    <row r="1232" spans="16:17" x14ac:dyDescent="0.25">
      <c r="P1232" s="59"/>
      <c r="Q1232" s="59"/>
    </row>
    <row r="1233" spans="16:17" x14ac:dyDescent="0.25">
      <c r="P1233" s="59"/>
      <c r="Q1233" s="59"/>
    </row>
    <row r="1234" spans="16:17" x14ac:dyDescent="0.25">
      <c r="P1234" s="59"/>
      <c r="Q1234" s="59"/>
    </row>
    <row r="1235" spans="16:17" x14ac:dyDescent="0.25">
      <c r="P1235" s="59"/>
      <c r="Q1235" s="59"/>
    </row>
    <row r="1236" spans="16:17" x14ac:dyDescent="0.25">
      <c r="P1236" s="59"/>
      <c r="Q1236" s="59"/>
    </row>
    <row r="1237" spans="16:17" x14ac:dyDescent="0.25">
      <c r="P1237" s="59"/>
      <c r="Q1237" s="59"/>
    </row>
    <row r="1238" spans="16:17" x14ac:dyDescent="0.25">
      <c r="P1238" s="59"/>
      <c r="Q1238" s="59"/>
    </row>
    <row r="1239" spans="16:17" x14ac:dyDescent="0.25">
      <c r="P1239" s="59"/>
      <c r="Q1239" s="59"/>
    </row>
    <row r="1240" spans="16:17" x14ac:dyDescent="0.25">
      <c r="P1240" s="59"/>
      <c r="Q1240" s="59"/>
    </row>
    <row r="1241" spans="16:17" x14ac:dyDescent="0.25">
      <c r="P1241" s="59"/>
      <c r="Q1241" s="59"/>
    </row>
    <row r="1242" spans="16:17" x14ac:dyDescent="0.25">
      <c r="P1242" s="59"/>
      <c r="Q1242" s="59"/>
    </row>
    <row r="1243" spans="16:17" x14ac:dyDescent="0.25">
      <c r="P1243" s="59"/>
      <c r="Q1243" s="59"/>
    </row>
    <row r="1244" spans="16:17" x14ac:dyDescent="0.25">
      <c r="P1244" s="59"/>
      <c r="Q1244" s="59"/>
    </row>
    <row r="1245" spans="16:17" x14ac:dyDescent="0.25">
      <c r="P1245" s="59"/>
      <c r="Q1245" s="59"/>
    </row>
    <row r="1246" spans="16:17" x14ac:dyDescent="0.25">
      <c r="P1246" s="59"/>
      <c r="Q1246" s="59"/>
    </row>
    <row r="1247" spans="16:17" x14ac:dyDescent="0.25">
      <c r="P1247" s="59"/>
      <c r="Q1247" s="59"/>
    </row>
    <row r="1248" spans="16:17" x14ac:dyDescent="0.25">
      <c r="P1248" s="59"/>
      <c r="Q1248" s="59"/>
    </row>
    <row r="1249" spans="16:17" x14ac:dyDescent="0.25">
      <c r="P1249" s="59"/>
      <c r="Q1249" s="59"/>
    </row>
    <row r="1250" spans="16:17" x14ac:dyDescent="0.25">
      <c r="P1250" s="59"/>
      <c r="Q1250" s="59"/>
    </row>
    <row r="1251" spans="16:17" x14ac:dyDescent="0.25">
      <c r="P1251" s="59"/>
      <c r="Q1251" s="59"/>
    </row>
    <row r="1252" spans="16:17" x14ac:dyDescent="0.25">
      <c r="P1252" s="59"/>
      <c r="Q1252" s="59"/>
    </row>
    <row r="1253" spans="16:17" x14ac:dyDescent="0.25">
      <c r="P1253" s="59"/>
      <c r="Q1253" s="59"/>
    </row>
    <row r="1254" spans="16:17" x14ac:dyDescent="0.25">
      <c r="P1254" s="59"/>
      <c r="Q1254" s="59"/>
    </row>
    <row r="1255" spans="16:17" x14ac:dyDescent="0.25">
      <c r="P1255" s="59"/>
      <c r="Q1255" s="59"/>
    </row>
    <row r="1256" spans="16:17" x14ac:dyDescent="0.25">
      <c r="P1256" s="59"/>
      <c r="Q1256" s="59"/>
    </row>
    <row r="1257" spans="16:17" x14ac:dyDescent="0.25">
      <c r="P1257" s="59"/>
      <c r="Q1257" s="59"/>
    </row>
    <row r="1258" spans="16:17" x14ac:dyDescent="0.25">
      <c r="P1258" s="59"/>
      <c r="Q1258" s="59"/>
    </row>
    <row r="1259" spans="16:17" x14ac:dyDescent="0.25">
      <c r="P1259" s="59"/>
      <c r="Q1259" s="59"/>
    </row>
    <row r="1260" spans="16:17" x14ac:dyDescent="0.25">
      <c r="P1260" s="59"/>
      <c r="Q1260" s="59"/>
    </row>
    <row r="1261" spans="16:17" x14ac:dyDescent="0.25">
      <c r="P1261" s="59"/>
      <c r="Q1261" s="59"/>
    </row>
    <row r="1262" spans="16:17" x14ac:dyDescent="0.25">
      <c r="P1262" s="59"/>
      <c r="Q1262" s="59"/>
    </row>
    <row r="1263" spans="16:17" x14ac:dyDescent="0.25">
      <c r="P1263" s="59"/>
      <c r="Q1263" s="59"/>
    </row>
    <row r="1264" spans="16:17" x14ac:dyDescent="0.25">
      <c r="P1264" s="59"/>
      <c r="Q1264" s="59"/>
    </row>
    <row r="1265" spans="16:17" x14ac:dyDescent="0.25">
      <c r="P1265" s="59"/>
      <c r="Q1265" s="59"/>
    </row>
    <row r="1266" spans="16:17" x14ac:dyDescent="0.25">
      <c r="P1266" s="59"/>
      <c r="Q1266" s="59"/>
    </row>
    <row r="1267" spans="16:17" x14ac:dyDescent="0.25">
      <c r="P1267" s="59"/>
      <c r="Q1267" s="59"/>
    </row>
    <row r="1268" spans="16:17" x14ac:dyDescent="0.25">
      <c r="P1268" s="59"/>
      <c r="Q1268" s="59"/>
    </row>
    <row r="1269" spans="16:17" x14ac:dyDescent="0.25">
      <c r="P1269" s="59"/>
      <c r="Q1269" s="59"/>
    </row>
    <row r="1270" spans="16:17" x14ac:dyDescent="0.25">
      <c r="P1270" s="59"/>
      <c r="Q1270" s="59"/>
    </row>
    <row r="1271" spans="16:17" x14ac:dyDescent="0.25">
      <c r="P1271" s="59"/>
      <c r="Q1271" s="59"/>
    </row>
    <row r="1272" spans="16:17" x14ac:dyDescent="0.25">
      <c r="P1272" s="59"/>
      <c r="Q1272" s="59"/>
    </row>
    <row r="1273" spans="16:17" x14ac:dyDescent="0.25">
      <c r="P1273" s="59"/>
      <c r="Q1273" s="59"/>
    </row>
    <row r="1274" spans="16:17" x14ac:dyDescent="0.25">
      <c r="P1274" s="59"/>
      <c r="Q1274" s="59"/>
    </row>
    <row r="1275" spans="16:17" x14ac:dyDescent="0.25">
      <c r="P1275" s="59"/>
      <c r="Q1275" s="59"/>
    </row>
    <row r="1276" spans="16:17" x14ac:dyDescent="0.25">
      <c r="P1276" s="59"/>
      <c r="Q1276" s="59"/>
    </row>
    <row r="1277" spans="16:17" x14ac:dyDescent="0.25">
      <c r="P1277" s="59"/>
      <c r="Q1277" s="59"/>
    </row>
    <row r="1278" spans="16:17" x14ac:dyDescent="0.25">
      <c r="P1278" s="59"/>
      <c r="Q1278" s="59"/>
    </row>
    <row r="1279" spans="16:17" x14ac:dyDescent="0.25">
      <c r="P1279" s="59"/>
      <c r="Q1279" s="59"/>
    </row>
    <row r="1280" spans="16:17" x14ac:dyDescent="0.25">
      <c r="P1280" s="59"/>
      <c r="Q1280" s="59"/>
    </row>
    <row r="1281" spans="16:17" x14ac:dyDescent="0.25">
      <c r="P1281" s="59"/>
      <c r="Q1281" s="59"/>
    </row>
    <row r="1282" spans="16:17" x14ac:dyDescent="0.25">
      <c r="P1282" s="59"/>
      <c r="Q1282" s="59"/>
    </row>
    <row r="1283" spans="16:17" x14ac:dyDescent="0.25">
      <c r="P1283" s="59"/>
      <c r="Q1283" s="59"/>
    </row>
    <row r="1284" spans="16:17" x14ac:dyDescent="0.25">
      <c r="P1284" s="59"/>
      <c r="Q1284" s="59"/>
    </row>
    <row r="1285" spans="16:17" x14ac:dyDescent="0.25">
      <c r="P1285" s="59"/>
      <c r="Q1285" s="59"/>
    </row>
    <row r="1286" spans="16:17" x14ac:dyDescent="0.25">
      <c r="P1286" s="59"/>
      <c r="Q1286" s="59"/>
    </row>
    <row r="1287" spans="16:17" x14ac:dyDescent="0.25">
      <c r="P1287" s="59"/>
      <c r="Q1287" s="59"/>
    </row>
    <row r="1288" spans="16:17" x14ac:dyDescent="0.25">
      <c r="P1288" s="59"/>
      <c r="Q1288" s="59"/>
    </row>
    <row r="1289" spans="16:17" x14ac:dyDescent="0.25">
      <c r="P1289" s="59"/>
      <c r="Q1289" s="59"/>
    </row>
    <row r="1290" spans="16:17" x14ac:dyDescent="0.25">
      <c r="P1290" s="59"/>
      <c r="Q1290" s="59"/>
    </row>
    <row r="1291" spans="16:17" x14ac:dyDescent="0.25">
      <c r="P1291" s="59"/>
      <c r="Q1291" s="59"/>
    </row>
    <row r="1292" spans="16:17" x14ac:dyDescent="0.25">
      <c r="P1292" s="59"/>
      <c r="Q1292" s="59"/>
    </row>
    <row r="1293" spans="16:17" x14ac:dyDescent="0.25">
      <c r="P1293" s="59"/>
      <c r="Q1293" s="59"/>
    </row>
    <row r="1294" spans="16:17" x14ac:dyDescent="0.25">
      <c r="P1294" s="59"/>
      <c r="Q1294" s="59"/>
    </row>
    <row r="1295" spans="16:17" x14ac:dyDescent="0.25">
      <c r="P1295" s="59"/>
      <c r="Q1295" s="59"/>
    </row>
    <row r="1296" spans="16:17" x14ac:dyDescent="0.25">
      <c r="P1296" s="59"/>
      <c r="Q1296" s="59"/>
    </row>
    <row r="1297" spans="16:17" x14ac:dyDescent="0.25">
      <c r="P1297" s="59"/>
      <c r="Q1297" s="59"/>
    </row>
    <row r="1298" spans="16:17" x14ac:dyDescent="0.25">
      <c r="P1298" s="59"/>
      <c r="Q1298" s="59"/>
    </row>
    <row r="1299" spans="16:17" x14ac:dyDescent="0.25">
      <c r="P1299" s="59"/>
      <c r="Q1299" s="59"/>
    </row>
    <row r="1300" spans="16:17" x14ac:dyDescent="0.25">
      <c r="P1300" s="59"/>
      <c r="Q1300" s="59"/>
    </row>
    <row r="1301" spans="16:17" x14ac:dyDescent="0.25">
      <c r="P1301" s="59"/>
      <c r="Q1301" s="59"/>
    </row>
    <row r="1302" spans="16:17" x14ac:dyDescent="0.25">
      <c r="P1302" s="59"/>
      <c r="Q1302" s="59"/>
    </row>
    <row r="1303" spans="16:17" x14ac:dyDescent="0.25">
      <c r="P1303" s="59"/>
      <c r="Q1303" s="59"/>
    </row>
    <row r="1304" spans="16:17" x14ac:dyDescent="0.25">
      <c r="P1304" s="59"/>
      <c r="Q1304" s="59"/>
    </row>
    <row r="1305" spans="16:17" x14ac:dyDescent="0.25">
      <c r="P1305" s="59"/>
      <c r="Q1305" s="59"/>
    </row>
    <row r="1306" spans="16:17" x14ac:dyDescent="0.25">
      <c r="P1306" s="59"/>
      <c r="Q1306" s="59"/>
    </row>
    <row r="1307" spans="16:17" x14ac:dyDescent="0.25">
      <c r="P1307" s="59"/>
      <c r="Q1307" s="59"/>
    </row>
    <row r="1308" spans="16:17" x14ac:dyDescent="0.25">
      <c r="P1308" s="59"/>
      <c r="Q1308" s="59"/>
    </row>
    <row r="1309" spans="16:17" x14ac:dyDescent="0.25">
      <c r="P1309" s="59"/>
      <c r="Q1309" s="59"/>
    </row>
    <row r="1310" spans="16:17" x14ac:dyDescent="0.25">
      <c r="P1310" s="59"/>
      <c r="Q1310" s="59"/>
    </row>
    <row r="1311" spans="16:17" x14ac:dyDescent="0.25">
      <c r="P1311" s="59"/>
      <c r="Q1311" s="59"/>
    </row>
    <row r="1312" spans="16:17" x14ac:dyDescent="0.25">
      <c r="P1312" s="59"/>
      <c r="Q1312" s="59"/>
    </row>
    <row r="1313" spans="16:17" x14ac:dyDescent="0.25">
      <c r="P1313" s="59"/>
      <c r="Q1313" s="59"/>
    </row>
    <row r="1314" spans="16:17" x14ac:dyDescent="0.25">
      <c r="P1314" s="59"/>
      <c r="Q1314" s="59"/>
    </row>
    <row r="1315" spans="16:17" x14ac:dyDescent="0.25">
      <c r="P1315" s="59"/>
      <c r="Q1315" s="59"/>
    </row>
    <row r="1316" spans="16:17" x14ac:dyDescent="0.25">
      <c r="P1316" s="59"/>
      <c r="Q1316" s="59"/>
    </row>
    <row r="1317" spans="16:17" x14ac:dyDescent="0.25">
      <c r="P1317" s="59"/>
      <c r="Q1317" s="59"/>
    </row>
    <row r="1318" spans="16:17" x14ac:dyDescent="0.25">
      <c r="P1318" s="59"/>
      <c r="Q1318" s="59"/>
    </row>
    <row r="1319" spans="16:17" x14ac:dyDescent="0.25">
      <c r="P1319" s="59"/>
      <c r="Q1319" s="59"/>
    </row>
    <row r="1320" spans="16:17" x14ac:dyDescent="0.25">
      <c r="P1320" s="59"/>
      <c r="Q1320" s="59"/>
    </row>
    <row r="1321" spans="16:17" x14ac:dyDescent="0.25">
      <c r="P1321" s="59"/>
      <c r="Q1321" s="59"/>
    </row>
    <row r="1322" spans="16:17" x14ac:dyDescent="0.25">
      <c r="P1322" s="59"/>
      <c r="Q1322" s="59"/>
    </row>
    <row r="1323" spans="16:17" x14ac:dyDescent="0.25">
      <c r="P1323" s="59"/>
      <c r="Q1323" s="59"/>
    </row>
    <row r="1324" spans="16:17" x14ac:dyDescent="0.25">
      <c r="P1324" s="59"/>
      <c r="Q1324" s="59"/>
    </row>
    <row r="1325" spans="16:17" x14ac:dyDescent="0.25">
      <c r="P1325" s="59"/>
      <c r="Q1325" s="59"/>
    </row>
    <row r="1326" spans="16:17" x14ac:dyDescent="0.25">
      <c r="P1326" s="59"/>
      <c r="Q1326" s="59"/>
    </row>
    <row r="1327" spans="16:17" x14ac:dyDescent="0.25">
      <c r="P1327" s="59"/>
      <c r="Q1327" s="59"/>
    </row>
    <row r="1328" spans="16:17" x14ac:dyDescent="0.25">
      <c r="P1328" s="59"/>
      <c r="Q1328" s="59"/>
    </row>
    <row r="1329" spans="16:17" x14ac:dyDescent="0.25">
      <c r="P1329" s="59"/>
      <c r="Q1329" s="59"/>
    </row>
    <row r="1330" spans="16:17" x14ac:dyDescent="0.25">
      <c r="P1330" s="59"/>
      <c r="Q1330" s="59"/>
    </row>
    <row r="1331" spans="16:17" x14ac:dyDescent="0.25">
      <c r="P1331" s="59"/>
      <c r="Q1331" s="59"/>
    </row>
    <row r="1332" spans="16:17" x14ac:dyDescent="0.25">
      <c r="P1332" s="59"/>
      <c r="Q1332" s="59"/>
    </row>
    <row r="1333" spans="16:17" x14ac:dyDescent="0.25">
      <c r="P1333" s="59"/>
      <c r="Q1333" s="59"/>
    </row>
    <row r="1334" spans="16:17" x14ac:dyDescent="0.25">
      <c r="P1334" s="59"/>
      <c r="Q1334" s="59"/>
    </row>
    <row r="1335" spans="16:17" x14ac:dyDescent="0.25">
      <c r="P1335" s="59"/>
      <c r="Q1335" s="59"/>
    </row>
    <row r="1336" spans="16:17" x14ac:dyDescent="0.25">
      <c r="P1336" s="59"/>
      <c r="Q1336" s="59"/>
    </row>
    <row r="1337" spans="16:17" x14ac:dyDescent="0.25">
      <c r="P1337" s="59"/>
      <c r="Q1337" s="59"/>
    </row>
    <row r="1338" spans="16:17" x14ac:dyDescent="0.25">
      <c r="P1338" s="59"/>
      <c r="Q1338" s="59"/>
    </row>
    <row r="1339" spans="16:17" x14ac:dyDescent="0.25">
      <c r="P1339" s="59"/>
      <c r="Q1339" s="59"/>
    </row>
    <row r="1340" spans="16:17" x14ac:dyDescent="0.25">
      <c r="P1340" s="59"/>
      <c r="Q1340" s="59"/>
    </row>
    <row r="1341" spans="16:17" x14ac:dyDescent="0.25">
      <c r="P1341" s="59"/>
      <c r="Q1341" s="59"/>
    </row>
    <row r="1342" spans="16:17" x14ac:dyDescent="0.25">
      <c r="P1342" s="59"/>
      <c r="Q1342" s="59"/>
    </row>
    <row r="1343" spans="16:17" x14ac:dyDescent="0.25">
      <c r="P1343" s="59"/>
      <c r="Q1343" s="59"/>
    </row>
    <row r="1344" spans="16:17" x14ac:dyDescent="0.25">
      <c r="P1344" s="59"/>
      <c r="Q1344" s="59"/>
    </row>
    <row r="1345" spans="16:17" x14ac:dyDescent="0.25">
      <c r="P1345" s="59"/>
      <c r="Q1345" s="59"/>
    </row>
    <row r="1346" spans="16:17" x14ac:dyDescent="0.25">
      <c r="P1346" s="59"/>
      <c r="Q1346" s="59"/>
    </row>
    <row r="1347" spans="16:17" x14ac:dyDescent="0.25">
      <c r="P1347" s="59"/>
      <c r="Q1347" s="59"/>
    </row>
    <row r="1348" spans="16:17" x14ac:dyDescent="0.25">
      <c r="P1348" s="59"/>
      <c r="Q1348" s="59"/>
    </row>
    <row r="1349" spans="16:17" x14ac:dyDescent="0.25">
      <c r="P1349" s="59"/>
      <c r="Q1349" s="59"/>
    </row>
    <row r="1350" spans="16:17" x14ac:dyDescent="0.25">
      <c r="P1350" s="59"/>
      <c r="Q1350" s="59"/>
    </row>
    <row r="1351" spans="16:17" x14ac:dyDescent="0.25">
      <c r="P1351" s="59"/>
      <c r="Q1351" s="59"/>
    </row>
    <row r="1352" spans="16:17" x14ac:dyDescent="0.25">
      <c r="P1352" s="59"/>
      <c r="Q1352" s="59"/>
    </row>
    <row r="1353" spans="16:17" x14ac:dyDescent="0.25">
      <c r="P1353" s="59"/>
      <c r="Q1353" s="59"/>
    </row>
    <row r="1354" spans="16:17" x14ac:dyDescent="0.25">
      <c r="P1354" s="59"/>
      <c r="Q1354" s="59"/>
    </row>
    <row r="1355" spans="16:17" x14ac:dyDescent="0.25">
      <c r="P1355" s="59"/>
      <c r="Q1355" s="59"/>
    </row>
    <row r="1356" spans="16:17" x14ac:dyDescent="0.25">
      <c r="P1356" s="59"/>
      <c r="Q1356" s="59"/>
    </row>
    <row r="1357" spans="16:17" x14ac:dyDescent="0.25">
      <c r="P1357" s="59"/>
      <c r="Q1357" s="59"/>
    </row>
    <row r="1358" spans="16:17" x14ac:dyDescent="0.25">
      <c r="P1358" s="59"/>
      <c r="Q1358" s="59"/>
    </row>
    <row r="1359" spans="16:17" x14ac:dyDescent="0.25">
      <c r="P1359" s="59"/>
      <c r="Q1359" s="59"/>
    </row>
    <row r="1360" spans="16:17" x14ac:dyDescent="0.25">
      <c r="P1360" s="59"/>
      <c r="Q1360" s="59"/>
    </row>
    <row r="1361" spans="16:17" x14ac:dyDescent="0.25">
      <c r="P1361" s="59"/>
      <c r="Q1361" s="59"/>
    </row>
    <row r="1362" spans="16:17" x14ac:dyDescent="0.25">
      <c r="P1362" s="59"/>
      <c r="Q1362" s="59"/>
    </row>
    <row r="1363" spans="16:17" x14ac:dyDescent="0.25">
      <c r="P1363" s="59"/>
      <c r="Q1363" s="59"/>
    </row>
    <row r="1364" spans="16:17" x14ac:dyDescent="0.25">
      <c r="P1364" s="59"/>
      <c r="Q1364" s="59"/>
    </row>
    <row r="1365" spans="16:17" x14ac:dyDescent="0.25">
      <c r="P1365" s="59"/>
      <c r="Q1365" s="59"/>
    </row>
    <row r="1366" spans="16:17" x14ac:dyDescent="0.25">
      <c r="P1366" s="59"/>
      <c r="Q1366" s="59"/>
    </row>
    <row r="1367" spans="16:17" x14ac:dyDescent="0.25">
      <c r="P1367" s="59"/>
      <c r="Q1367" s="59"/>
    </row>
    <row r="1368" spans="16:17" x14ac:dyDescent="0.25">
      <c r="P1368" s="59"/>
      <c r="Q1368" s="59"/>
    </row>
    <row r="1369" spans="16:17" x14ac:dyDescent="0.25">
      <c r="P1369" s="59"/>
      <c r="Q1369" s="59"/>
    </row>
    <row r="1370" spans="16:17" x14ac:dyDescent="0.25">
      <c r="P1370" s="59"/>
      <c r="Q1370" s="59"/>
    </row>
    <row r="1371" spans="16:17" x14ac:dyDescent="0.25">
      <c r="P1371" s="59"/>
      <c r="Q1371" s="59"/>
    </row>
    <row r="1372" spans="16:17" x14ac:dyDescent="0.25">
      <c r="P1372" s="59"/>
      <c r="Q1372" s="59"/>
    </row>
    <row r="1373" spans="16:17" x14ac:dyDescent="0.25">
      <c r="P1373" s="59"/>
      <c r="Q1373" s="59"/>
    </row>
    <row r="1374" spans="16:17" x14ac:dyDescent="0.25">
      <c r="P1374" s="59"/>
      <c r="Q1374" s="59"/>
    </row>
    <row r="1375" spans="16:17" x14ac:dyDescent="0.25">
      <c r="P1375" s="59"/>
      <c r="Q1375" s="59"/>
    </row>
    <row r="1376" spans="16:17" x14ac:dyDescent="0.25">
      <c r="P1376" s="59"/>
      <c r="Q1376" s="59"/>
    </row>
    <row r="1377" spans="16:17" x14ac:dyDescent="0.25">
      <c r="P1377" s="59"/>
      <c r="Q1377" s="59"/>
    </row>
    <row r="1378" spans="16:17" x14ac:dyDescent="0.25">
      <c r="P1378" s="59"/>
      <c r="Q1378" s="59"/>
    </row>
    <row r="1379" spans="16:17" x14ac:dyDescent="0.25">
      <c r="P1379" s="59"/>
      <c r="Q1379" s="59"/>
    </row>
    <row r="1380" spans="16:17" x14ac:dyDescent="0.25">
      <c r="P1380" s="59"/>
      <c r="Q1380" s="59"/>
    </row>
    <row r="1381" spans="16:17" x14ac:dyDescent="0.25">
      <c r="P1381" s="59"/>
      <c r="Q1381" s="59"/>
    </row>
    <row r="1382" spans="16:17" x14ac:dyDescent="0.25">
      <c r="P1382" s="59"/>
      <c r="Q1382" s="59"/>
    </row>
    <row r="1383" spans="16:17" x14ac:dyDescent="0.25">
      <c r="P1383" s="59"/>
      <c r="Q1383" s="59"/>
    </row>
    <row r="1384" spans="16:17" x14ac:dyDescent="0.25">
      <c r="P1384" s="59"/>
      <c r="Q1384" s="59"/>
    </row>
    <row r="1385" spans="16:17" x14ac:dyDescent="0.25">
      <c r="P1385" s="59"/>
      <c r="Q1385" s="59"/>
    </row>
    <row r="1386" spans="16:17" x14ac:dyDescent="0.25">
      <c r="P1386" s="59"/>
      <c r="Q1386" s="59"/>
    </row>
    <row r="1387" spans="16:17" x14ac:dyDescent="0.25">
      <c r="P1387" s="59"/>
      <c r="Q1387" s="59"/>
    </row>
    <row r="1388" spans="16:17" x14ac:dyDescent="0.25">
      <c r="P1388" s="59"/>
      <c r="Q1388" s="59"/>
    </row>
    <row r="1389" spans="16:17" x14ac:dyDescent="0.25">
      <c r="P1389" s="59"/>
      <c r="Q1389" s="59"/>
    </row>
    <row r="1390" spans="16:17" x14ac:dyDescent="0.25">
      <c r="P1390" s="59"/>
      <c r="Q1390" s="59"/>
    </row>
    <row r="1391" spans="16:17" x14ac:dyDescent="0.25">
      <c r="P1391" s="59"/>
      <c r="Q1391" s="59"/>
    </row>
    <row r="1392" spans="16:17" x14ac:dyDescent="0.25">
      <c r="P1392" s="59"/>
      <c r="Q1392" s="59"/>
    </row>
    <row r="1393" spans="16:17" x14ac:dyDescent="0.25">
      <c r="P1393" s="59"/>
      <c r="Q1393" s="59"/>
    </row>
    <row r="1394" spans="16:17" x14ac:dyDescent="0.25">
      <c r="P1394" s="59"/>
      <c r="Q1394" s="59"/>
    </row>
    <row r="1395" spans="16:17" x14ac:dyDescent="0.25">
      <c r="P1395" s="59"/>
      <c r="Q1395" s="59"/>
    </row>
    <row r="1396" spans="16:17" x14ac:dyDescent="0.25">
      <c r="P1396" s="59"/>
      <c r="Q1396" s="59"/>
    </row>
    <row r="1397" spans="16:17" x14ac:dyDescent="0.25">
      <c r="P1397" s="59"/>
      <c r="Q1397" s="59"/>
    </row>
    <row r="1398" spans="16:17" x14ac:dyDescent="0.25">
      <c r="P1398" s="59"/>
      <c r="Q1398" s="59"/>
    </row>
    <row r="1399" spans="16:17" x14ac:dyDescent="0.25">
      <c r="P1399" s="59"/>
      <c r="Q1399" s="59"/>
    </row>
    <row r="1400" spans="16:17" x14ac:dyDescent="0.25">
      <c r="P1400" s="59"/>
      <c r="Q1400" s="59"/>
    </row>
    <row r="1401" spans="16:17" x14ac:dyDescent="0.25">
      <c r="P1401" s="59"/>
      <c r="Q1401" s="59"/>
    </row>
    <row r="1402" spans="16:17" x14ac:dyDescent="0.25">
      <c r="P1402" s="59"/>
      <c r="Q1402" s="59"/>
    </row>
    <row r="1403" spans="16:17" x14ac:dyDescent="0.25">
      <c r="P1403" s="59"/>
      <c r="Q1403" s="59"/>
    </row>
    <row r="1404" spans="16:17" x14ac:dyDescent="0.25">
      <c r="P1404" s="59"/>
      <c r="Q1404" s="59"/>
    </row>
    <row r="1405" spans="16:17" x14ac:dyDescent="0.25">
      <c r="P1405" s="59"/>
      <c r="Q1405" s="59"/>
    </row>
    <row r="1406" spans="16:17" x14ac:dyDescent="0.25">
      <c r="P1406" s="59"/>
      <c r="Q1406" s="59"/>
    </row>
    <row r="1407" spans="16:17" x14ac:dyDescent="0.25">
      <c r="P1407" s="59"/>
      <c r="Q1407" s="59"/>
    </row>
    <row r="1408" spans="16:17" x14ac:dyDescent="0.25">
      <c r="P1408" s="59"/>
      <c r="Q1408" s="59"/>
    </row>
    <row r="1409" spans="16:17" x14ac:dyDescent="0.25">
      <c r="P1409" s="59"/>
      <c r="Q1409" s="59"/>
    </row>
    <row r="1410" spans="16:17" x14ac:dyDescent="0.25">
      <c r="P1410" s="59"/>
      <c r="Q1410" s="59"/>
    </row>
    <row r="1411" spans="16:17" x14ac:dyDescent="0.25">
      <c r="P1411" s="59"/>
      <c r="Q1411" s="59"/>
    </row>
    <row r="1412" spans="16:17" x14ac:dyDescent="0.25">
      <c r="P1412" s="59"/>
      <c r="Q1412" s="59"/>
    </row>
    <row r="1413" spans="16:17" x14ac:dyDescent="0.25">
      <c r="P1413" s="59"/>
      <c r="Q1413" s="59"/>
    </row>
    <row r="1414" spans="16:17" x14ac:dyDescent="0.25">
      <c r="P1414" s="59"/>
      <c r="Q1414" s="59"/>
    </row>
    <row r="1415" spans="16:17" x14ac:dyDescent="0.25">
      <c r="P1415" s="59"/>
      <c r="Q1415" s="59"/>
    </row>
    <row r="1416" spans="16:17" x14ac:dyDescent="0.25">
      <c r="P1416" s="59"/>
      <c r="Q1416" s="59"/>
    </row>
    <row r="1417" spans="16:17" x14ac:dyDescent="0.25">
      <c r="P1417" s="59"/>
      <c r="Q1417" s="59"/>
    </row>
    <row r="1418" spans="16:17" x14ac:dyDescent="0.25">
      <c r="P1418" s="59"/>
      <c r="Q1418" s="59"/>
    </row>
    <row r="1419" spans="16:17" x14ac:dyDescent="0.25">
      <c r="P1419" s="59"/>
      <c r="Q1419" s="59"/>
    </row>
    <row r="1420" spans="16:17" x14ac:dyDescent="0.25">
      <c r="P1420" s="59"/>
      <c r="Q1420" s="59"/>
    </row>
    <row r="1421" spans="16:17" x14ac:dyDescent="0.25">
      <c r="P1421" s="59"/>
      <c r="Q1421" s="59"/>
    </row>
    <row r="1422" spans="16:17" x14ac:dyDescent="0.25">
      <c r="P1422" s="59"/>
      <c r="Q1422" s="59"/>
    </row>
    <row r="1423" spans="16:17" x14ac:dyDescent="0.25">
      <c r="P1423" s="59"/>
      <c r="Q1423" s="59"/>
    </row>
    <row r="1424" spans="16:17" x14ac:dyDescent="0.25">
      <c r="P1424" s="59"/>
      <c r="Q1424" s="59"/>
    </row>
    <row r="1425" spans="16:17" x14ac:dyDescent="0.25">
      <c r="P1425" s="59"/>
      <c r="Q1425" s="59"/>
    </row>
    <row r="1426" spans="16:17" x14ac:dyDescent="0.25">
      <c r="P1426" s="59"/>
      <c r="Q1426" s="59"/>
    </row>
    <row r="1427" spans="16:17" x14ac:dyDescent="0.25">
      <c r="P1427" s="59"/>
      <c r="Q1427" s="59"/>
    </row>
    <row r="1428" spans="16:17" x14ac:dyDescent="0.25">
      <c r="P1428" s="59"/>
      <c r="Q1428" s="59"/>
    </row>
    <row r="1429" spans="16:17" x14ac:dyDescent="0.25">
      <c r="P1429" s="59"/>
      <c r="Q1429" s="59"/>
    </row>
    <row r="1430" spans="16:17" x14ac:dyDescent="0.25">
      <c r="P1430" s="59"/>
      <c r="Q1430" s="59"/>
    </row>
    <row r="1431" spans="16:17" x14ac:dyDescent="0.25">
      <c r="P1431" s="59"/>
      <c r="Q1431" s="59"/>
    </row>
    <row r="1432" spans="16:17" x14ac:dyDescent="0.25">
      <c r="P1432" s="59"/>
      <c r="Q1432" s="59"/>
    </row>
    <row r="1433" spans="16:17" x14ac:dyDescent="0.25">
      <c r="P1433" s="59"/>
      <c r="Q1433" s="59"/>
    </row>
    <row r="1434" spans="16:17" x14ac:dyDescent="0.25">
      <c r="P1434" s="59"/>
      <c r="Q1434" s="59"/>
    </row>
    <row r="1435" spans="16:17" x14ac:dyDescent="0.25">
      <c r="P1435" s="59"/>
      <c r="Q1435" s="59"/>
    </row>
    <row r="1436" spans="16:17" x14ac:dyDescent="0.25">
      <c r="P1436" s="59"/>
      <c r="Q1436" s="59"/>
    </row>
    <row r="1437" spans="16:17" x14ac:dyDescent="0.25">
      <c r="P1437" s="59"/>
      <c r="Q1437" s="59"/>
    </row>
    <row r="1438" spans="16:17" x14ac:dyDescent="0.25">
      <c r="P1438" s="59"/>
      <c r="Q1438" s="59"/>
    </row>
    <row r="1439" spans="16:17" x14ac:dyDescent="0.25">
      <c r="P1439" s="59"/>
      <c r="Q1439" s="59"/>
    </row>
    <row r="1440" spans="16:17" x14ac:dyDescent="0.25">
      <c r="P1440" s="59"/>
      <c r="Q1440" s="59"/>
    </row>
    <row r="1441" spans="16:17" x14ac:dyDescent="0.25">
      <c r="P1441" s="59"/>
      <c r="Q1441" s="59"/>
    </row>
    <row r="1442" spans="16:17" x14ac:dyDescent="0.25">
      <c r="P1442" s="59"/>
      <c r="Q1442" s="59"/>
    </row>
    <row r="1443" spans="16:17" x14ac:dyDescent="0.25">
      <c r="P1443" s="59"/>
      <c r="Q1443" s="59"/>
    </row>
    <row r="1444" spans="16:17" x14ac:dyDescent="0.25">
      <c r="P1444" s="59"/>
      <c r="Q1444" s="59"/>
    </row>
    <row r="1445" spans="16:17" x14ac:dyDescent="0.25">
      <c r="P1445" s="59"/>
      <c r="Q1445" s="59"/>
    </row>
    <row r="1446" spans="16:17" x14ac:dyDescent="0.25">
      <c r="P1446" s="59"/>
      <c r="Q1446" s="59"/>
    </row>
    <row r="1447" spans="16:17" x14ac:dyDescent="0.25">
      <c r="P1447" s="59"/>
      <c r="Q1447" s="59"/>
    </row>
    <row r="1448" spans="16:17" x14ac:dyDescent="0.25">
      <c r="P1448" s="59"/>
      <c r="Q1448" s="59"/>
    </row>
    <row r="1449" spans="16:17" x14ac:dyDescent="0.25">
      <c r="P1449" s="59"/>
      <c r="Q1449" s="59"/>
    </row>
    <row r="1450" spans="16:17" x14ac:dyDescent="0.25">
      <c r="P1450" s="59"/>
      <c r="Q1450" s="59"/>
    </row>
    <row r="1451" spans="16:17" x14ac:dyDescent="0.25">
      <c r="P1451" s="59"/>
      <c r="Q1451" s="59"/>
    </row>
    <row r="1452" spans="16:17" x14ac:dyDescent="0.25">
      <c r="P1452" s="59"/>
      <c r="Q1452" s="59"/>
    </row>
    <row r="1453" spans="16:17" x14ac:dyDescent="0.25">
      <c r="P1453" s="59"/>
      <c r="Q1453" s="59"/>
    </row>
    <row r="1454" spans="16:17" x14ac:dyDescent="0.25">
      <c r="P1454" s="59"/>
      <c r="Q1454" s="59"/>
    </row>
    <row r="1455" spans="16:17" x14ac:dyDescent="0.25">
      <c r="P1455" s="59"/>
      <c r="Q1455" s="59"/>
    </row>
    <row r="1456" spans="16:17" x14ac:dyDescent="0.25">
      <c r="P1456" s="59"/>
      <c r="Q1456" s="59"/>
    </row>
    <row r="1457" spans="16:17" x14ac:dyDescent="0.25">
      <c r="P1457" s="59"/>
      <c r="Q1457" s="59"/>
    </row>
    <row r="1458" spans="16:17" x14ac:dyDescent="0.25">
      <c r="P1458" s="59"/>
      <c r="Q1458" s="59"/>
    </row>
    <row r="1459" spans="16:17" x14ac:dyDescent="0.25">
      <c r="P1459" s="59"/>
      <c r="Q1459" s="59"/>
    </row>
    <row r="1460" spans="16:17" x14ac:dyDescent="0.25">
      <c r="P1460" s="59"/>
      <c r="Q1460" s="59"/>
    </row>
    <row r="1461" spans="16:17" x14ac:dyDescent="0.25">
      <c r="P1461" s="59"/>
      <c r="Q1461" s="59"/>
    </row>
    <row r="1462" spans="16:17" x14ac:dyDescent="0.25">
      <c r="P1462" s="59"/>
      <c r="Q1462" s="59"/>
    </row>
    <row r="1463" spans="16:17" x14ac:dyDescent="0.25">
      <c r="P1463" s="59"/>
      <c r="Q1463" s="59"/>
    </row>
    <row r="1464" spans="16:17" x14ac:dyDescent="0.25">
      <c r="P1464" s="59"/>
      <c r="Q1464" s="59"/>
    </row>
    <row r="1465" spans="16:17" x14ac:dyDescent="0.25">
      <c r="P1465" s="59"/>
      <c r="Q1465" s="59"/>
    </row>
    <row r="1466" spans="16:17" x14ac:dyDescent="0.25">
      <c r="P1466" s="59"/>
      <c r="Q1466" s="59"/>
    </row>
    <row r="1467" spans="16:17" x14ac:dyDescent="0.25">
      <c r="P1467" s="59"/>
      <c r="Q1467" s="59"/>
    </row>
    <row r="1468" spans="16:17" x14ac:dyDescent="0.25">
      <c r="P1468" s="59"/>
      <c r="Q1468" s="59"/>
    </row>
    <row r="1469" spans="16:17" x14ac:dyDescent="0.25">
      <c r="P1469" s="59"/>
      <c r="Q1469" s="59"/>
    </row>
    <row r="1470" spans="16:17" x14ac:dyDescent="0.25">
      <c r="P1470" s="59"/>
      <c r="Q1470" s="59"/>
    </row>
    <row r="1471" spans="16:17" x14ac:dyDescent="0.25">
      <c r="P1471" s="59"/>
      <c r="Q1471" s="59"/>
    </row>
    <row r="1472" spans="16:17" x14ac:dyDescent="0.25">
      <c r="P1472" s="59"/>
      <c r="Q1472" s="59"/>
    </row>
    <row r="1473" spans="16:17" x14ac:dyDescent="0.25">
      <c r="P1473" s="59"/>
      <c r="Q1473" s="59"/>
    </row>
    <row r="1474" spans="16:17" x14ac:dyDescent="0.25">
      <c r="P1474" s="59"/>
      <c r="Q1474" s="59"/>
    </row>
    <row r="1475" spans="16:17" x14ac:dyDescent="0.25">
      <c r="P1475" s="59"/>
      <c r="Q1475" s="59"/>
    </row>
    <row r="1476" spans="16:17" x14ac:dyDescent="0.25">
      <c r="P1476" s="59"/>
      <c r="Q1476" s="59"/>
    </row>
    <row r="1477" spans="16:17" x14ac:dyDescent="0.25">
      <c r="P1477" s="59"/>
      <c r="Q1477" s="59"/>
    </row>
    <row r="1478" spans="16:17" x14ac:dyDescent="0.25">
      <c r="P1478" s="59"/>
      <c r="Q1478" s="59"/>
    </row>
    <row r="1479" spans="16:17" x14ac:dyDescent="0.25">
      <c r="P1479" s="59"/>
      <c r="Q1479" s="59"/>
    </row>
    <row r="1480" spans="16:17" x14ac:dyDescent="0.25">
      <c r="P1480" s="59"/>
      <c r="Q1480" s="59"/>
    </row>
    <row r="1481" spans="16:17" x14ac:dyDescent="0.25">
      <c r="P1481" s="59"/>
      <c r="Q1481" s="59"/>
    </row>
    <row r="1482" spans="16:17" x14ac:dyDescent="0.25">
      <c r="P1482" s="59"/>
      <c r="Q1482" s="59"/>
    </row>
    <row r="1483" spans="16:17" x14ac:dyDescent="0.25">
      <c r="P1483" s="59"/>
      <c r="Q1483" s="59"/>
    </row>
    <row r="1484" spans="16:17" x14ac:dyDescent="0.25">
      <c r="P1484" s="59"/>
      <c r="Q1484" s="59"/>
    </row>
    <row r="1485" spans="16:17" x14ac:dyDescent="0.25">
      <c r="P1485" s="59"/>
      <c r="Q1485" s="59"/>
    </row>
    <row r="1486" spans="16:17" x14ac:dyDescent="0.25">
      <c r="P1486" s="59"/>
      <c r="Q1486" s="59"/>
    </row>
    <row r="1487" spans="16:17" x14ac:dyDescent="0.25">
      <c r="P1487" s="59"/>
      <c r="Q1487" s="59"/>
    </row>
    <row r="1488" spans="16:17" x14ac:dyDescent="0.25">
      <c r="P1488" s="59"/>
      <c r="Q1488" s="59"/>
    </row>
    <row r="1489" spans="16:17" x14ac:dyDescent="0.25">
      <c r="P1489" s="59"/>
      <c r="Q1489" s="59"/>
    </row>
    <row r="1490" spans="16:17" x14ac:dyDescent="0.25">
      <c r="P1490" s="59"/>
      <c r="Q1490" s="59"/>
    </row>
    <row r="1491" spans="16:17" x14ac:dyDescent="0.25">
      <c r="P1491" s="59"/>
      <c r="Q1491" s="59"/>
    </row>
    <row r="1492" spans="16:17" x14ac:dyDescent="0.25">
      <c r="P1492" s="59"/>
      <c r="Q1492" s="59"/>
    </row>
    <row r="1493" spans="16:17" x14ac:dyDescent="0.25">
      <c r="P1493" s="59"/>
      <c r="Q1493" s="59"/>
    </row>
    <row r="1494" spans="16:17" x14ac:dyDescent="0.25">
      <c r="P1494" s="59"/>
      <c r="Q1494" s="59"/>
    </row>
    <row r="1495" spans="16:17" x14ac:dyDescent="0.25">
      <c r="P1495" s="59"/>
      <c r="Q1495" s="59"/>
    </row>
    <row r="1496" spans="16:17" x14ac:dyDescent="0.25">
      <c r="P1496" s="59"/>
      <c r="Q1496" s="59"/>
    </row>
    <row r="1497" spans="16:17" x14ac:dyDescent="0.25">
      <c r="P1497" s="59"/>
      <c r="Q1497" s="59"/>
    </row>
    <row r="1498" spans="16:17" x14ac:dyDescent="0.25">
      <c r="P1498" s="59"/>
      <c r="Q1498" s="59"/>
    </row>
    <row r="1499" spans="16:17" x14ac:dyDescent="0.25">
      <c r="P1499" s="59"/>
      <c r="Q1499" s="59"/>
    </row>
    <row r="1500" spans="16:17" x14ac:dyDescent="0.25">
      <c r="P1500" s="59"/>
      <c r="Q1500" s="59"/>
    </row>
    <row r="1501" spans="16:17" x14ac:dyDescent="0.25">
      <c r="P1501" s="59"/>
      <c r="Q1501" s="59"/>
    </row>
    <row r="1502" spans="16:17" x14ac:dyDescent="0.25">
      <c r="P1502" s="59"/>
      <c r="Q1502" s="59"/>
    </row>
    <row r="1503" spans="16:17" x14ac:dyDescent="0.25">
      <c r="P1503" s="59"/>
      <c r="Q1503" s="59"/>
    </row>
    <row r="1504" spans="16:17" x14ac:dyDescent="0.25">
      <c r="P1504" s="59"/>
      <c r="Q1504" s="59"/>
    </row>
    <row r="1505" spans="16:17" x14ac:dyDescent="0.25">
      <c r="P1505" s="59"/>
      <c r="Q1505" s="59"/>
    </row>
    <row r="1506" spans="16:17" x14ac:dyDescent="0.25">
      <c r="P1506" s="59"/>
      <c r="Q1506" s="59"/>
    </row>
    <row r="1507" spans="16:17" x14ac:dyDescent="0.25">
      <c r="P1507" s="59"/>
      <c r="Q1507" s="59"/>
    </row>
    <row r="1508" spans="16:17" x14ac:dyDescent="0.25">
      <c r="P1508" s="59"/>
      <c r="Q1508" s="59"/>
    </row>
    <row r="1509" spans="16:17" x14ac:dyDescent="0.25">
      <c r="P1509" s="59"/>
      <c r="Q1509" s="59"/>
    </row>
    <row r="1510" spans="16:17" x14ac:dyDescent="0.25">
      <c r="P1510" s="59"/>
      <c r="Q1510" s="59"/>
    </row>
    <row r="1511" spans="16:17" x14ac:dyDescent="0.25">
      <c r="P1511" s="59"/>
      <c r="Q1511" s="59"/>
    </row>
    <row r="1512" spans="16:17" x14ac:dyDescent="0.25">
      <c r="P1512" s="59"/>
      <c r="Q1512" s="59"/>
    </row>
    <row r="1513" spans="16:17" x14ac:dyDescent="0.25">
      <c r="P1513" s="59"/>
      <c r="Q1513" s="59"/>
    </row>
    <row r="1514" spans="16:17" x14ac:dyDescent="0.25">
      <c r="P1514" s="59"/>
      <c r="Q1514" s="59"/>
    </row>
    <row r="1515" spans="16:17" x14ac:dyDescent="0.25">
      <c r="P1515" s="59"/>
      <c r="Q1515" s="59"/>
    </row>
    <row r="1516" spans="16:17" x14ac:dyDescent="0.25">
      <c r="P1516" s="59"/>
      <c r="Q1516" s="59"/>
    </row>
    <row r="1517" spans="16:17" x14ac:dyDescent="0.25">
      <c r="P1517" s="59"/>
      <c r="Q1517" s="59"/>
    </row>
    <row r="1518" spans="16:17" x14ac:dyDescent="0.25">
      <c r="P1518" s="59"/>
      <c r="Q1518" s="59"/>
    </row>
    <row r="1519" spans="16:17" x14ac:dyDescent="0.25">
      <c r="P1519" s="59"/>
      <c r="Q1519" s="59"/>
    </row>
    <row r="1520" spans="16:17" x14ac:dyDescent="0.25">
      <c r="P1520" s="59"/>
      <c r="Q1520" s="59"/>
    </row>
    <row r="1521" spans="16:17" x14ac:dyDescent="0.25">
      <c r="P1521" s="59"/>
      <c r="Q1521" s="59"/>
    </row>
    <row r="1522" spans="16:17" x14ac:dyDescent="0.25">
      <c r="P1522" s="59"/>
      <c r="Q1522" s="59"/>
    </row>
    <row r="1523" spans="16:17" x14ac:dyDescent="0.25">
      <c r="P1523" s="59"/>
      <c r="Q1523" s="59"/>
    </row>
    <row r="1524" spans="16:17" x14ac:dyDescent="0.25">
      <c r="P1524" s="59"/>
      <c r="Q1524" s="59"/>
    </row>
    <row r="1525" spans="16:17" x14ac:dyDescent="0.25">
      <c r="P1525" s="59"/>
      <c r="Q1525" s="59"/>
    </row>
    <row r="1526" spans="16:17" x14ac:dyDescent="0.25">
      <c r="P1526" s="59"/>
      <c r="Q1526" s="59"/>
    </row>
    <row r="1527" spans="16:17" x14ac:dyDescent="0.25">
      <c r="P1527" s="59"/>
      <c r="Q1527" s="59"/>
    </row>
    <row r="1528" spans="16:17" x14ac:dyDescent="0.25">
      <c r="P1528" s="59"/>
      <c r="Q1528" s="59"/>
    </row>
    <row r="1529" spans="16:17" x14ac:dyDescent="0.25">
      <c r="P1529" s="59"/>
      <c r="Q1529" s="59"/>
    </row>
    <row r="1530" spans="16:17" x14ac:dyDescent="0.25">
      <c r="P1530" s="59"/>
      <c r="Q1530" s="59"/>
    </row>
    <row r="1531" spans="16:17" x14ac:dyDescent="0.25">
      <c r="P1531" s="59"/>
      <c r="Q1531" s="59"/>
    </row>
    <row r="1532" spans="16:17" x14ac:dyDescent="0.25">
      <c r="P1532" s="59"/>
      <c r="Q1532" s="59"/>
    </row>
    <row r="1533" spans="16:17" x14ac:dyDescent="0.25">
      <c r="P1533" s="59"/>
      <c r="Q1533" s="59"/>
    </row>
    <row r="1534" spans="16:17" x14ac:dyDescent="0.25">
      <c r="P1534" s="59"/>
      <c r="Q1534" s="59"/>
    </row>
    <row r="1535" spans="16:17" x14ac:dyDescent="0.25">
      <c r="P1535" s="59"/>
      <c r="Q1535" s="59"/>
    </row>
    <row r="1536" spans="16:17" x14ac:dyDescent="0.25">
      <c r="P1536" s="59"/>
      <c r="Q1536" s="59"/>
    </row>
    <row r="1537" spans="16:17" x14ac:dyDescent="0.25">
      <c r="P1537" s="59"/>
      <c r="Q1537" s="59"/>
    </row>
    <row r="1538" spans="16:17" x14ac:dyDescent="0.25">
      <c r="P1538" s="59"/>
      <c r="Q1538" s="59"/>
    </row>
    <row r="1539" spans="16:17" x14ac:dyDescent="0.25">
      <c r="P1539" s="59"/>
      <c r="Q1539" s="59"/>
    </row>
    <row r="1540" spans="16:17" x14ac:dyDescent="0.25">
      <c r="P1540" s="59"/>
      <c r="Q1540" s="59"/>
    </row>
    <row r="1541" spans="16:17" x14ac:dyDescent="0.25">
      <c r="P1541" s="59"/>
      <c r="Q1541" s="59"/>
    </row>
    <row r="1542" spans="16:17" x14ac:dyDescent="0.25">
      <c r="P1542" s="59"/>
      <c r="Q1542" s="59"/>
    </row>
    <row r="1543" spans="16:17" x14ac:dyDescent="0.25">
      <c r="P1543" s="59"/>
      <c r="Q1543" s="59"/>
    </row>
    <row r="1544" spans="16:17" x14ac:dyDescent="0.25">
      <c r="P1544" s="59"/>
      <c r="Q1544" s="59"/>
    </row>
    <row r="1545" spans="16:17" x14ac:dyDescent="0.25">
      <c r="P1545" s="59"/>
      <c r="Q1545" s="59"/>
    </row>
    <row r="1546" spans="16:17" x14ac:dyDescent="0.25">
      <c r="P1546" s="59"/>
      <c r="Q1546" s="59"/>
    </row>
    <row r="1547" spans="16:17" x14ac:dyDescent="0.25">
      <c r="P1547" s="59"/>
      <c r="Q1547" s="59"/>
    </row>
    <row r="1548" spans="16:17" x14ac:dyDescent="0.25">
      <c r="P1548" s="59"/>
      <c r="Q1548" s="59"/>
    </row>
    <row r="1549" spans="16:17" x14ac:dyDescent="0.25">
      <c r="P1549" s="59"/>
      <c r="Q1549" s="59"/>
    </row>
    <row r="1550" spans="16:17" x14ac:dyDescent="0.25">
      <c r="P1550" s="59"/>
      <c r="Q1550" s="59"/>
    </row>
    <row r="1551" spans="16:17" x14ac:dyDescent="0.25">
      <c r="P1551" s="59"/>
      <c r="Q1551" s="59"/>
    </row>
    <row r="1552" spans="16:17" x14ac:dyDescent="0.25">
      <c r="P1552" s="59"/>
      <c r="Q1552" s="59"/>
    </row>
    <row r="1553" spans="16:17" x14ac:dyDescent="0.25">
      <c r="P1553" s="59"/>
      <c r="Q1553" s="59"/>
    </row>
    <row r="1554" spans="16:17" x14ac:dyDescent="0.25">
      <c r="P1554" s="59"/>
      <c r="Q1554" s="59"/>
    </row>
    <row r="1555" spans="16:17" x14ac:dyDescent="0.25">
      <c r="P1555" s="59"/>
      <c r="Q1555" s="59"/>
    </row>
    <row r="1556" spans="16:17" x14ac:dyDescent="0.25">
      <c r="P1556" s="59"/>
      <c r="Q1556" s="59"/>
    </row>
    <row r="1557" spans="16:17" x14ac:dyDescent="0.25">
      <c r="P1557" s="59"/>
      <c r="Q1557" s="59"/>
    </row>
    <row r="1558" spans="16:17" x14ac:dyDescent="0.25">
      <c r="P1558" s="59"/>
      <c r="Q1558" s="59"/>
    </row>
    <row r="1559" spans="16:17" x14ac:dyDescent="0.25">
      <c r="P1559" s="59"/>
      <c r="Q1559" s="59"/>
    </row>
    <row r="1560" spans="16:17" x14ac:dyDescent="0.25">
      <c r="P1560" s="59"/>
      <c r="Q1560" s="59"/>
    </row>
    <row r="1561" spans="16:17" x14ac:dyDescent="0.25">
      <c r="P1561" s="59"/>
      <c r="Q1561" s="59"/>
    </row>
    <row r="1562" spans="16:17" x14ac:dyDescent="0.25">
      <c r="P1562" s="59"/>
      <c r="Q1562" s="59"/>
    </row>
    <row r="1563" spans="16:17" x14ac:dyDescent="0.25">
      <c r="P1563" s="59"/>
      <c r="Q1563" s="59"/>
    </row>
    <row r="1564" spans="16:17" x14ac:dyDescent="0.25">
      <c r="P1564" s="59"/>
      <c r="Q1564" s="59"/>
    </row>
    <row r="1565" spans="16:17" x14ac:dyDescent="0.25">
      <c r="P1565" s="59"/>
      <c r="Q1565" s="59"/>
    </row>
    <row r="1566" spans="16:17" x14ac:dyDescent="0.25">
      <c r="P1566" s="59"/>
      <c r="Q1566" s="59"/>
    </row>
    <row r="1567" spans="16:17" x14ac:dyDescent="0.25">
      <c r="P1567" s="59"/>
      <c r="Q1567" s="59"/>
    </row>
    <row r="1568" spans="16:17" x14ac:dyDescent="0.25">
      <c r="P1568" s="59"/>
      <c r="Q1568" s="59"/>
    </row>
    <row r="1569" spans="16:17" x14ac:dyDescent="0.25">
      <c r="P1569" s="59"/>
      <c r="Q1569" s="59"/>
    </row>
    <row r="1570" spans="16:17" x14ac:dyDescent="0.25">
      <c r="P1570" s="59"/>
      <c r="Q1570" s="59"/>
    </row>
    <row r="1571" spans="16:17" x14ac:dyDescent="0.25">
      <c r="P1571" s="59"/>
      <c r="Q1571" s="59"/>
    </row>
    <row r="1572" spans="16:17" x14ac:dyDescent="0.25">
      <c r="P1572" s="59"/>
      <c r="Q1572" s="59"/>
    </row>
    <row r="1573" spans="16:17" x14ac:dyDescent="0.25">
      <c r="P1573" s="59"/>
      <c r="Q1573" s="59"/>
    </row>
    <row r="1574" spans="16:17" x14ac:dyDescent="0.25">
      <c r="P1574" s="59"/>
      <c r="Q1574" s="59"/>
    </row>
    <row r="1575" spans="16:17" x14ac:dyDescent="0.25">
      <c r="P1575" s="59"/>
      <c r="Q1575" s="59"/>
    </row>
    <row r="1576" spans="16:17" x14ac:dyDescent="0.25">
      <c r="P1576" s="59"/>
      <c r="Q1576" s="59"/>
    </row>
    <row r="1577" spans="16:17" x14ac:dyDescent="0.25">
      <c r="P1577" s="59"/>
      <c r="Q1577" s="59"/>
    </row>
    <row r="1578" spans="16:17" x14ac:dyDescent="0.25">
      <c r="P1578" s="59"/>
      <c r="Q1578" s="59"/>
    </row>
    <row r="1579" spans="16:17" x14ac:dyDescent="0.25">
      <c r="P1579" s="59"/>
      <c r="Q1579" s="59"/>
    </row>
    <row r="1580" spans="16:17" x14ac:dyDescent="0.25">
      <c r="P1580" s="59"/>
      <c r="Q1580" s="59"/>
    </row>
    <row r="1581" spans="16:17" x14ac:dyDescent="0.25">
      <c r="P1581" s="59"/>
      <c r="Q1581" s="59"/>
    </row>
    <row r="1582" spans="16:17" x14ac:dyDescent="0.25">
      <c r="P1582" s="59"/>
      <c r="Q1582" s="59"/>
    </row>
    <row r="1583" spans="16:17" x14ac:dyDescent="0.25">
      <c r="P1583" s="59"/>
      <c r="Q1583" s="59"/>
    </row>
    <row r="1584" spans="16:17" x14ac:dyDescent="0.25">
      <c r="P1584" s="59"/>
      <c r="Q1584" s="59"/>
    </row>
    <row r="1585" spans="16:17" x14ac:dyDescent="0.25">
      <c r="P1585" s="59"/>
      <c r="Q1585" s="59"/>
    </row>
    <row r="1586" spans="16:17" x14ac:dyDescent="0.25">
      <c r="P1586" s="59"/>
      <c r="Q1586" s="59"/>
    </row>
    <row r="1587" spans="16:17" x14ac:dyDescent="0.25">
      <c r="P1587" s="59"/>
      <c r="Q1587" s="59"/>
    </row>
    <row r="1588" spans="16:17" x14ac:dyDescent="0.25">
      <c r="P1588" s="59"/>
      <c r="Q1588" s="59"/>
    </row>
    <row r="1589" spans="16:17" x14ac:dyDescent="0.25">
      <c r="P1589" s="59"/>
      <c r="Q1589" s="59"/>
    </row>
    <row r="1590" spans="16:17" x14ac:dyDescent="0.25">
      <c r="P1590" s="59"/>
      <c r="Q1590" s="59"/>
    </row>
    <row r="1591" spans="16:17" x14ac:dyDescent="0.25">
      <c r="P1591" s="59"/>
      <c r="Q1591" s="59"/>
    </row>
    <row r="1592" spans="16:17" x14ac:dyDescent="0.25">
      <c r="P1592" s="59"/>
      <c r="Q1592" s="59"/>
    </row>
    <row r="1593" spans="16:17" x14ac:dyDescent="0.25">
      <c r="P1593" s="59"/>
      <c r="Q1593" s="59"/>
    </row>
    <row r="1594" spans="16:17" x14ac:dyDescent="0.25">
      <c r="P1594" s="59"/>
      <c r="Q1594" s="59"/>
    </row>
    <row r="1595" spans="16:17" x14ac:dyDescent="0.25">
      <c r="P1595" s="59"/>
      <c r="Q1595" s="59"/>
    </row>
    <row r="1596" spans="16:17" x14ac:dyDescent="0.25">
      <c r="P1596" s="59"/>
      <c r="Q1596" s="59"/>
    </row>
    <row r="1597" spans="16:17" x14ac:dyDescent="0.25">
      <c r="P1597" s="59"/>
      <c r="Q1597" s="59"/>
    </row>
    <row r="1598" spans="16:17" x14ac:dyDescent="0.25">
      <c r="P1598" s="59"/>
      <c r="Q1598" s="59"/>
    </row>
    <row r="1599" spans="16:17" x14ac:dyDescent="0.25">
      <c r="P1599" s="59"/>
      <c r="Q1599" s="59"/>
    </row>
    <row r="1600" spans="16:17" x14ac:dyDescent="0.25">
      <c r="P1600" s="59"/>
      <c r="Q1600" s="59"/>
    </row>
    <row r="1601" spans="16:17" x14ac:dyDescent="0.25">
      <c r="P1601" s="59"/>
      <c r="Q1601" s="59"/>
    </row>
    <row r="1602" spans="16:17" x14ac:dyDescent="0.25">
      <c r="P1602" s="59"/>
      <c r="Q1602" s="59"/>
    </row>
    <row r="1603" spans="16:17" x14ac:dyDescent="0.25">
      <c r="P1603" s="59"/>
      <c r="Q1603" s="59"/>
    </row>
    <row r="1604" spans="16:17" x14ac:dyDescent="0.25">
      <c r="P1604" s="59"/>
      <c r="Q1604" s="59"/>
    </row>
    <row r="1605" spans="16:17" x14ac:dyDescent="0.25">
      <c r="P1605" s="59"/>
      <c r="Q1605" s="59"/>
    </row>
    <row r="1606" spans="16:17" x14ac:dyDescent="0.25">
      <c r="P1606" s="59"/>
      <c r="Q1606" s="59"/>
    </row>
    <row r="1607" spans="16:17" x14ac:dyDescent="0.25">
      <c r="P1607" s="59"/>
      <c r="Q1607" s="59"/>
    </row>
    <row r="1608" spans="16:17" x14ac:dyDescent="0.25">
      <c r="P1608" s="59"/>
      <c r="Q1608" s="59"/>
    </row>
    <row r="1609" spans="16:17" x14ac:dyDescent="0.25">
      <c r="P1609" s="59"/>
      <c r="Q1609" s="59"/>
    </row>
    <row r="1610" spans="16:17" x14ac:dyDescent="0.25">
      <c r="P1610" s="59"/>
      <c r="Q1610" s="59"/>
    </row>
    <row r="1611" spans="16:17" x14ac:dyDescent="0.25">
      <c r="P1611" s="59"/>
      <c r="Q1611" s="59"/>
    </row>
    <row r="1612" spans="16:17" x14ac:dyDescent="0.25">
      <c r="P1612" s="59"/>
      <c r="Q1612" s="59"/>
    </row>
    <row r="1613" spans="16:17" x14ac:dyDescent="0.25">
      <c r="P1613" s="59"/>
      <c r="Q1613" s="59"/>
    </row>
    <row r="1614" spans="16:17" x14ac:dyDescent="0.25">
      <c r="P1614" s="59"/>
      <c r="Q1614" s="59"/>
    </row>
    <row r="1615" spans="16:17" x14ac:dyDescent="0.25">
      <c r="P1615" s="59"/>
      <c r="Q1615" s="59"/>
    </row>
    <row r="1616" spans="16:17" x14ac:dyDescent="0.25">
      <c r="P1616" s="59"/>
      <c r="Q1616" s="59"/>
    </row>
    <row r="1617" spans="16:17" x14ac:dyDescent="0.25">
      <c r="P1617" s="59"/>
      <c r="Q1617" s="59"/>
    </row>
    <row r="1618" spans="16:17" x14ac:dyDescent="0.25">
      <c r="P1618" s="59"/>
      <c r="Q1618" s="59"/>
    </row>
    <row r="1619" spans="16:17" x14ac:dyDescent="0.25">
      <c r="P1619" s="59"/>
      <c r="Q1619" s="59"/>
    </row>
    <row r="1620" spans="16:17" x14ac:dyDescent="0.25">
      <c r="P1620" s="59"/>
      <c r="Q1620" s="59"/>
    </row>
    <row r="1621" spans="16:17" x14ac:dyDescent="0.25">
      <c r="P1621" s="59"/>
      <c r="Q1621" s="59"/>
    </row>
    <row r="1622" spans="16:17" x14ac:dyDescent="0.25">
      <c r="P1622" s="59"/>
      <c r="Q1622" s="59"/>
    </row>
    <row r="1623" spans="16:17" x14ac:dyDescent="0.25">
      <c r="P1623" s="59"/>
      <c r="Q1623" s="59"/>
    </row>
    <row r="1624" spans="16:17" x14ac:dyDescent="0.25">
      <c r="P1624" s="59"/>
      <c r="Q1624" s="59"/>
    </row>
    <row r="1625" spans="16:17" x14ac:dyDescent="0.25">
      <c r="P1625" s="59"/>
      <c r="Q1625" s="59"/>
    </row>
    <row r="1626" spans="16:17" x14ac:dyDescent="0.25">
      <c r="P1626" s="59"/>
      <c r="Q1626" s="59"/>
    </row>
    <row r="1627" spans="16:17" x14ac:dyDescent="0.25">
      <c r="P1627" s="59"/>
      <c r="Q1627" s="59"/>
    </row>
    <row r="1628" spans="16:17" x14ac:dyDescent="0.25">
      <c r="P1628" s="59"/>
      <c r="Q1628" s="59"/>
    </row>
    <row r="1629" spans="16:17" x14ac:dyDescent="0.25">
      <c r="P1629" s="59"/>
      <c r="Q1629" s="59"/>
    </row>
    <row r="1630" spans="16:17" x14ac:dyDescent="0.25">
      <c r="P1630" s="59"/>
      <c r="Q1630" s="59"/>
    </row>
    <row r="1631" spans="16:17" x14ac:dyDescent="0.25">
      <c r="P1631" s="59"/>
      <c r="Q1631" s="59"/>
    </row>
    <row r="1632" spans="16:17" x14ac:dyDescent="0.25">
      <c r="P1632" s="59"/>
      <c r="Q1632" s="59"/>
    </row>
    <row r="1633" spans="16:17" x14ac:dyDescent="0.25">
      <c r="P1633" s="59"/>
      <c r="Q1633" s="59"/>
    </row>
    <row r="1634" spans="16:17" x14ac:dyDescent="0.25">
      <c r="P1634" s="59"/>
      <c r="Q1634" s="59"/>
    </row>
    <row r="1635" spans="16:17" x14ac:dyDescent="0.25">
      <c r="P1635" s="59"/>
      <c r="Q1635" s="59"/>
    </row>
    <row r="1636" spans="16:17" x14ac:dyDescent="0.25">
      <c r="P1636" s="59"/>
      <c r="Q1636" s="59"/>
    </row>
    <row r="1637" spans="16:17" x14ac:dyDescent="0.25">
      <c r="P1637" s="59"/>
      <c r="Q1637" s="59"/>
    </row>
    <row r="1638" spans="16:17" x14ac:dyDescent="0.25">
      <c r="P1638" s="59"/>
      <c r="Q1638" s="59"/>
    </row>
    <row r="1639" spans="16:17" x14ac:dyDescent="0.25">
      <c r="P1639" s="59"/>
      <c r="Q1639" s="59"/>
    </row>
    <row r="1640" spans="16:17" x14ac:dyDescent="0.25">
      <c r="P1640" s="59"/>
      <c r="Q1640" s="59"/>
    </row>
    <row r="1641" spans="16:17" x14ac:dyDescent="0.25">
      <c r="P1641" s="59"/>
      <c r="Q1641" s="59"/>
    </row>
    <row r="1642" spans="16:17" x14ac:dyDescent="0.25">
      <c r="P1642" s="59"/>
      <c r="Q1642" s="59"/>
    </row>
    <row r="1643" spans="16:17" x14ac:dyDescent="0.25">
      <c r="P1643" s="59"/>
      <c r="Q1643" s="59"/>
    </row>
    <row r="1644" spans="16:17" x14ac:dyDescent="0.25">
      <c r="P1644" s="59"/>
      <c r="Q1644" s="59"/>
    </row>
    <row r="1645" spans="16:17" x14ac:dyDescent="0.25">
      <c r="P1645" s="59"/>
      <c r="Q1645" s="59"/>
    </row>
    <row r="1646" spans="16:17" x14ac:dyDescent="0.25">
      <c r="P1646" s="59"/>
      <c r="Q1646" s="59"/>
    </row>
    <row r="1647" spans="16:17" x14ac:dyDescent="0.25">
      <c r="P1647" s="59"/>
      <c r="Q1647" s="59"/>
    </row>
    <row r="1648" spans="16:17" x14ac:dyDescent="0.25">
      <c r="P1648" s="59"/>
      <c r="Q1648" s="59"/>
    </row>
    <row r="1649" spans="16:17" x14ac:dyDescent="0.25">
      <c r="P1649" s="59"/>
      <c r="Q1649" s="59"/>
    </row>
    <row r="1650" spans="16:17" x14ac:dyDescent="0.25">
      <c r="P1650" s="59"/>
      <c r="Q1650" s="59"/>
    </row>
    <row r="1651" spans="16:17" x14ac:dyDescent="0.25">
      <c r="P1651" s="59"/>
      <c r="Q1651" s="59"/>
    </row>
    <row r="1652" spans="16:17" x14ac:dyDescent="0.25">
      <c r="P1652" s="59"/>
      <c r="Q1652" s="59"/>
    </row>
    <row r="1653" spans="16:17" x14ac:dyDescent="0.25">
      <c r="P1653" s="59"/>
      <c r="Q1653" s="59"/>
    </row>
    <row r="1654" spans="16:17" x14ac:dyDescent="0.25">
      <c r="P1654" s="59"/>
      <c r="Q1654" s="59"/>
    </row>
    <row r="1655" spans="16:17" x14ac:dyDescent="0.25">
      <c r="P1655" s="59"/>
      <c r="Q1655" s="59"/>
    </row>
    <row r="1656" spans="16:17" x14ac:dyDescent="0.25">
      <c r="P1656" s="59"/>
      <c r="Q1656" s="59"/>
    </row>
    <row r="1657" spans="16:17" x14ac:dyDescent="0.25">
      <c r="P1657" s="59"/>
      <c r="Q1657" s="59"/>
    </row>
    <row r="1658" spans="16:17" x14ac:dyDescent="0.25">
      <c r="P1658" s="59"/>
      <c r="Q1658" s="59"/>
    </row>
    <row r="1659" spans="16:17" x14ac:dyDescent="0.25">
      <c r="P1659" s="59"/>
      <c r="Q1659" s="59"/>
    </row>
    <row r="1660" spans="16:17" x14ac:dyDescent="0.25">
      <c r="P1660" s="59"/>
      <c r="Q1660" s="59"/>
    </row>
    <row r="1661" spans="16:17" x14ac:dyDescent="0.25">
      <c r="P1661" s="59"/>
      <c r="Q1661" s="59"/>
    </row>
    <row r="1662" spans="16:17" x14ac:dyDescent="0.25">
      <c r="P1662" s="59"/>
      <c r="Q1662" s="59"/>
    </row>
    <row r="1663" spans="16:17" x14ac:dyDescent="0.25">
      <c r="P1663" s="59"/>
      <c r="Q1663" s="59"/>
    </row>
    <row r="1664" spans="16:17" x14ac:dyDescent="0.25">
      <c r="P1664" s="59"/>
      <c r="Q1664" s="59"/>
    </row>
    <row r="1665" spans="16:17" x14ac:dyDescent="0.25">
      <c r="P1665" s="59"/>
      <c r="Q1665" s="59"/>
    </row>
    <row r="1666" spans="16:17" x14ac:dyDescent="0.25">
      <c r="P1666" s="59"/>
      <c r="Q1666" s="59"/>
    </row>
    <row r="1667" spans="16:17" x14ac:dyDescent="0.25">
      <c r="P1667" s="59"/>
      <c r="Q1667" s="59"/>
    </row>
    <row r="1668" spans="16:17" x14ac:dyDescent="0.25">
      <c r="P1668" s="59"/>
      <c r="Q1668" s="59"/>
    </row>
    <row r="1669" spans="16:17" x14ac:dyDescent="0.25">
      <c r="P1669" s="59"/>
      <c r="Q1669" s="59"/>
    </row>
    <row r="1670" spans="16:17" x14ac:dyDescent="0.25">
      <c r="P1670" s="59"/>
      <c r="Q1670" s="59"/>
    </row>
    <row r="1671" spans="16:17" x14ac:dyDescent="0.25">
      <c r="P1671" s="59"/>
      <c r="Q1671" s="59"/>
    </row>
    <row r="1672" spans="16:17" x14ac:dyDescent="0.25">
      <c r="P1672" s="59"/>
      <c r="Q1672" s="59"/>
    </row>
    <row r="1673" spans="16:17" x14ac:dyDescent="0.25">
      <c r="P1673" s="59"/>
      <c r="Q1673" s="59"/>
    </row>
    <row r="1674" spans="16:17" x14ac:dyDescent="0.25">
      <c r="P1674" s="59"/>
      <c r="Q1674" s="59"/>
    </row>
    <row r="1675" spans="16:17" x14ac:dyDescent="0.25">
      <c r="P1675" s="59"/>
      <c r="Q1675" s="59"/>
    </row>
    <row r="1676" spans="16:17" x14ac:dyDescent="0.25">
      <c r="P1676" s="59"/>
      <c r="Q1676" s="59"/>
    </row>
    <row r="1677" spans="16:17" x14ac:dyDescent="0.25">
      <c r="P1677" s="59"/>
      <c r="Q1677" s="59"/>
    </row>
    <row r="1678" spans="16:17" x14ac:dyDescent="0.25">
      <c r="P1678" s="59"/>
      <c r="Q1678" s="59"/>
    </row>
    <row r="1679" spans="16:17" x14ac:dyDescent="0.25">
      <c r="P1679" s="59"/>
      <c r="Q1679" s="59"/>
    </row>
    <row r="1680" spans="16:17" x14ac:dyDescent="0.25">
      <c r="P1680" s="59"/>
      <c r="Q1680" s="59"/>
    </row>
    <row r="1681" spans="16:17" x14ac:dyDescent="0.25">
      <c r="P1681" s="59"/>
      <c r="Q1681" s="59"/>
    </row>
    <row r="1682" spans="16:17" x14ac:dyDescent="0.25">
      <c r="P1682" s="59"/>
      <c r="Q1682" s="59"/>
    </row>
    <row r="1683" spans="16:17" x14ac:dyDescent="0.25">
      <c r="P1683" s="59"/>
      <c r="Q1683" s="59"/>
    </row>
    <row r="1684" spans="16:17" x14ac:dyDescent="0.25">
      <c r="P1684" s="59"/>
      <c r="Q1684" s="59"/>
    </row>
    <row r="1685" spans="16:17" x14ac:dyDescent="0.25">
      <c r="P1685" s="59"/>
      <c r="Q1685" s="59"/>
    </row>
    <row r="1686" spans="16:17" x14ac:dyDescent="0.25">
      <c r="P1686" s="59"/>
      <c r="Q1686" s="59"/>
    </row>
    <row r="1687" spans="16:17" x14ac:dyDescent="0.25">
      <c r="P1687" s="59"/>
      <c r="Q1687" s="59"/>
    </row>
    <row r="1688" spans="16:17" x14ac:dyDescent="0.25">
      <c r="P1688" s="59"/>
      <c r="Q1688" s="59"/>
    </row>
    <row r="1689" spans="16:17" x14ac:dyDescent="0.25">
      <c r="P1689" s="59"/>
      <c r="Q1689" s="59"/>
    </row>
    <row r="1690" spans="16:17" x14ac:dyDescent="0.25">
      <c r="P1690" s="59"/>
      <c r="Q1690" s="59"/>
    </row>
    <row r="1691" spans="16:17" x14ac:dyDescent="0.25">
      <c r="P1691" s="59"/>
      <c r="Q1691" s="59"/>
    </row>
    <row r="1692" spans="16:17" x14ac:dyDescent="0.25">
      <c r="P1692" s="59"/>
      <c r="Q1692" s="59"/>
    </row>
    <row r="1693" spans="16:17" x14ac:dyDescent="0.25">
      <c r="P1693" s="59"/>
      <c r="Q1693" s="59"/>
    </row>
    <row r="1694" spans="16:17" x14ac:dyDescent="0.25">
      <c r="P1694" s="59"/>
      <c r="Q1694" s="59"/>
    </row>
    <row r="1695" spans="16:17" x14ac:dyDescent="0.25">
      <c r="P1695" s="59"/>
      <c r="Q1695" s="59"/>
    </row>
    <row r="1696" spans="16:17" x14ac:dyDescent="0.25">
      <c r="P1696" s="59"/>
      <c r="Q1696" s="59"/>
    </row>
    <row r="1697" spans="16:17" x14ac:dyDescent="0.25">
      <c r="P1697" s="59"/>
      <c r="Q1697" s="59"/>
    </row>
    <row r="1698" spans="16:17" x14ac:dyDescent="0.25">
      <c r="P1698" s="59"/>
      <c r="Q1698" s="59"/>
    </row>
    <row r="1699" spans="16:17" x14ac:dyDescent="0.25">
      <c r="P1699" s="59"/>
      <c r="Q1699" s="59"/>
    </row>
    <row r="1700" spans="16:17" x14ac:dyDescent="0.25">
      <c r="P1700" s="59"/>
      <c r="Q1700" s="59"/>
    </row>
    <row r="1701" spans="16:17" x14ac:dyDescent="0.25">
      <c r="P1701" s="59"/>
      <c r="Q1701" s="59"/>
    </row>
    <row r="1702" spans="16:17" x14ac:dyDescent="0.25">
      <c r="P1702" s="59"/>
      <c r="Q1702" s="59"/>
    </row>
    <row r="1703" spans="16:17" x14ac:dyDescent="0.25">
      <c r="P1703" s="59"/>
      <c r="Q1703" s="59"/>
    </row>
    <row r="1704" spans="16:17" x14ac:dyDescent="0.25">
      <c r="P1704" s="59"/>
      <c r="Q1704" s="59"/>
    </row>
    <row r="1705" spans="16:17" x14ac:dyDescent="0.25">
      <c r="P1705" s="59"/>
      <c r="Q1705" s="59"/>
    </row>
    <row r="1706" spans="16:17" x14ac:dyDescent="0.25">
      <c r="P1706" s="59"/>
      <c r="Q1706" s="59"/>
    </row>
    <row r="1707" spans="16:17" x14ac:dyDescent="0.25">
      <c r="P1707" s="59"/>
      <c r="Q1707" s="59"/>
    </row>
    <row r="1708" spans="16:17" x14ac:dyDescent="0.25">
      <c r="P1708" s="59"/>
      <c r="Q1708" s="59"/>
    </row>
    <row r="1709" spans="16:17" x14ac:dyDescent="0.25">
      <c r="P1709" s="59"/>
      <c r="Q1709" s="59"/>
    </row>
    <row r="1710" spans="16:17" x14ac:dyDescent="0.25">
      <c r="P1710" s="59"/>
      <c r="Q1710" s="59"/>
    </row>
    <row r="1711" spans="16:17" x14ac:dyDescent="0.25">
      <c r="P1711" s="59"/>
      <c r="Q1711" s="59"/>
    </row>
    <row r="1712" spans="16:17" x14ac:dyDescent="0.25">
      <c r="P1712" s="59"/>
      <c r="Q1712" s="59"/>
    </row>
    <row r="1713" spans="16:17" x14ac:dyDescent="0.25">
      <c r="P1713" s="59"/>
      <c r="Q1713" s="59"/>
    </row>
    <row r="1714" spans="16:17" x14ac:dyDescent="0.25">
      <c r="P1714" s="59"/>
      <c r="Q1714" s="59"/>
    </row>
    <row r="1715" spans="16:17" x14ac:dyDescent="0.25">
      <c r="P1715" s="59"/>
      <c r="Q1715" s="59"/>
    </row>
    <row r="1716" spans="16:17" x14ac:dyDescent="0.25">
      <c r="P1716" s="59"/>
      <c r="Q1716" s="59"/>
    </row>
    <row r="1717" spans="16:17" x14ac:dyDescent="0.25">
      <c r="P1717" s="59"/>
      <c r="Q1717" s="59"/>
    </row>
    <row r="1718" spans="16:17" x14ac:dyDescent="0.25">
      <c r="P1718" s="59"/>
      <c r="Q1718" s="59"/>
    </row>
    <row r="1719" spans="16:17" x14ac:dyDescent="0.25">
      <c r="P1719" s="59"/>
      <c r="Q1719" s="59"/>
    </row>
    <row r="1720" spans="16:17" x14ac:dyDescent="0.25">
      <c r="P1720" s="59"/>
      <c r="Q1720" s="59"/>
    </row>
    <row r="1721" spans="16:17" x14ac:dyDescent="0.25">
      <c r="P1721" s="59"/>
      <c r="Q1721" s="59"/>
    </row>
    <row r="1722" spans="16:17" x14ac:dyDescent="0.25">
      <c r="P1722" s="59"/>
      <c r="Q1722" s="59"/>
    </row>
    <row r="1723" spans="16:17" x14ac:dyDescent="0.25">
      <c r="P1723" s="59"/>
      <c r="Q1723" s="59"/>
    </row>
    <row r="1724" spans="16:17" x14ac:dyDescent="0.25">
      <c r="P1724" s="59"/>
      <c r="Q1724" s="59"/>
    </row>
    <row r="1725" spans="16:17" x14ac:dyDescent="0.25">
      <c r="P1725" s="59"/>
      <c r="Q1725" s="59"/>
    </row>
    <row r="1726" spans="16:17" x14ac:dyDescent="0.25">
      <c r="P1726" s="59"/>
      <c r="Q1726" s="59"/>
    </row>
    <row r="1727" spans="16:17" x14ac:dyDescent="0.25">
      <c r="P1727" s="59"/>
      <c r="Q1727" s="59"/>
    </row>
    <row r="1728" spans="16:17" x14ac:dyDescent="0.25">
      <c r="P1728" s="59"/>
      <c r="Q1728" s="59"/>
    </row>
    <row r="1729" spans="16:17" x14ac:dyDescent="0.25">
      <c r="P1729" s="59"/>
      <c r="Q1729" s="59"/>
    </row>
    <row r="1730" spans="16:17" x14ac:dyDescent="0.25">
      <c r="P1730" s="59"/>
      <c r="Q1730" s="59"/>
    </row>
    <row r="1731" spans="16:17" x14ac:dyDescent="0.25">
      <c r="P1731" s="59"/>
      <c r="Q1731" s="59"/>
    </row>
    <row r="1732" spans="16:17" x14ac:dyDescent="0.25">
      <c r="P1732" s="59"/>
      <c r="Q1732" s="59"/>
    </row>
    <row r="1733" spans="16:17" x14ac:dyDescent="0.25">
      <c r="P1733" s="59"/>
      <c r="Q1733" s="59"/>
    </row>
    <row r="1734" spans="16:17" x14ac:dyDescent="0.25">
      <c r="P1734" s="59"/>
      <c r="Q1734" s="59"/>
    </row>
    <row r="1735" spans="16:17" x14ac:dyDescent="0.25">
      <c r="P1735" s="59"/>
      <c r="Q1735" s="59"/>
    </row>
    <row r="1736" spans="16:17" x14ac:dyDescent="0.25">
      <c r="P1736" s="59"/>
      <c r="Q1736" s="59"/>
    </row>
    <row r="1737" spans="16:17" x14ac:dyDescent="0.25">
      <c r="P1737" s="59"/>
      <c r="Q1737" s="59"/>
    </row>
    <row r="1738" spans="16:17" x14ac:dyDescent="0.25">
      <c r="P1738" s="59"/>
      <c r="Q1738" s="59"/>
    </row>
    <row r="1739" spans="16:17" x14ac:dyDescent="0.25">
      <c r="P1739" s="59"/>
      <c r="Q1739" s="59"/>
    </row>
    <row r="1740" spans="16:17" x14ac:dyDescent="0.25">
      <c r="P1740" s="59"/>
      <c r="Q1740" s="59"/>
    </row>
    <row r="1741" spans="16:17" x14ac:dyDescent="0.25">
      <c r="P1741" s="59"/>
      <c r="Q1741" s="59"/>
    </row>
    <row r="1742" spans="16:17" x14ac:dyDescent="0.25">
      <c r="P1742" s="59"/>
      <c r="Q1742" s="59"/>
    </row>
    <row r="1743" spans="16:17" x14ac:dyDescent="0.25">
      <c r="P1743" s="59"/>
      <c r="Q1743" s="59"/>
    </row>
    <row r="1744" spans="16:17" x14ac:dyDescent="0.25">
      <c r="P1744" s="59"/>
      <c r="Q1744" s="59"/>
    </row>
    <row r="1745" spans="16:17" x14ac:dyDescent="0.25">
      <c r="P1745" s="59"/>
      <c r="Q1745" s="59"/>
    </row>
    <row r="1746" spans="16:17" x14ac:dyDescent="0.25">
      <c r="P1746" s="59"/>
      <c r="Q1746" s="59"/>
    </row>
    <row r="1747" spans="16:17" x14ac:dyDescent="0.25">
      <c r="P1747" s="59"/>
      <c r="Q1747" s="59"/>
    </row>
    <row r="1748" spans="16:17" x14ac:dyDescent="0.25">
      <c r="P1748" s="59"/>
      <c r="Q1748" s="59"/>
    </row>
    <row r="1749" spans="16:17" x14ac:dyDescent="0.25">
      <c r="P1749" s="59"/>
      <c r="Q1749" s="59"/>
    </row>
    <row r="1750" spans="16:17" x14ac:dyDescent="0.25">
      <c r="P1750" s="59"/>
      <c r="Q1750" s="59"/>
    </row>
    <row r="1751" spans="16:17" x14ac:dyDescent="0.25">
      <c r="P1751" s="59"/>
      <c r="Q1751" s="59"/>
    </row>
    <row r="1752" spans="16:17" x14ac:dyDescent="0.25">
      <c r="P1752" s="59"/>
      <c r="Q1752" s="59"/>
    </row>
    <row r="1753" spans="16:17" x14ac:dyDescent="0.25">
      <c r="P1753" s="59"/>
      <c r="Q1753" s="59"/>
    </row>
    <row r="1754" spans="16:17" x14ac:dyDescent="0.25">
      <c r="P1754" s="59"/>
      <c r="Q1754" s="59"/>
    </row>
    <row r="1755" spans="16:17" x14ac:dyDescent="0.25">
      <c r="P1755" s="59"/>
      <c r="Q1755" s="59"/>
    </row>
    <row r="1756" spans="16:17" x14ac:dyDescent="0.25">
      <c r="P1756" s="59"/>
      <c r="Q1756" s="59"/>
    </row>
    <row r="1757" spans="16:17" x14ac:dyDescent="0.25">
      <c r="P1757" s="59"/>
      <c r="Q1757" s="59"/>
    </row>
    <row r="1758" spans="16:17" x14ac:dyDescent="0.25">
      <c r="P1758" s="59"/>
      <c r="Q1758" s="59"/>
    </row>
    <row r="1759" spans="16:17" x14ac:dyDescent="0.25">
      <c r="P1759" s="59"/>
      <c r="Q1759" s="59"/>
    </row>
    <row r="1760" spans="16:17" x14ac:dyDescent="0.25">
      <c r="P1760" s="59"/>
      <c r="Q1760" s="59"/>
    </row>
    <row r="1761" spans="16:17" x14ac:dyDescent="0.25">
      <c r="P1761" s="59"/>
      <c r="Q1761" s="59"/>
    </row>
    <row r="1762" spans="16:17" x14ac:dyDescent="0.25">
      <c r="P1762" s="59"/>
      <c r="Q1762" s="59"/>
    </row>
    <row r="1763" spans="16:17" x14ac:dyDescent="0.25">
      <c r="P1763" s="59"/>
      <c r="Q1763" s="59"/>
    </row>
    <row r="1764" spans="16:17" x14ac:dyDescent="0.25">
      <c r="P1764" s="59"/>
      <c r="Q1764" s="59"/>
    </row>
    <row r="1765" spans="16:17" x14ac:dyDescent="0.25">
      <c r="P1765" s="59"/>
      <c r="Q1765" s="59"/>
    </row>
    <row r="1766" spans="16:17" x14ac:dyDescent="0.25">
      <c r="P1766" s="59"/>
      <c r="Q1766" s="59"/>
    </row>
    <row r="1767" spans="16:17" x14ac:dyDescent="0.25">
      <c r="P1767" s="59"/>
      <c r="Q1767" s="59"/>
    </row>
    <row r="1768" spans="16:17" x14ac:dyDescent="0.25">
      <c r="P1768" s="59"/>
      <c r="Q1768" s="59"/>
    </row>
    <row r="1769" spans="16:17" x14ac:dyDescent="0.25">
      <c r="P1769" s="59"/>
      <c r="Q1769" s="59"/>
    </row>
    <row r="1770" spans="16:17" x14ac:dyDescent="0.25">
      <c r="P1770" s="59"/>
      <c r="Q1770" s="59"/>
    </row>
    <row r="1771" spans="16:17" x14ac:dyDescent="0.25">
      <c r="P1771" s="59"/>
      <c r="Q1771" s="59"/>
    </row>
    <row r="1772" spans="16:17" x14ac:dyDescent="0.25">
      <c r="P1772" s="59"/>
      <c r="Q1772" s="59"/>
    </row>
    <row r="1773" spans="16:17" x14ac:dyDescent="0.25">
      <c r="P1773" s="59"/>
      <c r="Q1773" s="59"/>
    </row>
    <row r="1774" spans="16:17" x14ac:dyDescent="0.25">
      <c r="P1774" s="59"/>
      <c r="Q1774" s="59"/>
    </row>
    <row r="1775" spans="16:17" x14ac:dyDescent="0.25">
      <c r="P1775" s="59"/>
      <c r="Q1775" s="59"/>
    </row>
    <row r="1776" spans="16:17" x14ac:dyDescent="0.25">
      <c r="P1776" s="59"/>
      <c r="Q1776" s="59"/>
    </row>
    <row r="1777" spans="16:17" x14ac:dyDescent="0.25">
      <c r="P1777" s="59"/>
      <c r="Q1777" s="59"/>
    </row>
    <row r="1778" spans="16:17" x14ac:dyDescent="0.25">
      <c r="P1778" s="59"/>
      <c r="Q1778" s="59"/>
    </row>
    <row r="1779" spans="16:17" x14ac:dyDescent="0.25">
      <c r="P1779" s="59"/>
      <c r="Q1779" s="59"/>
    </row>
    <row r="1780" spans="16:17" x14ac:dyDescent="0.25">
      <c r="P1780" s="59"/>
      <c r="Q1780" s="59"/>
    </row>
    <row r="1781" spans="16:17" x14ac:dyDescent="0.25">
      <c r="P1781" s="59"/>
      <c r="Q1781" s="59"/>
    </row>
    <row r="1782" spans="16:17" x14ac:dyDescent="0.25">
      <c r="P1782" s="59"/>
      <c r="Q1782" s="59"/>
    </row>
    <row r="1783" spans="16:17" x14ac:dyDescent="0.25">
      <c r="P1783" s="59"/>
      <c r="Q1783" s="59"/>
    </row>
    <row r="1784" spans="16:17" x14ac:dyDescent="0.25">
      <c r="P1784" s="59"/>
      <c r="Q1784" s="59"/>
    </row>
    <row r="1785" spans="16:17" x14ac:dyDescent="0.25">
      <c r="P1785" s="59"/>
      <c r="Q1785" s="59"/>
    </row>
    <row r="1786" spans="16:17" x14ac:dyDescent="0.25">
      <c r="P1786" s="59"/>
      <c r="Q1786" s="59"/>
    </row>
    <row r="1787" spans="16:17" x14ac:dyDescent="0.25">
      <c r="P1787" s="59"/>
      <c r="Q1787" s="59"/>
    </row>
    <row r="1788" spans="16:17" x14ac:dyDescent="0.25">
      <c r="P1788" s="59"/>
      <c r="Q1788" s="59"/>
    </row>
    <row r="1789" spans="16:17" x14ac:dyDescent="0.25">
      <c r="P1789" s="59"/>
      <c r="Q1789" s="59"/>
    </row>
    <row r="1790" spans="16:17" x14ac:dyDescent="0.25">
      <c r="P1790" s="59"/>
      <c r="Q1790" s="59"/>
    </row>
    <row r="1791" spans="16:17" x14ac:dyDescent="0.25">
      <c r="P1791" s="59"/>
      <c r="Q1791" s="59"/>
    </row>
    <row r="1792" spans="16:17" x14ac:dyDescent="0.25">
      <c r="P1792" s="59"/>
      <c r="Q1792" s="59"/>
    </row>
    <row r="1793" spans="16:17" x14ac:dyDescent="0.25">
      <c r="P1793" s="59"/>
      <c r="Q1793" s="59"/>
    </row>
    <row r="1794" spans="16:17" x14ac:dyDescent="0.25">
      <c r="P1794" s="59"/>
      <c r="Q1794" s="59"/>
    </row>
    <row r="1795" spans="16:17" x14ac:dyDescent="0.25">
      <c r="P1795" s="59"/>
      <c r="Q1795" s="59"/>
    </row>
    <row r="1796" spans="16:17" x14ac:dyDescent="0.25">
      <c r="P1796" s="59"/>
      <c r="Q1796" s="59"/>
    </row>
    <row r="1797" spans="16:17" x14ac:dyDescent="0.25">
      <c r="P1797" s="59"/>
      <c r="Q1797" s="59"/>
    </row>
    <row r="1798" spans="16:17" x14ac:dyDescent="0.25">
      <c r="P1798" s="59"/>
      <c r="Q1798" s="59"/>
    </row>
    <row r="1799" spans="16:17" x14ac:dyDescent="0.25">
      <c r="P1799" s="59"/>
      <c r="Q1799" s="59"/>
    </row>
    <row r="1800" spans="16:17" x14ac:dyDescent="0.25">
      <c r="P1800" s="59"/>
      <c r="Q1800" s="59"/>
    </row>
    <row r="1801" spans="16:17" x14ac:dyDescent="0.25">
      <c r="P1801" s="59"/>
      <c r="Q1801" s="59"/>
    </row>
    <row r="1802" spans="16:17" x14ac:dyDescent="0.25">
      <c r="P1802" s="59"/>
      <c r="Q1802" s="59"/>
    </row>
    <row r="1803" spans="16:17" x14ac:dyDescent="0.25">
      <c r="P1803" s="59"/>
      <c r="Q1803" s="59"/>
    </row>
    <row r="1804" spans="16:17" x14ac:dyDescent="0.25">
      <c r="P1804" s="59"/>
      <c r="Q1804" s="59"/>
    </row>
    <row r="1805" spans="16:17" x14ac:dyDescent="0.25">
      <c r="P1805" s="59"/>
      <c r="Q1805" s="59"/>
    </row>
    <row r="1806" spans="16:17" x14ac:dyDescent="0.25">
      <c r="P1806" s="59"/>
      <c r="Q1806" s="59"/>
    </row>
    <row r="1807" spans="16:17" x14ac:dyDescent="0.25">
      <c r="P1807" s="59"/>
      <c r="Q1807" s="59"/>
    </row>
    <row r="1808" spans="16:17" x14ac:dyDescent="0.25">
      <c r="P1808" s="59"/>
      <c r="Q1808" s="59"/>
    </row>
    <row r="1809" spans="16:17" x14ac:dyDescent="0.25">
      <c r="P1809" s="59"/>
      <c r="Q1809" s="59"/>
    </row>
    <row r="1810" spans="16:17" x14ac:dyDescent="0.25">
      <c r="P1810" s="59"/>
      <c r="Q1810" s="59"/>
    </row>
    <row r="1811" spans="16:17" x14ac:dyDescent="0.25">
      <c r="P1811" s="59"/>
      <c r="Q1811" s="59"/>
    </row>
    <row r="1812" spans="16:17" x14ac:dyDescent="0.25">
      <c r="P1812" s="59"/>
      <c r="Q1812" s="59"/>
    </row>
    <row r="1813" spans="16:17" x14ac:dyDescent="0.25">
      <c r="P1813" s="59"/>
      <c r="Q1813" s="59"/>
    </row>
    <row r="1814" spans="16:17" x14ac:dyDescent="0.25">
      <c r="P1814" s="59"/>
      <c r="Q1814" s="59"/>
    </row>
    <row r="1815" spans="16:17" x14ac:dyDescent="0.25">
      <c r="P1815" s="59"/>
      <c r="Q1815" s="59"/>
    </row>
    <row r="1816" spans="16:17" x14ac:dyDescent="0.25">
      <c r="P1816" s="59"/>
      <c r="Q1816" s="59"/>
    </row>
    <row r="1817" spans="16:17" x14ac:dyDescent="0.25">
      <c r="P1817" s="59"/>
      <c r="Q1817" s="59"/>
    </row>
    <row r="1818" spans="16:17" x14ac:dyDescent="0.25">
      <c r="P1818" s="59"/>
      <c r="Q1818" s="59"/>
    </row>
    <row r="1819" spans="16:17" x14ac:dyDescent="0.25">
      <c r="P1819" s="59"/>
      <c r="Q1819" s="59"/>
    </row>
    <row r="1820" spans="16:17" x14ac:dyDescent="0.25">
      <c r="P1820" s="59"/>
      <c r="Q1820" s="59"/>
    </row>
    <row r="1821" spans="16:17" x14ac:dyDescent="0.25">
      <c r="P1821" s="59"/>
      <c r="Q1821" s="59"/>
    </row>
    <row r="1822" spans="16:17" x14ac:dyDescent="0.25">
      <c r="P1822" s="59"/>
      <c r="Q1822" s="59"/>
    </row>
    <row r="1823" spans="16:17" x14ac:dyDescent="0.25">
      <c r="P1823" s="59"/>
      <c r="Q1823" s="59"/>
    </row>
    <row r="1824" spans="16:17" x14ac:dyDescent="0.25">
      <c r="P1824" s="59"/>
      <c r="Q1824" s="59"/>
    </row>
    <row r="1825" spans="16:17" x14ac:dyDescent="0.25">
      <c r="P1825" s="59"/>
      <c r="Q1825" s="59"/>
    </row>
    <row r="1826" spans="16:17" x14ac:dyDescent="0.25">
      <c r="P1826" s="59"/>
      <c r="Q1826" s="59"/>
    </row>
    <row r="1827" spans="16:17" x14ac:dyDescent="0.25">
      <c r="P1827" s="59"/>
      <c r="Q1827" s="59"/>
    </row>
    <row r="1828" spans="16:17" x14ac:dyDescent="0.25">
      <c r="P1828" s="59"/>
      <c r="Q1828" s="59"/>
    </row>
    <row r="1829" spans="16:17" x14ac:dyDescent="0.25">
      <c r="P1829" s="59"/>
      <c r="Q1829" s="59"/>
    </row>
    <row r="1830" spans="16:17" x14ac:dyDescent="0.25">
      <c r="P1830" s="59"/>
      <c r="Q1830" s="59"/>
    </row>
    <row r="1831" spans="16:17" x14ac:dyDescent="0.25">
      <c r="P1831" s="59"/>
      <c r="Q1831" s="59"/>
    </row>
    <row r="1832" spans="16:17" x14ac:dyDescent="0.25">
      <c r="P1832" s="59"/>
      <c r="Q1832" s="59"/>
    </row>
    <row r="1833" spans="16:17" x14ac:dyDescent="0.25">
      <c r="P1833" s="59"/>
      <c r="Q1833" s="59"/>
    </row>
    <row r="1834" spans="16:17" x14ac:dyDescent="0.25">
      <c r="P1834" s="59"/>
      <c r="Q1834" s="59"/>
    </row>
    <row r="1835" spans="16:17" x14ac:dyDescent="0.25">
      <c r="P1835" s="59"/>
      <c r="Q1835" s="59"/>
    </row>
    <row r="1836" spans="16:17" x14ac:dyDescent="0.25">
      <c r="P1836" s="59"/>
      <c r="Q1836" s="59"/>
    </row>
    <row r="1837" spans="16:17" x14ac:dyDescent="0.25">
      <c r="P1837" s="59"/>
      <c r="Q1837" s="59"/>
    </row>
    <row r="1838" spans="16:17" x14ac:dyDescent="0.25">
      <c r="P1838" s="59"/>
      <c r="Q1838" s="59"/>
    </row>
    <row r="1839" spans="16:17" x14ac:dyDescent="0.25">
      <c r="P1839" s="59"/>
      <c r="Q1839" s="59"/>
    </row>
    <row r="1840" spans="16:17" x14ac:dyDescent="0.25">
      <c r="P1840" s="59"/>
      <c r="Q1840" s="59"/>
    </row>
    <row r="1841" spans="16:17" x14ac:dyDescent="0.25">
      <c r="P1841" s="59"/>
      <c r="Q1841" s="59"/>
    </row>
    <row r="1842" spans="16:17" x14ac:dyDescent="0.25">
      <c r="P1842" s="59"/>
      <c r="Q1842" s="59"/>
    </row>
    <row r="1843" spans="16:17" x14ac:dyDescent="0.25">
      <c r="P1843" s="59"/>
      <c r="Q1843" s="59"/>
    </row>
    <row r="1844" spans="16:17" x14ac:dyDescent="0.25">
      <c r="P1844" s="59"/>
      <c r="Q1844" s="59"/>
    </row>
    <row r="1845" spans="16:17" x14ac:dyDescent="0.25">
      <c r="P1845" s="59"/>
      <c r="Q1845" s="59"/>
    </row>
    <row r="1846" spans="16:17" x14ac:dyDescent="0.25">
      <c r="P1846" s="59"/>
      <c r="Q1846" s="59"/>
    </row>
    <row r="1847" spans="16:17" x14ac:dyDescent="0.25">
      <c r="P1847" s="59"/>
      <c r="Q1847" s="59"/>
    </row>
    <row r="1848" spans="16:17" x14ac:dyDescent="0.25">
      <c r="P1848" s="59"/>
      <c r="Q1848" s="59"/>
    </row>
    <row r="1849" spans="16:17" x14ac:dyDescent="0.25">
      <c r="P1849" s="59"/>
      <c r="Q1849" s="59"/>
    </row>
    <row r="1850" spans="16:17" x14ac:dyDescent="0.25">
      <c r="P1850" s="59"/>
      <c r="Q1850" s="59"/>
    </row>
    <row r="1851" spans="16:17" x14ac:dyDescent="0.25">
      <c r="P1851" s="59"/>
      <c r="Q1851" s="59"/>
    </row>
    <row r="1852" spans="16:17" x14ac:dyDescent="0.25">
      <c r="P1852" s="59"/>
      <c r="Q1852" s="59"/>
    </row>
    <row r="1853" spans="16:17" x14ac:dyDescent="0.25">
      <c r="P1853" s="59"/>
      <c r="Q1853" s="59"/>
    </row>
    <row r="1854" spans="16:17" x14ac:dyDescent="0.25">
      <c r="P1854" s="59"/>
      <c r="Q1854" s="59"/>
    </row>
    <row r="1855" spans="16:17" x14ac:dyDescent="0.25">
      <c r="P1855" s="59"/>
      <c r="Q1855" s="59"/>
    </row>
    <row r="1856" spans="16:17" x14ac:dyDescent="0.25">
      <c r="P1856" s="59"/>
      <c r="Q1856" s="59"/>
    </row>
    <row r="1857" spans="16:17" x14ac:dyDescent="0.25">
      <c r="P1857" s="59"/>
      <c r="Q1857" s="59"/>
    </row>
    <row r="1858" spans="16:17" x14ac:dyDescent="0.25">
      <c r="P1858" s="59"/>
      <c r="Q1858" s="59"/>
    </row>
    <row r="1859" spans="16:17" x14ac:dyDescent="0.25">
      <c r="P1859" s="59"/>
      <c r="Q1859" s="59"/>
    </row>
    <row r="1860" spans="16:17" x14ac:dyDescent="0.25">
      <c r="P1860" s="59"/>
      <c r="Q1860" s="59"/>
    </row>
    <row r="1861" spans="16:17" x14ac:dyDescent="0.25">
      <c r="P1861" s="59"/>
      <c r="Q1861" s="59"/>
    </row>
    <row r="1862" spans="16:17" x14ac:dyDescent="0.25">
      <c r="P1862" s="59"/>
      <c r="Q1862" s="59"/>
    </row>
    <row r="1863" spans="16:17" x14ac:dyDescent="0.25">
      <c r="P1863" s="59"/>
      <c r="Q1863" s="59"/>
    </row>
    <row r="1864" spans="16:17" x14ac:dyDescent="0.25">
      <c r="P1864" s="59"/>
      <c r="Q1864" s="59"/>
    </row>
    <row r="1865" spans="16:17" x14ac:dyDescent="0.25">
      <c r="P1865" s="59"/>
      <c r="Q1865" s="59"/>
    </row>
    <row r="1866" spans="16:17" x14ac:dyDescent="0.25">
      <c r="P1866" s="59"/>
      <c r="Q1866" s="59"/>
    </row>
    <row r="1867" spans="16:17" x14ac:dyDescent="0.25">
      <c r="P1867" s="59"/>
      <c r="Q1867" s="59"/>
    </row>
    <row r="1868" spans="16:17" x14ac:dyDescent="0.25">
      <c r="P1868" s="59"/>
      <c r="Q1868" s="59"/>
    </row>
    <row r="1869" spans="16:17" x14ac:dyDescent="0.25">
      <c r="P1869" s="59"/>
      <c r="Q1869" s="59"/>
    </row>
    <row r="1870" spans="16:17" x14ac:dyDescent="0.25">
      <c r="P1870" s="59"/>
      <c r="Q1870" s="59"/>
    </row>
    <row r="1871" spans="16:17" x14ac:dyDescent="0.25">
      <c r="P1871" s="59"/>
      <c r="Q1871" s="59"/>
    </row>
    <row r="1872" spans="16:17" x14ac:dyDescent="0.25">
      <c r="P1872" s="59"/>
      <c r="Q1872" s="59"/>
    </row>
    <row r="1873" spans="16:17" x14ac:dyDescent="0.25">
      <c r="P1873" s="59"/>
      <c r="Q1873" s="59"/>
    </row>
    <row r="1874" spans="16:17" x14ac:dyDescent="0.25">
      <c r="P1874" s="59"/>
      <c r="Q1874" s="59"/>
    </row>
    <row r="1875" spans="16:17" x14ac:dyDescent="0.25">
      <c r="P1875" s="59"/>
      <c r="Q1875" s="59"/>
    </row>
    <row r="1876" spans="16:17" x14ac:dyDescent="0.25">
      <c r="P1876" s="59"/>
      <c r="Q1876" s="59"/>
    </row>
    <row r="1877" spans="16:17" x14ac:dyDescent="0.25">
      <c r="P1877" s="59"/>
      <c r="Q1877" s="59"/>
    </row>
    <row r="1878" spans="16:17" x14ac:dyDescent="0.25">
      <c r="P1878" s="59"/>
      <c r="Q1878" s="59"/>
    </row>
    <row r="1879" spans="16:17" x14ac:dyDescent="0.25">
      <c r="P1879" s="59"/>
      <c r="Q1879" s="59"/>
    </row>
    <row r="1880" spans="16:17" x14ac:dyDescent="0.25">
      <c r="P1880" s="59"/>
      <c r="Q1880" s="59"/>
    </row>
    <row r="1881" spans="16:17" x14ac:dyDescent="0.25">
      <c r="P1881" s="59"/>
      <c r="Q1881" s="59"/>
    </row>
    <row r="1882" spans="16:17" x14ac:dyDescent="0.25">
      <c r="P1882" s="59"/>
      <c r="Q1882" s="59"/>
    </row>
    <row r="1883" spans="16:17" x14ac:dyDescent="0.25">
      <c r="P1883" s="59"/>
      <c r="Q1883" s="59"/>
    </row>
    <row r="1884" spans="16:17" x14ac:dyDescent="0.25">
      <c r="P1884" s="59"/>
      <c r="Q1884" s="59"/>
    </row>
    <row r="1885" spans="16:17" x14ac:dyDescent="0.25">
      <c r="P1885" s="59"/>
      <c r="Q1885" s="59"/>
    </row>
    <row r="1886" spans="16:17" x14ac:dyDescent="0.25">
      <c r="P1886" s="59"/>
      <c r="Q1886" s="59"/>
    </row>
    <row r="1887" spans="16:17" x14ac:dyDescent="0.25">
      <c r="P1887" s="59"/>
      <c r="Q1887" s="59"/>
    </row>
    <row r="1888" spans="16:17" x14ac:dyDescent="0.25">
      <c r="P1888" s="59"/>
      <c r="Q1888" s="59"/>
    </row>
    <row r="1889" spans="16:17" x14ac:dyDescent="0.25">
      <c r="P1889" s="59"/>
      <c r="Q1889" s="59"/>
    </row>
    <row r="1890" spans="16:17" x14ac:dyDescent="0.25">
      <c r="P1890" s="59"/>
      <c r="Q1890" s="59"/>
    </row>
    <row r="1891" spans="16:17" x14ac:dyDescent="0.25">
      <c r="P1891" s="59"/>
      <c r="Q1891" s="59"/>
    </row>
    <row r="1892" spans="16:17" x14ac:dyDescent="0.25">
      <c r="P1892" s="59"/>
      <c r="Q1892" s="59"/>
    </row>
    <row r="1893" spans="16:17" x14ac:dyDescent="0.25">
      <c r="P1893" s="59"/>
      <c r="Q1893" s="59"/>
    </row>
    <row r="1894" spans="16:17" x14ac:dyDescent="0.25">
      <c r="P1894" s="59"/>
      <c r="Q1894" s="59"/>
    </row>
    <row r="1895" spans="16:17" x14ac:dyDescent="0.25">
      <c r="P1895" s="59"/>
      <c r="Q1895" s="59"/>
    </row>
    <row r="1896" spans="16:17" x14ac:dyDescent="0.25">
      <c r="P1896" s="59"/>
      <c r="Q1896" s="59"/>
    </row>
    <row r="1897" spans="16:17" x14ac:dyDescent="0.25">
      <c r="P1897" s="59"/>
      <c r="Q1897" s="59"/>
    </row>
    <row r="1898" spans="16:17" x14ac:dyDescent="0.25">
      <c r="P1898" s="59"/>
      <c r="Q1898" s="59"/>
    </row>
    <row r="1899" spans="16:17" x14ac:dyDescent="0.25">
      <c r="P1899" s="59"/>
      <c r="Q1899" s="59"/>
    </row>
    <row r="1900" spans="16:17" x14ac:dyDescent="0.25">
      <c r="P1900" s="59"/>
      <c r="Q1900" s="59"/>
    </row>
    <row r="1901" spans="16:17" x14ac:dyDescent="0.25">
      <c r="P1901" s="59"/>
      <c r="Q1901" s="59"/>
    </row>
    <row r="1902" spans="16:17" x14ac:dyDescent="0.25">
      <c r="P1902" s="59"/>
      <c r="Q1902" s="59"/>
    </row>
    <row r="1903" spans="16:17" x14ac:dyDescent="0.25">
      <c r="P1903" s="59"/>
      <c r="Q1903" s="59"/>
    </row>
    <row r="1904" spans="16:17" x14ac:dyDescent="0.25">
      <c r="P1904" s="59"/>
      <c r="Q1904" s="59"/>
    </row>
    <row r="1905" spans="16:17" x14ac:dyDescent="0.25">
      <c r="P1905" s="59"/>
      <c r="Q1905" s="59"/>
    </row>
    <row r="1906" spans="16:17" x14ac:dyDescent="0.25">
      <c r="P1906" s="59"/>
      <c r="Q1906" s="59"/>
    </row>
    <row r="1907" spans="16:17" x14ac:dyDescent="0.25">
      <c r="P1907" s="59"/>
      <c r="Q1907" s="59"/>
    </row>
    <row r="1908" spans="16:17" x14ac:dyDescent="0.25">
      <c r="P1908" s="59"/>
      <c r="Q1908" s="59"/>
    </row>
    <row r="1909" spans="16:17" x14ac:dyDescent="0.25">
      <c r="P1909" s="59"/>
      <c r="Q1909" s="59"/>
    </row>
    <row r="1910" spans="16:17" x14ac:dyDescent="0.25">
      <c r="P1910" s="59"/>
      <c r="Q1910" s="59"/>
    </row>
    <row r="1911" spans="16:17" x14ac:dyDescent="0.25">
      <c r="P1911" s="59"/>
      <c r="Q1911" s="59"/>
    </row>
    <row r="1912" spans="16:17" x14ac:dyDescent="0.25">
      <c r="P1912" s="59"/>
      <c r="Q1912" s="59"/>
    </row>
    <row r="1913" spans="16:17" x14ac:dyDescent="0.25">
      <c r="P1913" s="59"/>
      <c r="Q1913" s="59"/>
    </row>
    <row r="1914" spans="16:17" x14ac:dyDescent="0.25">
      <c r="P1914" s="59"/>
      <c r="Q1914" s="59"/>
    </row>
    <row r="1915" spans="16:17" x14ac:dyDescent="0.25">
      <c r="P1915" s="59"/>
      <c r="Q1915" s="59"/>
    </row>
    <row r="1916" spans="16:17" x14ac:dyDescent="0.25">
      <c r="P1916" s="59"/>
      <c r="Q1916" s="59"/>
    </row>
    <row r="1917" spans="16:17" x14ac:dyDescent="0.25">
      <c r="P1917" s="59"/>
      <c r="Q1917" s="59"/>
    </row>
    <row r="1918" spans="16:17" x14ac:dyDescent="0.25">
      <c r="P1918" s="59"/>
      <c r="Q1918" s="59"/>
    </row>
    <row r="1919" spans="16:17" x14ac:dyDescent="0.25">
      <c r="P1919" s="59"/>
      <c r="Q1919" s="59"/>
    </row>
    <row r="1920" spans="16:17" x14ac:dyDescent="0.25">
      <c r="P1920" s="59"/>
      <c r="Q1920" s="59"/>
    </row>
    <row r="1921" spans="16:17" x14ac:dyDescent="0.25">
      <c r="P1921" s="59"/>
      <c r="Q1921" s="59"/>
    </row>
    <row r="1922" spans="16:17" x14ac:dyDescent="0.25">
      <c r="P1922" s="59"/>
      <c r="Q1922" s="59"/>
    </row>
    <row r="1923" spans="16:17" x14ac:dyDescent="0.25">
      <c r="P1923" s="59"/>
      <c r="Q1923" s="59"/>
    </row>
    <row r="1924" spans="16:17" x14ac:dyDescent="0.25">
      <c r="P1924" s="59"/>
      <c r="Q1924" s="59"/>
    </row>
    <row r="1925" spans="16:17" x14ac:dyDescent="0.25">
      <c r="P1925" s="59"/>
      <c r="Q1925" s="59"/>
    </row>
    <row r="1926" spans="16:17" x14ac:dyDescent="0.25">
      <c r="P1926" s="59"/>
      <c r="Q1926" s="59"/>
    </row>
    <row r="1927" spans="16:17" x14ac:dyDescent="0.25">
      <c r="P1927" s="59"/>
      <c r="Q1927" s="59"/>
    </row>
    <row r="1928" spans="16:17" x14ac:dyDescent="0.25">
      <c r="P1928" s="59"/>
      <c r="Q1928" s="59"/>
    </row>
    <row r="1929" spans="16:17" x14ac:dyDescent="0.25">
      <c r="P1929" s="59"/>
      <c r="Q1929" s="59"/>
    </row>
    <row r="1930" spans="16:17" x14ac:dyDescent="0.25">
      <c r="P1930" s="59"/>
      <c r="Q1930" s="59"/>
    </row>
    <row r="1931" spans="16:17" x14ac:dyDescent="0.25">
      <c r="P1931" s="59"/>
      <c r="Q1931" s="59"/>
    </row>
    <row r="1932" spans="16:17" x14ac:dyDescent="0.25">
      <c r="P1932" s="59"/>
      <c r="Q1932" s="59"/>
    </row>
    <row r="1933" spans="16:17" x14ac:dyDescent="0.25">
      <c r="P1933" s="59"/>
      <c r="Q1933" s="59"/>
    </row>
    <row r="1934" spans="16:17" x14ac:dyDescent="0.25">
      <c r="P1934" s="59"/>
      <c r="Q1934" s="59"/>
    </row>
    <row r="1935" spans="16:17" x14ac:dyDescent="0.25">
      <c r="P1935" s="59"/>
      <c r="Q1935" s="59"/>
    </row>
    <row r="1936" spans="16:17" x14ac:dyDescent="0.25">
      <c r="P1936" s="59"/>
      <c r="Q1936" s="59"/>
    </row>
    <row r="1937" spans="16:17" x14ac:dyDescent="0.25">
      <c r="P1937" s="59"/>
      <c r="Q1937" s="59"/>
    </row>
    <row r="1938" spans="16:17" x14ac:dyDescent="0.25">
      <c r="P1938" s="59"/>
      <c r="Q1938" s="59"/>
    </row>
    <row r="1939" spans="16:17" x14ac:dyDescent="0.25">
      <c r="P1939" s="59"/>
      <c r="Q1939" s="59"/>
    </row>
    <row r="1940" spans="16:17" x14ac:dyDescent="0.25">
      <c r="P1940" s="59"/>
      <c r="Q1940" s="59"/>
    </row>
    <row r="1941" spans="16:17" x14ac:dyDescent="0.25">
      <c r="P1941" s="59"/>
      <c r="Q1941" s="59"/>
    </row>
    <row r="1942" spans="16:17" x14ac:dyDescent="0.25">
      <c r="P1942" s="59"/>
      <c r="Q1942" s="59"/>
    </row>
    <row r="1943" spans="16:17" x14ac:dyDescent="0.25">
      <c r="P1943" s="59"/>
      <c r="Q1943" s="59"/>
    </row>
    <row r="1944" spans="16:17" x14ac:dyDescent="0.25">
      <c r="P1944" s="59"/>
      <c r="Q1944" s="59"/>
    </row>
    <row r="1945" spans="16:17" x14ac:dyDescent="0.25">
      <c r="P1945" s="59"/>
      <c r="Q1945" s="59"/>
    </row>
    <row r="1946" spans="16:17" x14ac:dyDescent="0.25">
      <c r="P1946" s="59"/>
      <c r="Q1946" s="59"/>
    </row>
    <row r="1947" spans="16:17" x14ac:dyDescent="0.25">
      <c r="P1947" s="59"/>
      <c r="Q1947" s="59"/>
    </row>
    <row r="1948" spans="16:17" x14ac:dyDescent="0.25">
      <c r="P1948" s="59"/>
      <c r="Q1948" s="59"/>
    </row>
    <row r="1949" spans="16:17" x14ac:dyDescent="0.25">
      <c r="P1949" s="59"/>
      <c r="Q1949" s="59"/>
    </row>
    <row r="1950" spans="16:17" x14ac:dyDescent="0.25">
      <c r="P1950" s="59"/>
      <c r="Q1950" s="59"/>
    </row>
    <row r="1951" spans="16:17" x14ac:dyDescent="0.25">
      <c r="P1951" s="59"/>
      <c r="Q1951" s="59"/>
    </row>
    <row r="1952" spans="16:17" x14ac:dyDescent="0.25">
      <c r="P1952" s="59"/>
      <c r="Q1952" s="59"/>
    </row>
    <row r="1953" spans="16:17" x14ac:dyDescent="0.25">
      <c r="P1953" s="59"/>
      <c r="Q1953" s="59"/>
    </row>
    <row r="1954" spans="16:17" x14ac:dyDescent="0.25">
      <c r="P1954" s="59"/>
      <c r="Q1954" s="59"/>
    </row>
    <row r="1955" spans="16:17" x14ac:dyDescent="0.25">
      <c r="P1955" s="59"/>
      <c r="Q1955" s="59"/>
    </row>
    <row r="1956" spans="16:17" x14ac:dyDescent="0.25">
      <c r="P1956" s="59"/>
      <c r="Q1956" s="59"/>
    </row>
    <row r="1957" spans="16:17" x14ac:dyDescent="0.25">
      <c r="P1957" s="59"/>
      <c r="Q1957" s="59"/>
    </row>
    <row r="1958" spans="16:17" x14ac:dyDescent="0.25">
      <c r="P1958" s="59"/>
      <c r="Q1958" s="59"/>
    </row>
    <row r="1959" spans="16:17" x14ac:dyDescent="0.25">
      <c r="P1959" s="59"/>
      <c r="Q1959" s="59"/>
    </row>
    <row r="1960" spans="16:17" x14ac:dyDescent="0.25">
      <c r="P1960" s="59"/>
      <c r="Q1960" s="59"/>
    </row>
    <row r="1961" spans="16:17" x14ac:dyDescent="0.25">
      <c r="P1961" s="59"/>
      <c r="Q1961" s="59"/>
    </row>
    <row r="1962" spans="16:17" x14ac:dyDescent="0.25">
      <c r="P1962" s="59"/>
      <c r="Q1962" s="59"/>
    </row>
    <row r="1963" spans="16:17" x14ac:dyDescent="0.25">
      <c r="P1963" s="59"/>
      <c r="Q1963" s="59"/>
    </row>
    <row r="1964" spans="16:17" x14ac:dyDescent="0.25">
      <c r="P1964" s="59"/>
      <c r="Q1964" s="59"/>
    </row>
    <row r="1965" spans="16:17" x14ac:dyDescent="0.25">
      <c r="P1965" s="59"/>
      <c r="Q1965" s="59"/>
    </row>
    <row r="1966" spans="16:17" x14ac:dyDescent="0.25">
      <c r="P1966" s="59"/>
      <c r="Q1966" s="59"/>
    </row>
    <row r="1967" spans="16:17" x14ac:dyDescent="0.25">
      <c r="P1967" s="59"/>
      <c r="Q1967" s="59"/>
    </row>
    <row r="1968" spans="16:17" x14ac:dyDescent="0.25">
      <c r="P1968" s="59"/>
      <c r="Q1968" s="59"/>
    </row>
    <row r="1969" spans="16:17" x14ac:dyDescent="0.25">
      <c r="P1969" s="59"/>
      <c r="Q1969" s="59"/>
    </row>
    <row r="1970" spans="16:17" x14ac:dyDescent="0.25">
      <c r="P1970" s="59"/>
      <c r="Q1970" s="59"/>
    </row>
    <row r="1971" spans="16:17" x14ac:dyDescent="0.25">
      <c r="P1971" s="59"/>
      <c r="Q1971" s="59"/>
    </row>
    <row r="1972" spans="16:17" x14ac:dyDescent="0.25">
      <c r="P1972" s="59"/>
      <c r="Q1972" s="59"/>
    </row>
    <row r="1973" spans="16:17" x14ac:dyDescent="0.25">
      <c r="P1973" s="59"/>
      <c r="Q1973" s="59"/>
    </row>
    <row r="1974" spans="16:17" x14ac:dyDescent="0.25">
      <c r="P1974" s="59"/>
      <c r="Q1974" s="59"/>
    </row>
    <row r="1975" spans="16:17" x14ac:dyDescent="0.25">
      <c r="P1975" s="59"/>
      <c r="Q1975" s="59"/>
    </row>
    <row r="1976" spans="16:17" x14ac:dyDescent="0.25">
      <c r="P1976" s="59"/>
      <c r="Q1976" s="59"/>
    </row>
    <row r="1977" spans="16:17" x14ac:dyDescent="0.25">
      <c r="P1977" s="59"/>
      <c r="Q1977" s="59"/>
    </row>
    <row r="1978" spans="16:17" x14ac:dyDescent="0.25">
      <c r="P1978" s="59"/>
      <c r="Q1978" s="59"/>
    </row>
    <row r="1979" spans="16:17" x14ac:dyDescent="0.25">
      <c r="P1979" s="59"/>
      <c r="Q1979" s="59"/>
    </row>
    <row r="1980" spans="16:17" x14ac:dyDescent="0.25">
      <c r="P1980" s="59"/>
      <c r="Q1980" s="59"/>
    </row>
    <row r="1981" spans="16:17" x14ac:dyDescent="0.25">
      <c r="P1981" s="59"/>
      <c r="Q1981" s="59"/>
    </row>
    <row r="1982" spans="16:17" x14ac:dyDescent="0.25">
      <c r="P1982" s="59"/>
      <c r="Q1982" s="59"/>
    </row>
    <row r="1983" spans="16:17" x14ac:dyDescent="0.25">
      <c r="P1983" s="59"/>
      <c r="Q1983" s="59"/>
    </row>
    <row r="1984" spans="16:17" x14ac:dyDescent="0.25">
      <c r="P1984" s="59"/>
      <c r="Q1984" s="59"/>
    </row>
    <row r="1985" spans="16:17" x14ac:dyDescent="0.25">
      <c r="P1985" s="59"/>
      <c r="Q1985" s="59"/>
    </row>
    <row r="1986" spans="16:17" x14ac:dyDescent="0.25">
      <c r="P1986" s="59"/>
      <c r="Q1986" s="59"/>
    </row>
    <row r="1987" spans="16:17" x14ac:dyDescent="0.25">
      <c r="P1987" s="59"/>
      <c r="Q1987" s="59"/>
    </row>
    <row r="1988" spans="16:17" x14ac:dyDescent="0.25">
      <c r="P1988" s="59"/>
      <c r="Q1988" s="59"/>
    </row>
    <row r="1989" spans="16:17" x14ac:dyDescent="0.25">
      <c r="P1989" s="59"/>
      <c r="Q1989" s="59"/>
    </row>
    <row r="1990" spans="16:17" x14ac:dyDescent="0.25">
      <c r="P1990" s="59"/>
      <c r="Q1990" s="59"/>
    </row>
    <row r="1991" spans="16:17" x14ac:dyDescent="0.25">
      <c r="P1991" s="59"/>
      <c r="Q1991" s="59"/>
    </row>
    <row r="1992" spans="16:17" x14ac:dyDescent="0.25">
      <c r="P1992" s="59"/>
      <c r="Q1992" s="59"/>
    </row>
    <row r="1993" spans="16:17" x14ac:dyDescent="0.25">
      <c r="P1993" s="59"/>
      <c r="Q1993" s="59"/>
    </row>
    <row r="1994" spans="16:17" x14ac:dyDescent="0.25">
      <c r="P1994" s="59"/>
      <c r="Q1994" s="59"/>
    </row>
    <row r="1995" spans="16:17" x14ac:dyDescent="0.25">
      <c r="P1995" s="59"/>
      <c r="Q1995" s="59"/>
    </row>
    <row r="1996" spans="16:17" x14ac:dyDescent="0.25">
      <c r="P1996" s="59"/>
      <c r="Q1996" s="59"/>
    </row>
    <row r="1997" spans="16:17" x14ac:dyDescent="0.25">
      <c r="P1997" s="59"/>
      <c r="Q1997" s="59"/>
    </row>
    <row r="1998" spans="16:17" x14ac:dyDescent="0.25">
      <c r="P1998" s="59"/>
      <c r="Q1998" s="59"/>
    </row>
    <row r="1999" spans="16:17" x14ac:dyDescent="0.25">
      <c r="P1999" s="59"/>
      <c r="Q1999" s="59"/>
    </row>
    <row r="2000" spans="16:17" x14ac:dyDescent="0.25">
      <c r="P2000" s="59"/>
      <c r="Q2000" s="59"/>
    </row>
    <row r="2001" spans="16:17" x14ac:dyDescent="0.25">
      <c r="P2001" s="59"/>
      <c r="Q2001" s="59"/>
    </row>
    <row r="2002" spans="16:17" x14ac:dyDescent="0.25">
      <c r="P2002" s="59"/>
      <c r="Q2002" s="59"/>
    </row>
    <row r="2003" spans="16:17" x14ac:dyDescent="0.25">
      <c r="P2003" s="59"/>
      <c r="Q2003" s="59"/>
    </row>
    <row r="2004" spans="16:17" x14ac:dyDescent="0.25">
      <c r="P2004" s="59"/>
      <c r="Q2004" s="59"/>
    </row>
    <row r="2005" spans="16:17" x14ac:dyDescent="0.25">
      <c r="P2005" s="59"/>
      <c r="Q2005" s="59"/>
    </row>
    <row r="2006" spans="16:17" x14ac:dyDescent="0.25">
      <c r="P2006" s="59"/>
      <c r="Q2006" s="59"/>
    </row>
    <row r="2007" spans="16:17" x14ac:dyDescent="0.25">
      <c r="P2007" s="59"/>
      <c r="Q2007" s="59"/>
    </row>
    <row r="2008" spans="16:17" x14ac:dyDescent="0.25">
      <c r="P2008" s="59"/>
      <c r="Q2008" s="59"/>
    </row>
    <row r="2009" spans="16:17" x14ac:dyDescent="0.25">
      <c r="P2009" s="59"/>
      <c r="Q2009" s="59"/>
    </row>
    <row r="2010" spans="16:17" x14ac:dyDescent="0.25">
      <c r="P2010" s="59"/>
      <c r="Q2010" s="59"/>
    </row>
    <row r="2011" spans="16:17" x14ac:dyDescent="0.25">
      <c r="P2011" s="59"/>
      <c r="Q2011" s="59"/>
    </row>
    <row r="2012" spans="16:17" x14ac:dyDescent="0.25">
      <c r="P2012" s="59"/>
      <c r="Q2012" s="59"/>
    </row>
    <row r="2013" spans="16:17" x14ac:dyDescent="0.25">
      <c r="P2013" s="59"/>
      <c r="Q2013" s="59"/>
    </row>
    <row r="2014" spans="16:17" x14ac:dyDescent="0.25">
      <c r="P2014" s="59"/>
      <c r="Q2014" s="59"/>
    </row>
    <row r="2015" spans="16:17" x14ac:dyDescent="0.25">
      <c r="P2015" s="59"/>
      <c r="Q2015" s="59"/>
    </row>
    <row r="2016" spans="16:17" x14ac:dyDescent="0.25">
      <c r="P2016" s="59"/>
      <c r="Q2016" s="59"/>
    </row>
    <row r="2017" spans="16:17" x14ac:dyDescent="0.25">
      <c r="P2017" s="59"/>
      <c r="Q2017" s="59"/>
    </row>
    <row r="2018" spans="16:17" x14ac:dyDescent="0.25">
      <c r="P2018" s="59"/>
      <c r="Q2018" s="59"/>
    </row>
    <row r="2019" spans="16:17" x14ac:dyDescent="0.25">
      <c r="P2019" s="59"/>
      <c r="Q2019" s="59"/>
    </row>
    <row r="2020" spans="16:17" x14ac:dyDescent="0.25">
      <c r="P2020" s="59"/>
      <c r="Q2020" s="59"/>
    </row>
    <row r="2021" spans="16:17" x14ac:dyDescent="0.25">
      <c r="P2021" s="59"/>
      <c r="Q2021" s="59"/>
    </row>
    <row r="2022" spans="16:17" x14ac:dyDescent="0.25">
      <c r="P2022" s="59"/>
      <c r="Q2022" s="59"/>
    </row>
    <row r="2023" spans="16:17" x14ac:dyDescent="0.25">
      <c r="P2023" s="59"/>
      <c r="Q2023" s="59"/>
    </row>
    <row r="2024" spans="16:17" x14ac:dyDescent="0.25">
      <c r="P2024" s="59"/>
      <c r="Q2024" s="59"/>
    </row>
    <row r="2025" spans="16:17" x14ac:dyDescent="0.25">
      <c r="P2025" s="59"/>
      <c r="Q2025" s="59"/>
    </row>
    <row r="2026" spans="16:17" x14ac:dyDescent="0.25">
      <c r="P2026" s="59"/>
      <c r="Q2026" s="59"/>
    </row>
    <row r="2027" spans="16:17" x14ac:dyDescent="0.25">
      <c r="P2027" s="59"/>
      <c r="Q2027" s="59"/>
    </row>
    <row r="2028" spans="16:17" x14ac:dyDescent="0.25">
      <c r="P2028" s="59"/>
      <c r="Q2028" s="59"/>
    </row>
    <row r="2029" spans="16:17" x14ac:dyDescent="0.25">
      <c r="P2029" s="59"/>
      <c r="Q2029" s="59"/>
    </row>
    <row r="2030" spans="16:17" x14ac:dyDescent="0.25">
      <c r="P2030" s="59"/>
      <c r="Q2030" s="59"/>
    </row>
    <row r="2031" spans="16:17" x14ac:dyDescent="0.25">
      <c r="P2031" s="59"/>
      <c r="Q2031" s="59"/>
    </row>
    <row r="2032" spans="16:17" x14ac:dyDescent="0.25">
      <c r="P2032" s="59"/>
      <c r="Q2032" s="59"/>
    </row>
    <row r="2033" spans="16:17" x14ac:dyDescent="0.25">
      <c r="P2033" s="59"/>
      <c r="Q2033" s="59"/>
    </row>
    <row r="2034" spans="16:17" x14ac:dyDescent="0.25">
      <c r="P2034" s="59"/>
      <c r="Q2034" s="59"/>
    </row>
    <row r="2035" spans="16:17" x14ac:dyDescent="0.25">
      <c r="P2035" s="59"/>
      <c r="Q2035" s="59"/>
    </row>
    <row r="2036" spans="16:17" x14ac:dyDescent="0.25">
      <c r="P2036" s="59"/>
      <c r="Q2036" s="59"/>
    </row>
    <row r="2037" spans="16:17" x14ac:dyDescent="0.25">
      <c r="P2037" s="59"/>
      <c r="Q2037" s="59"/>
    </row>
    <row r="2038" spans="16:17" x14ac:dyDescent="0.25">
      <c r="P2038" s="59"/>
      <c r="Q2038" s="59"/>
    </row>
    <row r="2039" spans="16:17" x14ac:dyDescent="0.25">
      <c r="P2039" s="59"/>
      <c r="Q2039" s="59"/>
    </row>
    <row r="2040" spans="16:17" x14ac:dyDescent="0.25">
      <c r="P2040" s="59"/>
      <c r="Q2040" s="59"/>
    </row>
    <row r="2041" spans="16:17" x14ac:dyDescent="0.25">
      <c r="P2041" s="59"/>
      <c r="Q2041" s="59"/>
    </row>
    <row r="2042" spans="16:17" x14ac:dyDescent="0.25">
      <c r="P2042" s="59"/>
      <c r="Q2042" s="59"/>
    </row>
    <row r="2043" spans="16:17" x14ac:dyDescent="0.25">
      <c r="P2043" s="59"/>
      <c r="Q2043" s="59"/>
    </row>
    <row r="2044" spans="16:17" x14ac:dyDescent="0.25">
      <c r="P2044" s="59"/>
      <c r="Q2044" s="59"/>
    </row>
    <row r="2045" spans="16:17" x14ac:dyDescent="0.25">
      <c r="P2045" s="59"/>
      <c r="Q2045" s="59"/>
    </row>
    <row r="2046" spans="16:17" x14ac:dyDescent="0.25">
      <c r="P2046" s="59"/>
      <c r="Q2046" s="59"/>
    </row>
    <row r="2047" spans="16:17" x14ac:dyDescent="0.25">
      <c r="P2047" s="59"/>
      <c r="Q2047" s="59"/>
    </row>
    <row r="2048" spans="16:17" x14ac:dyDescent="0.25">
      <c r="P2048" s="59"/>
      <c r="Q2048" s="59"/>
    </row>
    <row r="2049" spans="16:17" x14ac:dyDescent="0.25">
      <c r="P2049" s="59"/>
      <c r="Q2049" s="59"/>
    </row>
    <row r="2050" spans="16:17" x14ac:dyDescent="0.25">
      <c r="P2050" s="59"/>
      <c r="Q2050" s="59"/>
    </row>
    <row r="2051" spans="16:17" x14ac:dyDescent="0.25">
      <c r="P2051" s="59"/>
      <c r="Q2051" s="59"/>
    </row>
    <row r="2052" spans="16:17" x14ac:dyDescent="0.25">
      <c r="P2052" s="59"/>
      <c r="Q2052" s="59"/>
    </row>
    <row r="2053" spans="16:17" x14ac:dyDescent="0.25">
      <c r="P2053" s="59"/>
      <c r="Q2053" s="59"/>
    </row>
    <row r="2054" spans="16:17" x14ac:dyDescent="0.25">
      <c r="P2054" s="59"/>
      <c r="Q2054" s="59"/>
    </row>
    <row r="2055" spans="16:17" x14ac:dyDescent="0.25">
      <c r="P2055" s="59"/>
      <c r="Q2055" s="59"/>
    </row>
    <row r="2056" spans="16:17" x14ac:dyDescent="0.25">
      <c r="P2056" s="59"/>
      <c r="Q2056" s="59"/>
    </row>
    <row r="2057" spans="16:17" x14ac:dyDescent="0.25">
      <c r="P2057" s="59"/>
      <c r="Q2057" s="59"/>
    </row>
    <row r="2058" spans="16:17" x14ac:dyDescent="0.25">
      <c r="P2058" s="59"/>
      <c r="Q2058" s="59"/>
    </row>
    <row r="2059" spans="16:17" x14ac:dyDescent="0.25">
      <c r="P2059" s="59"/>
      <c r="Q2059" s="59"/>
    </row>
    <row r="2060" spans="16:17" x14ac:dyDescent="0.25">
      <c r="P2060" s="59"/>
      <c r="Q2060" s="59"/>
    </row>
    <row r="2061" spans="16:17" x14ac:dyDescent="0.25">
      <c r="P2061" s="59"/>
      <c r="Q2061" s="59"/>
    </row>
    <row r="2062" spans="16:17" x14ac:dyDescent="0.25">
      <c r="P2062" s="59"/>
      <c r="Q2062" s="59"/>
    </row>
    <row r="2063" spans="16:17" x14ac:dyDescent="0.25">
      <c r="P2063" s="59"/>
      <c r="Q2063" s="59"/>
    </row>
    <row r="2064" spans="16:17" x14ac:dyDescent="0.25">
      <c r="P2064" s="59"/>
      <c r="Q2064" s="59"/>
    </row>
    <row r="2065" spans="16:17" x14ac:dyDescent="0.25">
      <c r="P2065" s="59"/>
      <c r="Q2065" s="59"/>
    </row>
    <row r="2066" spans="16:17" x14ac:dyDescent="0.25">
      <c r="P2066" s="59"/>
      <c r="Q2066" s="59"/>
    </row>
    <row r="2067" spans="16:17" x14ac:dyDescent="0.25">
      <c r="P2067" s="59"/>
      <c r="Q2067" s="59"/>
    </row>
    <row r="2068" spans="16:17" x14ac:dyDescent="0.25">
      <c r="P2068" s="59"/>
      <c r="Q2068" s="59"/>
    </row>
    <row r="2069" spans="16:17" x14ac:dyDescent="0.25">
      <c r="P2069" s="59"/>
      <c r="Q2069" s="59"/>
    </row>
    <row r="2070" spans="16:17" x14ac:dyDescent="0.25">
      <c r="P2070" s="59"/>
      <c r="Q2070" s="59"/>
    </row>
    <row r="2071" spans="16:17" x14ac:dyDescent="0.25">
      <c r="P2071" s="59"/>
      <c r="Q2071" s="59"/>
    </row>
    <row r="2072" spans="16:17" x14ac:dyDescent="0.25">
      <c r="P2072" s="59"/>
      <c r="Q2072" s="59"/>
    </row>
    <row r="2073" spans="16:17" x14ac:dyDescent="0.25">
      <c r="P2073" s="59"/>
      <c r="Q2073" s="59"/>
    </row>
    <row r="2074" spans="16:17" x14ac:dyDescent="0.25">
      <c r="P2074" s="59"/>
      <c r="Q2074" s="59"/>
    </row>
    <row r="2075" spans="16:17" x14ac:dyDescent="0.25">
      <c r="P2075" s="59"/>
      <c r="Q2075" s="59"/>
    </row>
    <row r="2076" spans="16:17" x14ac:dyDescent="0.25">
      <c r="P2076" s="59"/>
      <c r="Q2076" s="59"/>
    </row>
    <row r="2077" spans="16:17" x14ac:dyDescent="0.25">
      <c r="P2077" s="59"/>
      <c r="Q2077" s="59"/>
    </row>
    <row r="2078" spans="16:17" x14ac:dyDescent="0.25">
      <c r="P2078" s="59"/>
      <c r="Q2078" s="59"/>
    </row>
    <row r="2079" spans="16:17" x14ac:dyDescent="0.25">
      <c r="P2079" s="59"/>
      <c r="Q2079" s="59"/>
    </row>
    <row r="2080" spans="16:17" x14ac:dyDescent="0.25">
      <c r="P2080" s="59"/>
      <c r="Q2080" s="59"/>
    </row>
    <row r="2081" spans="16:17" x14ac:dyDescent="0.25">
      <c r="P2081" s="59"/>
      <c r="Q2081" s="59"/>
    </row>
    <row r="2082" spans="16:17" x14ac:dyDescent="0.25">
      <c r="P2082" s="59"/>
      <c r="Q2082" s="59"/>
    </row>
    <row r="2083" spans="16:17" x14ac:dyDescent="0.25">
      <c r="P2083" s="59"/>
      <c r="Q2083" s="59"/>
    </row>
    <row r="2084" spans="16:17" x14ac:dyDescent="0.25">
      <c r="P2084" s="59"/>
      <c r="Q2084" s="59"/>
    </row>
    <row r="2085" spans="16:17" x14ac:dyDescent="0.25">
      <c r="P2085" s="59"/>
      <c r="Q2085" s="59"/>
    </row>
    <row r="2086" spans="16:17" x14ac:dyDescent="0.25">
      <c r="P2086" s="59"/>
      <c r="Q2086" s="59"/>
    </row>
    <row r="2087" spans="16:17" x14ac:dyDescent="0.25">
      <c r="P2087" s="59"/>
      <c r="Q2087" s="59"/>
    </row>
    <row r="2088" spans="16:17" x14ac:dyDescent="0.25">
      <c r="P2088" s="59"/>
      <c r="Q2088" s="59"/>
    </row>
    <row r="2089" spans="16:17" x14ac:dyDescent="0.25">
      <c r="P2089" s="59"/>
      <c r="Q2089" s="59"/>
    </row>
    <row r="2090" spans="16:17" x14ac:dyDescent="0.25">
      <c r="P2090" s="59"/>
      <c r="Q2090" s="59"/>
    </row>
    <row r="2091" spans="16:17" x14ac:dyDescent="0.25">
      <c r="P2091" s="59"/>
      <c r="Q2091" s="59"/>
    </row>
    <row r="2092" spans="16:17" x14ac:dyDescent="0.25">
      <c r="P2092" s="59"/>
      <c r="Q2092" s="59"/>
    </row>
    <row r="2093" spans="16:17" x14ac:dyDescent="0.25">
      <c r="P2093" s="59"/>
      <c r="Q2093" s="59"/>
    </row>
    <row r="2094" spans="16:17" x14ac:dyDescent="0.25">
      <c r="P2094" s="59"/>
      <c r="Q2094" s="59"/>
    </row>
    <row r="2095" spans="16:17" x14ac:dyDescent="0.25">
      <c r="P2095" s="59"/>
      <c r="Q2095" s="59"/>
    </row>
    <row r="2096" spans="16:17" x14ac:dyDescent="0.25">
      <c r="P2096" s="59"/>
      <c r="Q2096" s="59"/>
    </row>
    <row r="2097" spans="16:17" x14ac:dyDescent="0.25">
      <c r="P2097" s="59"/>
      <c r="Q2097" s="59"/>
    </row>
    <row r="2098" spans="16:17" x14ac:dyDescent="0.25">
      <c r="P2098" s="59"/>
      <c r="Q2098" s="59"/>
    </row>
    <row r="2099" spans="16:17" x14ac:dyDescent="0.25">
      <c r="P2099" s="59"/>
      <c r="Q2099" s="59"/>
    </row>
    <row r="2100" spans="16:17" x14ac:dyDescent="0.25">
      <c r="P2100" s="59"/>
      <c r="Q2100" s="59"/>
    </row>
    <row r="2101" spans="16:17" x14ac:dyDescent="0.25">
      <c r="P2101" s="59"/>
      <c r="Q2101" s="59"/>
    </row>
    <row r="2102" spans="16:17" x14ac:dyDescent="0.25">
      <c r="P2102" s="59"/>
      <c r="Q2102" s="59"/>
    </row>
    <row r="2103" spans="16:17" x14ac:dyDescent="0.25">
      <c r="P2103" s="59"/>
      <c r="Q2103" s="59"/>
    </row>
    <row r="2104" spans="16:17" x14ac:dyDescent="0.25">
      <c r="P2104" s="59"/>
      <c r="Q2104" s="59"/>
    </row>
    <row r="2105" spans="16:17" x14ac:dyDescent="0.25">
      <c r="P2105" s="59"/>
      <c r="Q2105" s="59"/>
    </row>
    <row r="2106" spans="16:17" x14ac:dyDescent="0.25">
      <c r="P2106" s="59"/>
      <c r="Q2106" s="59"/>
    </row>
    <row r="2107" spans="16:17" x14ac:dyDescent="0.25">
      <c r="P2107" s="59"/>
      <c r="Q2107" s="59"/>
    </row>
    <row r="2108" spans="16:17" x14ac:dyDescent="0.25">
      <c r="P2108" s="59"/>
      <c r="Q2108" s="59"/>
    </row>
    <row r="2109" spans="16:17" x14ac:dyDescent="0.25">
      <c r="P2109" s="59"/>
      <c r="Q2109" s="59"/>
    </row>
    <row r="2110" spans="16:17" x14ac:dyDescent="0.25">
      <c r="P2110" s="59"/>
      <c r="Q2110" s="59"/>
    </row>
    <row r="2111" spans="16:17" x14ac:dyDescent="0.25">
      <c r="P2111" s="59"/>
      <c r="Q2111" s="59"/>
    </row>
    <row r="2112" spans="16:17" x14ac:dyDescent="0.25">
      <c r="P2112" s="59"/>
      <c r="Q2112" s="59"/>
    </row>
    <row r="2113" spans="16:17" x14ac:dyDescent="0.25">
      <c r="P2113" s="59"/>
      <c r="Q2113" s="59"/>
    </row>
    <row r="2114" spans="16:17" x14ac:dyDescent="0.25">
      <c r="P2114" s="59"/>
      <c r="Q2114" s="59"/>
    </row>
    <row r="2115" spans="16:17" x14ac:dyDescent="0.25">
      <c r="P2115" s="59"/>
      <c r="Q2115" s="59"/>
    </row>
    <row r="2116" spans="16:17" x14ac:dyDescent="0.25">
      <c r="P2116" s="59"/>
      <c r="Q2116" s="59"/>
    </row>
    <row r="2117" spans="16:17" x14ac:dyDescent="0.25">
      <c r="P2117" s="59"/>
      <c r="Q2117" s="59"/>
    </row>
    <row r="2118" spans="16:17" x14ac:dyDescent="0.25">
      <c r="P2118" s="59"/>
      <c r="Q2118" s="59"/>
    </row>
    <row r="2119" spans="16:17" x14ac:dyDescent="0.25">
      <c r="P2119" s="59"/>
      <c r="Q2119" s="59"/>
    </row>
    <row r="2120" spans="16:17" x14ac:dyDescent="0.25">
      <c r="P2120" s="59"/>
      <c r="Q2120" s="59"/>
    </row>
    <row r="2121" spans="16:17" x14ac:dyDescent="0.25">
      <c r="P2121" s="59"/>
      <c r="Q2121" s="59"/>
    </row>
    <row r="2122" spans="16:17" x14ac:dyDescent="0.25">
      <c r="P2122" s="59"/>
      <c r="Q2122" s="59"/>
    </row>
    <row r="2123" spans="16:17" x14ac:dyDescent="0.25">
      <c r="P2123" s="59"/>
      <c r="Q2123" s="59"/>
    </row>
    <row r="2124" spans="16:17" x14ac:dyDescent="0.25">
      <c r="P2124" s="59"/>
      <c r="Q2124" s="59"/>
    </row>
    <row r="2125" spans="16:17" x14ac:dyDescent="0.25">
      <c r="P2125" s="59"/>
      <c r="Q2125" s="59"/>
    </row>
    <row r="2126" spans="16:17" x14ac:dyDescent="0.25">
      <c r="P2126" s="59"/>
      <c r="Q2126" s="59"/>
    </row>
    <row r="2127" spans="16:17" x14ac:dyDescent="0.25">
      <c r="P2127" s="59"/>
      <c r="Q2127" s="59"/>
    </row>
    <row r="2128" spans="16:17" x14ac:dyDescent="0.25">
      <c r="P2128" s="59"/>
      <c r="Q2128" s="59"/>
    </row>
    <row r="2129" spans="16:17" x14ac:dyDescent="0.25">
      <c r="P2129" s="59"/>
      <c r="Q2129" s="59"/>
    </row>
    <row r="2130" spans="16:17" x14ac:dyDescent="0.25">
      <c r="P2130" s="59"/>
      <c r="Q2130" s="59"/>
    </row>
    <row r="2131" spans="16:17" x14ac:dyDescent="0.25">
      <c r="P2131" s="59"/>
      <c r="Q2131" s="59"/>
    </row>
    <row r="2132" spans="16:17" x14ac:dyDescent="0.25">
      <c r="P2132" s="59"/>
      <c r="Q2132" s="59"/>
    </row>
    <row r="2133" spans="16:17" x14ac:dyDescent="0.25">
      <c r="P2133" s="59"/>
      <c r="Q2133" s="59"/>
    </row>
    <row r="2134" spans="16:17" x14ac:dyDescent="0.25">
      <c r="P2134" s="59"/>
      <c r="Q2134" s="59"/>
    </row>
    <row r="2135" spans="16:17" x14ac:dyDescent="0.25">
      <c r="P2135" s="59"/>
      <c r="Q2135" s="59"/>
    </row>
    <row r="2136" spans="16:17" x14ac:dyDescent="0.25">
      <c r="P2136" s="59"/>
      <c r="Q2136" s="59"/>
    </row>
    <row r="2137" spans="16:17" x14ac:dyDescent="0.25">
      <c r="P2137" s="59"/>
      <c r="Q2137" s="59"/>
    </row>
    <row r="2138" spans="16:17" x14ac:dyDescent="0.25">
      <c r="P2138" s="59"/>
      <c r="Q2138" s="59"/>
    </row>
    <row r="2139" spans="16:17" x14ac:dyDescent="0.25">
      <c r="P2139" s="59"/>
      <c r="Q2139" s="59"/>
    </row>
    <row r="2140" spans="16:17" x14ac:dyDescent="0.25">
      <c r="P2140" s="59"/>
      <c r="Q2140" s="59"/>
    </row>
    <row r="2141" spans="16:17" x14ac:dyDescent="0.25">
      <c r="P2141" s="59"/>
      <c r="Q2141" s="59"/>
    </row>
    <row r="2142" spans="16:17" x14ac:dyDescent="0.25">
      <c r="P2142" s="59"/>
      <c r="Q2142" s="59"/>
    </row>
    <row r="2143" spans="16:17" x14ac:dyDescent="0.25">
      <c r="P2143" s="59"/>
      <c r="Q2143" s="59"/>
    </row>
    <row r="2144" spans="16:17" x14ac:dyDescent="0.25">
      <c r="P2144" s="59"/>
      <c r="Q2144" s="59"/>
    </row>
    <row r="2145" spans="16:17" x14ac:dyDescent="0.25">
      <c r="P2145" s="59"/>
      <c r="Q2145" s="59"/>
    </row>
    <row r="2146" spans="16:17" x14ac:dyDescent="0.25">
      <c r="P2146" s="59"/>
      <c r="Q2146" s="59"/>
    </row>
    <row r="2147" spans="16:17" x14ac:dyDescent="0.25">
      <c r="P2147" s="59"/>
      <c r="Q2147" s="59"/>
    </row>
    <row r="2148" spans="16:17" x14ac:dyDescent="0.25">
      <c r="P2148" s="59"/>
      <c r="Q2148" s="59"/>
    </row>
    <row r="2149" spans="16:17" x14ac:dyDescent="0.25">
      <c r="P2149" s="59"/>
      <c r="Q2149" s="59"/>
    </row>
    <row r="2150" spans="16:17" x14ac:dyDescent="0.25">
      <c r="P2150" s="59"/>
      <c r="Q2150" s="59"/>
    </row>
    <row r="2151" spans="16:17" x14ac:dyDescent="0.25">
      <c r="P2151" s="59"/>
      <c r="Q2151" s="59"/>
    </row>
    <row r="2152" spans="16:17" x14ac:dyDescent="0.25">
      <c r="P2152" s="59"/>
      <c r="Q2152" s="59"/>
    </row>
    <row r="2153" spans="16:17" x14ac:dyDescent="0.25">
      <c r="P2153" s="59"/>
      <c r="Q2153" s="59"/>
    </row>
    <row r="2154" spans="16:17" x14ac:dyDescent="0.25">
      <c r="P2154" s="59"/>
      <c r="Q2154" s="59"/>
    </row>
    <row r="2155" spans="16:17" x14ac:dyDescent="0.25">
      <c r="P2155" s="59"/>
      <c r="Q2155" s="59"/>
    </row>
    <row r="2156" spans="16:17" x14ac:dyDescent="0.25">
      <c r="P2156" s="59"/>
      <c r="Q2156" s="59"/>
    </row>
    <row r="2157" spans="16:17" x14ac:dyDescent="0.25">
      <c r="P2157" s="59"/>
      <c r="Q2157" s="59"/>
    </row>
    <row r="2158" spans="16:17" x14ac:dyDescent="0.25">
      <c r="P2158" s="59"/>
      <c r="Q2158" s="59"/>
    </row>
    <row r="2159" spans="16:17" x14ac:dyDescent="0.25">
      <c r="P2159" s="59"/>
      <c r="Q2159" s="59"/>
    </row>
    <row r="2160" spans="16:17" x14ac:dyDescent="0.25">
      <c r="P2160" s="59"/>
      <c r="Q2160" s="59"/>
    </row>
    <row r="2161" spans="16:17" x14ac:dyDescent="0.25">
      <c r="P2161" s="59"/>
      <c r="Q2161" s="59"/>
    </row>
    <row r="2162" spans="16:17" x14ac:dyDescent="0.25">
      <c r="P2162" s="59"/>
      <c r="Q2162" s="59"/>
    </row>
    <row r="2163" spans="16:17" x14ac:dyDescent="0.25">
      <c r="P2163" s="59"/>
      <c r="Q2163" s="59"/>
    </row>
    <row r="2164" spans="16:17" x14ac:dyDescent="0.25">
      <c r="P2164" s="59"/>
      <c r="Q2164" s="59"/>
    </row>
    <row r="2165" spans="16:17" x14ac:dyDescent="0.25">
      <c r="P2165" s="59"/>
      <c r="Q2165" s="59"/>
    </row>
    <row r="2166" spans="16:17" x14ac:dyDescent="0.25">
      <c r="P2166" s="59"/>
      <c r="Q2166" s="59"/>
    </row>
    <row r="2167" spans="16:17" x14ac:dyDescent="0.25">
      <c r="P2167" s="59"/>
      <c r="Q2167" s="59"/>
    </row>
    <row r="2168" spans="16:17" x14ac:dyDescent="0.25">
      <c r="P2168" s="59"/>
      <c r="Q2168" s="59"/>
    </row>
    <row r="2169" spans="16:17" x14ac:dyDescent="0.25">
      <c r="P2169" s="59"/>
      <c r="Q2169" s="59"/>
    </row>
    <row r="2170" spans="16:17" x14ac:dyDescent="0.25">
      <c r="P2170" s="59"/>
      <c r="Q2170" s="59"/>
    </row>
    <row r="2171" spans="16:17" x14ac:dyDescent="0.25">
      <c r="P2171" s="59"/>
      <c r="Q2171" s="59"/>
    </row>
    <row r="2172" spans="16:17" x14ac:dyDescent="0.25">
      <c r="P2172" s="59"/>
      <c r="Q2172" s="59"/>
    </row>
    <row r="2173" spans="16:17" x14ac:dyDescent="0.25">
      <c r="P2173" s="59"/>
      <c r="Q2173" s="59"/>
    </row>
    <row r="2174" spans="16:17" x14ac:dyDescent="0.25">
      <c r="P2174" s="59"/>
      <c r="Q2174" s="59"/>
    </row>
    <row r="2175" spans="16:17" x14ac:dyDescent="0.25">
      <c r="P2175" s="59"/>
      <c r="Q2175" s="59"/>
    </row>
    <row r="2176" spans="16:17" x14ac:dyDescent="0.25">
      <c r="P2176" s="59"/>
      <c r="Q2176" s="59"/>
    </row>
    <row r="2177" spans="16:17" x14ac:dyDescent="0.25">
      <c r="P2177" s="59"/>
      <c r="Q2177" s="59"/>
    </row>
    <row r="2178" spans="16:17" x14ac:dyDescent="0.25">
      <c r="P2178" s="59"/>
      <c r="Q2178" s="59"/>
    </row>
    <row r="2179" spans="16:17" x14ac:dyDescent="0.25">
      <c r="P2179" s="59"/>
      <c r="Q2179" s="59"/>
    </row>
    <row r="2180" spans="16:17" x14ac:dyDescent="0.25">
      <c r="P2180" s="59"/>
      <c r="Q2180" s="59"/>
    </row>
    <row r="2181" spans="16:17" x14ac:dyDescent="0.25">
      <c r="P2181" s="59"/>
      <c r="Q2181" s="59"/>
    </row>
    <row r="2182" spans="16:17" x14ac:dyDescent="0.25">
      <c r="P2182" s="59"/>
      <c r="Q2182" s="59"/>
    </row>
    <row r="2183" spans="16:17" x14ac:dyDescent="0.25">
      <c r="P2183" s="59"/>
      <c r="Q2183" s="59"/>
    </row>
    <row r="2184" spans="16:17" x14ac:dyDescent="0.25">
      <c r="P2184" s="59"/>
      <c r="Q2184" s="59"/>
    </row>
    <row r="2185" spans="16:17" x14ac:dyDescent="0.25">
      <c r="P2185" s="59"/>
      <c r="Q2185" s="59"/>
    </row>
    <row r="2186" spans="16:17" x14ac:dyDescent="0.25">
      <c r="P2186" s="59"/>
      <c r="Q2186" s="59"/>
    </row>
    <row r="2187" spans="16:17" x14ac:dyDescent="0.25">
      <c r="P2187" s="59"/>
      <c r="Q2187" s="59"/>
    </row>
    <row r="2188" spans="16:17" x14ac:dyDescent="0.25">
      <c r="P2188" s="59"/>
      <c r="Q2188" s="59"/>
    </row>
    <row r="2189" spans="16:17" x14ac:dyDescent="0.25">
      <c r="P2189" s="59"/>
      <c r="Q2189" s="59"/>
    </row>
    <row r="2190" spans="16:17" x14ac:dyDescent="0.25">
      <c r="P2190" s="59"/>
      <c r="Q2190" s="59"/>
    </row>
    <row r="2191" spans="16:17" x14ac:dyDescent="0.25">
      <c r="P2191" s="59"/>
      <c r="Q2191" s="59"/>
    </row>
    <row r="2192" spans="16:17" x14ac:dyDescent="0.25">
      <c r="P2192" s="59"/>
      <c r="Q2192" s="59"/>
    </row>
    <row r="2193" spans="16:17" x14ac:dyDescent="0.25">
      <c r="P2193" s="59"/>
      <c r="Q2193" s="59"/>
    </row>
    <row r="2194" spans="16:17" x14ac:dyDescent="0.25">
      <c r="P2194" s="59"/>
      <c r="Q2194" s="59"/>
    </row>
    <row r="2195" spans="16:17" x14ac:dyDescent="0.25">
      <c r="P2195" s="59"/>
      <c r="Q2195" s="59"/>
    </row>
    <row r="2196" spans="16:17" x14ac:dyDescent="0.25">
      <c r="P2196" s="59"/>
      <c r="Q2196" s="59"/>
    </row>
    <row r="2197" spans="16:17" x14ac:dyDescent="0.25">
      <c r="P2197" s="59"/>
      <c r="Q2197" s="59"/>
    </row>
    <row r="2198" spans="16:17" x14ac:dyDescent="0.25">
      <c r="P2198" s="59"/>
      <c r="Q2198" s="59"/>
    </row>
    <row r="2199" spans="16:17" x14ac:dyDescent="0.25">
      <c r="P2199" s="59"/>
      <c r="Q2199" s="59"/>
    </row>
    <row r="2200" spans="16:17" x14ac:dyDescent="0.25">
      <c r="P2200" s="59"/>
      <c r="Q2200" s="59"/>
    </row>
    <row r="2201" spans="16:17" x14ac:dyDescent="0.25">
      <c r="P2201" s="59"/>
      <c r="Q2201" s="59"/>
    </row>
    <row r="2202" spans="16:17" x14ac:dyDescent="0.25">
      <c r="P2202" s="59"/>
      <c r="Q2202" s="59"/>
    </row>
    <row r="2203" spans="16:17" x14ac:dyDescent="0.25">
      <c r="P2203" s="59"/>
      <c r="Q2203" s="59"/>
    </row>
    <row r="2204" spans="16:17" x14ac:dyDescent="0.25">
      <c r="P2204" s="59"/>
      <c r="Q2204" s="59"/>
    </row>
    <row r="2205" spans="16:17" x14ac:dyDescent="0.25">
      <c r="P2205" s="59"/>
      <c r="Q2205" s="59"/>
    </row>
    <row r="2206" spans="16:17" x14ac:dyDescent="0.25">
      <c r="P2206" s="59"/>
      <c r="Q2206" s="59"/>
    </row>
    <row r="2207" spans="16:17" x14ac:dyDescent="0.25">
      <c r="P2207" s="59"/>
      <c r="Q2207" s="59"/>
    </row>
    <row r="2208" spans="16:17" x14ac:dyDescent="0.25">
      <c r="P2208" s="59"/>
      <c r="Q2208" s="59"/>
    </row>
    <row r="2209" spans="16:17" x14ac:dyDescent="0.25">
      <c r="P2209" s="59"/>
      <c r="Q2209" s="59"/>
    </row>
    <row r="2210" spans="16:17" x14ac:dyDescent="0.25">
      <c r="P2210" s="59"/>
      <c r="Q2210" s="59"/>
    </row>
    <row r="2211" spans="16:17" x14ac:dyDescent="0.25">
      <c r="P2211" s="59"/>
      <c r="Q2211" s="59"/>
    </row>
    <row r="2212" spans="16:17" x14ac:dyDescent="0.25">
      <c r="P2212" s="59"/>
      <c r="Q2212" s="59"/>
    </row>
    <row r="2213" spans="16:17" x14ac:dyDescent="0.25">
      <c r="P2213" s="59"/>
      <c r="Q2213" s="59"/>
    </row>
    <row r="2214" spans="16:17" x14ac:dyDescent="0.25">
      <c r="P2214" s="59"/>
      <c r="Q2214" s="59"/>
    </row>
    <row r="2215" spans="16:17" x14ac:dyDescent="0.25">
      <c r="P2215" s="59"/>
      <c r="Q2215" s="59"/>
    </row>
    <row r="2216" spans="16:17" x14ac:dyDescent="0.25">
      <c r="P2216" s="59"/>
      <c r="Q2216" s="59"/>
    </row>
    <row r="2217" spans="16:17" x14ac:dyDescent="0.25">
      <c r="P2217" s="59"/>
      <c r="Q2217" s="59"/>
    </row>
    <row r="2218" spans="16:17" x14ac:dyDescent="0.25">
      <c r="P2218" s="59"/>
      <c r="Q2218" s="59"/>
    </row>
    <row r="2219" spans="16:17" x14ac:dyDescent="0.25">
      <c r="P2219" s="59"/>
      <c r="Q2219" s="59"/>
    </row>
    <row r="2220" spans="16:17" x14ac:dyDescent="0.25">
      <c r="P2220" s="59"/>
      <c r="Q2220" s="59"/>
    </row>
    <row r="2221" spans="16:17" x14ac:dyDescent="0.25">
      <c r="P2221" s="59"/>
      <c r="Q2221" s="59"/>
    </row>
    <row r="2222" spans="16:17" x14ac:dyDescent="0.25">
      <c r="P2222" s="59"/>
      <c r="Q2222" s="59"/>
    </row>
    <row r="2223" spans="16:17" x14ac:dyDescent="0.25">
      <c r="P2223" s="59"/>
      <c r="Q2223" s="59"/>
    </row>
    <row r="2224" spans="16:17" x14ac:dyDescent="0.25">
      <c r="P2224" s="59"/>
      <c r="Q2224" s="59"/>
    </row>
    <row r="2225" spans="16:17" x14ac:dyDescent="0.25">
      <c r="P2225" s="59"/>
      <c r="Q2225" s="59"/>
    </row>
    <row r="2226" spans="16:17" x14ac:dyDescent="0.25">
      <c r="P2226" s="59"/>
      <c r="Q2226" s="59"/>
    </row>
    <row r="2227" spans="16:17" x14ac:dyDescent="0.25">
      <c r="P2227" s="59"/>
      <c r="Q2227" s="59"/>
    </row>
    <row r="2228" spans="16:17" x14ac:dyDescent="0.25">
      <c r="P2228" s="59"/>
      <c r="Q2228" s="59"/>
    </row>
    <row r="2229" spans="16:17" x14ac:dyDescent="0.25">
      <c r="P2229" s="59"/>
      <c r="Q2229" s="59"/>
    </row>
    <row r="2230" spans="16:17" x14ac:dyDescent="0.25">
      <c r="P2230" s="59"/>
      <c r="Q2230" s="59"/>
    </row>
    <row r="2231" spans="16:17" x14ac:dyDescent="0.25">
      <c r="P2231" s="59"/>
      <c r="Q2231" s="59"/>
    </row>
    <row r="2232" spans="16:17" x14ac:dyDescent="0.25">
      <c r="P2232" s="59"/>
      <c r="Q2232" s="59"/>
    </row>
    <row r="2233" spans="16:17" x14ac:dyDescent="0.25">
      <c r="P2233" s="59"/>
      <c r="Q2233" s="59"/>
    </row>
    <row r="2234" spans="16:17" x14ac:dyDescent="0.25">
      <c r="P2234" s="59"/>
      <c r="Q2234" s="59"/>
    </row>
    <row r="2235" spans="16:17" x14ac:dyDescent="0.25">
      <c r="P2235" s="59"/>
      <c r="Q2235" s="59"/>
    </row>
    <row r="2236" spans="16:17" x14ac:dyDescent="0.25">
      <c r="P2236" s="59"/>
      <c r="Q2236" s="59"/>
    </row>
    <row r="2237" spans="16:17" x14ac:dyDescent="0.25">
      <c r="P2237" s="59"/>
      <c r="Q2237" s="59"/>
    </row>
    <row r="2238" spans="16:17" x14ac:dyDescent="0.25">
      <c r="P2238" s="59"/>
      <c r="Q2238" s="59"/>
    </row>
    <row r="2239" spans="16:17" x14ac:dyDescent="0.25">
      <c r="P2239" s="59"/>
      <c r="Q2239" s="59"/>
    </row>
    <row r="2240" spans="16:17" x14ac:dyDescent="0.25">
      <c r="P2240" s="59"/>
      <c r="Q2240" s="59"/>
    </row>
    <row r="2241" spans="16:17" x14ac:dyDescent="0.25">
      <c r="P2241" s="59"/>
      <c r="Q2241" s="59"/>
    </row>
    <row r="2242" spans="16:17" x14ac:dyDescent="0.25">
      <c r="P2242" s="59"/>
      <c r="Q2242" s="59"/>
    </row>
    <row r="2243" spans="16:17" x14ac:dyDescent="0.25">
      <c r="P2243" s="59"/>
      <c r="Q2243" s="59"/>
    </row>
    <row r="2244" spans="16:17" x14ac:dyDescent="0.25">
      <c r="P2244" s="59"/>
      <c r="Q2244" s="59"/>
    </row>
    <row r="2245" spans="16:17" x14ac:dyDescent="0.25">
      <c r="P2245" s="59"/>
      <c r="Q2245" s="59"/>
    </row>
    <row r="2246" spans="16:17" x14ac:dyDescent="0.25">
      <c r="P2246" s="59"/>
      <c r="Q2246" s="59"/>
    </row>
    <row r="2247" spans="16:17" x14ac:dyDescent="0.25">
      <c r="P2247" s="59"/>
      <c r="Q2247" s="59"/>
    </row>
    <row r="2248" spans="16:17" x14ac:dyDescent="0.25">
      <c r="P2248" s="59"/>
      <c r="Q2248" s="59"/>
    </row>
    <row r="2249" spans="16:17" x14ac:dyDescent="0.25">
      <c r="P2249" s="59"/>
      <c r="Q2249" s="59"/>
    </row>
    <row r="2250" spans="16:17" x14ac:dyDescent="0.25">
      <c r="P2250" s="59"/>
      <c r="Q2250" s="59"/>
    </row>
    <row r="2251" spans="16:17" x14ac:dyDescent="0.25">
      <c r="P2251" s="59"/>
      <c r="Q2251" s="59"/>
    </row>
    <row r="2252" spans="16:17" x14ac:dyDescent="0.25">
      <c r="P2252" s="59"/>
      <c r="Q2252" s="59"/>
    </row>
    <row r="2253" spans="16:17" x14ac:dyDescent="0.25">
      <c r="P2253" s="59"/>
      <c r="Q2253" s="59"/>
    </row>
    <row r="2254" spans="16:17" x14ac:dyDescent="0.25">
      <c r="P2254" s="59"/>
      <c r="Q2254" s="59"/>
    </row>
    <row r="2255" spans="16:17" x14ac:dyDescent="0.25">
      <c r="P2255" s="59"/>
      <c r="Q2255" s="59"/>
    </row>
    <row r="2256" spans="16:17" x14ac:dyDescent="0.25">
      <c r="P2256" s="59"/>
      <c r="Q2256" s="59"/>
    </row>
    <row r="2257" spans="16:17" x14ac:dyDescent="0.25">
      <c r="P2257" s="59"/>
      <c r="Q2257" s="59"/>
    </row>
    <row r="2258" spans="16:17" x14ac:dyDescent="0.25">
      <c r="P2258" s="59"/>
      <c r="Q2258" s="59"/>
    </row>
    <row r="2259" spans="16:17" x14ac:dyDescent="0.25">
      <c r="P2259" s="59"/>
      <c r="Q2259" s="59"/>
    </row>
    <row r="2260" spans="16:17" x14ac:dyDescent="0.25">
      <c r="P2260" s="59"/>
      <c r="Q2260" s="59"/>
    </row>
    <row r="2261" spans="16:17" x14ac:dyDescent="0.25">
      <c r="P2261" s="59"/>
      <c r="Q2261" s="59"/>
    </row>
    <row r="2262" spans="16:17" x14ac:dyDescent="0.25">
      <c r="P2262" s="59"/>
      <c r="Q2262" s="59"/>
    </row>
    <row r="2263" spans="16:17" x14ac:dyDescent="0.25">
      <c r="P2263" s="59"/>
      <c r="Q2263" s="59"/>
    </row>
    <row r="2264" spans="16:17" x14ac:dyDescent="0.25">
      <c r="P2264" s="59"/>
      <c r="Q2264" s="59"/>
    </row>
    <row r="2265" spans="16:17" x14ac:dyDescent="0.25">
      <c r="P2265" s="59"/>
      <c r="Q2265" s="59"/>
    </row>
    <row r="2266" spans="16:17" x14ac:dyDescent="0.25">
      <c r="P2266" s="59"/>
      <c r="Q2266" s="59"/>
    </row>
    <row r="2267" spans="16:17" x14ac:dyDescent="0.25">
      <c r="P2267" s="59"/>
      <c r="Q2267" s="59"/>
    </row>
    <row r="2268" spans="16:17" x14ac:dyDescent="0.25">
      <c r="P2268" s="59"/>
      <c r="Q2268" s="59"/>
    </row>
    <row r="2269" spans="16:17" x14ac:dyDescent="0.25">
      <c r="P2269" s="59"/>
      <c r="Q2269" s="59"/>
    </row>
    <row r="2270" spans="16:17" x14ac:dyDescent="0.25">
      <c r="P2270" s="59"/>
      <c r="Q2270" s="59"/>
    </row>
    <row r="2271" spans="16:17" x14ac:dyDescent="0.25">
      <c r="P2271" s="59"/>
      <c r="Q2271" s="59"/>
    </row>
    <row r="2272" spans="16:17" x14ac:dyDescent="0.25">
      <c r="P2272" s="59"/>
      <c r="Q2272" s="59"/>
    </row>
    <row r="2273" spans="16:17" x14ac:dyDescent="0.25">
      <c r="P2273" s="59"/>
      <c r="Q2273" s="59"/>
    </row>
    <row r="2274" spans="16:17" x14ac:dyDescent="0.25">
      <c r="P2274" s="59"/>
      <c r="Q2274" s="59"/>
    </row>
    <row r="2275" spans="16:17" x14ac:dyDescent="0.25">
      <c r="P2275" s="59"/>
      <c r="Q2275" s="59"/>
    </row>
    <row r="2276" spans="16:17" x14ac:dyDescent="0.25">
      <c r="P2276" s="59"/>
      <c r="Q2276" s="59"/>
    </row>
    <row r="2277" spans="16:17" x14ac:dyDescent="0.25">
      <c r="P2277" s="59"/>
      <c r="Q2277" s="59"/>
    </row>
    <row r="2278" spans="16:17" x14ac:dyDescent="0.25">
      <c r="P2278" s="59"/>
      <c r="Q2278" s="59"/>
    </row>
    <row r="2279" spans="16:17" x14ac:dyDescent="0.25">
      <c r="P2279" s="59"/>
      <c r="Q2279" s="59"/>
    </row>
    <row r="2280" spans="16:17" x14ac:dyDescent="0.25">
      <c r="P2280" s="59"/>
      <c r="Q2280" s="59"/>
    </row>
    <row r="2281" spans="16:17" x14ac:dyDescent="0.25">
      <c r="P2281" s="59"/>
      <c r="Q2281" s="59"/>
    </row>
    <row r="2282" spans="16:17" x14ac:dyDescent="0.25">
      <c r="P2282" s="59"/>
      <c r="Q2282" s="59"/>
    </row>
    <row r="2283" spans="16:17" x14ac:dyDescent="0.25">
      <c r="P2283" s="59"/>
      <c r="Q2283" s="59"/>
    </row>
    <row r="2284" spans="16:17" x14ac:dyDescent="0.25">
      <c r="P2284" s="59"/>
      <c r="Q2284" s="59"/>
    </row>
    <row r="2285" spans="16:17" x14ac:dyDescent="0.25">
      <c r="P2285" s="59"/>
      <c r="Q2285" s="59"/>
    </row>
    <row r="2286" spans="16:17" x14ac:dyDescent="0.25">
      <c r="P2286" s="59"/>
      <c r="Q2286" s="59"/>
    </row>
    <row r="2287" spans="16:17" x14ac:dyDescent="0.25">
      <c r="P2287" s="59"/>
      <c r="Q2287" s="59"/>
    </row>
    <row r="2288" spans="16:17" x14ac:dyDescent="0.25">
      <c r="P2288" s="59"/>
      <c r="Q2288" s="59"/>
    </row>
    <row r="2289" spans="16:17" x14ac:dyDescent="0.25">
      <c r="P2289" s="59"/>
      <c r="Q2289" s="59"/>
    </row>
    <row r="2290" spans="16:17" x14ac:dyDescent="0.25">
      <c r="P2290" s="59"/>
      <c r="Q2290" s="59"/>
    </row>
    <row r="2291" spans="16:17" x14ac:dyDescent="0.25">
      <c r="P2291" s="59"/>
      <c r="Q2291" s="59"/>
    </row>
    <row r="2292" spans="16:17" x14ac:dyDescent="0.25">
      <c r="P2292" s="59"/>
      <c r="Q2292" s="59"/>
    </row>
    <row r="2293" spans="16:17" x14ac:dyDescent="0.25">
      <c r="P2293" s="59"/>
      <c r="Q2293" s="59"/>
    </row>
    <row r="2294" spans="16:17" x14ac:dyDescent="0.25">
      <c r="P2294" s="59"/>
      <c r="Q2294" s="59"/>
    </row>
    <row r="2295" spans="16:17" x14ac:dyDescent="0.25">
      <c r="P2295" s="59"/>
      <c r="Q2295" s="59"/>
    </row>
    <row r="2296" spans="16:17" x14ac:dyDescent="0.25">
      <c r="P2296" s="59"/>
      <c r="Q2296" s="59"/>
    </row>
    <row r="2297" spans="16:17" x14ac:dyDescent="0.25">
      <c r="P2297" s="59"/>
      <c r="Q2297" s="59"/>
    </row>
    <row r="2298" spans="16:17" x14ac:dyDescent="0.25">
      <c r="P2298" s="59"/>
      <c r="Q2298" s="59"/>
    </row>
    <row r="2299" spans="16:17" x14ac:dyDescent="0.25">
      <c r="P2299" s="59"/>
      <c r="Q2299" s="59"/>
    </row>
    <row r="2300" spans="16:17" x14ac:dyDescent="0.25">
      <c r="P2300" s="59"/>
      <c r="Q2300" s="59"/>
    </row>
    <row r="2301" spans="16:17" x14ac:dyDescent="0.25">
      <c r="P2301" s="59"/>
      <c r="Q2301" s="59"/>
    </row>
    <row r="2302" spans="16:17" x14ac:dyDescent="0.25">
      <c r="P2302" s="59"/>
      <c r="Q2302" s="59"/>
    </row>
    <row r="2303" spans="16:17" x14ac:dyDescent="0.25">
      <c r="P2303" s="59"/>
      <c r="Q2303" s="59"/>
    </row>
    <row r="2304" spans="16:17" x14ac:dyDescent="0.25">
      <c r="P2304" s="59"/>
      <c r="Q2304" s="59"/>
    </row>
    <row r="2305" spans="16:17" x14ac:dyDescent="0.25">
      <c r="P2305" s="59"/>
      <c r="Q2305" s="59"/>
    </row>
    <row r="2306" spans="16:17" x14ac:dyDescent="0.25">
      <c r="P2306" s="59"/>
      <c r="Q2306" s="59"/>
    </row>
    <row r="2307" spans="16:17" x14ac:dyDescent="0.25">
      <c r="P2307" s="59"/>
      <c r="Q2307" s="59"/>
    </row>
    <row r="2308" spans="16:17" x14ac:dyDescent="0.25">
      <c r="P2308" s="59"/>
      <c r="Q2308" s="59"/>
    </row>
    <row r="2309" spans="16:17" x14ac:dyDescent="0.25">
      <c r="P2309" s="59"/>
      <c r="Q2309" s="59"/>
    </row>
    <row r="2310" spans="16:17" x14ac:dyDescent="0.25">
      <c r="P2310" s="59"/>
      <c r="Q2310" s="59"/>
    </row>
    <row r="2311" spans="16:17" x14ac:dyDescent="0.25">
      <c r="P2311" s="59"/>
      <c r="Q2311" s="59"/>
    </row>
    <row r="2312" spans="16:17" x14ac:dyDescent="0.25">
      <c r="P2312" s="59"/>
      <c r="Q2312" s="59"/>
    </row>
    <row r="2313" spans="16:17" x14ac:dyDescent="0.25">
      <c r="P2313" s="59"/>
      <c r="Q2313" s="59"/>
    </row>
    <row r="2314" spans="16:17" x14ac:dyDescent="0.25">
      <c r="P2314" s="59"/>
      <c r="Q2314" s="59"/>
    </row>
    <row r="2315" spans="16:17" x14ac:dyDescent="0.25">
      <c r="P2315" s="59"/>
      <c r="Q2315" s="59"/>
    </row>
    <row r="2316" spans="16:17" x14ac:dyDescent="0.25">
      <c r="P2316" s="59"/>
      <c r="Q2316" s="59"/>
    </row>
    <row r="2317" spans="16:17" x14ac:dyDescent="0.25">
      <c r="P2317" s="59"/>
      <c r="Q2317" s="59"/>
    </row>
    <row r="2318" spans="16:17" x14ac:dyDescent="0.25">
      <c r="P2318" s="59"/>
      <c r="Q2318" s="59"/>
    </row>
    <row r="2319" spans="16:17" x14ac:dyDescent="0.25">
      <c r="P2319" s="59"/>
      <c r="Q2319" s="59"/>
    </row>
    <row r="2320" spans="16:17" x14ac:dyDescent="0.25">
      <c r="P2320" s="59"/>
      <c r="Q2320" s="59"/>
    </row>
    <row r="2321" spans="16:17" x14ac:dyDescent="0.25">
      <c r="P2321" s="59"/>
      <c r="Q2321" s="59"/>
    </row>
    <row r="2322" spans="16:17" x14ac:dyDescent="0.25">
      <c r="P2322" s="59"/>
      <c r="Q2322" s="59"/>
    </row>
    <row r="2323" spans="16:17" x14ac:dyDescent="0.25">
      <c r="P2323" s="59"/>
      <c r="Q2323" s="59"/>
    </row>
    <row r="2324" spans="16:17" x14ac:dyDescent="0.25">
      <c r="P2324" s="59"/>
      <c r="Q2324" s="59"/>
    </row>
    <row r="2325" spans="16:17" x14ac:dyDescent="0.25">
      <c r="P2325" s="59"/>
      <c r="Q2325" s="59"/>
    </row>
    <row r="2326" spans="16:17" x14ac:dyDescent="0.25">
      <c r="P2326" s="59"/>
      <c r="Q2326" s="59"/>
    </row>
    <row r="2327" spans="16:17" x14ac:dyDescent="0.25">
      <c r="P2327" s="59"/>
      <c r="Q2327" s="59"/>
    </row>
    <row r="2328" spans="16:17" x14ac:dyDescent="0.25">
      <c r="P2328" s="59"/>
      <c r="Q2328" s="59"/>
    </row>
    <row r="2329" spans="16:17" x14ac:dyDescent="0.25">
      <c r="P2329" s="59"/>
      <c r="Q2329" s="59"/>
    </row>
    <row r="2330" spans="16:17" x14ac:dyDescent="0.25">
      <c r="P2330" s="59"/>
      <c r="Q2330" s="59"/>
    </row>
    <row r="2331" spans="16:17" x14ac:dyDescent="0.25">
      <c r="P2331" s="59"/>
      <c r="Q2331" s="59"/>
    </row>
    <row r="2332" spans="16:17" x14ac:dyDescent="0.25">
      <c r="P2332" s="59"/>
      <c r="Q2332" s="59"/>
    </row>
    <row r="2333" spans="16:17" x14ac:dyDescent="0.25">
      <c r="P2333" s="59"/>
      <c r="Q2333" s="59"/>
    </row>
    <row r="2334" spans="16:17" x14ac:dyDescent="0.25">
      <c r="P2334" s="59"/>
      <c r="Q2334" s="59"/>
    </row>
    <row r="2335" spans="16:17" x14ac:dyDescent="0.25">
      <c r="P2335" s="59"/>
      <c r="Q2335" s="59"/>
    </row>
    <row r="2336" spans="16:17" x14ac:dyDescent="0.25">
      <c r="P2336" s="59"/>
      <c r="Q2336" s="59"/>
    </row>
    <row r="2337" spans="16:17" x14ac:dyDescent="0.25">
      <c r="P2337" s="59"/>
      <c r="Q2337" s="59"/>
    </row>
    <row r="2338" spans="16:17" x14ac:dyDescent="0.25">
      <c r="P2338" s="59"/>
      <c r="Q2338" s="59"/>
    </row>
    <row r="2339" spans="16:17" x14ac:dyDescent="0.25">
      <c r="P2339" s="59"/>
      <c r="Q2339" s="59"/>
    </row>
    <row r="2340" spans="16:17" x14ac:dyDescent="0.25">
      <c r="P2340" s="59"/>
      <c r="Q2340" s="59"/>
    </row>
    <row r="2341" spans="16:17" x14ac:dyDescent="0.25">
      <c r="P2341" s="59"/>
      <c r="Q2341" s="59"/>
    </row>
    <row r="2342" spans="16:17" x14ac:dyDescent="0.25">
      <c r="P2342" s="59"/>
      <c r="Q2342" s="59"/>
    </row>
    <row r="2343" spans="16:17" x14ac:dyDescent="0.25">
      <c r="P2343" s="59"/>
      <c r="Q2343" s="59"/>
    </row>
    <row r="2344" spans="16:17" x14ac:dyDescent="0.25">
      <c r="P2344" s="59"/>
      <c r="Q2344" s="59"/>
    </row>
    <row r="2345" spans="16:17" x14ac:dyDescent="0.25">
      <c r="P2345" s="59"/>
      <c r="Q2345" s="59"/>
    </row>
    <row r="2346" spans="16:17" x14ac:dyDescent="0.25">
      <c r="P2346" s="59"/>
      <c r="Q2346" s="59"/>
    </row>
    <row r="2347" spans="16:17" x14ac:dyDescent="0.25">
      <c r="P2347" s="59"/>
      <c r="Q2347" s="59"/>
    </row>
    <row r="2348" spans="16:17" x14ac:dyDescent="0.25">
      <c r="P2348" s="59"/>
      <c r="Q2348" s="59"/>
    </row>
    <row r="2349" spans="16:17" x14ac:dyDescent="0.25">
      <c r="P2349" s="59"/>
      <c r="Q2349" s="59"/>
    </row>
    <row r="2350" spans="16:17" x14ac:dyDescent="0.25">
      <c r="P2350" s="59"/>
      <c r="Q2350" s="59"/>
    </row>
    <row r="2351" spans="16:17" x14ac:dyDescent="0.25">
      <c r="P2351" s="59"/>
      <c r="Q2351" s="59"/>
    </row>
    <row r="2352" spans="16:17" x14ac:dyDescent="0.25">
      <c r="P2352" s="59"/>
      <c r="Q2352" s="59"/>
    </row>
    <row r="2353" spans="16:17" x14ac:dyDescent="0.25">
      <c r="P2353" s="59"/>
      <c r="Q2353" s="59"/>
    </row>
    <row r="2354" spans="16:17" x14ac:dyDescent="0.25">
      <c r="P2354" s="59"/>
      <c r="Q2354" s="59"/>
    </row>
    <row r="2355" spans="16:17" x14ac:dyDescent="0.25">
      <c r="P2355" s="59"/>
      <c r="Q2355" s="59"/>
    </row>
    <row r="2356" spans="16:17" x14ac:dyDescent="0.25">
      <c r="P2356" s="59"/>
      <c r="Q2356" s="59"/>
    </row>
    <row r="2357" spans="16:17" x14ac:dyDescent="0.25">
      <c r="P2357" s="59"/>
      <c r="Q2357" s="59"/>
    </row>
    <row r="2358" spans="16:17" x14ac:dyDescent="0.25">
      <c r="P2358" s="59"/>
      <c r="Q2358" s="59"/>
    </row>
    <row r="2359" spans="16:17" x14ac:dyDescent="0.25">
      <c r="P2359" s="59"/>
      <c r="Q2359" s="59"/>
    </row>
    <row r="2360" spans="16:17" x14ac:dyDescent="0.25">
      <c r="P2360" s="59"/>
      <c r="Q2360" s="59"/>
    </row>
    <row r="2361" spans="16:17" x14ac:dyDescent="0.25">
      <c r="P2361" s="59"/>
      <c r="Q2361" s="59"/>
    </row>
    <row r="2362" spans="16:17" x14ac:dyDescent="0.25">
      <c r="P2362" s="59"/>
      <c r="Q2362" s="59"/>
    </row>
    <row r="2363" spans="16:17" x14ac:dyDescent="0.25">
      <c r="P2363" s="59"/>
      <c r="Q2363" s="59"/>
    </row>
    <row r="2364" spans="16:17" x14ac:dyDescent="0.25">
      <c r="P2364" s="59"/>
      <c r="Q2364" s="59"/>
    </row>
    <row r="2365" spans="16:17" x14ac:dyDescent="0.25">
      <c r="P2365" s="59"/>
      <c r="Q2365" s="59"/>
    </row>
    <row r="2366" spans="16:17" x14ac:dyDescent="0.25">
      <c r="P2366" s="59"/>
      <c r="Q2366" s="59"/>
    </row>
    <row r="2367" spans="16:17" x14ac:dyDescent="0.25">
      <c r="P2367" s="59"/>
      <c r="Q2367" s="59"/>
    </row>
    <row r="2368" spans="16:17" x14ac:dyDescent="0.25">
      <c r="P2368" s="59"/>
      <c r="Q2368" s="59"/>
    </row>
    <row r="2369" spans="16:17" x14ac:dyDescent="0.25">
      <c r="P2369" s="59"/>
      <c r="Q2369" s="59"/>
    </row>
    <row r="2370" spans="16:17" x14ac:dyDescent="0.25">
      <c r="P2370" s="59"/>
      <c r="Q2370" s="59"/>
    </row>
    <row r="2371" spans="16:17" x14ac:dyDescent="0.25">
      <c r="P2371" s="59"/>
      <c r="Q2371" s="59"/>
    </row>
    <row r="2372" spans="16:17" x14ac:dyDescent="0.25">
      <c r="P2372" s="59"/>
      <c r="Q2372" s="59"/>
    </row>
    <row r="2373" spans="16:17" x14ac:dyDescent="0.25">
      <c r="P2373" s="59"/>
      <c r="Q2373" s="59"/>
    </row>
    <row r="2374" spans="16:17" x14ac:dyDescent="0.25">
      <c r="P2374" s="59"/>
      <c r="Q2374" s="59"/>
    </row>
    <row r="2375" spans="16:17" x14ac:dyDescent="0.25">
      <c r="P2375" s="59"/>
      <c r="Q2375" s="59"/>
    </row>
    <row r="2376" spans="16:17" x14ac:dyDescent="0.25">
      <c r="P2376" s="59"/>
      <c r="Q2376" s="59"/>
    </row>
    <row r="2377" spans="16:17" x14ac:dyDescent="0.25">
      <c r="P2377" s="59"/>
      <c r="Q2377" s="59"/>
    </row>
    <row r="2378" spans="16:17" x14ac:dyDescent="0.25">
      <c r="P2378" s="59"/>
      <c r="Q2378" s="59"/>
    </row>
    <row r="2379" spans="16:17" x14ac:dyDescent="0.25">
      <c r="P2379" s="59"/>
      <c r="Q2379" s="59"/>
    </row>
    <row r="2380" spans="16:17" x14ac:dyDescent="0.25">
      <c r="P2380" s="59"/>
      <c r="Q2380" s="59"/>
    </row>
    <row r="2381" spans="16:17" x14ac:dyDescent="0.25">
      <c r="P2381" s="59"/>
      <c r="Q2381" s="59"/>
    </row>
    <row r="2382" spans="16:17" x14ac:dyDescent="0.25">
      <c r="P2382" s="59"/>
      <c r="Q2382" s="59"/>
    </row>
    <row r="2383" spans="16:17" x14ac:dyDescent="0.25">
      <c r="P2383" s="59"/>
      <c r="Q2383" s="59"/>
    </row>
    <row r="2384" spans="16:17" x14ac:dyDescent="0.25">
      <c r="P2384" s="59"/>
      <c r="Q2384" s="59"/>
    </row>
    <row r="2385" spans="16:17" x14ac:dyDescent="0.25">
      <c r="P2385" s="59"/>
      <c r="Q2385" s="59"/>
    </row>
    <row r="2386" spans="16:17" x14ac:dyDescent="0.25">
      <c r="P2386" s="59"/>
      <c r="Q2386" s="59"/>
    </row>
    <row r="2387" spans="16:17" x14ac:dyDescent="0.25">
      <c r="P2387" s="59"/>
      <c r="Q2387" s="59"/>
    </row>
    <row r="2388" spans="16:17" x14ac:dyDescent="0.25">
      <c r="P2388" s="59"/>
      <c r="Q2388" s="59"/>
    </row>
    <row r="2389" spans="16:17" x14ac:dyDescent="0.25">
      <c r="P2389" s="59"/>
      <c r="Q2389" s="59"/>
    </row>
    <row r="2390" spans="16:17" x14ac:dyDescent="0.25">
      <c r="P2390" s="59"/>
      <c r="Q2390" s="59"/>
    </row>
    <row r="2391" spans="16:17" x14ac:dyDescent="0.25">
      <c r="P2391" s="59"/>
      <c r="Q2391" s="59"/>
    </row>
    <row r="2392" spans="16:17" x14ac:dyDescent="0.25">
      <c r="P2392" s="59"/>
      <c r="Q2392" s="59"/>
    </row>
    <row r="2393" spans="16:17" x14ac:dyDescent="0.25">
      <c r="P2393" s="59"/>
      <c r="Q2393" s="59"/>
    </row>
    <row r="2394" spans="16:17" x14ac:dyDescent="0.25">
      <c r="P2394" s="59"/>
      <c r="Q2394" s="59"/>
    </row>
    <row r="2395" spans="16:17" x14ac:dyDescent="0.25">
      <c r="P2395" s="59"/>
      <c r="Q2395" s="59"/>
    </row>
    <row r="2396" spans="16:17" x14ac:dyDescent="0.25">
      <c r="P2396" s="59"/>
      <c r="Q2396" s="59"/>
    </row>
    <row r="2397" spans="16:17" x14ac:dyDescent="0.25">
      <c r="P2397" s="59"/>
      <c r="Q2397" s="59"/>
    </row>
    <row r="2398" spans="16:17" x14ac:dyDescent="0.25">
      <c r="P2398" s="59"/>
      <c r="Q2398" s="59"/>
    </row>
    <row r="2399" spans="16:17" x14ac:dyDescent="0.25">
      <c r="P2399" s="59"/>
      <c r="Q2399" s="59"/>
    </row>
    <row r="2400" spans="16:17" x14ac:dyDescent="0.25">
      <c r="P2400" s="59"/>
      <c r="Q2400" s="59"/>
    </row>
    <row r="2401" spans="16:17" x14ac:dyDescent="0.25">
      <c r="P2401" s="59"/>
      <c r="Q2401" s="5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opLeftCell="A2" workbookViewId="0">
      <selection activeCell="A129" sqref="A129"/>
    </sheetView>
  </sheetViews>
  <sheetFormatPr defaultRowHeight="15" x14ac:dyDescent="0.25"/>
  <cols>
    <col min="1" max="1" width="30.5703125" customWidth="1"/>
    <col min="2" max="2" width="11.140625" customWidth="1"/>
    <col min="3" max="4" width="35.42578125" customWidth="1"/>
    <col min="5" max="5" width="18.85546875" customWidth="1"/>
    <col min="6" max="6" width="13.28515625" customWidth="1"/>
    <col min="7" max="7" width="17.28515625" customWidth="1"/>
    <col min="8" max="8" width="18.85546875" customWidth="1"/>
    <col min="9" max="9" width="30.85546875" customWidth="1"/>
  </cols>
  <sheetData>
    <row r="1" spans="1:9" x14ac:dyDescent="0.25">
      <c r="A1" s="1" t="s">
        <v>1</v>
      </c>
      <c r="B1" s="1"/>
      <c r="C1" s="1" t="s">
        <v>136</v>
      </c>
      <c r="D1" s="1" t="s">
        <v>135</v>
      </c>
      <c r="E1" s="6" t="s">
        <v>113</v>
      </c>
      <c r="F1" s="6" t="s">
        <v>114</v>
      </c>
      <c r="G1" s="7" t="s">
        <v>112</v>
      </c>
      <c r="H1" s="6" t="s">
        <v>113</v>
      </c>
      <c r="I1" s="1" t="s">
        <v>1</v>
      </c>
    </row>
    <row r="2" spans="1:9" x14ac:dyDescent="0.25">
      <c r="A2" s="2">
        <v>40911</v>
      </c>
      <c r="B2" s="2"/>
      <c r="C2" s="4">
        <f>(E2-100000)/100000</f>
        <v>0</v>
      </c>
      <c r="D2" s="4">
        <f>(F2-127.5)/127.5</f>
        <v>0</v>
      </c>
      <c r="E2" s="54">
        <v>100000</v>
      </c>
      <c r="F2" s="1">
        <v>127.5</v>
      </c>
      <c r="G2" s="8">
        <v>90000</v>
      </c>
      <c r="H2" s="54">
        <v>100000</v>
      </c>
      <c r="I2" s="2">
        <v>40911</v>
      </c>
    </row>
    <row r="3" spans="1:9" x14ac:dyDescent="0.25">
      <c r="A3" s="2">
        <v>40912</v>
      </c>
      <c r="B3" s="2"/>
      <c r="C3" s="4">
        <f t="shared" ref="C3:C66" si="0">(E3-100000)/100000</f>
        <v>0</v>
      </c>
      <c r="D3" s="4">
        <f t="shared" ref="D3:D66" si="1">(F3-127.5)/127.5</f>
        <v>1.5686274509804144E-3</v>
      </c>
      <c r="E3" s="54">
        <v>100000</v>
      </c>
      <c r="F3" s="1">
        <v>127.7</v>
      </c>
      <c r="G3" s="8">
        <v>80000</v>
      </c>
      <c r="H3" s="54">
        <v>100000</v>
      </c>
      <c r="I3" s="2">
        <v>40912</v>
      </c>
    </row>
    <row r="4" spans="1:9" x14ac:dyDescent="0.25">
      <c r="A4" s="2">
        <v>40913</v>
      </c>
      <c r="B4" s="2"/>
      <c r="C4" s="4">
        <f t="shared" si="0"/>
        <v>0</v>
      </c>
      <c r="D4" s="4">
        <f t="shared" si="1"/>
        <v>4.235294117646996E-3</v>
      </c>
      <c r="E4" s="54">
        <v>100000</v>
      </c>
      <c r="F4" s="1">
        <v>128.04</v>
      </c>
      <c r="G4" s="8">
        <v>70000</v>
      </c>
      <c r="H4" s="54">
        <v>100000</v>
      </c>
      <c r="I4" s="2">
        <v>40913</v>
      </c>
    </row>
    <row r="5" spans="1:9" x14ac:dyDescent="0.25">
      <c r="A5" s="2">
        <v>40914</v>
      </c>
      <c r="B5" s="2"/>
      <c r="C5" s="4">
        <f t="shared" si="0"/>
        <v>0</v>
      </c>
      <c r="D5" s="4">
        <f t="shared" si="1"/>
        <v>1.6470588235293628E-3</v>
      </c>
      <c r="E5" s="54">
        <v>100000</v>
      </c>
      <c r="F5" s="1">
        <v>127.71</v>
      </c>
      <c r="G5" s="8">
        <v>60000</v>
      </c>
      <c r="H5" s="54">
        <v>100000</v>
      </c>
      <c r="I5" s="2">
        <v>40914</v>
      </c>
    </row>
    <row r="6" spans="1:9" x14ac:dyDescent="0.25">
      <c r="A6" s="2">
        <v>40917</v>
      </c>
      <c r="B6" s="2"/>
      <c r="C6" s="4">
        <f t="shared" si="0"/>
        <v>0</v>
      </c>
      <c r="D6" s="4">
        <f t="shared" si="1"/>
        <v>4.0784313725490996E-3</v>
      </c>
      <c r="E6" s="54">
        <v>100000</v>
      </c>
      <c r="F6" s="1">
        <v>128.02000000000001</v>
      </c>
      <c r="G6" s="8">
        <v>50000</v>
      </c>
      <c r="H6" s="54">
        <v>100000</v>
      </c>
      <c r="I6" s="2">
        <v>40917</v>
      </c>
    </row>
    <row r="7" spans="1:9" x14ac:dyDescent="0.25">
      <c r="A7" s="2">
        <v>40918</v>
      </c>
      <c r="B7" s="2"/>
      <c r="C7" s="4">
        <f t="shared" si="0"/>
        <v>0</v>
      </c>
      <c r="D7" s="4">
        <f t="shared" si="1"/>
        <v>1.2784313725490161E-2</v>
      </c>
      <c r="E7" s="54">
        <v>100000</v>
      </c>
      <c r="F7" s="1">
        <v>129.13</v>
      </c>
      <c r="G7" s="8">
        <v>40000</v>
      </c>
      <c r="H7" s="54">
        <v>100000</v>
      </c>
      <c r="I7" s="2">
        <v>40918</v>
      </c>
    </row>
    <row r="8" spans="1:9" x14ac:dyDescent="0.25">
      <c r="A8" s="2">
        <v>40919</v>
      </c>
      <c r="B8" s="2"/>
      <c r="C8" s="4">
        <f t="shared" si="0"/>
        <v>0</v>
      </c>
      <c r="D8" s="4">
        <f t="shared" si="1"/>
        <v>1.3333333333333244E-2</v>
      </c>
      <c r="E8" s="54">
        <v>100000</v>
      </c>
      <c r="F8" s="1">
        <v>129.19999999999999</v>
      </c>
      <c r="G8" s="8">
        <v>30000</v>
      </c>
      <c r="H8" s="54">
        <v>100000</v>
      </c>
      <c r="I8" s="2">
        <v>40919</v>
      </c>
    </row>
    <row r="9" spans="1:9" x14ac:dyDescent="0.25">
      <c r="A9" s="2">
        <v>40920</v>
      </c>
      <c r="B9" s="2"/>
      <c r="C9" s="4">
        <f t="shared" si="0"/>
        <v>-5.022026400000032E-3</v>
      </c>
      <c r="D9" s="4">
        <f t="shared" si="1"/>
        <v>1.5764705882352868E-2</v>
      </c>
      <c r="E9" s="54">
        <v>99497.797359999997</v>
      </c>
      <c r="F9" s="1">
        <v>129.51</v>
      </c>
      <c r="G9" s="8">
        <v>29497.79736</v>
      </c>
      <c r="H9" s="54">
        <v>99497.797359999997</v>
      </c>
      <c r="I9" s="2">
        <v>40920</v>
      </c>
    </row>
    <row r="10" spans="1:9" x14ac:dyDescent="0.25">
      <c r="A10" s="2">
        <v>40921</v>
      </c>
      <c r="B10" s="2"/>
      <c r="C10" s="4">
        <f t="shared" si="0"/>
        <v>-5.022026400000032E-3</v>
      </c>
      <c r="D10" s="4">
        <f t="shared" si="1"/>
        <v>1.0509803921568655E-2</v>
      </c>
      <c r="E10" s="54">
        <v>99497.797359999997</v>
      </c>
      <c r="F10" s="1">
        <v>128.84</v>
      </c>
      <c r="G10" s="8">
        <v>19497.79736</v>
      </c>
      <c r="H10" s="54">
        <v>99497.797359999997</v>
      </c>
      <c r="I10" s="2">
        <v>40921</v>
      </c>
    </row>
    <row r="11" spans="1:9" x14ac:dyDescent="0.25">
      <c r="A11" s="2">
        <v>40925</v>
      </c>
      <c r="B11" s="2"/>
      <c r="C11" s="4">
        <f t="shared" si="0"/>
        <v>-5.022026400000032E-3</v>
      </c>
      <c r="D11" s="4">
        <f t="shared" si="1"/>
        <v>1.4431372549019635E-2</v>
      </c>
      <c r="E11" s="54">
        <v>99497.797359999997</v>
      </c>
      <c r="F11" s="1">
        <v>129.34</v>
      </c>
      <c r="G11" s="8">
        <v>9497.7973600000005</v>
      </c>
      <c r="H11" s="54">
        <v>99497.797359999997</v>
      </c>
      <c r="I11" s="2">
        <v>40925</v>
      </c>
    </row>
    <row r="12" spans="1:9" x14ac:dyDescent="0.25">
      <c r="A12" s="2">
        <v>40927</v>
      </c>
      <c r="B12" s="2"/>
      <c r="C12" s="4">
        <f t="shared" si="0"/>
        <v>2.043998590000003E-2</v>
      </c>
      <c r="D12" s="4">
        <f t="shared" si="1"/>
        <v>3.1058823529411826E-2</v>
      </c>
      <c r="E12" s="54">
        <v>102043.99859</v>
      </c>
      <c r="F12" s="1">
        <v>131.46</v>
      </c>
      <c r="G12" s="8">
        <v>21094.218853999999</v>
      </c>
      <c r="H12" s="54">
        <v>102043.99859</v>
      </c>
      <c r="I12" s="2">
        <v>40927</v>
      </c>
    </row>
    <row r="13" spans="1:9" x14ac:dyDescent="0.25">
      <c r="A13" s="2">
        <v>40931</v>
      </c>
      <c r="B13" s="2"/>
      <c r="C13" s="4">
        <f t="shared" si="0"/>
        <v>2.043998590000003E-2</v>
      </c>
      <c r="D13" s="4">
        <f t="shared" si="1"/>
        <v>3.2235294117647167E-2</v>
      </c>
      <c r="E13" s="54">
        <v>102043.99859</v>
      </c>
      <c r="F13" s="1">
        <v>131.61000000000001</v>
      </c>
      <c r="G13" s="8">
        <v>11094.218854000001</v>
      </c>
      <c r="H13" s="54">
        <v>102043.99859</v>
      </c>
      <c r="I13" s="2">
        <v>40931</v>
      </c>
    </row>
    <row r="14" spans="1:9" x14ac:dyDescent="0.25">
      <c r="A14" s="2">
        <v>40933</v>
      </c>
      <c r="B14" s="2"/>
      <c r="C14" s="4">
        <f t="shared" si="0"/>
        <v>2.043998590000003E-2</v>
      </c>
      <c r="D14" s="4">
        <f t="shared" si="1"/>
        <v>3.9686274509803943E-2</v>
      </c>
      <c r="E14" s="54">
        <v>102043.99859</v>
      </c>
      <c r="F14" s="1">
        <v>132.56</v>
      </c>
      <c r="G14" s="8">
        <v>1094.218854</v>
      </c>
      <c r="H14" s="54">
        <v>102043.99859</v>
      </c>
      <c r="I14" s="2">
        <v>40933</v>
      </c>
    </row>
    <row r="15" spans="1:9" x14ac:dyDescent="0.25">
      <c r="A15" s="2">
        <v>40934</v>
      </c>
      <c r="B15" s="2"/>
      <c r="C15" s="4">
        <f t="shared" si="0"/>
        <v>2.043998590000003E-2</v>
      </c>
      <c r="D15" s="4">
        <f t="shared" si="1"/>
        <v>3.4352941176470551E-2</v>
      </c>
      <c r="E15" s="54">
        <v>102043.99859</v>
      </c>
      <c r="F15" s="1">
        <v>131.88</v>
      </c>
      <c r="G15" s="8">
        <v>984.79696859999899</v>
      </c>
      <c r="H15" s="54">
        <v>102043.99859</v>
      </c>
      <c r="I15" s="2">
        <v>40934</v>
      </c>
    </row>
    <row r="16" spans="1:9" x14ac:dyDescent="0.25">
      <c r="A16" s="2">
        <v>40935</v>
      </c>
      <c r="B16" s="2"/>
      <c r="C16" s="4">
        <f t="shared" si="0"/>
        <v>2.043998590000003E-2</v>
      </c>
      <c r="D16" s="4">
        <f t="shared" si="1"/>
        <v>3.3882352941176419E-2</v>
      </c>
      <c r="E16" s="54">
        <v>102043.99859</v>
      </c>
      <c r="F16" s="1">
        <v>131.82</v>
      </c>
      <c r="G16" s="8">
        <v>886.317271739999</v>
      </c>
      <c r="H16" s="54">
        <v>102043.99859</v>
      </c>
      <c r="I16" s="2">
        <v>40935</v>
      </c>
    </row>
    <row r="17" spans="1:9" x14ac:dyDescent="0.25">
      <c r="A17" s="2">
        <v>40938</v>
      </c>
      <c r="B17" s="2"/>
      <c r="C17" s="4">
        <f t="shared" si="0"/>
        <v>2.043998590000003E-2</v>
      </c>
      <c r="D17" s="4">
        <f t="shared" si="1"/>
        <v>3.0352941176470624E-2</v>
      </c>
      <c r="E17" s="54">
        <v>102043.99859</v>
      </c>
      <c r="F17" s="1">
        <v>131.37</v>
      </c>
      <c r="G17" s="8">
        <v>797.68554456599895</v>
      </c>
      <c r="H17" s="54">
        <v>102043.99859</v>
      </c>
      <c r="I17" s="2">
        <v>40938</v>
      </c>
    </row>
    <row r="18" spans="1:9" x14ac:dyDescent="0.25">
      <c r="A18" s="2">
        <v>40939</v>
      </c>
      <c r="B18" s="2"/>
      <c r="C18" s="4">
        <f t="shared" si="0"/>
        <v>3.0214080287951948E-2</v>
      </c>
      <c r="D18" s="4">
        <f t="shared" si="1"/>
        <v>2.9960784313725435E-2</v>
      </c>
      <c r="E18" s="54">
        <v>103021.40802879519</v>
      </c>
      <c r="F18" s="1">
        <v>131.32</v>
      </c>
      <c r="G18" s="8">
        <v>11804.748314304599</v>
      </c>
      <c r="H18" s="54">
        <v>103021.40802879519</v>
      </c>
      <c r="I18" s="2">
        <v>40939</v>
      </c>
    </row>
    <row r="19" spans="1:9" x14ac:dyDescent="0.25">
      <c r="A19" s="2">
        <v>40941</v>
      </c>
      <c r="B19" s="2"/>
      <c r="C19" s="4">
        <f t="shared" si="0"/>
        <v>3.4580892487951931E-2</v>
      </c>
      <c r="D19" s="4">
        <f t="shared" si="1"/>
        <v>4.0627450980392207E-2</v>
      </c>
      <c r="E19" s="54">
        <v>103458.08924879519</v>
      </c>
      <c r="F19" s="1">
        <v>132.68</v>
      </c>
      <c r="G19" s="8">
        <v>12241.4295343046</v>
      </c>
      <c r="H19" s="54">
        <v>103458.08924879519</v>
      </c>
      <c r="I19" s="2">
        <v>40941</v>
      </c>
    </row>
    <row r="20" spans="1:9" x14ac:dyDescent="0.25">
      <c r="A20" s="2">
        <v>40941</v>
      </c>
      <c r="B20" s="2"/>
      <c r="C20" s="4">
        <f t="shared" si="0"/>
        <v>3.4580892487955719E-2</v>
      </c>
      <c r="D20" s="4">
        <f t="shared" si="1"/>
        <v>4.0627450980392207E-2</v>
      </c>
      <c r="E20" s="54">
        <v>103458.08924879557</v>
      </c>
      <c r="F20" s="1">
        <v>132.68</v>
      </c>
      <c r="G20" s="8">
        <v>2241.4295343045701</v>
      </c>
      <c r="H20" s="54">
        <v>103458.08924879557</v>
      </c>
      <c r="I20" s="2">
        <v>40941</v>
      </c>
    </row>
    <row r="21" spans="1:9" x14ac:dyDescent="0.25">
      <c r="A21" s="2">
        <v>40942</v>
      </c>
      <c r="B21" s="2"/>
      <c r="C21" s="4">
        <f t="shared" si="0"/>
        <v>3.4580892487951202E-2</v>
      </c>
      <c r="D21" s="4">
        <f t="shared" si="1"/>
        <v>5.5215686274509741E-2</v>
      </c>
      <c r="E21" s="54">
        <v>103458.08924879512</v>
      </c>
      <c r="F21" s="1">
        <v>134.54</v>
      </c>
      <c r="G21" s="8">
        <v>2017.2865808741201</v>
      </c>
      <c r="H21" s="54">
        <v>103458.08924879512</v>
      </c>
      <c r="I21" s="2">
        <v>40942</v>
      </c>
    </row>
    <row r="22" spans="1:9" x14ac:dyDescent="0.25">
      <c r="A22" s="2">
        <v>40945</v>
      </c>
      <c r="B22" s="2"/>
      <c r="C22" s="4">
        <f t="shared" si="0"/>
        <v>3.4704756703123424E-2</v>
      </c>
      <c r="D22" s="4">
        <f t="shared" si="1"/>
        <v>5.4509803921568539E-2</v>
      </c>
      <c r="E22" s="54">
        <v>103470.47567031234</v>
      </c>
      <c r="F22" s="1">
        <v>134.44999999999999</v>
      </c>
      <c r="G22" s="8">
        <v>1916.5760714783401</v>
      </c>
      <c r="H22" s="54">
        <v>103470.47567031234</v>
      </c>
      <c r="I22" s="2">
        <v>40945</v>
      </c>
    </row>
    <row r="23" spans="1:9" x14ac:dyDescent="0.25">
      <c r="A23" s="2">
        <v>40946</v>
      </c>
      <c r="B23" s="2"/>
      <c r="C23" s="4">
        <f t="shared" si="0"/>
        <v>3.470475670312502E-2</v>
      </c>
      <c r="D23" s="4">
        <f t="shared" si="1"/>
        <v>5.7176470588235231E-2</v>
      </c>
      <c r="E23" s="54">
        <v>103470.4756703125</v>
      </c>
      <c r="F23" s="1">
        <v>134.79</v>
      </c>
      <c r="G23" s="8">
        <v>1724.91846433051</v>
      </c>
      <c r="H23" s="54">
        <v>103470.4756703125</v>
      </c>
      <c r="I23" s="2">
        <v>40946</v>
      </c>
    </row>
    <row r="24" spans="1:9" x14ac:dyDescent="0.25">
      <c r="A24" s="2">
        <v>40948</v>
      </c>
      <c r="B24" s="2"/>
      <c r="C24" s="4">
        <f t="shared" si="0"/>
        <v>3.2096061003128999E-2</v>
      </c>
      <c r="D24" s="4">
        <f t="shared" si="1"/>
        <v>6.164705882352952E-2</v>
      </c>
      <c r="E24" s="54">
        <v>103209.6061003129</v>
      </c>
      <c r="F24" s="1">
        <v>135.36000000000001</v>
      </c>
      <c r="G24" s="8">
        <v>11291.557047897501</v>
      </c>
      <c r="H24" s="54">
        <v>103209.6061003129</v>
      </c>
      <c r="I24" s="2">
        <v>40948</v>
      </c>
    </row>
    <row r="25" spans="1:9" x14ac:dyDescent="0.25">
      <c r="A25" s="2">
        <v>40949</v>
      </c>
      <c r="B25" s="2"/>
      <c r="C25" s="4">
        <f t="shared" si="0"/>
        <v>4.3507825703129055E-2</v>
      </c>
      <c r="D25" s="4">
        <f t="shared" si="1"/>
        <v>5.3803921568627559E-2</v>
      </c>
      <c r="E25" s="54">
        <v>104350.78257031291</v>
      </c>
      <c r="F25" s="1">
        <v>134.36000000000001</v>
      </c>
      <c r="G25" s="8">
        <v>22432.733517897501</v>
      </c>
      <c r="H25" s="54">
        <v>104350.78257031291</v>
      </c>
      <c r="I25" s="2">
        <v>40949</v>
      </c>
    </row>
    <row r="26" spans="1:9" x14ac:dyDescent="0.25">
      <c r="A26" s="2">
        <v>40952</v>
      </c>
      <c r="B26" s="2"/>
      <c r="C26" s="4">
        <f t="shared" si="0"/>
        <v>4.3507825703129055E-2</v>
      </c>
      <c r="D26" s="4">
        <f t="shared" si="1"/>
        <v>6.164705882352952E-2</v>
      </c>
      <c r="E26" s="54">
        <v>104350.78257031291</v>
      </c>
      <c r="F26" s="1">
        <v>135.36000000000001</v>
      </c>
      <c r="G26" s="8">
        <v>12432.733517897501</v>
      </c>
      <c r="H26" s="54">
        <v>104350.78257031291</v>
      </c>
      <c r="I26" s="2">
        <v>40952</v>
      </c>
    </row>
    <row r="27" spans="1:9" x14ac:dyDescent="0.25">
      <c r="A27" s="2">
        <v>40961</v>
      </c>
      <c r="B27" s="2"/>
      <c r="C27" s="4">
        <f t="shared" si="0"/>
        <v>4.3507825703124545E-2</v>
      </c>
      <c r="D27" s="4">
        <f t="shared" si="1"/>
        <v>6.6901960784313735E-2</v>
      </c>
      <c r="E27" s="54">
        <v>104350.78257031245</v>
      </c>
      <c r="F27" s="1">
        <v>136.03</v>
      </c>
      <c r="G27" s="8">
        <v>2432.7335178974599</v>
      </c>
      <c r="H27" s="54">
        <v>104350.78257031245</v>
      </c>
      <c r="I27" s="2">
        <v>40961</v>
      </c>
    </row>
    <row r="28" spans="1:9" x14ac:dyDescent="0.25">
      <c r="A28" s="2">
        <v>40962</v>
      </c>
      <c r="B28" s="2"/>
      <c r="C28" s="4">
        <f t="shared" si="0"/>
        <v>5.1273929470700967E-2</v>
      </c>
      <c r="D28" s="4">
        <f t="shared" si="1"/>
        <v>7.1607843137254865E-2</v>
      </c>
      <c r="E28" s="54">
        <v>105127.3929470701</v>
      </c>
      <c r="F28" s="1">
        <v>136.63</v>
      </c>
      <c r="G28" s="8">
        <v>13157.728150012799</v>
      </c>
      <c r="H28" s="54">
        <v>105127.3929470701</v>
      </c>
      <c r="I28" s="2">
        <v>40962</v>
      </c>
    </row>
    <row r="29" spans="1:9" x14ac:dyDescent="0.25">
      <c r="A29" s="2">
        <v>40963</v>
      </c>
      <c r="B29" s="2"/>
      <c r="C29" s="4">
        <f t="shared" si="0"/>
        <v>5.7686320096474959E-2</v>
      </c>
      <c r="D29" s="4">
        <f t="shared" si="1"/>
        <v>7.3960784313725547E-2</v>
      </c>
      <c r="E29" s="54">
        <v>105768.6320096475</v>
      </c>
      <c r="F29" s="1">
        <v>136.93</v>
      </c>
      <c r="G29" s="8">
        <v>14748.7469485902</v>
      </c>
      <c r="H29" s="54">
        <v>105768.6320096475</v>
      </c>
      <c r="I29" s="2">
        <v>40963</v>
      </c>
    </row>
    <row r="30" spans="1:9" x14ac:dyDescent="0.25">
      <c r="A30" s="2">
        <v>40966</v>
      </c>
      <c r="B30" s="2"/>
      <c r="C30" s="4">
        <f t="shared" si="0"/>
        <v>6.912941849647497E-2</v>
      </c>
      <c r="D30" s="4">
        <f t="shared" si="1"/>
        <v>7.5764705882352915E-2</v>
      </c>
      <c r="E30" s="54">
        <v>106912.9418496475</v>
      </c>
      <c r="F30" s="1">
        <v>137.16</v>
      </c>
      <c r="G30" s="8">
        <v>25893.056788590198</v>
      </c>
      <c r="H30" s="54">
        <v>106912.9418496475</v>
      </c>
      <c r="I30" s="2">
        <v>40966</v>
      </c>
    </row>
    <row r="31" spans="1:9" x14ac:dyDescent="0.25">
      <c r="A31" s="2">
        <v>40967</v>
      </c>
      <c r="B31" s="2"/>
      <c r="C31" s="4">
        <f t="shared" si="0"/>
        <v>6.912941849647497E-2</v>
      </c>
      <c r="D31" s="4">
        <f t="shared" si="1"/>
        <v>7.8901960784313746E-2</v>
      </c>
      <c r="E31" s="54">
        <v>106912.9418496475</v>
      </c>
      <c r="F31" s="1">
        <v>137.56</v>
      </c>
      <c r="G31" s="8">
        <v>15893.0567885902</v>
      </c>
      <c r="H31" s="54">
        <v>106912.9418496475</v>
      </c>
      <c r="I31" s="2">
        <v>40967</v>
      </c>
    </row>
    <row r="32" spans="1:9" x14ac:dyDescent="0.25">
      <c r="A32" s="2">
        <v>40968</v>
      </c>
      <c r="B32" s="2"/>
      <c r="C32" s="4">
        <f t="shared" si="0"/>
        <v>6.9007781820584355E-2</v>
      </c>
      <c r="D32" s="4">
        <f t="shared" si="1"/>
        <v>7.4666666666666742E-2</v>
      </c>
      <c r="E32" s="54">
        <v>106900.77818205844</v>
      </c>
      <c r="F32" s="1">
        <v>137.02000000000001</v>
      </c>
      <c r="G32" s="8">
        <v>6124.1664727904299</v>
      </c>
      <c r="H32" s="54">
        <v>106900.77818205844</v>
      </c>
      <c r="I32" s="2">
        <v>40968</v>
      </c>
    </row>
    <row r="33" spans="1:9" x14ac:dyDescent="0.25">
      <c r="A33" s="2">
        <v>40969</v>
      </c>
      <c r="B33" s="2"/>
      <c r="C33" s="4">
        <f t="shared" si="0"/>
        <v>7.9007781820579978E-2</v>
      </c>
      <c r="D33" s="4">
        <f t="shared" si="1"/>
        <v>8.0235294117646974E-2</v>
      </c>
      <c r="E33" s="54">
        <v>107900.778182058</v>
      </c>
      <c r="F33" s="1">
        <v>137.72999999999999</v>
      </c>
      <c r="G33" s="8">
        <v>16511.749825511401</v>
      </c>
      <c r="H33" s="54">
        <v>107900.778182058</v>
      </c>
      <c r="I33" s="2">
        <v>40969</v>
      </c>
    </row>
    <row r="34" spans="1:9" x14ac:dyDescent="0.25">
      <c r="A34" s="2">
        <v>40970</v>
      </c>
      <c r="B34" s="2"/>
      <c r="C34" s="4">
        <f t="shared" si="0"/>
        <v>7.8972014375797012E-2</v>
      </c>
      <c r="D34" s="4">
        <f t="shared" si="1"/>
        <v>7.6941176470588249E-2</v>
      </c>
      <c r="E34" s="54">
        <v>107897.2014375797</v>
      </c>
      <c r="F34" s="1">
        <v>137.31</v>
      </c>
      <c r="G34" s="8">
        <v>16606.652777893101</v>
      </c>
      <c r="H34" s="54">
        <v>107897.2014375797</v>
      </c>
      <c r="I34" s="2">
        <v>40970</v>
      </c>
    </row>
    <row r="35" spans="1:9" x14ac:dyDescent="0.25">
      <c r="A35" s="2">
        <v>40973</v>
      </c>
      <c r="B35" s="2"/>
      <c r="C35" s="4">
        <f t="shared" si="0"/>
        <v>9.1647339075796919E-2</v>
      </c>
      <c r="D35" s="4">
        <f t="shared" si="1"/>
        <v>7.2549019607843143E-2</v>
      </c>
      <c r="E35" s="54">
        <v>109164.73390757969</v>
      </c>
      <c r="F35" s="1">
        <v>136.75</v>
      </c>
      <c r="G35" s="8">
        <v>17874.1852478931</v>
      </c>
      <c r="H35" s="54">
        <v>109164.73390757969</v>
      </c>
      <c r="I35" s="2">
        <v>40973</v>
      </c>
    </row>
    <row r="36" spans="1:9" x14ac:dyDescent="0.25">
      <c r="A36" s="2">
        <v>40974</v>
      </c>
      <c r="B36" s="2"/>
      <c r="C36" s="4">
        <f t="shared" si="0"/>
        <v>9.1647339075800707E-2</v>
      </c>
      <c r="D36" s="4">
        <f t="shared" si="1"/>
        <v>5.6862745098039215E-2</v>
      </c>
      <c r="E36" s="54">
        <v>109164.73390758007</v>
      </c>
      <c r="F36" s="1">
        <v>134.75</v>
      </c>
      <c r="G36" s="8">
        <v>7874.1852478930696</v>
      </c>
      <c r="H36" s="54">
        <v>109164.73390758007</v>
      </c>
      <c r="I36" s="2">
        <v>40974</v>
      </c>
    </row>
    <row r="37" spans="1:9" x14ac:dyDescent="0.25">
      <c r="A37" s="2">
        <v>40975</v>
      </c>
      <c r="B37" s="2"/>
      <c r="C37" s="4">
        <f t="shared" si="0"/>
        <v>9.164733907579764E-2</v>
      </c>
      <c r="D37" s="4">
        <f t="shared" si="1"/>
        <v>6.4235294117647043E-2</v>
      </c>
      <c r="E37" s="54">
        <v>109164.73390757976</v>
      </c>
      <c r="F37" s="1">
        <v>135.69</v>
      </c>
      <c r="G37" s="8">
        <v>7086.7667231037703</v>
      </c>
      <c r="H37" s="54">
        <v>109164.73390757976</v>
      </c>
      <c r="I37" s="2">
        <v>40975</v>
      </c>
    </row>
    <row r="38" spans="1:9" x14ac:dyDescent="0.25">
      <c r="A38" s="2">
        <v>40976</v>
      </c>
      <c r="B38" s="2"/>
      <c r="C38" s="4">
        <f t="shared" si="0"/>
        <v>9.1686367863998169E-2</v>
      </c>
      <c r="D38" s="4">
        <f t="shared" si="1"/>
        <v>7.482352941176465E-2</v>
      </c>
      <c r="E38" s="54">
        <v>109168.63678639982</v>
      </c>
      <c r="F38" s="1">
        <v>137.04</v>
      </c>
      <c r="G38" s="8">
        <v>6461.7614840698297</v>
      </c>
      <c r="H38" s="54">
        <v>109168.63678639982</v>
      </c>
      <c r="I38" s="2">
        <v>40976</v>
      </c>
    </row>
    <row r="39" spans="1:9" x14ac:dyDescent="0.25">
      <c r="A39" s="2">
        <v>40981</v>
      </c>
      <c r="B39" s="2"/>
      <c r="C39" s="4">
        <f t="shared" si="0"/>
        <v>0.10170914686399497</v>
      </c>
      <c r="D39" s="4">
        <f t="shared" si="1"/>
        <v>9.8509803921568648E-2</v>
      </c>
      <c r="E39" s="54">
        <v>110170.9146863995</v>
      </c>
      <c r="F39" s="1">
        <v>140.06</v>
      </c>
      <c r="G39" s="8">
        <v>16817.863235662899</v>
      </c>
      <c r="H39" s="54">
        <v>110170.9146863995</v>
      </c>
      <c r="I39" s="2">
        <v>40981</v>
      </c>
    </row>
    <row r="40" spans="1:9" x14ac:dyDescent="0.25">
      <c r="A40" s="2">
        <v>40982</v>
      </c>
      <c r="B40" s="2"/>
      <c r="C40" s="4">
        <f t="shared" si="0"/>
        <v>0.10177758746013525</v>
      </c>
      <c r="D40" s="4">
        <f t="shared" si="1"/>
        <v>9.7333333333333313E-2</v>
      </c>
      <c r="E40" s="54">
        <v>110177.75874601353</v>
      </c>
      <c r="F40" s="1">
        <v>139.91</v>
      </c>
      <c r="G40" s="8">
        <v>7048.8502487075302</v>
      </c>
      <c r="H40" s="54">
        <v>110177.75874601353</v>
      </c>
      <c r="I40" s="2">
        <v>40982</v>
      </c>
    </row>
    <row r="41" spans="1:9" x14ac:dyDescent="0.25">
      <c r="A41" s="2">
        <v>40983</v>
      </c>
      <c r="B41" s="2"/>
      <c r="C41" s="4">
        <f t="shared" si="0"/>
        <v>0.10177758746013787</v>
      </c>
      <c r="D41" s="4">
        <f t="shared" si="1"/>
        <v>0.10368627450980392</v>
      </c>
      <c r="E41" s="54">
        <v>110177.75874601379</v>
      </c>
      <c r="F41" s="1">
        <v>140.72</v>
      </c>
      <c r="G41" s="8">
        <v>6343.9652238367798</v>
      </c>
      <c r="H41" s="54">
        <v>110177.75874601379</v>
      </c>
      <c r="I41" s="2">
        <v>40983</v>
      </c>
    </row>
    <row r="42" spans="1:9" x14ac:dyDescent="0.25">
      <c r="A42" s="2">
        <v>40984</v>
      </c>
      <c r="B42" s="2"/>
      <c r="C42" s="4">
        <f t="shared" si="0"/>
        <v>0.10190037881679338</v>
      </c>
      <c r="D42" s="4">
        <f t="shared" si="1"/>
        <v>0.10039215686274519</v>
      </c>
      <c r="E42" s="54">
        <v>110190.03788167934</v>
      </c>
      <c r="F42" s="1">
        <v>140.30000000000001</v>
      </c>
      <c r="G42" s="8">
        <v>5923.57649520633</v>
      </c>
      <c r="H42" s="54">
        <v>110190.03788167934</v>
      </c>
      <c r="I42" s="2">
        <v>40984</v>
      </c>
    </row>
    <row r="43" spans="1:9" x14ac:dyDescent="0.25">
      <c r="A43" s="2">
        <v>40987</v>
      </c>
      <c r="B43" s="2"/>
      <c r="C43" s="4">
        <f t="shared" si="0"/>
        <v>0.110353987016795</v>
      </c>
      <c r="D43" s="4">
        <f t="shared" si="1"/>
        <v>0.10470588235294113</v>
      </c>
      <c r="E43" s="54">
        <v>111035.3987016795</v>
      </c>
      <c r="F43" s="1">
        <v>140.85</v>
      </c>
      <c r="G43" s="8">
        <v>16176.5796656857</v>
      </c>
      <c r="H43" s="54">
        <v>111035.3987016795</v>
      </c>
      <c r="I43" s="2">
        <v>40987</v>
      </c>
    </row>
    <row r="44" spans="1:9" x14ac:dyDescent="0.25">
      <c r="A44" s="2">
        <v>40990</v>
      </c>
      <c r="B44" s="2"/>
      <c r="C44" s="4">
        <f t="shared" si="0"/>
        <v>0.1103539870167969</v>
      </c>
      <c r="D44" s="4">
        <f t="shared" si="1"/>
        <v>9.1764705882352846E-2</v>
      </c>
      <c r="E44" s="54">
        <v>111035.39870167969</v>
      </c>
      <c r="F44" s="1">
        <v>139.19999999999999</v>
      </c>
      <c r="G44" s="8">
        <v>6176.5796656856901</v>
      </c>
      <c r="H44" s="54">
        <v>111035.39870167969</v>
      </c>
      <c r="I44" s="2">
        <v>40990</v>
      </c>
    </row>
    <row r="45" spans="1:9" x14ac:dyDescent="0.25">
      <c r="A45" s="2">
        <v>40994</v>
      </c>
      <c r="B45" s="2"/>
      <c r="C45" s="4">
        <f t="shared" si="0"/>
        <v>0.12036513531679607</v>
      </c>
      <c r="D45" s="4">
        <f t="shared" si="1"/>
        <v>0.11066666666666677</v>
      </c>
      <c r="E45" s="54">
        <v>112036.51353167961</v>
      </c>
      <c r="F45" s="1">
        <v>141.61000000000001</v>
      </c>
      <c r="G45" s="8">
        <v>16732.528375550199</v>
      </c>
      <c r="H45" s="54">
        <v>112036.51353167961</v>
      </c>
      <c r="I45" s="2">
        <v>40994</v>
      </c>
    </row>
    <row r="46" spans="1:9" x14ac:dyDescent="0.25">
      <c r="A46" s="2">
        <v>40995</v>
      </c>
      <c r="B46" s="2"/>
      <c r="C46" s="4">
        <f t="shared" si="0"/>
        <v>0.12036513531679172</v>
      </c>
      <c r="D46" s="4">
        <f t="shared" si="1"/>
        <v>0.10721568627450971</v>
      </c>
      <c r="E46" s="54">
        <v>112036.51353167917</v>
      </c>
      <c r="F46" s="1">
        <v>141.16999999999999</v>
      </c>
      <c r="G46" s="8">
        <v>6732.5283755501796</v>
      </c>
      <c r="H46" s="54">
        <v>112036.51353167917</v>
      </c>
      <c r="I46" s="2">
        <v>40995</v>
      </c>
    </row>
    <row r="47" spans="1:9" x14ac:dyDescent="0.25">
      <c r="A47" s="2">
        <v>40996</v>
      </c>
      <c r="B47" s="2"/>
      <c r="C47" s="4">
        <f t="shared" si="0"/>
        <v>0.16261848446228905</v>
      </c>
      <c r="D47" s="4">
        <f t="shared" si="1"/>
        <v>0.10172549019607842</v>
      </c>
      <c r="E47" s="54">
        <v>116261.84844622891</v>
      </c>
      <c r="F47" s="1">
        <v>140.47</v>
      </c>
      <c r="G47" s="8">
        <v>41072.028977333801</v>
      </c>
      <c r="H47" s="54">
        <v>116261.84844622891</v>
      </c>
      <c r="I47" s="2">
        <v>40996</v>
      </c>
    </row>
    <row r="48" spans="1:9" x14ac:dyDescent="0.25">
      <c r="A48" s="2">
        <f>DATE(2012,4,2)</f>
        <v>41001</v>
      </c>
      <c r="B48" s="2"/>
      <c r="C48" s="4">
        <f t="shared" si="0"/>
        <v>0.16261848446228905</v>
      </c>
      <c r="D48" s="4">
        <f t="shared" si="1"/>
        <v>0.11247058823529414</v>
      </c>
      <c r="E48" s="54">
        <v>116261.84844622891</v>
      </c>
      <c r="F48" s="1">
        <v>141.84</v>
      </c>
      <c r="G48" s="8">
        <v>31072.028977333801</v>
      </c>
      <c r="H48" s="54">
        <v>116261.84844622891</v>
      </c>
      <c r="I48" s="2">
        <f>DATE(2012,4,2)</f>
        <v>41001</v>
      </c>
    </row>
    <row r="49" spans="1:9" x14ac:dyDescent="0.25">
      <c r="A49" s="2">
        <f>DATE(2012,4,3)</f>
        <v>41002</v>
      </c>
      <c r="B49" s="2"/>
      <c r="C49" s="4">
        <f t="shared" si="0"/>
        <v>0.16592974276228908</v>
      </c>
      <c r="D49" s="4">
        <f t="shared" si="1"/>
        <v>0.10792156862745091</v>
      </c>
      <c r="E49" s="54">
        <v>116592.97427622891</v>
      </c>
      <c r="F49" s="1">
        <v>141.26</v>
      </c>
      <c r="G49" s="8">
        <v>31403.154807333802</v>
      </c>
      <c r="H49" s="54">
        <v>116592.97427622891</v>
      </c>
      <c r="I49" s="2">
        <f>DATE(2012,4,3)</f>
        <v>41002</v>
      </c>
    </row>
    <row r="50" spans="1:9" x14ac:dyDescent="0.25">
      <c r="A50" s="2">
        <f>DATE(2012,4,9)</f>
        <v>41008</v>
      </c>
      <c r="B50" s="2"/>
      <c r="C50" s="4">
        <f t="shared" si="0"/>
        <v>0.15765201046228905</v>
      </c>
      <c r="D50" s="4">
        <f t="shared" si="1"/>
        <v>8.4078431372549015E-2</v>
      </c>
      <c r="E50" s="54">
        <v>115765.2010462289</v>
      </c>
      <c r="F50" s="1">
        <v>138.22</v>
      </c>
      <c r="G50" s="8">
        <v>40575.381577333799</v>
      </c>
      <c r="H50" s="54">
        <v>115765.2010462289</v>
      </c>
      <c r="I50" s="2">
        <f>DATE(2012,4,9)</f>
        <v>41008</v>
      </c>
    </row>
    <row r="51" spans="1:9" x14ac:dyDescent="0.25">
      <c r="A51" s="2">
        <f>DATE(2012,4,9)</f>
        <v>41008</v>
      </c>
      <c r="B51" s="2"/>
      <c r="C51" s="4">
        <f t="shared" si="0"/>
        <v>0.158360687134599</v>
      </c>
      <c r="D51" s="4">
        <f t="shared" si="1"/>
        <v>8.4078431372549015E-2</v>
      </c>
      <c r="E51" s="54">
        <v>115836.0687134599</v>
      </c>
      <c r="F51" s="1">
        <v>138.22</v>
      </c>
      <c r="G51" s="8">
        <v>31354.9259168752</v>
      </c>
      <c r="H51" s="54">
        <v>115836.0687134599</v>
      </c>
      <c r="I51" s="2">
        <f>DATE(2012,4,9)</f>
        <v>41008</v>
      </c>
    </row>
    <row r="52" spans="1:9" x14ac:dyDescent="0.25">
      <c r="A52" s="2">
        <f>DATE(2012,4,10)</f>
        <v>41009</v>
      </c>
      <c r="B52" s="2"/>
      <c r="C52" s="4">
        <f t="shared" si="0"/>
        <v>0.15855302348813391</v>
      </c>
      <c r="D52" s="4">
        <f t="shared" si="1"/>
        <v>6.5882352941176517E-2</v>
      </c>
      <c r="E52" s="54">
        <v>115855.30234881339</v>
      </c>
      <c r="F52" s="1">
        <v>135.9</v>
      </c>
      <c r="G52" s="8">
        <v>32659.829037062798</v>
      </c>
      <c r="H52" s="54">
        <v>115855.30234881339</v>
      </c>
      <c r="I52" s="2">
        <f>DATE(2012,4,10)</f>
        <v>41009</v>
      </c>
    </row>
    <row r="53" spans="1:9" x14ac:dyDescent="0.25">
      <c r="A53" s="2">
        <f>DATE(2012,4,11)</f>
        <v>41010</v>
      </c>
      <c r="B53" s="2"/>
      <c r="C53" s="4">
        <f t="shared" si="0"/>
        <v>0.153245554020914</v>
      </c>
      <c r="D53" s="4">
        <f t="shared" si="1"/>
        <v>7.4509803921568626E-2</v>
      </c>
      <c r="E53" s="54">
        <v>115324.5554020914</v>
      </c>
      <c r="F53" s="1">
        <v>137</v>
      </c>
      <c r="G53" s="8">
        <v>32721.439739861398</v>
      </c>
      <c r="H53" s="54">
        <v>115324.5554020914</v>
      </c>
      <c r="I53" s="2">
        <f>DATE(2012,4,11)</f>
        <v>41010</v>
      </c>
    </row>
    <row r="54" spans="1:9" x14ac:dyDescent="0.25">
      <c r="A54" s="2">
        <f>DATE(2012,4,12)</f>
        <v>41011</v>
      </c>
      <c r="B54" s="2"/>
      <c r="C54" s="4">
        <f t="shared" si="0"/>
        <v>0.15388828695509613</v>
      </c>
      <c r="D54" s="4">
        <f t="shared" si="1"/>
        <v>8.8549019607843074E-2</v>
      </c>
      <c r="E54" s="54">
        <v>115388.82869550961</v>
      </c>
      <c r="F54" s="1">
        <v>138.79</v>
      </c>
      <c r="G54" s="8">
        <v>23431.889181686602</v>
      </c>
      <c r="H54" s="54">
        <v>115388.82869550961</v>
      </c>
      <c r="I54" s="2">
        <f>DATE(2012,4,12)</f>
        <v>41011</v>
      </c>
    </row>
    <row r="55" spans="1:9" x14ac:dyDescent="0.25">
      <c r="A55" s="2">
        <f>DATE(2012,4,12)</f>
        <v>41011</v>
      </c>
      <c r="B55" s="2"/>
      <c r="C55" s="4">
        <f t="shared" si="0"/>
        <v>0.18120629862973611</v>
      </c>
      <c r="D55" s="4">
        <f t="shared" si="1"/>
        <v>8.8549019607843074E-2</v>
      </c>
      <c r="E55" s="54">
        <v>118120.62986297361</v>
      </c>
      <c r="F55" s="1">
        <v>138.79</v>
      </c>
      <c r="G55" s="8">
        <v>46781.348315719202</v>
      </c>
      <c r="H55" s="54">
        <v>118120.62986297361</v>
      </c>
      <c r="I55" s="2">
        <f>DATE(2012,4,12)</f>
        <v>41011</v>
      </c>
    </row>
    <row r="56" spans="1:9" x14ac:dyDescent="0.25">
      <c r="A56" s="2">
        <f>DATE(2012,4,16)</f>
        <v>41015</v>
      </c>
      <c r="B56" s="2"/>
      <c r="C56" s="4">
        <f t="shared" si="0"/>
        <v>0.18434429232973606</v>
      </c>
      <c r="D56" s="4">
        <f t="shared" si="1"/>
        <v>7.4901960784313812E-2</v>
      </c>
      <c r="E56" s="54">
        <v>118434.42923297361</v>
      </c>
      <c r="F56" s="1">
        <v>137.05000000000001</v>
      </c>
      <c r="G56" s="8">
        <v>57095.147685719203</v>
      </c>
      <c r="H56" s="54">
        <v>118434.42923297361</v>
      </c>
      <c r="I56" s="2">
        <f>DATE(2012,4,16)</f>
        <v>41015</v>
      </c>
    </row>
    <row r="57" spans="1:9" x14ac:dyDescent="0.25">
      <c r="A57" s="2">
        <f>DATE(2012,4,17)</f>
        <v>41016</v>
      </c>
      <c r="B57" s="2"/>
      <c r="C57" s="4">
        <f t="shared" si="0"/>
        <v>0.18434429232973606</v>
      </c>
      <c r="D57" s="4">
        <f t="shared" si="1"/>
        <v>9.0823529411764803E-2</v>
      </c>
      <c r="E57" s="54">
        <v>118434.42923297361</v>
      </c>
      <c r="F57" s="1">
        <v>139.08000000000001</v>
      </c>
      <c r="G57" s="8">
        <v>47095.147685719203</v>
      </c>
      <c r="H57" s="54">
        <v>118434.42923297361</v>
      </c>
      <c r="I57" s="2">
        <f>DATE(2012,4,17)</f>
        <v>41016</v>
      </c>
    </row>
    <row r="58" spans="1:9" x14ac:dyDescent="0.25">
      <c r="A58" s="2">
        <f>DATE(2012,4,18)</f>
        <v>41017</v>
      </c>
      <c r="B58" s="2"/>
      <c r="C58" s="4">
        <f t="shared" si="0"/>
        <v>0.18377780353685491</v>
      </c>
      <c r="D58" s="4">
        <f t="shared" si="1"/>
        <v>8.7137254901960892E-2</v>
      </c>
      <c r="E58" s="54">
        <v>118377.78035368549</v>
      </c>
      <c r="F58" s="1">
        <v>138.61000000000001</v>
      </c>
      <c r="G58" s="8">
        <v>38377.780353685499</v>
      </c>
      <c r="H58" s="54">
        <v>118377.78035368549</v>
      </c>
      <c r="I58" s="2">
        <f>DATE(2012,4,18)</f>
        <v>41017</v>
      </c>
    </row>
    <row r="59" spans="1:9" x14ac:dyDescent="0.25">
      <c r="A59" s="2">
        <f>DATE(2012,4,19)</f>
        <v>41018</v>
      </c>
      <c r="B59" s="2"/>
      <c r="C59" s="4">
        <f t="shared" si="0"/>
        <v>0.18377780353685491</v>
      </c>
      <c r="D59" s="4">
        <f t="shared" si="1"/>
        <v>8.0156862745098034E-2</v>
      </c>
      <c r="E59" s="54">
        <v>118377.78035368549</v>
      </c>
      <c r="F59" s="1">
        <v>137.72</v>
      </c>
      <c r="G59" s="8">
        <v>28377.780353685499</v>
      </c>
      <c r="H59" s="54">
        <v>118377.78035368549</v>
      </c>
      <c r="I59" s="2">
        <f>DATE(2012,4,19)</f>
        <v>41018</v>
      </c>
    </row>
    <row r="60" spans="1:9" x14ac:dyDescent="0.25">
      <c r="A60" s="2">
        <f>DATE(2012,4,20)</f>
        <v>41019</v>
      </c>
      <c r="B60" s="2"/>
      <c r="C60" s="4">
        <f t="shared" si="0"/>
        <v>0.18377780353685491</v>
      </c>
      <c r="D60" s="4">
        <f t="shared" si="1"/>
        <v>8.1960784313725402E-2</v>
      </c>
      <c r="E60" s="54">
        <v>118377.78035368549</v>
      </c>
      <c r="F60" s="1">
        <v>137.94999999999999</v>
      </c>
      <c r="G60" s="8">
        <v>18377.780353685499</v>
      </c>
      <c r="H60" s="54">
        <v>118377.78035368549</v>
      </c>
      <c r="I60" s="2">
        <f>DATE(2012,4,20)</f>
        <v>41019</v>
      </c>
    </row>
    <row r="61" spans="1:9" x14ac:dyDescent="0.25">
      <c r="A61" s="2">
        <f>DATE(2012,4,23)</f>
        <v>41022</v>
      </c>
      <c r="B61" s="2"/>
      <c r="C61" s="4">
        <f t="shared" si="0"/>
        <v>0.18377780353685477</v>
      </c>
      <c r="D61" s="4">
        <f t="shared" si="1"/>
        <v>7.2862745098039153E-2</v>
      </c>
      <c r="E61" s="54">
        <v>118377.78035368548</v>
      </c>
      <c r="F61" s="1">
        <v>136.79</v>
      </c>
      <c r="G61" s="8">
        <v>8377.7803536854808</v>
      </c>
      <c r="H61" s="54">
        <v>118377.78035368548</v>
      </c>
      <c r="I61" s="2">
        <f>DATE(2012,4,23)</f>
        <v>41022</v>
      </c>
    </row>
    <row r="62" spans="1:9" x14ac:dyDescent="0.25">
      <c r="A62" s="2">
        <f>DATE(2012,4,25)</f>
        <v>41024</v>
      </c>
      <c r="B62" s="2"/>
      <c r="C62" s="4">
        <f t="shared" si="0"/>
        <v>0.19380905353685898</v>
      </c>
      <c r="D62" s="4">
        <f t="shared" si="1"/>
        <v>9.1686274509803906E-2</v>
      </c>
      <c r="E62" s="54">
        <v>119380.9053536859</v>
      </c>
      <c r="F62" s="1">
        <v>139.19</v>
      </c>
      <c r="G62" s="8">
        <v>18543.1273183169</v>
      </c>
      <c r="H62" s="54">
        <v>119380.9053536859</v>
      </c>
      <c r="I62" s="2">
        <f>DATE(2012,4,25)</f>
        <v>41024</v>
      </c>
    </row>
    <row r="63" spans="1:9" x14ac:dyDescent="0.25">
      <c r="A63" s="2">
        <f>DATE(2012,4,26)</f>
        <v>41025</v>
      </c>
      <c r="B63" s="2"/>
      <c r="C63" s="4">
        <f t="shared" si="0"/>
        <v>0.19380905353685943</v>
      </c>
      <c r="D63" s="4">
        <f t="shared" si="1"/>
        <v>9.9294117647058797E-2</v>
      </c>
      <c r="E63" s="54">
        <v>119380.90535368594</v>
      </c>
      <c r="F63" s="1">
        <v>140.16</v>
      </c>
      <c r="G63" s="8">
        <v>8543.1273183169396</v>
      </c>
      <c r="H63" s="54">
        <v>119380.90535368594</v>
      </c>
      <c r="I63" s="2">
        <f>DATE(2012,4,26)</f>
        <v>41025</v>
      </c>
    </row>
    <row r="64" spans="1:9" x14ac:dyDescent="0.25">
      <c r="A64" s="2">
        <f>DATE(2012,4,27)</f>
        <v>41026</v>
      </c>
      <c r="B64" s="2"/>
      <c r="C64" s="4">
        <f t="shared" si="0"/>
        <v>0.21755939123685208</v>
      </c>
      <c r="D64" s="4">
        <f t="shared" si="1"/>
        <v>0.10109803921568616</v>
      </c>
      <c r="E64" s="54">
        <v>121755.93912368521</v>
      </c>
      <c r="F64" s="1">
        <v>140.38999999999999</v>
      </c>
      <c r="G64" s="8">
        <v>20063.848356485199</v>
      </c>
      <c r="H64" s="54">
        <v>121755.93912368521</v>
      </c>
      <c r="I64" s="2">
        <f>DATE(2012,4,27)</f>
        <v>41026</v>
      </c>
    </row>
    <row r="65" spans="1:9" x14ac:dyDescent="0.25">
      <c r="A65" s="2">
        <f>DATE(2012,4,30)</f>
        <v>41029</v>
      </c>
      <c r="B65" s="2"/>
      <c r="C65" s="4">
        <f t="shared" si="0"/>
        <v>0.21755939123685208</v>
      </c>
      <c r="D65" s="4">
        <f t="shared" si="1"/>
        <v>9.701960784313729E-2</v>
      </c>
      <c r="E65" s="54">
        <v>121755.93912368521</v>
      </c>
      <c r="F65" s="1">
        <v>139.87</v>
      </c>
      <c r="G65" s="8">
        <v>10063.848356485199</v>
      </c>
      <c r="H65" s="54">
        <v>121755.93912368521</v>
      </c>
      <c r="I65" s="2">
        <f>DATE(2012,4,30)</f>
        <v>41029</v>
      </c>
    </row>
    <row r="66" spans="1:9" x14ac:dyDescent="0.25">
      <c r="A66" s="2">
        <v>41030</v>
      </c>
      <c r="B66" s="2"/>
      <c r="C66" s="4">
        <f t="shared" si="0"/>
        <v>0.21755939123685239</v>
      </c>
      <c r="D66" s="4">
        <f t="shared" si="1"/>
        <v>0.10384313725490203</v>
      </c>
      <c r="E66" s="54">
        <v>121755.93912368524</v>
      </c>
      <c r="F66" s="1">
        <v>140.74</v>
      </c>
      <c r="G66" s="8">
        <v>63.848356485239499</v>
      </c>
      <c r="H66" s="54">
        <v>121755.93912368524</v>
      </c>
      <c r="I66" s="2">
        <v>41030</v>
      </c>
    </row>
    <row r="67" spans="1:9" x14ac:dyDescent="0.25">
      <c r="A67" s="2">
        <v>41032</v>
      </c>
      <c r="B67" s="2"/>
      <c r="C67" s="4">
        <f t="shared" ref="C67:C129" si="2">(E67-100000)/100000</f>
        <v>0.22437526103685698</v>
      </c>
      <c r="D67" s="4">
        <f t="shared" ref="D67:D129" si="3">(F67-127.5)/127.5</f>
        <v>9.2156862745098045E-2</v>
      </c>
      <c r="E67" s="54">
        <v>122437.5261036857</v>
      </c>
      <c r="F67" s="1">
        <v>139.25</v>
      </c>
      <c r="G67" s="8">
        <v>10739.0505008367</v>
      </c>
      <c r="H67" s="54">
        <v>122437.5261036857</v>
      </c>
      <c r="I67" s="2">
        <v>41032</v>
      </c>
    </row>
    <row r="68" spans="1:9" x14ac:dyDescent="0.25">
      <c r="A68" s="2">
        <v>41036</v>
      </c>
      <c r="B68" s="2"/>
      <c r="C68" s="4">
        <f t="shared" si="2"/>
        <v>0.22437526103685712</v>
      </c>
      <c r="D68" s="4">
        <f t="shared" si="3"/>
        <v>7.5294117647058775E-2</v>
      </c>
      <c r="E68" s="54">
        <v>122437.52610368571</v>
      </c>
      <c r="F68" s="1">
        <v>137.1</v>
      </c>
      <c r="G68" s="8">
        <v>739.05050083671597</v>
      </c>
      <c r="H68" s="54">
        <v>122437.52610368571</v>
      </c>
      <c r="I68" s="2">
        <v>41036</v>
      </c>
    </row>
    <row r="69" spans="1:9" x14ac:dyDescent="0.25">
      <c r="A69" s="2">
        <v>41038</v>
      </c>
      <c r="B69" s="2"/>
      <c r="C69" s="4">
        <f t="shared" si="2"/>
        <v>0.25644372063685006</v>
      </c>
      <c r="D69" s="4">
        <f t="shared" si="3"/>
        <v>6.4627450980392229E-2</v>
      </c>
      <c r="E69" s="54">
        <v>125644.372063685</v>
      </c>
      <c r="F69" s="1">
        <v>135.74</v>
      </c>
      <c r="G69" s="8">
        <v>23871.991410752998</v>
      </c>
      <c r="H69" s="54">
        <v>125644.372063685</v>
      </c>
      <c r="I69" s="2">
        <v>41038</v>
      </c>
    </row>
    <row r="70" spans="1:9" x14ac:dyDescent="0.25">
      <c r="A70" s="2">
        <v>41039</v>
      </c>
      <c r="B70" s="2"/>
      <c r="C70" s="4">
        <f t="shared" si="2"/>
        <v>0.23639273983685505</v>
      </c>
      <c r="D70" s="4">
        <f t="shared" si="3"/>
        <v>6.6823529411764782E-2</v>
      </c>
      <c r="E70" s="54">
        <v>123639.2739836855</v>
      </c>
      <c r="F70" s="1">
        <v>136.02000000000001</v>
      </c>
      <c r="G70" s="8">
        <v>51866.893330753002</v>
      </c>
      <c r="H70" s="54">
        <v>123639.2739836855</v>
      </c>
      <c r="I70" s="2">
        <v>41039</v>
      </c>
    </row>
    <row r="71" spans="1:9" x14ac:dyDescent="0.25">
      <c r="A71" s="2">
        <v>41040</v>
      </c>
      <c r="B71" s="2"/>
      <c r="C71" s="4">
        <f t="shared" si="2"/>
        <v>0.23639273983685505</v>
      </c>
      <c r="D71" s="4">
        <f t="shared" si="3"/>
        <v>6.360784313725501E-2</v>
      </c>
      <c r="E71" s="54">
        <v>123639.2739836855</v>
      </c>
      <c r="F71" s="1">
        <v>135.61000000000001</v>
      </c>
      <c r="G71" s="8">
        <v>41866.893330753002</v>
      </c>
      <c r="H71" s="54">
        <v>123639.2739836855</v>
      </c>
      <c r="I71" s="2">
        <v>41040</v>
      </c>
    </row>
    <row r="72" spans="1:9" x14ac:dyDescent="0.25">
      <c r="A72" s="2">
        <v>41044</v>
      </c>
      <c r="B72" s="2"/>
      <c r="C72" s="4">
        <f t="shared" si="2"/>
        <v>0.23062192443685489</v>
      </c>
      <c r="D72" s="4">
        <f t="shared" si="3"/>
        <v>4.5803921568627476E-2</v>
      </c>
      <c r="E72" s="54">
        <v>123062.19244368549</v>
      </c>
      <c r="F72" s="1">
        <v>133.34</v>
      </c>
      <c r="G72" s="8">
        <v>51289.811790753003</v>
      </c>
      <c r="H72" s="54">
        <v>123062.19244368549</v>
      </c>
      <c r="I72" s="2">
        <v>41044</v>
      </c>
    </row>
    <row r="73" spans="1:9" x14ac:dyDescent="0.25">
      <c r="A73" s="2">
        <v>41046</v>
      </c>
      <c r="B73" s="2"/>
      <c r="C73" s="4">
        <f t="shared" si="2"/>
        <v>0.23062192443685489</v>
      </c>
      <c r="D73" s="4">
        <f t="shared" si="3"/>
        <v>2.6352941176470697E-2</v>
      </c>
      <c r="E73" s="54">
        <v>123062.19244368549</v>
      </c>
      <c r="F73" s="1">
        <v>130.86000000000001</v>
      </c>
      <c r="G73" s="8">
        <v>41289.811790753003</v>
      </c>
      <c r="H73" s="54">
        <v>123062.19244368549</v>
      </c>
      <c r="I73" s="2">
        <v>41046</v>
      </c>
    </row>
    <row r="74" spans="1:9" x14ac:dyDescent="0.25">
      <c r="A74" s="2">
        <v>41050</v>
      </c>
      <c r="B74" s="2"/>
      <c r="C74" s="4">
        <f t="shared" si="2"/>
        <v>0.23062192443685489</v>
      </c>
      <c r="D74" s="4">
        <f t="shared" si="3"/>
        <v>3.5058823529411753E-2</v>
      </c>
      <c r="E74" s="54">
        <v>123062.19244368549</v>
      </c>
      <c r="F74" s="1">
        <v>131.97</v>
      </c>
      <c r="G74" s="8">
        <v>31289.811790753</v>
      </c>
      <c r="H74" s="54">
        <v>123062.19244368549</v>
      </c>
      <c r="I74" s="2">
        <v>41050</v>
      </c>
    </row>
    <row r="75" spans="1:9" x14ac:dyDescent="0.25">
      <c r="A75" s="2">
        <v>41051</v>
      </c>
      <c r="B75" s="2"/>
      <c r="C75" s="4">
        <f t="shared" si="2"/>
        <v>0.22567400773685498</v>
      </c>
      <c r="D75" s="4">
        <f t="shared" si="3"/>
        <v>3.6862745098039128E-2</v>
      </c>
      <c r="E75" s="54">
        <v>122567.4007736855</v>
      </c>
      <c r="F75" s="1">
        <v>132.19999999999999</v>
      </c>
      <c r="G75" s="8">
        <v>30795.020120753001</v>
      </c>
      <c r="H75" s="54">
        <v>122567.4007736855</v>
      </c>
      <c r="I75" s="2">
        <v>41051</v>
      </c>
    </row>
    <row r="76" spans="1:9" x14ac:dyDescent="0.25">
      <c r="A76" s="2">
        <v>41052</v>
      </c>
      <c r="B76" s="2"/>
      <c r="C76" s="4">
        <f t="shared" si="2"/>
        <v>0.22070506363685491</v>
      </c>
      <c r="D76" s="4">
        <f t="shared" si="3"/>
        <v>3.7411764705882436E-2</v>
      </c>
      <c r="E76" s="54">
        <v>122070.50636368549</v>
      </c>
      <c r="F76" s="1">
        <v>132.27000000000001</v>
      </c>
      <c r="G76" s="8">
        <v>30298.125710753</v>
      </c>
      <c r="H76" s="54">
        <v>122070.50636368549</v>
      </c>
      <c r="I76" s="2">
        <v>41052</v>
      </c>
    </row>
    <row r="77" spans="1:9" x14ac:dyDescent="0.25">
      <c r="A77" s="2">
        <v>41053</v>
      </c>
      <c r="B77" s="2"/>
      <c r="C77" s="4">
        <f t="shared" si="2"/>
        <v>0.210811321231342</v>
      </c>
      <c r="D77" s="4">
        <f t="shared" si="3"/>
        <v>3.9450980392156873E-2</v>
      </c>
      <c r="E77" s="54">
        <v>121081.1321231342</v>
      </c>
      <c r="F77" s="1">
        <v>132.53</v>
      </c>
      <c r="G77" s="8">
        <v>40152.914341218799</v>
      </c>
      <c r="H77" s="54">
        <v>121081.1321231342</v>
      </c>
      <c r="I77" s="2">
        <v>41053</v>
      </c>
    </row>
    <row r="78" spans="1:9" x14ac:dyDescent="0.25">
      <c r="A78" s="2">
        <v>41058</v>
      </c>
      <c r="B78" s="2"/>
      <c r="C78" s="4">
        <f t="shared" si="2"/>
        <v>0.20536581977121096</v>
      </c>
      <c r="D78" s="4">
        <f t="shared" si="3"/>
        <v>4.8627450980392069E-2</v>
      </c>
      <c r="E78" s="54">
        <v>120536.5819771211</v>
      </c>
      <c r="F78" s="1">
        <v>133.69999999999999</v>
      </c>
      <c r="G78" s="8">
        <v>40462.676927037399</v>
      </c>
      <c r="H78" s="54">
        <v>120536.5819771211</v>
      </c>
      <c r="I78" s="2">
        <v>41058</v>
      </c>
    </row>
    <row r="79" spans="1:9" x14ac:dyDescent="0.25">
      <c r="A79" s="2">
        <v>41059</v>
      </c>
      <c r="B79" s="2"/>
      <c r="C79" s="4">
        <f t="shared" si="2"/>
        <v>0.20891553537121102</v>
      </c>
      <c r="D79" s="4">
        <f t="shared" si="3"/>
        <v>3.341176470588228E-2</v>
      </c>
      <c r="E79" s="54">
        <v>120891.5535371211</v>
      </c>
      <c r="F79" s="1">
        <v>131.76</v>
      </c>
      <c r="G79" s="8">
        <v>40817.648487037397</v>
      </c>
      <c r="H79" s="54">
        <v>120891.5535371211</v>
      </c>
      <c r="I79" s="2">
        <v>41059</v>
      </c>
    </row>
    <row r="80" spans="1:9" x14ac:dyDescent="0.25">
      <c r="A80" s="2">
        <v>41060</v>
      </c>
      <c r="B80" s="2"/>
      <c r="C80" s="4">
        <f t="shared" si="2"/>
        <v>0.21892765657121113</v>
      </c>
      <c r="D80" s="4">
        <f t="shared" si="3"/>
        <v>3.1137254901960777E-2</v>
      </c>
      <c r="E80" s="54">
        <v>121892.76565712111</v>
      </c>
      <c r="F80" s="1">
        <v>131.47</v>
      </c>
      <c r="G80" s="8">
        <v>41818.860607037401</v>
      </c>
      <c r="H80" s="54">
        <v>121892.76565712111</v>
      </c>
      <c r="I80" s="2">
        <v>41060</v>
      </c>
    </row>
    <row r="81" spans="1:9" x14ac:dyDescent="0.25">
      <c r="A81" s="2">
        <v>41061</v>
      </c>
      <c r="B81" s="2"/>
      <c r="C81" s="4">
        <f t="shared" si="2"/>
        <v>0.21068237357121106</v>
      </c>
      <c r="D81" s="4">
        <f t="shared" si="3"/>
        <v>5.1764705882352676E-3</v>
      </c>
      <c r="E81" s="54">
        <v>121068.23735712111</v>
      </c>
      <c r="F81" s="1">
        <v>128.16</v>
      </c>
      <c r="G81" s="8">
        <v>50994.332307037403</v>
      </c>
      <c r="H81" s="54">
        <v>121068.23735712111</v>
      </c>
      <c r="I81" s="2">
        <v>41061</v>
      </c>
    </row>
    <row r="82" spans="1:9" x14ac:dyDescent="0.25">
      <c r="A82" s="2">
        <v>41064</v>
      </c>
      <c r="B82" s="2"/>
      <c r="C82" s="4">
        <f t="shared" si="2"/>
        <v>0.22067337267121095</v>
      </c>
      <c r="D82" s="4">
        <f t="shared" si="3"/>
        <v>4.7058823529411318E-3</v>
      </c>
      <c r="E82" s="54">
        <v>122067.3372671211</v>
      </c>
      <c r="F82" s="1">
        <v>128.1</v>
      </c>
      <c r="G82" s="8">
        <v>51993.4322170374</v>
      </c>
      <c r="H82" s="54">
        <v>122067.3372671211</v>
      </c>
      <c r="I82" s="2">
        <v>41064</v>
      </c>
    </row>
    <row r="83" spans="1:9" x14ac:dyDescent="0.25">
      <c r="A83" s="2">
        <v>41066</v>
      </c>
      <c r="B83" s="2"/>
      <c r="C83" s="4">
        <f t="shared" si="2"/>
        <v>0.21567337267121095</v>
      </c>
      <c r="D83" s="4">
        <f t="shared" si="3"/>
        <v>3.5058823529411753E-2</v>
      </c>
      <c r="E83" s="54">
        <v>121567.3372671211</v>
      </c>
      <c r="F83" s="1">
        <v>131.97</v>
      </c>
      <c r="G83" s="8">
        <v>51493.4322170374</v>
      </c>
      <c r="H83" s="54">
        <v>121567.3372671211</v>
      </c>
      <c r="I83" s="2">
        <v>41066</v>
      </c>
    </row>
    <row r="84" spans="1:9" x14ac:dyDescent="0.25">
      <c r="A84" s="2">
        <v>41071</v>
      </c>
      <c r="B84" s="2"/>
      <c r="C84" s="4">
        <f t="shared" si="2"/>
        <v>0.21708056497121098</v>
      </c>
      <c r="D84" s="4">
        <f t="shared" si="3"/>
        <v>3.0666666666666641E-2</v>
      </c>
      <c r="E84" s="54">
        <v>121708.0564971211</v>
      </c>
      <c r="F84" s="1">
        <v>131.41</v>
      </c>
      <c r="G84" s="8">
        <v>51708.056497121099</v>
      </c>
      <c r="H84" s="54">
        <v>121708.0564971211</v>
      </c>
      <c r="I84" s="2">
        <v>41071</v>
      </c>
    </row>
    <row r="85" spans="1:9" x14ac:dyDescent="0.25">
      <c r="A85" s="2">
        <v>41074</v>
      </c>
      <c r="B85" s="2"/>
      <c r="C85" s="4">
        <f t="shared" si="2"/>
        <v>0.21708056497121098</v>
      </c>
      <c r="D85" s="4">
        <f t="shared" si="3"/>
        <v>4.6823529411764694E-2</v>
      </c>
      <c r="E85" s="54">
        <v>121708.0564971211</v>
      </c>
      <c r="F85" s="1">
        <v>133.47</v>
      </c>
      <c r="G85" s="8">
        <v>41708.056497121099</v>
      </c>
      <c r="H85" s="54">
        <v>121708.0564971211</v>
      </c>
      <c r="I85" s="2">
        <v>41074</v>
      </c>
    </row>
    <row r="86" spans="1:9" x14ac:dyDescent="0.25">
      <c r="A86" s="2">
        <v>41075</v>
      </c>
      <c r="B86" s="2"/>
      <c r="C86" s="4">
        <f t="shared" si="2"/>
        <v>0.22708231047121111</v>
      </c>
      <c r="D86" s="4">
        <f t="shared" si="3"/>
        <v>5.207843137254891E-2</v>
      </c>
      <c r="E86" s="54">
        <v>122708.23104712111</v>
      </c>
      <c r="F86" s="1">
        <v>134.13999999999999</v>
      </c>
      <c r="G86" s="8">
        <v>42708.231047121102</v>
      </c>
      <c r="H86" s="54">
        <v>122708.23104712111</v>
      </c>
      <c r="I86" s="2">
        <v>41075</v>
      </c>
    </row>
    <row r="87" spans="1:9" x14ac:dyDescent="0.25">
      <c r="A87" s="2">
        <v>41079</v>
      </c>
      <c r="B87" s="2"/>
      <c r="C87" s="4">
        <f t="shared" si="2"/>
        <v>0.22708231047121094</v>
      </c>
      <c r="D87" s="4">
        <f t="shared" si="3"/>
        <v>6.4313725490195983E-2</v>
      </c>
      <c r="E87" s="54">
        <v>122708.23104712109</v>
      </c>
      <c r="F87" s="1">
        <v>135.69999999999999</v>
      </c>
      <c r="G87" s="8">
        <v>32708.231047121099</v>
      </c>
      <c r="H87" s="54">
        <v>122708.23104712109</v>
      </c>
      <c r="I87" s="2">
        <v>41079</v>
      </c>
    </row>
    <row r="88" spans="1:9" x14ac:dyDescent="0.25">
      <c r="A88" s="2">
        <v>41081</v>
      </c>
      <c r="B88" s="2"/>
      <c r="C88" s="4">
        <f t="shared" si="2"/>
        <v>0.22708231047121094</v>
      </c>
      <c r="D88" s="4">
        <f t="shared" si="3"/>
        <v>3.8745098039215671E-2</v>
      </c>
      <c r="E88" s="54">
        <v>122708.23104712109</v>
      </c>
      <c r="F88" s="1">
        <v>132.44</v>
      </c>
      <c r="G88" s="8">
        <v>22708.231047121099</v>
      </c>
      <c r="H88" s="54">
        <v>122708.23104712109</v>
      </c>
      <c r="I88" s="2">
        <v>41081</v>
      </c>
    </row>
    <row r="89" spans="1:9" x14ac:dyDescent="0.25">
      <c r="A89" s="2">
        <v>41082</v>
      </c>
      <c r="B89" s="2"/>
      <c r="C89" s="4">
        <f t="shared" si="2"/>
        <v>0.22708231047121094</v>
      </c>
      <c r="D89" s="4">
        <f t="shared" si="3"/>
        <v>4.6745098039215748E-2</v>
      </c>
      <c r="E89" s="54">
        <v>122708.23104712109</v>
      </c>
      <c r="F89" s="1">
        <v>133.46</v>
      </c>
      <c r="G89" s="8">
        <v>12708.2310471211</v>
      </c>
      <c r="H89" s="54">
        <v>122708.23104712109</v>
      </c>
      <c r="I89" s="2">
        <v>41082</v>
      </c>
    </row>
    <row r="90" spans="1:9" x14ac:dyDescent="0.25">
      <c r="A90" s="2">
        <v>41087</v>
      </c>
      <c r="B90" s="2"/>
      <c r="C90" s="4">
        <f t="shared" si="2"/>
        <v>0.2270823104712108</v>
      </c>
      <c r="D90" s="4">
        <f t="shared" si="3"/>
        <v>8.7686274509803971E-2</v>
      </c>
      <c r="E90" s="54">
        <v>122708.23104712108</v>
      </c>
      <c r="F90" s="1">
        <v>138.68</v>
      </c>
      <c r="G90" s="8">
        <v>2708.2310471210799</v>
      </c>
      <c r="H90" s="54">
        <v>122708.23104712108</v>
      </c>
      <c r="I90" s="2">
        <v>41087</v>
      </c>
    </row>
    <row r="91" spans="1:9" x14ac:dyDescent="0.25">
      <c r="A91" s="2">
        <f>DATE(2012,7,2)</f>
        <v>41092</v>
      </c>
      <c r="B91" s="2"/>
      <c r="C91" s="4">
        <f t="shared" si="2"/>
        <v>0.22708231047120978</v>
      </c>
      <c r="D91" s="4">
        <f t="shared" si="3"/>
        <v>7.06666666666666E-2</v>
      </c>
      <c r="E91" s="54">
        <v>122708.23104712098</v>
      </c>
      <c r="F91" s="1">
        <v>136.51</v>
      </c>
      <c r="G91" s="8">
        <v>2437.40794240897</v>
      </c>
      <c r="H91" s="54">
        <v>122708.23104712098</v>
      </c>
      <c r="I91" s="2">
        <f>DATE(2012,7,2)</f>
        <v>41092</v>
      </c>
    </row>
    <row r="92" spans="1:9" x14ac:dyDescent="0.25">
      <c r="A92" s="2">
        <f>DATE(2012,7,3)</f>
        <v>41093</v>
      </c>
      <c r="B92" s="2"/>
      <c r="C92" s="4">
        <f t="shared" si="2"/>
        <v>0.22606873577121092</v>
      </c>
      <c r="D92" s="4">
        <f t="shared" si="3"/>
        <v>7.7725490196078398E-2</v>
      </c>
      <c r="E92" s="54">
        <v>122606.87357712109</v>
      </c>
      <c r="F92" s="1">
        <v>137.41</v>
      </c>
      <c r="G92" s="8">
        <v>22092.309678168102</v>
      </c>
      <c r="H92" s="54">
        <v>122606.87357712109</v>
      </c>
      <c r="I92" s="2">
        <f>DATE(2012,7,3)</f>
        <v>41093</v>
      </c>
    </row>
    <row r="93" spans="1:9" x14ac:dyDescent="0.25">
      <c r="A93" s="2">
        <f>DATE(2012,7,5)</f>
        <v>41095</v>
      </c>
      <c r="B93" s="2"/>
      <c r="C93" s="4">
        <f t="shared" si="2"/>
        <v>0.25035445007121104</v>
      </c>
      <c r="D93" s="4">
        <f t="shared" si="3"/>
        <v>7.2862745098039153E-2</v>
      </c>
      <c r="E93" s="54">
        <v>125035.4450071211</v>
      </c>
      <c r="F93" s="1">
        <v>136.79</v>
      </c>
      <c r="G93" s="8">
        <v>34520.881108168098</v>
      </c>
      <c r="H93" s="54">
        <v>125035.4450071211</v>
      </c>
      <c r="I93" s="2">
        <f>DATE(2012,7,5)</f>
        <v>41095</v>
      </c>
    </row>
    <row r="94" spans="1:9" x14ac:dyDescent="0.25">
      <c r="A94" s="2">
        <f>DATE(2012,7,6)</f>
        <v>41096</v>
      </c>
      <c r="B94" s="2"/>
      <c r="C94" s="4">
        <f t="shared" si="2"/>
        <v>0.26035445007121105</v>
      </c>
      <c r="D94" s="4">
        <f t="shared" si="3"/>
        <v>6.2666666666666732E-2</v>
      </c>
      <c r="E94" s="54">
        <v>126035.4450071211</v>
      </c>
      <c r="F94" s="1">
        <v>135.49</v>
      </c>
      <c r="G94" s="8">
        <v>35520.881108168098</v>
      </c>
      <c r="H94" s="54">
        <v>126035.4450071211</v>
      </c>
      <c r="I94" s="2">
        <f>DATE(2012,7,6)</f>
        <v>41096</v>
      </c>
    </row>
    <row r="95" spans="1:9" x14ac:dyDescent="0.25">
      <c r="A95" s="2">
        <f>DATE(2012,7,9)</f>
        <v>41099</v>
      </c>
      <c r="B95" s="2"/>
      <c r="C95" s="4">
        <f t="shared" si="2"/>
        <v>0.27035445007121101</v>
      </c>
      <c r="D95" s="4">
        <f t="shared" si="3"/>
        <v>6.1333333333333281E-2</v>
      </c>
      <c r="E95" s="54">
        <v>127035.4450071211</v>
      </c>
      <c r="F95" s="1">
        <v>135.32</v>
      </c>
      <c r="G95" s="8">
        <v>36520.881108168098</v>
      </c>
      <c r="H95" s="54">
        <v>127035.4450071211</v>
      </c>
      <c r="I95" s="2">
        <f>DATE(2012,7,9)</f>
        <v>41099</v>
      </c>
    </row>
    <row r="96" spans="1:9" x14ac:dyDescent="0.25">
      <c r="A96" s="2">
        <f>DATE(2012,7,10)</f>
        <v>41100</v>
      </c>
      <c r="B96" s="2"/>
      <c r="C96" s="4">
        <f t="shared" si="2"/>
        <v>0.27023310980056703</v>
      </c>
      <c r="D96" s="4">
        <f t="shared" si="3"/>
        <v>5.207843137254891E-2</v>
      </c>
      <c r="E96" s="54">
        <v>127023.3109800567</v>
      </c>
      <c r="F96" s="1">
        <v>134.13999999999999</v>
      </c>
      <c r="G96" s="8">
        <v>26752.487875344701</v>
      </c>
      <c r="H96" s="54">
        <v>127023.3109800567</v>
      </c>
      <c r="I96" s="2">
        <f>DATE(2012,7,10)</f>
        <v>41100</v>
      </c>
    </row>
    <row r="97" spans="1:9" x14ac:dyDescent="0.25">
      <c r="A97" s="2">
        <f>DATE(2012,7,11)</f>
        <v>41101</v>
      </c>
      <c r="B97" s="2"/>
      <c r="C97" s="4">
        <f t="shared" si="2"/>
        <v>0.26528651060056696</v>
      </c>
      <c r="D97" s="4">
        <f t="shared" si="3"/>
        <v>5.2235294117647033E-2</v>
      </c>
      <c r="E97" s="54">
        <v>126528.6510600567</v>
      </c>
      <c r="F97" s="1">
        <v>134.16</v>
      </c>
      <c r="G97" s="8">
        <v>26257.827955344699</v>
      </c>
      <c r="H97" s="54">
        <v>126528.6510600567</v>
      </c>
      <c r="I97" s="2">
        <f>DATE(2012,7,11)</f>
        <v>41101</v>
      </c>
    </row>
    <row r="98" spans="1:9" x14ac:dyDescent="0.25">
      <c r="A98" s="2">
        <f>DATE(2012,7,12)</f>
        <v>41102</v>
      </c>
      <c r="B98" s="2"/>
      <c r="C98" s="4">
        <f t="shared" si="2"/>
        <v>0.2612431317005679</v>
      </c>
      <c r="D98" s="4">
        <f t="shared" si="3"/>
        <v>4.7137254901960711E-2</v>
      </c>
      <c r="E98" s="54">
        <v>126124.31317005679</v>
      </c>
      <c r="F98" s="1">
        <v>133.51</v>
      </c>
      <c r="G98" s="8">
        <v>35853.490065344697</v>
      </c>
      <c r="H98" s="54">
        <v>126124.31317005679</v>
      </c>
      <c r="I98" s="2">
        <f>DATE(2012,7,12)</f>
        <v>41102</v>
      </c>
    </row>
    <row r="99" spans="1:9" x14ac:dyDescent="0.25">
      <c r="A99" s="2">
        <f>DATE(2012,7,13)</f>
        <v>41103</v>
      </c>
      <c r="B99" s="2"/>
      <c r="C99" s="4">
        <f t="shared" si="2"/>
        <v>0.26124313170056701</v>
      </c>
      <c r="D99" s="4">
        <f t="shared" si="3"/>
        <v>6.4705882352941183E-2</v>
      </c>
      <c r="E99" s="54">
        <v>126124.3131700567</v>
      </c>
      <c r="F99" s="1">
        <v>135.75</v>
      </c>
      <c r="G99" s="8">
        <v>25853.4900653447</v>
      </c>
      <c r="H99" s="54">
        <v>126124.3131700567</v>
      </c>
      <c r="I99" s="2">
        <f>DATE(2012,7,13)</f>
        <v>41103</v>
      </c>
    </row>
    <row r="100" spans="1:9" x14ac:dyDescent="0.25">
      <c r="A100" s="2">
        <f>DATE(2012,7,16)</f>
        <v>41106</v>
      </c>
      <c r="B100" s="2"/>
      <c r="C100" s="4">
        <f t="shared" si="2"/>
        <v>0.26124313170056701</v>
      </c>
      <c r="D100" s="4">
        <f t="shared" si="3"/>
        <v>6.2196078431372599E-2</v>
      </c>
      <c r="E100" s="54">
        <v>126124.3131700567</v>
      </c>
      <c r="F100" s="1">
        <v>135.43</v>
      </c>
      <c r="G100" s="8">
        <v>15853.4900653447</v>
      </c>
      <c r="H100" s="54">
        <v>126124.3131700567</v>
      </c>
      <c r="I100" s="2">
        <f>DATE(2012,7,16)</f>
        <v>41106</v>
      </c>
    </row>
    <row r="101" spans="1:9" x14ac:dyDescent="0.25">
      <c r="A101" s="2">
        <f>DATE(2012,7,17)</f>
        <v>41107</v>
      </c>
      <c r="B101" s="2"/>
      <c r="C101" s="4">
        <f t="shared" si="2"/>
        <v>0.26080322910056714</v>
      </c>
      <c r="D101" s="4">
        <f t="shared" si="3"/>
        <v>6.9490196078431474E-2</v>
      </c>
      <c r="E101" s="54">
        <v>126080.32291005671</v>
      </c>
      <c r="F101" s="1">
        <v>136.36000000000001</v>
      </c>
      <c r="G101" s="8">
        <v>25809.499805344702</v>
      </c>
      <c r="H101" s="54">
        <v>126080.32291005671</v>
      </c>
      <c r="I101" s="2">
        <f>DATE(2012,7,17)</f>
        <v>41107</v>
      </c>
    </row>
    <row r="102" spans="1:9" x14ac:dyDescent="0.25">
      <c r="A102" s="2">
        <f>DATE(2012,7,18)</f>
        <v>41108</v>
      </c>
      <c r="B102" s="2"/>
      <c r="C102" s="4">
        <f t="shared" si="2"/>
        <v>0.27065763678753196</v>
      </c>
      <c r="D102" s="4">
        <f t="shared" si="3"/>
        <v>7.7411764705882388E-2</v>
      </c>
      <c r="E102" s="54">
        <v>127065.7636787532</v>
      </c>
      <c r="F102" s="1">
        <v>137.37</v>
      </c>
      <c r="G102" s="8">
        <v>27065.763678753199</v>
      </c>
      <c r="H102" s="54">
        <v>127065.7636787532</v>
      </c>
      <c r="I102" s="2">
        <f>DATE(2012,7,18)</f>
        <v>41108</v>
      </c>
    </row>
    <row r="103" spans="1:9" x14ac:dyDescent="0.25">
      <c r="A103" s="2">
        <f>DATE(2012,7,19)</f>
        <v>41109</v>
      </c>
      <c r="B103" s="2"/>
      <c r="C103" s="4">
        <f t="shared" si="2"/>
        <v>0.31147104678753212</v>
      </c>
      <c r="D103" s="4">
        <f t="shared" si="3"/>
        <v>8.0235294117646974E-2</v>
      </c>
      <c r="E103" s="54">
        <v>131147.10467875321</v>
      </c>
      <c r="F103" s="1">
        <v>137.72999999999999</v>
      </c>
      <c r="G103" s="8">
        <v>41147.104678753203</v>
      </c>
      <c r="H103" s="54">
        <v>131147.10467875321</v>
      </c>
      <c r="I103" s="2">
        <f>DATE(2012,7,19)</f>
        <v>41109</v>
      </c>
    </row>
    <row r="104" spans="1:9" x14ac:dyDescent="0.25">
      <c r="A104" s="2">
        <f>DATE(2012,7,20)</f>
        <v>41110</v>
      </c>
      <c r="B104" s="2"/>
      <c r="C104" s="4">
        <f t="shared" si="2"/>
        <v>0.31147104678753212</v>
      </c>
      <c r="D104" s="4">
        <f t="shared" si="3"/>
        <v>7.0352941176470576E-2</v>
      </c>
      <c r="E104" s="54">
        <v>131147.10467875321</v>
      </c>
      <c r="F104" s="1">
        <v>136.47</v>
      </c>
      <c r="G104" s="8">
        <v>31147.1046787532</v>
      </c>
      <c r="H104" s="54">
        <v>131147.10467875321</v>
      </c>
      <c r="I104" s="2">
        <f>DATE(2012,7,20)</f>
        <v>41110</v>
      </c>
    </row>
    <row r="105" spans="1:9" x14ac:dyDescent="0.25">
      <c r="A105" s="2">
        <f>DATE(2012,7,23)</f>
        <v>41113</v>
      </c>
      <c r="B105" s="2"/>
      <c r="C105" s="4">
        <f t="shared" si="2"/>
        <v>0.31147104678753212</v>
      </c>
      <c r="D105" s="4">
        <f t="shared" si="3"/>
        <v>5.9529411764705907E-2</v>
      </c>
      <c r="E105" s="54">
        <v>131147.10467875321</v>
      </c>
      <c r="F105" s="1">
        <v>135.09</v>
      </c>
      <c r="G105" s="8">
        <v>21147.1046787532</v>
      </c>
      <c r="H105" s="54">
        <v>131147.10467875321</v>
      </c>
      <c r="I105" s="2">
        <f>DATE(2012,7,23)</f>
        <v>41113</v>
      </c>
    </row>
    <row r="106" spans="1:9" x14ac:dyDescent="0.25">
      <c r="A106" s="2">
        <f>DATE(2012,7,23)</f>
        <v>41113</v>
      </c>
      <c r="B106" s="2"/>
      <c r="C106" s="4">
        <f t="shared" si="2"/>
        <v>0.31147104678753212</v>
      </c>
      <c r="D106" s="4">
        <f t="shared" si="3"/>
        <v>5.9529411764705907E-2</v>
      </c>
      <c r="E106" s="54">
        <v>131147.10467875321</v>
      </c>
      <c r="F106" s="1">
        <v>135.09</v>
      </c>
      <c r="G106" s="8">
        <v>11147.1046787532</v>
      </c>
      <c r="H106" s="54">
        <v>131147.10467875321</v>
      </c>
      <c r="I106" s="2">
        <f>DATE(2012,7,23)</f>
        <v>41113</v>
      </c>
    </row>
    <row r="107" spans="1:9" x14ac:dyDescent="0.25">
      <c r="A107" s="2">
        <f>DATE(2012,7,24)</f>
        <v>41114</v>
      </c>
      <c r="B107" s="2"/>
      <c r="C107" s="4">
        <f t="shared" si="2"/>
        <v>0.3114710467875324</v>
      </c>
      <c r="D107" s="4">
        <f t="shared" si="3"/>
        <v>5.0431372549019658E-2</v>
      </c>
      <c r="E107" s="54">
        <v>131147.10467875324</v>
      </c>
      <c r="F107" s="1">
        <v>133.93</v>
      </c>
      <c r="G107" s="8">
        <v>1147.10467875325</v>
      </c>
      <c r="H107" s="54">
        <v>131147.10467875324</v>
      </c>
      <c r="I107" s="2">
        <f>DATE(2012,7,24)</f>
        <v>41114</v>
      </c>
    </row>
    <row r="108" spans="1:9" x14ac:dyDescent="0.25">
      <c r="A108" s="2">
        <f>DATE(2012,7,25)</f>
        <v>41115</v>
      </c>
      <c r="B108" s="2"/>
      <c r="C108" s="4">
        <f t="shared" si="2"/>
        <v>0.31147104678752918</v>
      </c>
      <c r="D108" s="4">
        <f t="shared" si="3"/>
        <v>5.0666666666666728E-2</v>
      </c>
      <c r="E108" s="54">
        <v>131147.10467875292</v>
      </c>
      <c r="F108" s="1">
        <v>133.96</v>
      </c>
      <c r="G108" s="8">
        <v>1032.3942108779199</v>
      </c>
      <c r="H108" s="54">
        <v>131147.10467875292</v>
      </c>
      <c r="I108" s="2">
        <f>DATE(2012,7,25)</f>
        <v>41115</v>
      </c>
    </row>
    <row r="109" spans="1:9" x14ac:dyDescent="0.25">
      <c r="A109" s="2">
        <f>DATE(2012,7,26)</f>
        <v>41116</v>
      </c>
      <c r="B109" s="2"/>
      <c r="C109" s="4">
        <f t="shared" si="2"/>
        <v>0.31147104678753124</v>
      </c>
      <c r="D109" s="4">
        <f t="shared" si="3"/>
        <v>6.7999999999999908E-2</v>
      </c>
      <c r="E109" s="54">
        <v>131147.10467875312</v>
      </c>
      <c r="F109" s="1">
        <v>136.16999999999999</v>
      </c>
      <c r="G109" s="8">
        <v>929.15478979013005</v>
      </c>
      <c r="H109" s="54">
        <v>131147.10467875312</v>
      </c>
      <c r="I109" s="2">
        <f>DATE(2012,7,26)</f>
        <v>41116</v>
      </c>
    </row>
    <row r="110" spans="1:9" x14ac:dyDescent="0.25">
      <c r="A110" s="2">
        <f>DATE(2012,7,27)</f>
        <v>41117</v>
      </c>
      <c r="B110" s="2"/>
      <c r="C110" s="4">
        <f t="shared" si="2"/>
        <v>0.33259780738753092</v>
      </c>
      <c r="D110" s="4">
        <f t="shared" si="3"/>
        <v>8.7686274509803971E-2</v>
      </c>
      <c r="E110" s="54">
        <v>133259.78073875309</v>
      </c>
      <c r="F110" s="1">
        <v>138.68</v>
      </c>
      <c r="G110" s="8">
        <v>12948.915370811101</v>
      </c>
      <c r="H110" s="54">
        <v>133259.78073875309</v>
      </c>
      <c r="I110" s="2">
        <f>DATE(2012,7,27)</f>
        <v>41117</v>
      </c>
    </row>
    <row r="111" spans="1:9" x14ac:dyDescent="0.25">
      <c r="A111" s="2">
        <f>DATE(2012,7,30)</f>
        <v>41120</v>
      </c>
      <c r="B111" s="2"/>
      <c r="C111" s="4">
        <f t="shared" si="2"/>
        <v>0.3325978073875312</v>
      </c>
      <c r="D111" s="4">
        <f t="shared" si="3"/>
        <v>8.7686274509803971E-2</v>
      </c>
      <c r="E111" s="54">
        <v>133259.78073875312</v>
      </c>
      <c r="F111" s="1">
        <v>138.68</v>
      </c>
      <c r="G111" s="8">
        <v>2948.9153708111198</v>
      </c>
      <c r="H111" s="54">
        <v>133259.78073875312</v>
      </c>
      <c r="I111" s="2">
        <f>DATE(2012,7,30)</f>
        <v>41120</v>
      </c>
    </row>
    <row r="112" spans="1:9" x14ac:dyDescent="0.25">
      <c r="A112" s="2">
        <f>DATE(2012,7,31)</f>
        <v>41121</v>
      </c>
      <c r="B112" s="2"/>
      <c r="C112" s="4">
        <f t="shared" si="2"/>
        <v>0.33259780738753003</v>
      </c>
      <c r="D112" s="4">
        <f t="shared" si="3"/>
        <v>8.007843137254908E-2</v>
      </c>
      <c r="E112" s="54">
        <v>133259.780738753</v>
      </c>
      <c r="F112" s="1">
        <v>137.71</v>
      </c>
      <c r="G112" s="8">
        <v>2654.0238337300102</v>
      </c>
      <c r="H112" s="54">
        <v>133259.780738753</v>
      </c>
      <c r="I112" s="2">
        <f>DATE(2012,7,31)</f>
        <v>41121</v>
      </c>
    </row>
    <row r="113" spans="1:9" x14ac:dyDescent="0.25">
      <c r="A113" s="2">
        <f>DATE(2012,8,1)</f>
        <v>41122</v>
      </c>
      <c r="B113" s="1"/>
      <c r="C113" s="4">
        <f t="shared" si="2"/>
        <v>0.33259780738753003</v>
      </c>
      <c r="D113" s="4">
        <f t="shared" si="3"/>
        <v>7.9137254901960816E-2</v>
      </c>
      <c r="E113" s="8">
        <v>133259.780738753</v>
      </c>
      <c r="F113" s="1">
        <v>137.59</v>
      </c>
      <c r="G113" s="8">
        <v>2388.621450357</v>
      </c>
      <c r="H113" s="8">
        <v>133259.780738753</v>
      </c>
      <c r="I113" s="2">
        <f>DATE(2012,8,1)</f>
        <v>41122</v>
      </c>
    </row>
    <row r="114" spans="1:9" x14ac:dyDescent="0.25">
      <c r="A114" s="2">
        <f>DATE(2012,8,2)</f>
        <v>41123</v>
      </c>
      <c r="B114" s="1"/>
      <c r="C114" s="4">
        <f t="shared" si="2"/>
        <v>0.32752985285359898</v>
      </c>
      <c r="D114" s="4">
        <f t="shared" si="3"/>
        <v>7.1686274509803818E-2</v>
      </c>
      <c r="E114" s="8">
        <v>132752.9852853599</v>
      </c>
      <c r="F114" s="1">
        <v>136.63999999999999</v>
      </c>
      <c r="G114" s="8">
        <v>11757.6743198029</v>
      </c>
      <c r="H114" s="8">
        <v>132752.9852853599</v>
      </c>
      <c r="I114" s="2">
        <f>DATE(2012,8,2)</f>
        <v>41123</v>
      </c>
    </row>
    <row r="115" spans="1:9" x14ac:dyDescent="0.25">
      <c r="A115" s="2">
        <f>DATE(2012,8,5)</f>
        <v>41126</v>
      </c>
      <c r="B115" s="1"/>
      <c r="C115" s="4">
        <f t="shared" si="2"/>
        <v>0.32579598185359909</v>
      </c>
      <c r="D115" s="4">
        <f t="shared" si="3"/>
        <v>9.2941176470588194E-2</v>
      </c>
      <c r="E115" s="8">
        <v>132579.59818535991</v>
      </c>
      <c r="F115" s="1">
        <v>139.35</v>
      </c>
      <c r="G115" s="8">
        <v>11584.2872198029</v>
      </c>
      <c r="H115" s="8">
        <v>132579.59818535991</v>
      </c>
      <c r="I115" s="2">
        <f>DATE(2012,8,5)</f>
        <v>41126</v>
      </c>
    </row>
    <row r="116" spans="1:9" x14ac:dyDescent="0.25">
      <c r="A116" s="2">
        <f>DATE(2012,8,6)</f>
        <v>41127</v>
      </c>
      <c r="B116" s="1"/>
      <c r="C116" s="4">
        <f t="shared" si="2"/>
        <v>0.32579598185359848</v>
      </c>
      <c r="D116" s="4">
        <f t="shared" si="3"/>
        <v>9.5058823529411807E-2</v>
      </c>
      <c r="E116" s="8">
        <v>132579.59818535985</v>
      </c>
      <c r="F116" s="1">
        <v>139.62</v>
      </c>
      <c r="G116" s="8">
        <v>1584.2872198028599</v>
      </c>
      <c r="H116" s="8">
        <v>132579.59818535985</v>
      </c>
      <c r="I116" s="2">
        <f>DATE(2012,8,6)</f>
        <v>41127</v>
      </c>
    </row>
    <row r="117" spans="1:9" x14ac:dyDescent="0.25">
      <c r="A117" s="2">
        <f>DATE(2012,8,7)</f>
        <v>41128</v>
      </c>
      <c r="B117" s="1"/>
      <c r="C117" s="4">
        <f t="shared" si="2"/>
        <v>0.36519734535359605</v>
      </c>
      <c r="D117" s="4">
        <f t="shared" si="3"/>
        <v>0.10054901960784308</v>
      </c>
      <c r="E117" s="8">
        <v>136519.7345353596</v>
      </c>
      <c r="F117" s="1">
        <v>140.32</v>
      </c>
      <c r="G117" s="8">
        <v>25365.9948478226</v>
      </c>
      <c r="H117" s="8">
        <v>136519.7345353596</v>
      </c>
      <c r="I117" s="2">
        <f>DATE(2012,8,7)</f>
        <v>41128</v>
      </c>
    </row>
    <row r="118" spans="1:9" x14ac:dyDescent="0.25">
      <c r="A118" s="2">
        <f>DATE(2012,8,8)</f>
        <v>41129</v>
      </c>
      <c r="B118" s="1"/>
      <c r="C118" s="4">
        <f t="shared" si="2"/>
        <v>0.36550465337728705</v>
      </c>
      <c r="D118" s="4">
        <f t="shared" si="3"/>
        <v>0.10188235294117655</v>
      </c>
      <c r="E118" s="8">
        <v>136550.4653377287</v>
      </c>
      <c r="F118" s="1">
        <v>140.49</v>
      </c>
      <c r="G118" s="8">
        <v>15662.128033564701</v>
      </c>
      <c r="H118" s="8">
        <v>136550.4653377287</v>
      </c>
      <c r="I118" s="2">
        <f>DATE(2012,8,8)</f>
        <v>41129</v>
      </c>
    </row>
    <row r="119" spans="1:9" x14ac:dyDescent="0.25">
      <c r="A119" s="2">
        <f>DATE(2012,8,9)</f>
        <v>41130</v>
      </c>
      <c r="B119" s="1"/>
      <c r="C119" s="4">
        <f t="shared" si="2"/>
        <v>0.36616305267728688</v>
      </c>
      <c r="D119" s="4">
        <f t="shared" si="3"/>
        <v>0.10282352941176481</v>
      </c>
      <c r="E119" s="8">
        <v>136616.30526772869</v>
      </c>
      <c r="F119" s="1">
        <v>140.61000000000001</v>
      </c>
      <c r="G119" s="8">
        <v>25727.967963564701</v>
      </c>
      <c r="H119" s="8">
        <v>136616.30526772869</v>
      </c>
      <c r="I119" s="2">
        <f>DATE(2012,8,9)</f>
        <v>41130</v>
      </c>
    </row>
    <row r="120" spans="1:9" x14ac:dyDescent="0.25">
      <c r="A120" s="2">
        <f>DATE(2012,8,10)</f>
        <v>41131</v>
      </c>
      <c r="B120" s="1"/>
      <c r="C120" s="4">
        <f t="shared" si="2"/>
        <v>0.36616305267728688</v>
      </c>
      <c r="D120" s="4">
        <f t="shared" si="3"/>
        <v>0.10462745098039218</v>
      </c>
      <c r="E120" s="8">
        <v>136616.30526772869</v>
      </c>
      <c r="F120" s="1">
        <v>140.84</v>
      </c>
      <c r="G120" s="8">
        <v>15727.967963564701</v>
      </c>
      <c r="H120" s="8">
        <v>136616.30526772869</v>
      </c>
      <c r="I120" s="2">
        <f>DATE(2012,8,10)</f>
        <v>41131</v>
      </c>
    </row>
    <row r="121" spans="1:9" x14ac:dyDescent="0.25">
      <c r="A121" s="2">
        <f>DATE(2012,8,13)</f>
        <v>41134</v>
      </c>
      <c r="B121" s="1"/>
      <c r="C121" s="4">
        <f t="shared" si="2"/>
        <v>0.36616305267728688</v>
      </c>
      <c r="D121" s="4">
        <f t="shared" si="3"/>
        <v>0.1040784313725491</v>
      </c>
      <c r="E121" s="8">
        <v>136616.30526772869</v>
      </c>
      <c r="F121" s="1">
        <v>140.77000000000001</v>
      </c>
      <c r="G121" s="8">
        <v>15727.967963564701</v>
      </c>
      <c r="H121" s="8">
        <v>136616.30526772869</v>
      </c>
      <c r="I121" s="2">
        <f>DATE(2012,8,13)</f>
        <v>41134</v>
      </c>
    </row>
    <row r="122" spans="1:9" x14ac:dyDescent="0.25">
      <c r="A122" s="2">
        <f>DATE(2012,8,14)</f>
        <v>41135</v>
      </c>
      <c r="B122" s="1"/>
      <c r="C122" s="4">
        <f t="shared" si="2"/>
        <v>0.36643967787728704</v>
      </c>
      <c r="D122" s="4">
        <f t="shared" si="3"/>
        <v>0.104235294117647</v>
      </c>
      <c r="E122" s="8">
        <v>136643.9677877287</v>
      </c>
      <c r="F122" s="1">
        <v>140.79</v>
      </c>
      <c r="G122" s="61">
        <v>15755.630483564701</v>
      </c>
      <c r="H122" s="8">
        <v>136643.9677877287</v>
      </c>
      <c r="I122" s="2">
        <f>DATE(2012,8,14)</f>
        <v>41135</v>
      </c>
    </row>
    <row r="123" spans="1:9" x14ac:dyDescent="0.25">
      <c r="A123" s="2">
        <f>DATE(2012,8,15)</f>
        <v>41136</v>
      </c>
      <c r="B123" s="1"/>
      <c r="C123" s="4">
        <f t="shared" si="2"/>
        <v>0.37433813817728689</v>
      </c>
      <c r="D123" s="4">
        <f t="shared" si="3"/>
        <v>0.10549019607843128</v>
      </c>
      <c r="E123" s="8">
        <v>137433.81381772869</v>
      </c>
      <c r="F123" s="1">
        <v>140.94999999999999</v>
      </c>
      <c r="G123" s="8">
        <v>26545.476513564699</v>
      </c>
      <c r="H123" s="8">
        <v>137433.81381772869</v>
      </c>
      <c r="I123" s="2">
        <f>DATE(2012,8,15)</f>
        <v>41136</v>
      </c>
    </row>
    <row r="124" spans="1:9" x14ac:dyDescent="0.25">
      <c r="A124" s="2">
        <f>DATE(2012,8,16)</f>
        <v>41137</v>
      </c>
      <c r="B124" s="1"/>
      <c r="C124" s="4">
        <f t="shared" si="2"/>
        <v>0.37433813817728689</v>
      </c>
      <c r="D124" s="4">
        <f t="shared" si="3"/>
        <v>0.11364705882352949</v>
      </c>
      <c r="E124" s="8">
        <v>137433.81381772869</v>
      </c>
      <c r="F124" s="1">
        <v>141.99</v>
      </c>
      <c r="G124" s="8">
        <v>16545.476513564699</v>
      </c>
      <c r="H124" s="8">
        <v>137433.81381772869</v>
      </c>
      <c r="I124" s="2">
        <f>DATE(2012,8,16)</f>
        <v>41137</v>
      </c>
    </row>
    <row r="125" spans="1:9" x14ac:dyDescent="0.25">
      <c r="A125" s="2">
        <f>DATE(2012,8,17)</f>
        <v>41138</v>
      </c>
      <c r="B125" s="1"/>
      <c r="C125" s="4">
        <f t="shared" si="2"/>
        <v>0.39457628827728708</v>
      </c>
      <c r="D125" s="4">
        <f t="shared" si="3"/>
        <v>0.11513725490196083</v>
      </c>
      <c r="E125" s="8">
        <v>139457.62882772871</v>
      </c>
      <c r="F125" s="1">
        <v>142.18</v>
      </c>
      <c r="G125" s="8">
        <v>28569.291523564701</v>
      </c>
      <c r="H125" s="8">
        <v>139457.62882772871</v>
      </c>
      <c r="I125" s="2">
        <f>DATE(2012,8,17)</f>
        <v>41138</v>
      </c>
    </row>
    <row r="126" spans="1:9" x14ac:dyDescent="0.25">
      <c r="A126" s="2">
        <f>DATE(2012,8,20)</f>
        <v>41141</v>
      </c>
      <c r="B126" s="1"/>
      <c r="C126" s="4">
        <f t="shared" si="2"/>
        <v>0.41980231387728711</v>
      </c>
      <c r="D126" s="4">
        <f t="shared" si="3"/>
        <v>0.11521568627450979</v>
      </c>
      <c r="E126" s="8">
        <v>141980.23138772871</v>
      </c>
      <c r="F126" s="1">
        <v>142.19</v>
      </c>
      <c r="G126" s="8">
        <v>41091.894083564701</v>
      </c>
      <c r="H126" s="8">
        <v>141980.23138772871</v>
      </c>
      <c r="I126" s="2">
        <f>DATE(2012,8,20)</f>
        <v>41141</v>
      </c>
    </row>
    <row r="127" spans="1:9" x14ac:dyDescent="0.25">
      <c r="A127" s="2">
        <f>DATE(2012,8,21)</f>
        <v>41142</v>
      </c>
      <c r="B127" s="1"/>
      <c r="C127" s="4">
        <f t="shared" si="2"/>
        <v>0.42154825007728708</v>
      </c>
      <c r="D127" s="4">
        <f t="shared" si="3"/>
        <v>0.11184313725490189</v>
      </c>
      <c r="E127" s="8">
        <v>142154.82500772871</v>
      </c>
      <c r="F127" s="1">
        <v>141.76</v>
      </c>
      <c r="G127" s="8">
        <v>41266.4877035647</v>
      </c>
      <c r="H127" s="8">
        <v>142154.82500772871</v>
      </c>
      <c r="I127" s="2">
        <f>DATE(2012,8,21)</f>
        <v>41142</v>
      </c>
    </row>
    <row r="128" spans="1:9" x14ac:dyDescent="0.25">
      <c r="A128" s="2">
        <f>DATE(2012,8,22)</f>
        <v>41143</v>
      </c>
      <c r="B128" s="1"/>
      <c r="C128" s="4">
        <f t="shared" si="2"/>
        <v>0.42154825007728708</v>
      </c>
      <c r="D128" s="4">
        <f t="shared" si="3"/>
        <v>0.1098823529411764</v>
      </c>
      <c r="E128" s="8">
        <v>142154.82500772871</v>
      </c>
      <c r="F128" s="1">
        <v>141.51</v>
      </c>
      <c r="G128" s="8">
        <v>31266.4877035647</v>
      </c>
      <c r="H128" s="8">
        <v>142154.82500772871</v>
      </c>
      <c r="I128" s="2">
        <f>DATE(2012,8,22)</f>
        <v>41143</v>
      </c>
    </row>
    <row r="129" spans="1:9" x14ac:dyDescent="0.25">
      <c r="A129" s="1"/>
      <c r="B129" s="1"/>
      <c r="C129" s="4">
        <f t="shared" si="2"/>
        <v>0.43874857846189991</v>
      </c>
      <c r="D129" s="4">
        <f t="shared" si="3"/>
        <v>0.1098823529411764</v>
      </c>
      <c r="E129" s="8">
        <v>143874.85784618999</v>
      </c>
      <c r="F129" s="1">
        <v>141.51</v>
      </c>
      <c r="G129" s="8">
        <v>133874.85784618999</v>
      </c>
      <c r="H129" s="8">
        <v>143874.85784618999</v>
      </c>
      <c r="I129" s="2">
        <f>DATE(2012,8,22)</f>
        <v>41143</v>
      </c>
    </row>
  </sheetData>
  <pageMargins left="0.7" right="0.7" top="0.75" bottom="0.75" header="0.3" footer="0.3"/>
  <pageSetup orientation="portrait" horizontalDpi="2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8" sqref="V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 Perf</vt:lpstr>
      <vt:lpstr>Calculation </vt:lpstr>
      <vt:lpstr>Chart</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ghaffari</dc:creator>
  <cp:lastModifiedBy>Ameen</cp:lastModifiedBy>
  <dcterms:created xsi:type="dcterms:W3CDTF">2012-08-02T15:50:52Z</dcterms:created>
  <dcterms:modified xsi:type="dcterms:W3CDTF">2012-08-26T17:58:17Z</dcterms:modified>
</cp:coreProperties>
</file>