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sondermanjj\Dropbox\RP\Magic Item Parser\"/>
    </mc:Choice>
  </mc:AlternateContent>
  <bookViews>
    <workbookView xWindow="0" yWindow="0" windowWidth="23040" windowHeight="9396" activeTab="1"/>
  </bookViews>
  <sheets>
    <sheet name="Form Responses 1" sheetId="1" r:id="rId1"/>
    <sheet name="Updated 23Mar2014" sheetId="2" r:id="rId2"/>
    <sheet name="Notes" sheetId="3" r:id="rId3"/>
  </sheets>
  <definedNames>
    <definedName name="_xlnm._FilterDatabase" localSheetId="1" hidden="1">'Updated 23Mar2014'!$A$1:$AY$2463</definedName>
  </definedNames>
  <calcPr calcId="152511"/>
</workbook>
</file>

<file path=xl/calcChain.xml><?xml version="1.0" encoding="utf-8"?>
<calcChain xmlns="http://schemas.openxmlformats.org/spreadsheetml/2006/main">
  <c r="A2" i="3" l="1"/>
  <c r="AT184" i="2"/>
  <c r="AT174" i="2"/>
  <c r="AT173" i="2"/>
  <c r="AT172" i="2"/>
  <c r="AT171" i="2"/>
  <c r="AT170" i="2"/>
  <c r="AT169" i="2"/>
  <c r="AT168" i="2"/>
  <c r="AT167" i="2"/>
  <c r="AT166" i="2"/>
  <c r="AT165" i="2"/>
  <c r="AT164" i="2"/>
  <c r="AT163" i="2"/>
  <c r="AT162" i="2"/>
  <c r="AT161" i="2"/>
  <c r="AT132" i="2"/>
  <c r="AT131" i="2"/>
  <c r="AT130" i="2"/>
  <c r="AT129" i="2"/>
  <c r="AT128" i="2"/>
  <c r="AT127" i="2"/>
  <c r="AT126" i="2"/>
  <c r="AT125" i="2"/>
  <c r="AT124" i="2"/>
  <c r="AT123" i="2"/>
  <c r="AT122" i="2"/>
  <c r="AT121" i="2"/>
  <c r="AT120" i="2"/>
  <c r="AT119" i="2"/>
  <c r="AT118" i="2"/>
  <c r="AT117" i="2"/>
  <c r="AT116" i="2"/>
  <c r="AT115" i="2"/>
  <c r="AT114" i="2"/>
  <c r="AT113" i="2"/>
  <c r="AT112" i="2"/>
  <c r="AT111" i="2"/>
  <c r="AT110" i="2"/>
  <c r="AT109" i="2"/>
  <c r="AT108" i="2"/>
  <c r="AT107" i="2"/>
  <c r="AT106" i="2"/>
  <c r="AT105" i="2"/>
  <c r="AT104" i="2"/>
  <c r="AT103" i="2"/>
  <c r="AT102" i="2"/>
  <c r="AT101" i="2"/>
  <c r="AT100" i="2"/>
  <c r="AT99" i="2"/>
  <c r="AT98" i="2"/>
  <c r="AT97" i="2"/>
  <c r="AT96" i="2"/>
  <c r="AT95" i="2"/>
  <c r="AT94" i="2"/>
  <c r="AT93" i="2"/>
  <c r="AT92" i="2"/>
  <c r="AT91" i="2"/>
  <c r="AT90" i="2"/>
  <c r="AT89" i="2"/>
  <c r="AT88" i="2"/>
  <c r="AT87" i="2"/>
  <c r="AT86" i="2"/>
  <c r="AT85" i="2"/>
  <c r="AT84" i="2"/>
  <c r="AT83" i="2"/>
  <c r="AT82" i="2"/>
  <c r="AT81" i="2"/>
  <c r="AT80" i="2"/>
  <c r="AT79" i="2"/>
  <c r="AT78" i="2"/>
  <c r="AT77" i="2"/>
  <c r="AT76" i="2"/>
  <c r="AT75" i="2"/>
  <c r="AT74" i="2"/>
  <c r="AT73" i="2"/>
  <c r="AT72" i="2"/>
  <c r="AT71" i="2"/>
  <c r="AT70" i="2"/>
  <c r="AT69" i="2"/>
  <c r="AT68" i="2"/>
  <c r="AT67" i="2"/>
  <c r="AT66" i="2"/>
  <c r="AT65" i="2"/>
  <c r="AT64" i="2"/>
  <c r="AT63" i="2"/>
  <c r="AT47" i="2"/>
  <c r="AT46" i="2"/>
  <c r="AT45" i="2"/>
  <c r="AT44" i="2"/>
  <c r="AT43" i="2"/>
  <c r="AT42" i="2"/>
  <c r="AT41" i="2"/>
  <c r="AT40" i="2"/>
  <c r="AT39" i="2"/>
  <c r="AT38" i="2"/>
  <c r="AT37" i="2"/>
  <c r="AT36" i="2"/>
  <c r="AT35" i="2"/>
  <c r="AT34" i="2"/>
  <c r="AT33" i="2"/>
  <c r="AT32" i="2"/>
  <c r="AT31" i="2"/>
  <c r="AT30" i="2"/>
  <c r="AT29" i="2"/>
  <c r="AT28" i="2"/>
  <c r="AT27" i="2"/>
  <c r="AT26" i="2"/>
  <c r="AT25" i="2"/>
  <c r="AT24" i="2"/>
  <c r="AT23" i="2"/>
  <c r="AT22" i="2"/>
  <c r="AT21" i="2"/>
  <c r="AT20" i="2"/>
  <c r="AT19" i="2"/>
  <c r="AT18" i="2"/>
  <c r="AT17" i="2"/>
  <c r="AT16" i="2"/>
  <c r="AT15" i="2"/>
  <c r="AT14" i="2"/>
  <c r="AT13" i="2"/>
  <c r="AT12" i="2"/>
  <c r="AT11" i="2"/>
  <c r="AT10" i="2"/>
  <c r="AT9" i="2"/>
  <c r="AT8" i="2"/>
  <c r="AT7" i="2"/>
  <c r="AT6" i="2"/>
  <c r="AT5" i="2"/>
  <c r="AT4" i="2"/>
  <c r="AT3" i="2"/>
  <c r="AT2" i="2"/>
</calcChain>
</file>

<file path=xl/sharedStrings.xml><?xml version="1.0" encoding="utf-8"?>
<sst xmlns="http://schemas.openxmlformats.org/spreadsheetml/2006/main" count="23891" uniqueCount="5021">
  <si>
    <t>Section 15: Copyright Notice – Monster Database</t>
  </si>
  <si>
    <t>Timestamp</t>
  </si>
  <si>
    <t>Domanda senza titolo</t>
  </si>
  <si>
    <t>Name</t>
  </si>
  <si>
    <t>Purchase Price (gp)</t>
  </si>
  <si>
    <t>Description</t>
  </si>
  <si>
    <t>Aura_Strength</t>
  </si>
  <si>
    <t xml:space="preserve">23 Mar 2014: updated for AP 78, Champions Of Balance and Tears At Bitter Manor </t>
  </si>
  <si>
    <t>Aura_School1</t>
  </si>
  <si>
    <t>Aura_School2</t>
  </si>
  <si>
    <t>Aura_School3</t>
  </si>
  <si>
    <t>Aura_School4</t>
  </si>
  <si>
    <t>(subschool1)</t>
  </si>
  <si>
    <t>(subschool2)</t>
  </si>
  <si>
    <t>[Descriptor1]</t>
  </si>
  <si>
    <t>[Descriptor2]</t>
  </si>
  <si>
    <t>[Descriptor3]</t>
  </si>
  <si>
    <t>CL</t>
  </si>
  <si>
    <t>Slot</t>
  </si>
  <si>
    <t>Weight (lbs.)</t>
  </si>
  <si>
    <t>Crafting Requirements</t>
  </si>
  <si>
    <t>Craft Cost (gp)</t>
  </si>
  <si>
    <t>Group</t>
  </si>
  <si>
    <t>Source</t>
  </si>
  <si>
    <t>AL</t>
  </si>
  <si>
    <t>Int</t>
  </si>
  <si>
    <t>Wis</t>
  </si>
  <si>
    <t>Cha</t>
  </si>
  <si>
    <t>Ego</t>
  </si>
  <si>
    <t>23 Feb 2014: Updated for AP 78, Bastards Of Golarion</t>
  </si>
  <si>
    <t>Communication</t>
  </si>
  <si>
    <t>Senses</t>
  </si>
  <si>
    <t>Powers</t>
  </si>
  <si>
    <t>MagicItems</t>
  </si>
  <si>
    <t>26 Jan 2014: updated for AP 77, Osirion, Legacy Of Pharaohs, People Of The Sands</t>
  </si>
  <si>
    <t>Destruction</t>
  </si>
  <si>
    <t>MinorArtifactFlag</t>
  </si>
  <si>
    <t>28 Dec 2013: updated for Magical Marketplace,Wardens Of The Reborn Forge, AP 76. add field for Universkal aura.</t>
  </si>
  <si>
    <t>MajorArtifactFlag</t>
  </si>
  <si>
    <t>Abjuration</t>
  </si>
  <si>
    <t>17 Nov 2013: updated for AP 75, Towns Of The Inner Sea, Blood Of The Moon. Added new field “illusion” which is aura type updated old records 83 for this aura type</t>
  </si>
  <si>
    <t>Conjuration</t>
  </si>
  <si>
    <t>29 Sep 2013: updated for AP 74, Mythic Origins, Mythic Realms</t>
  </si>
  <si>
    <t>Divination</t>
  </si>
  <si>
    <t>Enchantment</t>
  </si>
  <si>
    <t>Evocation</t>
  </si>
  <si>
    <t>02 Sep 2013: updated for AP 73,Wrath Of The Righteous, Faiths &amp; Philosophies, Demon Hunter's Handbook, Demons Revisited, Mythic Adventures</t>
  </si>
  <si>
    <t>Necromancy</t>
  </si>
  <si>
    <t>Transmutation</t>
  </si>
  <si>
    <t>28 Jul 2013: updated for AP 72,Dragonslayer's Handbook, The Worldwound,Pathfinder Society Primer, The Dragon's Demand</t>
  </si>
  <si>
    <t>AuraStrength</t>
  </si>
  <si>
    <t>06 Jul 2013: updated for We Be Goblins Too</t>
  </si>
  <si>
    <t>WeightValue</t>
  </si>
  <si>
    <t>PriceValue</t>
  </si>
  <si>
    <t>CostValue</t>
  </si>
  <si>
    <t>29 Jun 2013: Updated for Kobolds Of Golarion &amp; Quests and Campaigns, AP 71</t>
  </si>
  <si>
    <t>Languages</t>
  </si>
  <si>
    <t>BaseItem</t>
  </si>
  <si>
    <t>02 Jun 2013: updated for Doom Comes To Dustpawn, Chronicle Of The Righteous, AP 70. New Core rule errata applied.</t>
  </si>
  <si>
    <t>LinkText</t>
  </si>
  <si>
    <t>id</t>
  </si>
  <si>
    <t>21 Apr 2013: updated for Champions Of Purity, Fangwood Keep and AP 69</t>
  </si>
  <si>
    <t>Mythic</t>
  </si>
  <si>
    <t>24 mar 2013: updated for AP 68 and Dungeoneers Handbook</t>
  </si>
  <si>
    <t>LegendaryWeapon</t>
  </si>
  <si>
    <t>Illusion</t>
  </si>
  <si>
    <t>23 Feb 2013: Updated for Animal Archive, Thornkeep &amp; AP 67</t>
  </si>
  <si>
    <t>Universal</t>
  </si>
  <si>
    <t>06 Feb 2013: Updated for AP 66 and People Of The North</t>
  </si>
  <si>
    <t>24 Dec 2012: updated for AP 65, Blood Of The Night and Mystery Monsters Revisited</t>
  </si>
  <si>
    <t>Dagger of Venom</t>
  </si>
  <si>
    <t>02 Dec 2012: updated for AP 64</t>
  </si>
  <si>
    <t>10 Nov 2012: Updated for AP 63 and Murder's Mark</t>
  </si>
  <si>
    <t>30 Sep 2012: Ultimate Equipment complete and de-duped. Updated for AP 62, Artifacts &amp; Legends and Knights Of The Inner Sea</t>
  </si>
  <si>
    <t>16 Sep 2012: Updated for Ultimate Equipment slotless wondrous items through Hs</t>
  </si>
  <si>
    <t>08 Sep 2012: Updated with Ultimate Equipment through shoulder wondrous items. Removed dups since quite a few items in Ultimate Equipment have appeared before</t>
  </si>
  <si>
    <t>27 Aug 2012: Updated withall of RotRL-AE-Appendix and all armor from Ultimate Equipment</t>
  </si>
  <si>
    <t>19 Aug 2012: updated AP 60 &amp; 61, and started on RotRL-AE-Appendix</t>
  </si>
  <si>
    <t>22 Jul 2012: AP 58 &amp; 59, name field is now just name, added linkedtext and id fields</t>
  </si>
  <si>
    <t>21 Jun 2012: Updated with AP 57, Lost Kingdoms, Advanced Race Guide</t>
  </si>
  <si>
    <t>04 Jun 2012: BaseItem now completely populated. In doing so I found that Cheliax Empire Of Devils, Faiths Of Balance and Hero APG Magic Items never made it in to the DB. That's now fixed.</t>
  </si>
  <si>
    <t>27 May 2012: Added AP 56. Added new field BaseItem, shows base magic item for named weapons and armor. Will go back over time and populate for older items.</t>
  </si>
  <si>
    <t>22 Apr 2012 Updated for AP 55, Isles Of The Shackles, The Midnight Mirror</t>
  </si>
  <si>
    <t>faint</t>
  </si>
  <si>
    <t>necromancy</t>
  </si>
  <si>
    <t>none</t>
  </si>
  <si>
    <t>Craft Magic Arms and Armor, poison</t>
  </si>
  <si>
    <t>Weapon</t>
  </si>
  <si>
    <t>PFRPG Core</t>
  </si>
  <si>
    <t>+1 dagger</t>
  </si>
  <si>
    <t>Boat, Folding</t>
  </si>
  <si>
    <t>moderate</t>
  </si>
  <si>
    <t>transmutation</t>
  </si>
  <si>
    <t>Craft Wondrous Item, fabricate, creator must have 2 ranks in the Craft (ships) skill</t>
  </si>
  <si>
    <t>Wondrous Item</t>
  </si>
  <si>
    <t>Boots, Winged</t>
  </si>
  <si>
    <t>feet</t>
  </si>
  <si>
    <t>Craft Wondrous Item, fly</t>
  </si>
  <si>
    <t>Lens of Detection</t>
  </si>
  <si>
    <t>divination</t>
  </si>
  <si>
    <t>eyes</t>
  </si>
  <si>
    <t>Craft Wondrous Item, true seeing</t>
  </si>
  <si>
    <t>Robe, Monk's</t>
  </si>
  <si>
    <t>body</t>
  </si>
  <si>
    <t>Craft Wondrous Item, righteous might or transformation</t>
  </si>
  <si>
    <t>Scrab, Golembane</t>
  </si>
  <si>
    <t>neck</t>
  </si>
  <si>
    <t>-</t>
  </si>
  <si>
    <t>Craft Wondrous Item, detect magic, creator must be at least 10th level</t>
  </si>
  <si>
    <t>Unguent of Timelessness</t>
  </si>
  <si>
    <t>Craft Wondrous Item, gentle repose</t>
  </si>
  <si>
    <t>Universal Solvent</t>
  </si>
  <si>
    <t>Craft Wondrous Item, acid arrow</t>
  </si>
  <si>
    <t>Vestment, Druid's</t>
  </si>
  <si>
    <t>Craft Wondrous Item, polymorph or wild shape ability</t>
  </si>
  <si>
    <t>Amulet of Inescapable Location</t>
  </si>
  <si>
    <t>abjuration</t>
  </si>
  <si>
    <t>Cursed</t>
  </si>
  <si>
    <t>amulet of proof against detection and location</t>
  </si>
  <si>
    <t>Armor of Arrow Attraction</t>
  </si>
  <si>
    <t>strong</t>
  </si>
  <si>
    <t>+3 full plate</t>
  </si>
  <si>
    <t>Armor of Rage</t>
  </si>
  <si>
    <t>armor</t>
  </si>
  <si>
    <t>breastplate of command, +1 breastplate</t>
  </si>
  <si>
    <t>Bag of Devouring</t>
  </si>
  <si>
    <t>conjuration</t>
  </si>
  <si>
    <t>bag of holding (any type)</t>
  </si>
  <si>
    <t>Boots of Dancing</t>
  </si>
  <si>
    <t>enchantment</t>
  </si>
  <si>
    <t>boots of elvenkind, boots of levitation, boots of speed, boots of striding and springing, boots of teleportation, boots of the winterlands, winged boots</t>
  </si>
  <si>
    <t>Bracers of Defenselessness</t>
  </si>
  <si>
    <t>arms</t>
  </si>
  <si>
    <t>bracers of armor +5</t>
  </si>
  <si>
    <t>Broom of Animated Attack</t>
  </si>
  <si>
    <t>broom of flying</t>
  </si>
  <si>
    <t>Crystal Hypnosis Ball</t>
  </si>
  <si>
    <t>crystal ball</t>
  </si>
  <si>
    <t>Dust of Sneezing and Choking</t>
  </si>
  <si>
    <t>dust of appearance, dust of tracelessness</t>
  </si>
  <si>
    <t>Flask of Curses</t>
  </si>
  <si>
    <t>decanter of endless water, efreeti bottle, eversmoking bottle, iron flask</t>
  </si>
  <si>
    <t>Gauntlets of Fumbling</t>
  </si>
  <si>
    <t>hands</t>
  </si>
  <si>
    <t>gauntlet of rust, gloves of arrow snatching, glove of storing, gloves of swimming and climbing</t>
  </si>
  <si>
    <t>Helm of Opposite Alignment</t>
  </si>
  <si>
    <t>head</t>
  </si>
  <si>
    <t>hat of disguise, helm of comprehend languages and read magic, helm of telepathy</t>
  </si>
  <si>
    <t>Incense of Obsession</t>
  </si>
  <si>
    <t>incense of meditation</t>
  </si>
  <si>
    <t>Mace of Blood</t>
  </si>
  <si>
    <t>+3 heavy mace</t>
  </si>
  <si>
    <t>Medallion of Thought Projection</t>
  </si>
  <si>
    <t>medallion of thoughts</t>
  </si>
  <si>
    <t>Necklace of Strangulation</t>
  </si>
  <si>
    <t>necklace of adaptation, necklace of fireballs, periapt of health, periapt of proof against poison, periapt of wound closure</t>
  </si>
  <si>
    <t>Net of Snaring</t>
  </si>
  <si>
    <t>evocation</t>
  </si>
  <si>
    <t>+3 net</t>
  </si>
  <si>
    <t>Periapt of Foul Rotting</t>
  </si>
  <si>
    <t>periapt of health, periapt of proof against poison, periapt of wound closure</t>
  </si>
  <si>
    <t>Poisonous Cloak</t>
  </si>
  <si>
    <t>shoulders</t>
  </si>
  <si>
    <t>cloak of arachnida, cloak of the bat, cloak of etherealness, cloak of resistance +5, major cloak of displacement</t>
  </si>
  <si>
    <t>Potion of Poison</t>
  </si>
  <si>
    <t>any potion</t>
  </si>
  <si>
    <t>Robe of Powerlessness</t>
  </si>
  <si>
    <t>robe of the archmagi, robe of blending, robe of bones, robe of eyes, robe of scintillating colors, robe of stars, robe of useful items</t>
  </si>
  <si>
    <t>Robe of Vermin</t>
  </si>
  <si>
    <t>Ring of Clumsiness</t>
  </si>
  <si>
    <t>ring</t>
  </si>
  <si>
    <t>ring of feather falling</t>
  </si>
  <si>
    <t>Scarab of Death</t>
  </si>
  <si>
    <t>amulet of mighty fists, amulet of natural armor, amulet of the planes, amulet of proof against detection and location, brooch of shielding, golembane scarab, scarab of protection</t>
  </si>
  <si>
    <t>Spear, Cursed Backbiter</t>
  </si>
  <si>
    <t>+2 shortspear, any magic weapon</t>
  </si>
  <si>
    <t>Stone of Weight (Loadstone)</t>
  </si>
  <si>
    <t>ioun stone, stone of alarm, stone of controlling earth elementals, stone of good luck</t>
  </si>
  <si>
    <t>Sword, Berserking</t>
  </si>
  <si>
    <t>+2 greatsword, any magic weapon</t>
  </si>
  <si>
    <t>Vacuous Grimoire</t>
  </si>
  <si>
    <t>blessed book, manual of bodily health, manual of gainful exercise, manual of quickness of action, tome of clear thoughts, tome of leadership and influence, tome of understanding</t>
  </si>
  <si>
    <t>Adamantine Breastplate</t>
  </si>
  <si>
    <t>This nonmagical breastplate is made of adamantine, giving its wearer damage reduction of 2/-.</t>
  </si>
  <si>
    <t>n/a</t>
  </si>
  <si>
    <t>Armor</t>
  </si>
  <si>
    <t>Dwarven Plate</t>
  </si>
  <si>
    <t>This full plate is made of adamantine, giving its wearer damage reduction of 3/-.</t>
  </si>
  <si>
    <t>Dragonhide Plate</t>
  </si>
  <si>
    <t>This suit of full plate is made of dragonhide, rather than metal, so druids can wear it. It is otherwise identical to masterwork full plate.</t>
  </si>
  <si>
    <t>Elven Chain</t>
  </si>
  <si>
    <t>This extremely light chainmail is made of very fine mithral links. This armor is treated, in all ways, like light armor, including when determining proficiency. The armor has an arcane spell failure chance of 20%, a maximum Dexterity bonus of +4, and an armor check penalty of -2.</t>
  </si>
  <si>
    <t>Mithral Shirt</t>
  </si>
  <si>
    <t>This extremely light chain shirt is made of very fine mithral links. The armor has an arcane spell failure chance of 10%, a maximum Dexterity bonus of +6, and no armor check penalty. It is considered light armor.</t>
  </si>
  <si>
    <t>Darkwood Buckler</t>
  </si>
  <si>
    <t>This nonmagical light wooden shield is made out of darkwood. It has no enhancement bonus, but its construction material makes it lighter than a normal wooden shield. It has no armor check penalty.</t>
  </si>
  <si>
    <t>shield</t>
  </si>
  <si>
    <t>Darkwood Shield</t>
  </si>
  <si>
    <t>This nonmagical heavy wooden shield is made out of darkwood. It has no enhancement bonus, but its construction material makes it lighter than a normal wooden shield. It has no armor check penalty.</t>
  </si>
  <si>
    <t>Mithral Heavy Shield</t>
  </si>
  <si>
    <t>This heavy shield is made of mithral and thus is much lighter than a standard steel shield. It has a 5% arcane spell failure chance and no armor check penalty.</t>
  </si>
  <si>
    <t>Silver Dagger, Masterwork</t>
  </si>
  <si>
    <t>As a masterwork weapon, this alchemical silver dagger has a +1 enhancement bonus on attack rolls (but not to damage rolls).</t>
  </si>
  <si>
    <t>Grave Candle</t>
  </si>
  <si>
    <t>Craft Wondrous Item, speak with dead</t>
  </si>
  <si>
    <t>AP 27</t>
  </si>
  <si>
    <t>NULL</t>
  </si>
  <si>
    <t>Truecolor Dye</t>
  </si>
  <si>
    <t>Craft Wondrous Item, detect good or detect evil</t>
  </si>
  <si>
    <t>Bones of Founder</t>
  </si>
  <si>
    <t>Craft Wondrous Item, aid</t>
  </si>
  <si>
    <t>Clasp of the Mind Scream</t>
  </si>
  <si>
    <t>Craft Wondrous Item, detect thoughts, shout</t>
  </si>
  <si>
    <t>Entwined Syrinx</t>
  </si>
  <si>
    <t>illusion</t>
  </si>
  <si>
    <t>Craft Wondrous Item, hypnotic pattern</t>
  </si>
  <si>
    <t>Felhart</t>
  </si>
  <si>
    <t>Craft Magic Arms and Armor, true strike</t>
  </si>
  <si>
    <t>+2 bane longbow</t>
  </si>
  <si>
    <t>Golden Dragon Kite</t>
  </si>
  <si>
    <t>Craft Wondrous Item, burning hands</t>
  </si>
  <si>
    <t>War Mask</t>
  </si>
  <si>
    <t>Craft Wondrous Item, scare, shield</t>
  </si>
  <si>
    <t>Spirit Jars</t>
  </si>
  <si>
    <t>Craft Wondrous Item, gentle repose, magic jar</t>
  </si>
  <si>
    <t>Skin of the Troll King</t>
  </si>
  <si>
    <t>Craft Magic Arms and Armor, aid, regenerate</t>
  </si>
  <si>
    <t>+2 hide armor</t>
  </si>
  <si>
    <t>Talisman of the Orc Mother's Fury</t>
  </si>
  <si>
    <t>creator must be female and possess orc blood, Craft Wondrous Item, cure moderate wounds</t>
  </si>
  <si>
    <t>Melancholic Talisman</t>
  </si>
  <si>
    <t>Craft Wondrous Item, gate, greater planar binding, ability to conjure and bind a greater devil</t>
  </si>
  <si>
    <t>Book of the Dammed V1</t>
  </si>
  <si>
    <t>Sanguine Talisman</t>
  </si>
  <si>
    <t>Craft Wondrous Item, planar binding, ability to conjure and bind a barbazu</t>
  </si>
  <si>
    <t>Bilious Talisman</t>
  </si>
  <si>
    <t>overwhelming</t>
  </si>
  <si>
    <t>Artifact</t>
  </si>
  <si>
    <t>This bilious tailisman can be destroyed by being immersed in holy water for a week in an area under the effects of the spell hallow and then smashed with a +3 holy warhammer (or a bludgeoning weapon of similar or greater power). While this destroys the talisman, it also frees the potent infernal noble bound within.</t>
  </si>
  <si>
    <t>The Morrowfall</t>
  </si>
  <si>
    <t>When the Morrowfall is joined with its counterpart, the Totemrix, its powers (as well as those of the Totemrix) are suppressed. In this state, both it and the Totemrix can be destroyed by anything capable of destroying a magic metal object of its size.</t>
  </si>
  <si>
    <t>Sword, -2 Cursed</t>
  </si>
  <si>
    <t>+2 longsword, any magic weapon</t>
  </si>
  <si>
    <t>Feather Token, Anchor</t>
  </si>
  <si>
    <t>Craft Wondrous Item, major creation</t>
  </si>
  <si>
    <t>Feather Token, Bird</t>
  </si>
  <si>
    <t>Feather Token, Fan</t>
  </si>
  <si>
    <t>Feather Token, Swan Boat</t>
  </si>
  <si>
    <t>Feather Token, Tree</t>
  </si>
  <si>
    <t>Feather Token, Whip</t>
  </si>
  <si>
    <t>Pearl of Power, 1st Level Spell</t>
  </si>
  <si>
    <t>Craft Wondrous Item, creator must be able to cast spells of the spell level to be recalled</t>
  </si>
  <si>
    <t>Pearl of Power, 2nd Level Spell</t>
  </si>
  <si>
    <t>Pearl of Power, 3rd Level Spell</t>
  </si>
  <si>
    <t>Pearl of Power, 4th Level Spell</t>
  </si>
  <si>
    <t>Pearl of Power, 5th Level Spell</t>
  </si>
  <si>
    <t>Pearl of Power, 6th Level Spell</t>
  </si>
  <si>
    <t>Pearl of Power, 7th Level Spell</t>
  </si>
  <si>
    <t>Pearl of Power, 8th Level Spell</t>
  </si>
  <si>
    <t>Pearl of Power, 9th Level Spell</t>
  </si>
  <si>
    <t>Pearl of Power, Two Spells</t>
  </si>
  <si>
    <t>clear spindle ioun stone</t>
  </si>
  <si>
    <t>varies</t>
  </si>
  <si>
    <t>Craft Wondrous Item, creator must be 12th level</t>
  </si>
  <si>
    <t>dusty rose prism ioun stone</t>
  </si>
  <si>
    <t>varies</t>
  </si>
  <si>
    <t>deep red sphere ioun stone</t>
  </si>
  <si>
    <t>incandescent blue sphere ioun stone</t>
  </si>
  <si>
    <t>pale blue rhomboid ioun stone</t>
  </si>
  <si>
    <t>pink rhomboid ioun stone</t>
  </si>
  <si>
    <t>pink and green sphere ioun stone</t>
  </si>
  <si>
    <t>scarlet and blue sphere ioun stone</t>
  </si>
  <si>
    <t>dark blue rhomboid ioun stone</t>
  </si>
  <si>
    <t>iridescent spindle ioun stone</t>
  </si>
  <si>
    <t>pale lavender ellipsoid ioun stone</t>
  </si>
  <si>
    <t>pearly white spindle ioun stone</t>
  </si>
  <si>
    <t>pale green prism ioun stone</t>
  </si>
  <si>
    <t>orange prism ioun stone</t>
  </si>
  <si>
    <t>vibrant purple prism ioun stone</t>
  </si>
  <si>
    <t>lavender and green ellipsoid ioun stone</t>
  </si>
  <si>
    <t>Golem Manual clay</t>
  </si>
  <si>
    <t>Moderate</t>
  </si>
  <si>
    <t>Craft Construct, creator must be caster level 11th, animate objects, commune, prayer, resurrection</t>
  </si>
  <si>
    <t>Golem Manual flesh</t>
  </si>
  <si>
    <t>[evil]</t>
  </si>
  <si>
    <t>Craft Construct, creator must be caster level 8th, animate dead, bull's strength, geas/quest, limited wish</t>
  </si>
  <si>
    <t>Golem Manual iron</t>
  </si>
  <si>
    <t>Strong</t>
  </si>
  <si>
    <t>Craft Construct, creator must be caster level 16th, cloudkill, geas/quest, limited wish, polymorph any object</t>
  </si>
  <si>
    <t>Golem Manual stone</t>
  </si>
  <si>
    <t>Craft Construct, creator must be caster level 14th, antimagic field, geas/ quest, limited wish, symbol of stunning</t>
  </si>
  <si>
    <t>Golem Manual stone guardian</t>
  </si>
  <si>
    <t>Craft Construct, creator must be caster level 14th, antimagic field, geas/quest, imbue with spell-like ability, limited wish, polymorph any object, shield other, slow</t>
  </si>
  <si>
    <t>Manual of Bodily Health +1</t>
  </si>
  <si>
    <t>Craft Wondrous Item, wish or miracle</t>
  </si>
  <si>
    <t>Manual of Bodily Health +2</t>
  </si>
  <si>
    <t>Manual of Bodily Health +3</t>
  </si>
  <si>
    <t>Manual of Bodily Health +4</t>
  </si>
  <si>
    <t>Manual of Bodily Health +5</t>
  </si>
  <si>
    <t>Manual of Gainful Exercise +1</t>
  </si>
  <si>
    <t>Manual of Gainful Exercise +2</t>
  </si>
  <si>
    <t>Manual of Gainful Exercise +3</t>
  </si>
  <si>
    <t>Manual of Gainful Exercise +4</t>
  </si>
  <si>
    <t>Manual of Gainful Exercise +5</t>
  </si>
  <si>
    <t>Manual of Quickness of Action +1</t>
  </si>
  <si>
    <t>Manual of Quickness of Action +2</t>
  </si>
  <si>
    <t>Manual of Quickness of Action +3</t>
  </si>
  <si>
    <t>Manual of Quickness of Action +4</t>
  </si>
  <si>
    <t>Manual of Quickness of Action +5</t>
  </si>
  <si>
    <t>Tome of Clear Thought +1</t>
  </si>
  <si>
    <t>Craft Wondrous Item, miracle or wish</t>
  </si>
  <si>
    <t>Tome of Clear Thought +2</t>
  </si>
  <si>
    <t>Tome of Clear Thought +3</t>
  </si>
  <si>
    <t>Tome of Clear Thought +4</t>
  </si>
  <si>
    <t>Tome of Clear Thought +5</t>
  </si>
  <si>
    <t>Tome of Leadership and Influence +1</t>
  </si>
  <si>
    <t>Tome of Leadership and Influence +3</t>
  </si>
  <si>
    <t>Tome of Leadership and Influence +4</t>
  </si>
  <si>
    <t>Tome of Leadership and Influence +5</t>
  </si>
  <si>
    <t>Tome of Understanding +1</t>
  </si>
  <si>
    <t>Tome of Understanding +2</t>
  </si>
  <si>
    <t>Tome of Understanding +3</t>
  </si>
  <si>
    <t>Tome of Understanding +4</t>
  </si>
  <si>
    <t>Tome of Understanding +5</t>
  </si>
  <si>
    <t>Ring of Energy Resistance major</t>
  </si>
  <si>
    <t>Forge Ring, resist energy</t>
  </si>
  <si>
    <t>Ring</t>
  </si>
  <si>
    <t>Ring of Energy Resistance minor</t>
  </si>
  <si>
    <t>Ring of Energy Resistance greater</t>
  </si>
  <si>
    <t>Sparton Seeds</t>
  </si>
  <si>
    <t>Craft Wondrous Item, create undead</t>
  </si>
  <si>
    <t>AP 28</t>
  </si>
  <si>
    <t>Ioun Stone amber spindle</t>
  </si>
  <si>
    <t>Craft Wondrous Item, resistance, creator must be 12th level</t>
  </si>
  <si>
    <t>Seekers</t>
  </si>
  <si>
    <t>Ioun Stone crimson sphere</t>
  </si>
  <si>
    <t>Craft Wondrous Item, fox's cunning, creator must be 12th level</t>
  </si>
  <si>
    <t>Ioun Stone dull gray stone</t>
  </si>
  <si>
    <t>universal</t>
  </si>
  <si>
    <t>12, 5 sp</t>
  </si>
  <si>
    <t>Ioun Stone emerald ellipsoid</t>
  </si>
  <si>
    <t>Craft Wondrous Item, false life, creator must be 12th level</t>
  </si>
  <si>
    <t>Ioun Stone gamboge nodule</t>
  </si>
  <si>
    <t>Craft Wondrous Item, neutralize poison, creator must be 12th level</t>
  </si>
  <si>
    <t>Ioun Stone mossy disk</t>
  </si>
  <si>
    <t>Ioun Stone mulberry pentacle</t>
  </si>
  <si>
    <t>Craft Wondrous Item, eagle's splendor, creator must be 12th level</t>
  </si>
  <si>
    <t>Ioun Stone nacreous gray sphere</t>
  </si>
  <si>
    <t>Craft Wondrous Item, bear's endurance, creator must be 12th level</t>
  </si>
  <si>
    <t>Ioun Stone onyx rhomboid</t>
  </si>
  <si>
    <t>Ioun Stone opalescent white pyramid</t>
  </si>
  <si>
    <t>Craft Wondrous Item, transformation or proficiency in the appropriate weapon, creator must be 12th level</t>
  </si>
  <si>
    <t>Ioun Stone pale ruby trillian</t>
  </si>
  <si>
    <t>Craft Wondrous Item, cat's grace, creator must be 12th level</t>
  </si>
  <si>
    <t>Ioun Stone scarlet and green cabochon</t>
  </si>
  <si>
    <t>Craft Wondrous Item, bull's strength, cat's grace, creator must be 12th level</t>
  </si>
  <si>
    <t>Ioun Stone turquoise sphere</t>
  </si>
  <si>
    <t>Craft Wondrous Item, charm animal, longstrider, creator must be 12th level</t>
  </si>
  <si>
    <t>Ioun Stone vermilion rhomboid</t>
  </si>
  <si>
    <t>Wayfinder (Standard)</t>
  </si>
  <si>
    <t>Craft Wondrous Item, light</t>
  </si>
  <si>
    <t>Wayfinder, Ebon</t>
  </si>
  <si>
    <t>Craft Wondrous Item, darkvision, darkness</t>
  </si>
  <si>
    <t>Wayfinder of Passage</t>
  </si>
  <si>
    <t>Craft Wondrous Item, daylight, dimension door, feather fall, knock, resist energy</t>
  </si>
  <si>
    <t>Wayfinder of the Sleeping Eye</t>
  </si>
  <si>
    <t>Craft Wondrous Item, arcane eye, shadow conjuration</t>
  </si>
  <si>
    <t>Autonomous Cartographer</t>
  </si>
  <si>
    <t>Craft Wondrous Item, erase, prestidigitation</t>
  </si>
  <si>
    <t>Dead Man's Shroud</t>
  </si>
  <si>
    <t>Craft Wondrous Item, hide from undead, invisibility</t>
  </si>
  <si>
    <t>Eldritch Egress</t>
  </si>
  <si>
    <t>Craft Wondrous Item, passwall</t>
  </si>
  <si>
    <t>Horseshoes of Great Burden</t>
  </si>
  <si>
    <t>24 (for four)</t>
  </si>
  <si>
    <t>Craft Wondrous Item, bear's endurance, bull's strength</t>
  </si>
  <si>
    <t>Pathfinder Pouch</t>
  </si>
  <si>
    <t>This nondescript belt pouch is quite popular among Pathfinders who need to smuggle items past snooping guards or government officials. Detect magic does not detect that it is magical (as per the magic aura spell), but the pouch acts as a very small bag of holding (contents limit 10 pounds, volume limit 2 cubic feet). With a command word, the wearer can close or open the extradimensional space within the pouch; when closed, the pouch holds no more than a mundane belt pouch the size of a human fist, though objects within the extradimensional space remain stored, unreachable until the pouch is unsealed again. This allows the user to empty his pockets or even turn the pouch inside-out to prove he carries no contraband, and access the hidden goods later when in a safe place. Because of their nonmagical auras, these pouches sometimes hold secret treasures for generations without their owners realizing their nature.</t>
  </si>
  <si>
    <t>special</t>
  </si>
  <si>
    <t>Craft Wondrous Item, magic aura, secret chest</t>
  </si>
  <si>
    <t>Versatile Vest</t>
  </si>
  <si>
    <t>chest</t>
  </si>
  <si>
    <t>Craft Wondrous Item, create food and water, prestidigitation, secret chest</t>
  </si>
  <si>
    <t>Blade of the Willing Martyr</t>
  </si>
  <si>
    <t>Craft Magic Arms and Armor, enervation, keen edge, symbol of death</t>
  </si>
  <si>
    <t>+3 keen vicious dagger</t>
  </si>
  <si>
    <t>Mindborer Ioun Stone</t>
  </si>
  <si>
    <t>Craft Magic Arms and Armor, creator must be 12th level</t>
  </si>
  <si>
    <t>varies.</t>
  </si>
  <si>
    <t>Ioun Stone sepia ellipsoid</t>
  </si>
  <si>
    <t>Craft Magic Arms and Armor, mage's disjunction, regenerate, water breathing, creator must be 12th level</t>
  </si>
  <si>
    <t>Crystal Ball standard</t>
  </si>
  <si>
    <t>Craft Wondrous Item, scrying (plus any additional spells put into item)</t>
  </si>
  <si>
    <t>Figurine of Wondrous Power (bronze griffon)</t>
  </si>
  <si>
    <t>Craft Wondrous Item, animate objects</t>
  </si>
  <si>
    <t>Figurine of Wondrous Power (ebony fly)</t>
  </si>
  <si>
    <t>Figurine of Wondrous Power (golden lions)</t>
  </si>
  <si>
    <t>Figurine of Wondrous Power (ivory goats)</t>
  </si>
  <si>
    <t>Figurine of Wondrous Power (marble elephant)</t>
  </si>
  <si>
    <t>Figurine of Wondrous Power (obsidian steed)</t>
  </si>
  <si>
    <t>Craft Wondrous Item, animate objects, etherealness, fly, plane shift</t>
  </si>
  <si>
    <t>Figurine of Wondrous Power (onyx dog)</t>
  </si>
  <si>
    <t>Figurine of Wondrous Power (serpentine owl)</t>
  </si>
  <si>
    <t>Figurine of Wondrous Power (silver raven)</t>
  </si>
  <si>
    <t>Craft Wondrous Item, animal messenger, animate objects</t>
  </si>
  <si>
    <t>Strand of Prayer Beads, lesser</t>
  </si>
  <si>
    <t>This item appears to be nothing more than a string of prayer beads until the owner casts a divine spell while the beads are carried. Once that occurs, the owner instantly knows the powers of the prayer beads and understands how to activate the strand's special magical beads. Each strand includes two or more special beads, each with a different magic power selected from the following list. Special Bead Type Special Bead Ability Bead of blessing Wearer can cast bless. Bead of healing Wearer can cast his choice of cure serious wounds, remove blindness/ deafness, or remove disease. Bead of karma Wearer casts his spells at +4 caster level. Effect lasts 10 minutes. Bead of smiting Wearer can cast chaos hammer, holy smite, order's wrath, or unholy blight (Will DC 17 partial). Bead of summons Summons a powerful creature of appropriate alignment from the Outer Planes (an angel, devil, etc.) to aid the wearer for 1 day. (If the wearer uses the bead of summons to summon a deity's emissary frivolously, the deity takes that character's items and places a geas upon him as punishment at the very least.) Bead of wind walking Wearer can cast wind walk. A lesser strand of prayer beads has a bead of blessing and a bead of healing. A strand of prayer beads has a bead of healing, a bead of karma, and a bead of smiting. A greater strand of prayer beads has a bead of healing, a bead of karma, a bead of summons, and a bead of wind walking. Each special bead can be used once per day, except for the bead of summons, which works only once and then becomes nonmagical. The beads of blessing, smiting, and wind walking function as spell trigger items; the beads of karma and summons can be activated by any character capable of casting divine spells. The owner need not hold or wear the strand of prayer beads in any specific location, as long as he carries it somewhere on his person. The power of a special bead is lost if it is removed from the strand. Reduce the price of a strand of prayer beads that is missing one or more beads by the following amounts: bead of blessing -600, bead of healing -9,000, bead of karma -20,000, bead of smiting -16,800, bead of summons -20,000, bead of wind walking -46,800.</t>
  </si>
  <si>
    <t>Craft Wondrous Item and one of the following spells per bead, as appropriate: bless (blessing), cure serious wounds, remove blindness/ deafness, or remove disease (healing)</t>
  </si>
  <si>
    <t>Strand of Prayer Beads, standard</t>
  </si>
  <si>
    <t>Craft Wondrous Item and one of the following spells per bead, as appropriate: bless (blessing), cure serious wounds, remove blindness/ deafness, or remove disease (healing), righteous might (karma), chaos hammer, holy smite, order's wrath, or unholy blight (smiting)</t>
  </si>
  <si>
    <t>Strand of Prayer Beads, greater</t>
  </si>
  <si>
    <t>Craft Wondrous Item and one of the following spells per bead, as appropriate: bless (blessing), cure serious wounds, remove blindness/ deafness, or remove disease (healing), righteous might (karma), gate (summons), chaos hammer, holy smite, order's wrath, or unholy blight (smiting), wind walk (wind walking)</t>
  </si>
  <si>
    <t>Slaying Arrow greater</t>
  </si>
  <si>
    <t>Craft Magic Arms and Armor, heightened finger of death</t>
  </si>
  <si>
    <t>+1 arrow</t>
  </si>
  <si>
    <t>Talon Sword</t>
  </si>
  <si>
    <t>Craft Magic Arms and Armor,shield or shield of faith, shield other</t>
  </si>
  <si>
    <t>Andoran</t>
  </si>
  <si>
    <t>+2 silver defending bastard sword</t>
  </si>
  <si>
    <t>Talonstrike Sword</t>
  </si>
  <si>
    <t>Craft Magic Arms and Armor, dimensional anchor, shield or shield of faith, shield other</t>
  </si>
  <si>
    <t>Golden Eagle Epaulets</t>
  </si>
  <si>
    <t>minor</t>
  </si>
  <si>
    <t>shoulder</t>
  </si>
  <si>
    <t>Craft Wondrous Item, bless, guidance, sanctuary</t>
  </si>
  <si>
    <t>Figurine of Wondrous Power (serpentine eagle)</t>
  </si>
  <si>
    <t>Feather Token, floating feather</t>
  </si>
  <si>
    <t>Feather Token, lance</t>
  </si>
  <si>
    <t>Feather Token, sky hook</t>
  </si>
  <si>
    <t>Feather Token, tar and feathers</t>
  </si>
  <si>
    <t>Feather Token, returning raven</t>
  </si>
  <si>
    <t>Tome of Leadership and Influence +2</t>
  </si>
  <si>
    <t>Fang of Erebus</t>
  </si>
  <si>
    <t>Craft Magic Arms and Armor, deeper darkness, identify</t>
  </si>
  <si>
    <t>AP 30</t>
  </si>
  <si>
    <t>+1 shortspear</t>
  </si>
  <si>
    <t>Nightskin</t>
  </si>
  <si>
    <t>Craft Magic Arms and Armor, major image, true seeing</t>
  </si>
  <si>
    <t>+2 glamered chain shirt</t>
  </si>
  <si>
    <t>Stag's Helm</t>
  </si>
  <si>
    <t>Craft Wondrous Item, creator must have at least 5 ranks in Perception, true strike</t>
  </si>
  <si>
    <t>AP 31</t>
  </si>
  <si>
    <t>Crook of Cildhureen</t>
  </si>
  <si>
    <t>Craft Staff, major image, shadow conjuration, shadow evocation</t>
  </si>
  <si>
    <t>Staff</t>
  </si>
  <si>
    <t>Fellnight Queen</t>
  </si>
  <si>
    <t>Bag of Concealment type I</t>
  </si>
  <si>
    <t>Craft Wondrous Item, fabricate, magic aura, secret chest</t>
  </si>
  <si>
    <t>Classic Treasures</t>
  </si>
  <si>
    <t>Bag of Concealment type II</t>
  </si>
  <si>
    <t>Bag of Concealment type III</t>
  </si>
  <si>
    <t>Bag of Concealment type IV</t>
  </si>
  <si>
    <t>Bag of Holding, Minor</t>
  </si>
  <si>
    <t>Craft Wondrous Item, secret chest</t>
  </si>
  <si>
    <t>Corpse-Ferrying Bag</t>
  </si>
  <si>
    <t>Craft Wondrous Item, gentle repose, secret chest</t>
  </si>
  <si>
    <t>Cube of varies Force Walls</t>
  </si>
  <si>
    <t>Craft Wondrous Item, wall of force</t>
  </si>
  <si>
    <t>Discriminationg Cube</t>
  </si>
  <si>
    <t>Craft Wondrous Item, summon monster I, wall of force</t>
  </si>
  <si>
    <t>Independent Cube of Force</t>
  </si>
  <si>
    <t>Rechargeable Cube of Force</t>
  </si>
  <si>
    <t>Remote Activation Cube</t>
  </si>
  <si>
    <t>Craft Wondrous Item, mage hand, wall of force</t>
  </si>
  <si>
    <t>Twinned Cubes of Force</t>
  </si>
  <si>
    <t>The Elder Decks</t>
  </si>
  <si>
    <t>These ancient artifacts function as decks of many things, save that they have only 13 cards: Euryale, Flames, Jester, Key, Knight, Moon, Rogue, Ruin, Skull, Star, Sun, Throne, and The Void.</t>
  </si>
  <si>
    <t>An elder deck can be destroyed by losing it in a wager with a deity of law. The deity must be unaware of the nature of the deck.</t>
  </si>
  <si>
    <t>House of Cards</t>
  </si>
  <si>
    <t>This item operates as a standard 22-card deck of many things, save that if its wielder takes 5 minutes to build a card house out of its deck (a DC 20 Sleight of Hand check), he and any creatures touching him are instantly transported to a pocket dimension constructed to resemble a massive, fully furnished mansion made out of cards. Within its ever-shifting corridors, the PCs must defeat personifications of the negative cards or be immediately shunted back to the Material Plane and suffer the effects of the card that conquered them. If the PCs successfully reach the heart of the mansion, they find the positive result cards floating there. Each PC may choose one, whereupon he returns to the Material Plane and receives its effects. A creature may enter the House of Cards only once. Designing and mapping the adventure that results from characters entering the House of Cards is left up to the GM; such preparations should take place before introducing this artifact.</t>
  </si>
  <si>
    <t>Haykali's House of Cards can be destroyed only by surmounting its challenges and then using the Moon card to wish for the deck's destruction.</t>
  </si>
  <si>
    <t>Helm of Reclamation</t>
  </si>
  <si>
    <t>Craft Wondrous Item, daylight, detect undead, flame blade, searing light, sunburst</t>
  </si>
  <si>
    <t>Aligned Horn of Valhalla</t>
  </si>
  <si>
    <t>Craft Wondrous Item, summon monster VI</t>
  </si>
  <si>
    <t>25,000 (alignment restriction affects the item's market price, but not the cost to create the item)</t>
  </si>
  <si>
    <t>Linnorm's Lament</t>
  </si>
  <si>
    <t>Linnorm's Lament shatters if someone blows it a third time and survives for 1 year afterward.</t>
  </si>
  <si>
    <t>Sphere of Bleeding Snowflakes</t>
  </si>
  <si>
    <t>The sphere of bleeding snowflakes can be destroyed by sending it through one of the portals on the Positive Energy Plane leading into the heart of a star.</t>
  </si>
  <si>
    <t>Twin Spheres</t>
  </si>
  <si>
    <t>The twin spheres can be destroyed by directing one sphere through the other, causing an explosion that deals 20d6 damage to everything within 100 feet.</t>
  </si>
  <si>
    <t>Rift-Born Sphere</t>
  </si>
  <si>
    <t>A rift-born sphere can only be destroyed by using a rod of cancellation or fusion with another, normal sphere (which destroys both spheres in a 180-foot blast dealing 5d6 x 10 points of damage).</t>
  </si>
  <si>
    <t>Magi Staff of the Mammoth</t>
  </si>
  <si>
    <t>Seven feet of twisted, gnarled spruce carved with primitive runes and icons depicting mammoths, tigers, and hunters form this regal staff. The staff has all the powers of a staff of the magi with the following changes: • sleet storm (instead of fireball) • fog cloud (instead of pyrotechnics) • wall of ice (instead of wall of fire) The staff can also cast cone of cold (15d6 damage, Reflex DC 19 half ) for a cost of 2 charges. When casting summon monster IX, the staff of the mammoth always summons 1d4+1 celestial or fiendish mastodons.</t>
  </si>
  <si>
    <t>all</t>
  </si>
  <si>
    <t>This item can be destroyed in the same manner as a normal staff of the magi.</t>
  </si>
  <si>
    <t>quarterstaff</t>
  </si>
  <si>
    <t>Magi Staff of the Deep Black</t>
  </si>
  <si>
    <t>This crystalline blue-white staff fell from the sky during a dazzling display of falling stars. Sages believe it was once part of an enormous piece of ice drifting between worlds since the dawn of time, only coming to the world on a quirk of chance. Though as hard as crystal, the staff feels like wet ice, is cold to the touch, and gives the impression of great age. It slowly sinks in fresh or salt water (unlike true ice, which floats), and while it creates a cocoon of ice around itself when submerged, it is only after several hours that this coating is thick enough to cause the staff to bob to the surface. The staff's powers (and the equivalent staff of the magi powers they replace) are: • ray of frost (detect magic, 0 charges) • reduce person (enlarge person, 0 charges) • cone of cold ( fireball, 1 charge) • freezing ray (knock, functions as scorching ray but deals cold damage, 1 charge) • water breathing (lightning bolt, 1 charge) • fly (passwall, 1 charge) • wall of ice (wall of fire, 1 charge) • teleport (passwall, 2 charges) • time stop (monster summoning IX, 2 charges) The staff otherwise has the normal powers and abilities of a staff of the magi. If it is broken in a retributive strike, the bearer has a 25% chance to be held in stasis somewhere (as imprisonment, no saving throw), a 25% chance to be transported to a random plane, and a 50% chance to be utterly destroyed.</t>
  </si>
  <si>
    <t>This item can be destroyed in the same manner as a normal staff of the magi. It is also destroyed if consumed by an elder fire elemental or an efreeti, or if cast into an active volcano.</t>
  </si>
  <si>
    <t>Magi Staff of the Necromancer</t>
  </si>
  <si>
    <t>This long staff of smooth, pale bone is bent in a swaying shape, like a crone's back, and is carved with ancient symbols of death and spirits, with the writing standing out in stark black from a thick paste of human ash rubbed into it. Any good creature who holds or carries the staff gains two permanent negative levels (similar to holding an unholy weapon). The staff's powers (and the equivalent staff of the magi powers they replace) are: • detect undead (detect magic, 0 charges) • disrupt undead (enlarge person, 0 charges) • spectral hand (knock, 1 charge) • vampiric touch (lightning bolt, 1 charge) • animate dead (wall of fire, 1 charge) • finger of death (plane shift, 2 charges) • energy drain (monster summoning IX, 2 charges) The staff otherwise has the normal powers and abilities of a staff of the magi. If broken in a retributive strike, the bearer has a 25% chance to be transported to the Negative Energy Plane, a 50% chance to be transported to a random plane, and a 25% chance to be utterly destroyed. Rumor has it that the staff contains a hollow space to hold a lich's phylactery, though arcane scholars point out that no sane lich would keep his life essence in a magic item that explodes when broken.</t>
  </si>
  <si>
    <t>This item can be destroyed in the same manner as a normal staff of the magi. It is also destroyed immediately if a good cleric casts heal on the staff while on the Positive Energy Plane.</t>
  </si>
  <si>
    <t>Magi Staff of the Scholar</t>
  </si>
  <si>
    <t>This shepherd's crook is formed of alternating bands of ivory and obsidian around a sycamore shaft. Golden runes run the length of the staff, twisting into new configurations as its various powers are used. The staff of the scholar has all the powers of a regular staff of the magi plus the following abilities: contact other plane (2 charges), legend lore (2 charges), and scrying (2 charges). If the wielder of the staff of the scholar uses its retributive strike ability and successfully travels to another plane of existence, he always arrives in the abode of a god of knowledge (though not necessarily a friendly one).</t>
  </si>
  <si>
    <t>Staff of Elemental Castigation</t>
  </si>
  <si>
    <t>This staff functions as a staff of the magi, with several modifications. Its summon monster IX power can only summon elementals, and it has the following powers • summon monster IV (elementals only, 1 charge) • elemental body IV (2 charges) • planar binding (elementals only, 2 charges) Whenever the staff is broken in a retributive strike, it automatically reforms, but can never again be wielded by its previous possessor. A wielder transported to another plane by a retributive strike always appears on an elemental plane, while the staff itself is sent to a different elemental plane moments after reforming.</t>
  </si>
  <si>
    <t>This item can be destroyed by having elementals from all four elemental planes (earth, air, fire, and water) attack it at the same time while it is broken in a retributive strike.</t>
  </si>
  <si>
    <t>Staff of the Magi</t>
  </si>
  <si>
    <t>A long wooden staff shod in iron and inscribed with sigils and runes of all types, this potent artifact contains many spell powers and other functions. Unlike a normal staff, a staff of the magi holds 50 charges and cannot be recharged normally. Some of its powers use charges, while others don't. A staff of the magi does not lose its powers if it runs out of charges. The following powers do not use charges: • Detect magic • Enlarge person (Fortitude DC 15 negates) • Hold portal • Light • Mage armor • Mage hand The following powers drain 1 charge per usage: • Dispel magic • Fireball (10d6 damage, Reflex DC 17 half ) • Ice storm • Invisibility • Knock • Lightning bolt (10d6 damage, Reflex DC 17 half ) • Passwall • Pyrotechnics (Will or Fortitude DC 16 negates) • Wall of fire • Web These powers drain 2 charges per usage: • Monster summoning IX • Plane shift (Will DC 21 negates) • Telekinesis (400 maximum; Will DC 19 negates) A staff of the magi gives the wielder spell resistance 23. If this is willingly lowered, however, the staff can also be used to absorb arcane spell energy directed at its wielder, as a rod of absorption does. Unlike the rod, this staff converts spell levels into charges rather than retaining them as spell energy usable by a spellcaster. If the staff absorbs enough spell levels to exceed its limit of 50 charges, it explodes as if a retributive strike had been performed (see below). The wielder has no idea how many spell levels are cast at her, for the staff does not communicate this knowledge as a rod of absorption does. Thus, absorbing spells can be risky.</t>
  </si>
  <si>
    <t>A staff of the magi can be broken for a retributive strike. Such an act must be purposeful and declared by the wielder. All charges in the staff are released in a 30-foot spread. All within 10 feet of the broken staff take an amount of damage equal to 8 times the number of charges in the staff, those between 11 feet and 20 feet away take damage equal to 6 times the number of charges, and those 21 feet to 30 feet distant take 4 times the number of charges. A DC 23 Reflex save reduces damage by half. The character breaking the staff has a 50% chance (01-50 on d%) of traveling to another plane of existence, but if she does not (51-100), the explosive release of spell energy destroys her (no saving throw).</t>
  </si>
  <si>
    <t>Executioner's Hand</t>
  </si>
  <si>
    <t>Craft Magic Arms and Armor, circle of death, keen edge</t>
  </si>
  <si>
    <t>+3 adamantine greatsword</t>
  </si>
  <si>
    <t>Frostkiss Whip</t>
  </si>
  <si>
    <t>Craft Magic Arms and Armor, chill metal or ice storm, horrid wilting, keen edge</t>
  </si>
  <si>
    <t>+1 frost vorpal whip</t>
  </si>
  <si>
    <t>Jorngarl's Harm</t>
  </si>
  <si>
    <t>Craft Magic Arms and Armor, circle of death, enervation, keen edge</t>
  </si>
  <si>
    <t>+2 keen vorpal greataxe</t>
  </si>
  <si>
    <t>Liar's Well</t>
  </si>
  <si>
    <t>Craft Wondrous Item, gate, mirage arcana</t>
  </si>
  <si>
    <t>Shadow Well</t>
  </si>
  <si>
    <t>Craft Wondrous Item, gate, shadow walk</t>
  </si>
  <si>
    <t>Well of Stars</t>
  </si>
  <si>
    <t>Craft Wondrous Item, gate</t>
  </si>
  <si>
    <t>Well of the Welcome Respite</t>
  </si>
  <si>
    <t>Craft Wondrous Item, gate, mage's magnificent mansion</t>
  </si>
  <si>
    <t>Nesa's Coin</t>
  </si>
  <si>
    <t>weak</t>
  </si>
  <si>
    <t>Craft Wondrous Item, detect magic</t>
  </si>
  <si>
    <t>Gnomes of Golarion</t>
  </si>
  <si>
    <t>Soul Jar</t>
  </si>
  <si>
    <t>Craft Wondrous Item, trap the soul</t>
  </si>
  <si>
    <t>AP 33</t>
  </si>
  <si>
    <t>Beguiling Bangles</t>
  </si>
  <si>
    <t>Craft Wondrous Item, glibness</t>
  </si>
  <si>
    <t>Faction Guide</t>
  </si>
  <si>
    <t>Chest of Preparedness</t>
  </si>
  <si>
    <t>Craft Wondrous Item, minor creation</t>
  </si>
  <si>
    <t>Crowcaller</t>
  </si>
  <si>
    <t>Craft Arms and Armor, keen edge, speak with dead</t>
  </si>
  <si>
    <t>+2 keen greataxe</t>
  </si>
  <si>
    <t>Daring Dancers</t>
  </si>
  <si>
    <t>Craft Wondrous Item, dimension door, creator must have 10 ranks in Perform (dance)</t>
  </si>
  <si>
    <t>Disk of Ghol-Gan</t>
  </si>
  <si>
    <t>(teleportation)</t>
  </si>
  <si>
    <t>Craft Wondrous Item, word of recall</t>
  </si>
  <si>
    <t>Eye of the Mantis</t>
  </si>
  <si>
    <t>Craft Wondrous Item, prying eye</t>
  </si>
  <si>
    <t>Guiding Vellum 1st</t>
  </si>
  <si>
    <t>Craft Wondrous Item, divination</t>
  </si>
  <si>
    <t>Guiding Vellum 2nd</t>
  </si>
  <si>
    <t>Guiding Vellum 3rd</t>
  </si>
  <si>
    <t>Guiding Vellum 4th</t>
  </si>
  <si>
    <t>Guiding Vellum 5th</t>
  </si>
  <si>
    <t>Guiding Vellum 6th</t>
  </si>
  <si>
    <t>Guiding Vellum 7th</t>
  </si>
  <si>
    <t>Guiding Vellum 8th</t>
  </si>
  <si>
    <t>Guiding Vellum 9th</t>
  </si>
  <si>
    <t>Home Stone</t>
  </si>
  <si>
    <t>Create Wondrous Item, teleport</t>
  </si>
  <si>
    <t>Ki Crystal</t>
  </si>
  <si>
    <t>ki pool, Kusari-Gama 40 TPA</t>
  </si>
  <si>
    <t>Midsummer Sickle</t>
  </si>
  <si>
    <t>Craft Magic Arms and Armor, creator must be a druid of at least 12th level</t>
  </si>
  <si>
    <t>+1 mithral spell storing sickle</t>
  </si>
  <si>
    <t>Utilitarian Rod</t>
  </si>
  <si>
    <t>Craft Rod, fabricate, polymorph any object</t>
  </si>
  <si>
    <t>Rod</t>
  </si>
  <si>
    <t>Armillary Amulet</t>
  </si>
  <si>
    <t>Craft Wondrous Item, creator must have 5 ranks in the Spellcraft skill</t>
  </si>
  <si>
    <t>From Shore to Sea</t>
  </si>
  <si>
    <t>Elixir of True Form</t>
  </si>
  <si>
    <t>Craft Wondrous Item, remove curse</t>
  </si>
  <si>
    <t>From Shore To Sea</t>
  </si>
  <si>
    <t>Cloak of the Jungle</t>
  </si>
  <si>
    <t>Craft Wondrous Item, tree shape</t>
  </si>
  <si>
    <t>Sargava</t>
  </si>
  <si>
    <t>Expedition Pavilion</t>
  </si>
  <si>
    <t>Craft Wondrous Item, hide from animals, tiny hut</t>
  </si>
  <si>
    <t>Jungle Boots</t>
  </si>
  <si>
    <t>Craft Wondrous Item, longstrider, woodland stride ability</t>
  </si>
  <si>
    <t>Machete of Clearing</t>
  </si>
  <si>
    <t>Craft Magic Arms and Armor, defoliate (plus summon monster I for animal or plant bane)</t>
  </si>
  <si>
    <t>2,930 (5,930 for animal or plant bane)</t>
  </si>
  <si>
    <t>+1 short sword</t>
  </si>
  <si>
    <t>Spirit Shield</t>
  </si>
  <si>
    <t>Craft Magic Arms and Armor, bull's strength, etherealness</t>
  </si>
  <si>
    <t>+1 ghost touch light wooden shield</t>
  </si>
  <si>
    <t>Staff of Spirit-Talking</t>
  </si>
  <si>
    <t>Craft Staff, command plants, commune with nature, speak with animals, speak with plants, stone tell</t>
  </si>
  <si>
    <t>Blackwick Cauldron</t>
  </si>
  <si>
    <t>Craft Wondrous Item, identify, scrying</t>
  </si>
  <si>
    <t>AP 34</t>
  </si>
  <si>
    <t>Crown of Ash</t>
  </si>
  <si>
    <t>Craft Wondrous Items, comprehend languages, eagle's splendor</t>
  </si>
  <si>
    <t>Staff of Stoneweaving</t>
  </si>
  <si>
    <t>Craft Magic Arms and Armor, Craft Staff, minor creation, spike stones, statue, stone shape, stone to flesh, stoneskin</t>
  </si>
  <si>
    <t>Figurine of Wondrous Power (emerald frog)</t>
  </si>
  <si>
    <t>Goreclaw</t>
  </si>
  <si>
    <t>Craft Magic Arms and Armor, bleed, greater magic fang</t>
  </si>
  <si>
    <t>+2 wounding spiked gauntlet</t>
  </si>
  <si>
    <t>Plumed Mantle</t>
  </si>
  <si>
    <t>Craft Wondrous Item, feather fall, fly, minor image</t>
  </si>
  <si>
    <t>Greater Hat of Disguise</t>
  </si>
  <si>
    <t>Craft Wondrous Item, alter self</t>
  </si>
  <si>
    <t>Curse of the Riven Sky</t>
  </si>
  <si>
    <t>Idol of the Eye</t>
  </si>
  <si>
    <t>Craft Wondrous Item, augury, commune, divination</t>
  </si>
  <si>
    <t>Halflight Charm</t>
  </si>
  <si>
    <t>Craft Wondrous Item, light, locate object</t>
  </si>
  <si>
    <t>City of Strangers</t>
  </si>
  <si>
    <t>Death's Head Talisman 10HD</t>
  </si>
  <si>
    <t>This amulet allows the wearer to command a number of undead skeletons and zombies, which are keyed to the amulet when it is created. The animation of the undead is part of the creation process-undead that have already been created cannot be bound to a death's head talisman. The number of HD of undead tied to the amulet is equal to twice the amulet's caster level. The amulet allows the wearer to command the undead as if she had created them with animate dead, even if she has no magical talent of her own. The undead are only under control while the amulet is worn; if the amulet is removed, the undead revert to normal behavior, standing in place but responding if attacked. Once the specific undead tied to the amulet are destroyed, the talisman loses all power.</t>
  </si>
  <si>
    <t>amulet</t>
  </si>
  <si>
    <t>Craft Wondrous Item, animate dead</t>
  </si>
  <si>
    <t>Death's Head Talisman 14HD</t>
  </si>
  <si>
    <t>Death's Head Talisman 18HD</t>
  </si>
  <si>
    <t>Death's Head Talisman 24HD</t>
  </si>
  <si>
    <t>Necklace of Lovelies</t>
  </si>
  <si>
    <t>This repugnant and cruel magic item consists of a chain of cold iron on which dangle six tiny, cold iron cages, each of which contains a living but miniaturized pixie. While the pixies are free to shriek and yell and cry, the item prevents them from taking any action that would directly free them from their cage and suppresses all of their supernatural and spell-like abilities. As a swift action, the wearer of a necklace of lovelies can redirect hit point damage inflicted on him from any single attack or effect that damages him onto one of the pixies on the necklace-doing so automatically kills the poor pixie in a tiny explosion of blood. Once all of the necklace's pixies are dead or released, the necklace becomes nonmagical. The magic of a necklace of lovelies can also be released by breaking open one of the tiny pixie cages (hardness 10; hp 10; Break DC 20). If the cage contains a living pixie, the grateful fey quickly escapes and returns to normal size-in so doing, the wash of energy allows the pixie to bestow luck upon the creature who broke that particular cage if the pixie so chooses (most pixies are grateful enough to a rescuer to automatically grant this boon). An instant after the luck is bestowed, the grateful pixie vanishes (presumably back to the area in which he or she was first imprisoned in the necklace during its creation). The luck granted by this effect can be used at any point once during the next 7 days as a swift action whenever a d20 is rolled-it allows the lucky soul to roll 2d20 and pick which result he wishes to accept.</t>
  </si>
  <si>
    <t>Craft Wondrous Item, imprisonment, shield other, 6 willing or helpless pixies</t>
  </si>
  <si>
    <t>AP 36</t>
  </si>
  <si>
    <t>Giant-Hide Armor, Stone</t>
  </si>
  <si>
    <t>Craft Magic Arms and Armor, giant form I</t>
  </si>
  <si>
    <t>APG</t>
  </si>
  <si>
    <t>+3 hide armor</t>
  </si>
  <si>
    <t>Giant-Hide Armor, Fire</t>
  </si>
  <si>
    <t>Giant-Hide Armor, Frost</t>
  </si>
  <si>
    <t>Giant-Hide Armor, Cloud</t>
  </si>
  <si>
    <t>Craft Magic Arms and Armor, giant form II</t>
  </si>
  <si>
    <t>Giant-Hide Armor, Storm</t>
  </si>
  <si>
    <t>Assisting Glove</t>
  </si>
  <si>
    <t>Craft Wondrous Item, mage hand, unseen servant</t>
  </si>
  <si>
    <t>Knight's Pennon, Honer</t>
  </si>
  <si>
    <t>Craft Wondrous Item, protection from evil</t>
  </si>
  <si>
    <t>Lord's Banner, Crusades</t>
  </si>
  <si>
    <t>Craft Wondrous Item, hallow</t>
  </si>
  <si>
    <t>Lord's Banner, Swiftness</t>
  </si>
  <si>
    <t>Craft Wondrous Item, freedom of movement</t>
  </si>
  <si>
    <t>Lord's Banner, Terror</t>
  </si>
  <si>
    <t>Craft Wondrous Item, fear</t>
  </si>
  <si>
    <t>Lord's Banner, Victory</t>
  </si>
  <si>
    <t>Craft Wondrous Item, heroism</t>
  </si>
  <si>
    <t>Moon Circlet</t>
  </si>
  <si>
    <t>headband</t>
  </si>
  <si>
    <t>Craft Wondrous Item, darkvision, light</t>
  </si>
  <si>
    <t>Robes of Arcane Heritage</t>
  </si>
  <si>
    <t>Craft Wondrous Item, speak with dead, creator must be a sorcerer</t>
  </si>
  <si>
    <t>Silver Smite Bracelet</t>
  </si>
  <si>
    <t>wrist</t>
  </si>
  <si>
    <t>Craft Wondrous Item, align weapon, creator must be a paladin</t>
  </si>
  <si>
    <t>Buffoon's Sword</t>
  </si>
  <si>
    <t>sword of subtlety</t>
  </si>
  <si>
    <t>Cannibal Ring</t>
  </si>
  <si>
    <t>ring of sustenance</t>
  </si>
  <si>
    <t>Cloak of Immolation</t>
  </si>
  <si>
    <t>any cloak</t>
  </si>
  <si>
    <t>Crown of Blindness</t>
  </si>
  <si>
    <t>headband of alluring charisma, headband of inspired wisdom, headband of mental prowess, headband of mental superiority, headband of vast intelligence, moon circlet</t>
  </si>
  <si>
    <t>Gravesoul Armor</t>
  </si>
  <si>
    <t>+1 undead controlling studded leather</t>
  </si>
  <si>
    <t>Hat of Hatreds</t>
  </si>
  <si>
    <t>hat of disguise</t>
  </si>
  <si>
    <t>Girdle of Opposite Gender</t>
  </si>
  <si>
    <t>belt</t>
  </si>
  <si>
    <t>any belt</t>
  </si>
  <si>
    <t>Planar Invasion Shield</t>
  </si>
  <si>
    <t>absorbing shield</t>
  </si>
  <si>
    <t>One-Way Window</t>
  </si>
  <si>
    <t>1 (20 in larger form)</t>
  </si>
  <si>
    <t>Requirements mirror of life trapping, mirror of opposition</t>
  </si>
  <si>
    <t>Ring of Truth</t>
  </si>
  <si>
    <t>ring of mind shielding, ring of x-ray vision</t>
  </si>
  <si>
    <t>Riot Pipes</t>
  </si>
  <si>
    <t>pipes of haunting, pipes of the sewers, pipes of sounding</t>
  </si>
  <si>
    <t>Rod of Arson</t>
  </si>
  <si>
    <t>Magic Items rod of flame extinguishing</t>
  </si>
  <si>
    <t>Beacon of True Faith</t>
  </si>
  <si>
    <t>The beacon of true faith takes the form of an ornate torch made of electrum. The torch holds an undying magical flame that requires no fuel or air, and in the hands of most creatures it simply functions as an everburning torch. When held by a divine spellcaster, an outsider with an alignment subtype, or a creature of especially strong religious faith (GM's discretion, but usually requiring a feat or trait reflecting this devotion), the beacon gains additional powers based on the bearer's alignment. All of these are command-word activated. Chaotic (violet flame): Word of chaos once per day on command. Good (white flame): Allies within 30 feet of the beacon gain the benefits of protection from evil and heroism. Evil (black flame): Bearer is constantly under the effect of protection from good and may use harm twice per day. Lawful (golden flame): Dictum once per day on command.</t>
  </si>
  <si>
    <t>The beacon of true faith is destroyed if its bearer turns against the worship of his deity to willingly embrace an opposite alignment.</t>
  </si>
  <si>
    <t>Hammer of Thunderbolts</t>
  </si>
  <si>
    <t>A hammer of thunderbolts is destroyed if heated in a fire giant's forge and quenched in the blood of a good-aligned humanoid, which causes the iron of the hammer to become so brittle it shatters the next time it is used to strike. Only bathing it in a fire giant's blood can reverse its brittleness; once shattered, nothing can do so.</t>
  </si>
  <si>
    <t>Knucklebone of Fickle Fortune</t>
  </si>
  <si>
    <t>At first sight, the artifact appears to be nothing more than a piece of bone worn down to a near sphere, but when a creature picks it up, the knucklebone's true power and nature becomes apparent. When a creature holding the knucklebone of fickle fortune looks upon it, he sees that the bone is actually a perfectly shaped die with 20 sides, each side bearing a glowing red symbol of power. When the creature rolls the die, instead of falling to the floor it rolls upward in midair, stopping at the eye level of the creature who rolled it. It then takes its effect, based on the side immediately facing its caster. Roll a 20-sided die to determine the effect (see Table 7-13). For effects that are lost if the die is rolled again (such as #17) or a specific result is rolled (such as #14), the character is aware of this restriction.</t>
  </si>
  <si>
    <t>The knucklebone of fickle fortune disappears if its Eha-Zah face (a 20 on the die) comes up on 20 consecutive rolls. Some sages believe that this does not destroy the artifact, and it instead reappears at some random spot in the world, but such knowledge is purely conjecture, for it is not known whether anyone has accomplished this improbable task.</t>
  </si>
  <si>
    <t>Perfect Golden Lute</t>
  </si>
  <si>
    <t>The perfect golden lute shatters into splinters if a day passes in which no music is played within 1,000 miles of it, or if its bearer is killed by a bard spell or bardic performance.</t>
  </si>
  <si>
    <t>Spindle of Perfect Knowledge</t>
  </si>
  <si>
    <t>The spindle of perfect knowledge is destroyed if worn by a mindless creature for an entire year.</t>
  </si>
  <si>
    <t>Talisman of Reluctant Wishes</t>
  </si>
  <si>
    <t>A talisman of reluctant wishes can be destroyed by wishing it so, using either one of the stone's wishes or a wish spell from another source. The stone then explodes, causing 5d6 points of damage to the holder.</t>
  </si>
  <si>
    <t>Bottle of the Bound</t>
  </si>
  <si>
    <t>The Bottle of the Bound can only be destroyed if every creature bound within is slain or banished, and the empty container is then smashed with a holy weapon.</t>
  </si>
  <si>
    <t>Cloud Castle of The Storm King</t>
  </si>
  <si>
    <t>Once the fortress of a legendary tyrant known only as the Storm King, this castle now wanders the known universe, sometimes at the whim of its master, but often as a drifting and aimless haunt of powerful monsters, ignorant of-or unable to tap into-its fantastic power. This grand and opulent castle is held aloft and propelled by a foundation of storm clouds constantly rumbling with thunder and crackling with electrical storms. Atop the massive storm cloud, the castle is shaped like a square, with 80-foot guard towers at each corner. At its center is a 140-foot tower with seven levels and more than 30 chambers. The central tower is well appointed with many halls, living chambers, suites, privies, kitchens (with pantries that magically replenish food stores every fortnight), and laboratories suitable for arcane and alchemical study. Each guard tower has living chambers and barracks for up to 25 guards, and one tower has an adjoining stable that can hold up to a dozen griffons, hippogriffs, pegasi, or even terrestrial mounts. In all, the tower can comfortably support a population of 300 Medium creatures. Though created by the legendary Storm King millennia ago, the cloud castle has had several masters since he mysteriously disappeared over a thousand years ago. Many believe the Storm King ascended to godhood, while others believe he was captured and imprisoned by a rival, a demon lord, or even a deity wishing to remove a threat, which may mean that the Storm King will one day return to reclaim his castle. In order to fully take control of the castle, a creature must be at least 17th level, and must have the Leadership feat and 17 ranks in Knowledge (arcana). If the castle already has a master, that master must be defeated before another can take her place. The castle's movement is controlled by way of a control chamber located at the heart (a central chamber on its 4th floor). There, a font of pure elemental water serves as a scrying device for the castle's master, though it can only view places inside the castle or within 100 feet of it. The master (or a person she designates) can direct the castle's motion from within the chamber. It has a fly speed of 250 feet (clumsy) and uses the Fly skill modifier of the person controlling its motion; the castle can hover without needing to make a Fly check and never risks falling due to a failed check. When not being controlled, the castle moves randomly, sometimes changing direction every minute, sometimes holding the same course for days at a time, but always avoiding the ground or other hazards. It has been known to travel to other planes, though no master other than the Storm King is known to have invoked this power. The master of the castle gains the following spell-like abilities: • Call lightning storm 1/day. The master must be in the control chamber or one of the towers to use this ability. • Guards and wards 1/day on the central tower. • Storm of vengeance 1/day. The master must be in the control chamber to use this ability, and the storm rains down from the castle's cloudy base upon everything within range underneath (2,200 feet). • Wind wall at will. This effect surrounds the entire castle at a range of 100 feet, and can be raised or lowered by the master (or a creature he or she designates) from the control room or any tower as a standard action.</t>
  </si>
  <si>
    <t>The Cloud Castle of the Storm King can only be destroyed if it is dissipated by suitably strong winds; the only winds that can dissipate it are found only in the most turbulent reaches of the Plane of Air (of course, as nobody knows how to make it travel between planes, those wishing to destroy it must find it on the Plane of Air to have any chance to do so). Any other attacks may cause walls to collapse or even side towers to break loose, but the central chamber and the floors beneath it will continue to exist in a ruined form over a smaller storm cloud as long as this destruction condition is not met.</t>
  </si>
  <si>
    <t>Fork of the Forgotten One</t>
  </si>
  <si>
    <t>The Fork of the Forgotten One is destroyed when a paladin of 19th level or higher touches it and chooses death rather than becoming lawful evil. This sacrifice still kills the paladin, though she can be raised from the dead.</t>
  </si>
  <si>
    <t>The Moaning Diamond</t>
  </si>
  <si>
    <t>The Moaning Diamond can be smashed by the combined power of three elemental princes, one each from the Planes of Air, Fire, and Water. Even then, the dust must be cast into a place where it will never fall upon stone.</t>
  </si>
  <si>
    <t>The Shield of the Sun</t>
  </si>
  <si>
    <t>The Shield of the Sun may be destroyed if a good-aligned character casts it into the Well of Eternal Night, its light fading into the inky depths before it finally disappears. If a nongood character does the deed, the shield is not destroyed, merely lost, and a quest to the Plane of Shadow may recover it.</t>
  </si>
  <si>
    <t>Spirit Fetish</t>
  </si>
  <si>
    <t>Craft Wondrous Item, dispel evil</t>
  </si>
  <si>
    <t>AP 38</t>
  </si>
  <si>
    <t>War Mask of Terror</t>
  </si>
  <si>
    <t>Eloko Bell</t>
  </si>
  <si>
    <t>Craft Wondrous Item, suggestion</t>
  </si>
  <si>
    <t>Torc of Kostchtchie</t>
  </si>
  <si>
    <t>Witch War</t>
  </si>
  <si>
    <t>As Baba Yaga was the one who created the torc, only she possesses the means of destroying it. Those wishing to destroy the torc might need to deliver it to Baba Yaga when she returns to Golarion to place another of her daughters upon the throne of Irrisen and convince the Old Crone to destroy it herself.</t>
  </si>
  <si>
    <t>Charm of Fate</t>
  </si>
  <si>
    <t>AP 39</t>
  </si>
  <si>
    <t>Elixir of Spirit Sight</t>
  </si>
  <si>
    <t>Craft Wondrous Item, plane shift, see invisibility</t>
  </si>
  <si>
    <t>Hammertail</t>
  </si>
  <si>
    <t>Craft Magic Arms and Armor, entangle, telekinesis</t>
  </si>
  <si>
    <t>+1 bolas</t>
  </si>
  <si>
    <t>Hyena Spirit Skin</t>
  </si>
  <si>
    <t>Craft Wondrous Item, aspect of the wolf (Advanced Player's Guide 204)</t>
  </si>
  <si>
    <t>Litheria Blossom</t>
  </si>
  <si>
    <t>Craft Wondrous Item, death ward, deathwatch</t>
  </si>
  <si>
    <t>Mantis Blade</t>
  </si>
  <si>
    <t>LE</t>
  </si>
  <si>
    <t>telepathy</t>
  </si>
  <si>
    <t>vision and hearing 60 ft., darkvision 60 ft.</t>
  </si>
  <si>
    <t>If a single wielder uses the mantis blade to slay nine rightful ruling monarchs, the weapon can be destroyed by a successful sunder maneuver.</t>
  </si>
  <si>
    <t>Monkey's Paw</t>
  </si>
  <si>
    <t>Craft Wondrous Item, doom, prayer</t>
  </si>
  <si>
    <t>Ring of Seven Virtues</t>
  </si>
  <si>
    <t>Forge Ring, Self-Sufficient, endure elements</t>
  </si>
  <si>
    <t>Rod of Well-Deserved Rest</t>
  </si>
  <si>
    <t>Craft Rod, deep slumber, good hope, restful sleep (Advanced Player's Guide 239), tiny hut</t>
  </si>
  <si>
    <t>Savage Sting</t>
  </si>
  <si>
    <t>Craft Magic Arms and Armor, poison, true seeing</t>
  </si>
  <si>
    <t>+1 seeking blowgun</t>
  </si>
  <si>
    <t>Stunstone</t>
  </si>
  <si>
    <t>Craft Wondrous Item, Craft (alchemy) 5 ranks, faerie fire, sound burst</t>
  </si>
  <si>
    <t>Wavecutter</t>
  </si>
  <si>
    <t>Craft Magic Arms and Armor, freedom of movement, keen edge</t>
  </si>
  <si>
    <t>+1 keen terbutje</t>
  </si>
  <si>
    <t>Black Blessing</t>
  </si>
  <si>
    <t>Craft Wondrous Item, resistance, bane</t>
  </si>
  <si>
    <t>Ganji Doll</t>
  </si>
  <si>
    <t>Craft Wondrous Item, bestow curse, and a piece of the body of the humanoid to be affected</t>
  </si>
  <si>
    <t>Ganji Doll, Greater</t>
  </si>
  <si>
    <t>Craft Wondrous Item, bestow curse, suggestion, and a piece of the body of the humanoid to be affected</t>
  </si>
  <si>
    <t>Laubo Powder</t>
  </si>
  <si>
    <t>Craft Wondrous Item, dominate person, disguise self</t>
  </si>
  <si>
    <t>Spirit Tear</t>
  </si>
  <si>
    <t>Craft Wondrous Item, see invisibility</t>
  </si>
  <si>
    <t>Argental Font</t>
  </si>
  <si>
    <t>(healing)</t>
  </si>
  <si>
    <t>AP 40</t>
  </si>
  <si>
    <t>If a good celestial creature of at least 10 Hit Dice ever willingly commits suicide while in the font's waters, the fountain ceases to flow and its waters lose all special properties.</t>
  </si>
  <si>
    <t>Amulet of the Abyss</t>
  </si>
  <si>
    <t>[chaotic]</t>
  </si>
  <si>
    <t>Craft Wondrous Item, must worship a demon lord</t>
  </si>
  <si>
    <t>Book of the Damned V2</t>
  </si>
  <si>
    <t>Book of the Damned : Demonic</t>
  </si>
  <si>
    <t>The original Book of the Damned was collected from the scattered records of the exiled angel Tabris, who was ordered to record the lore of all the multiverse but was cast out of Heaven for his findings. The demonic chapters of the Book of the Damned are bound between razor-edged covers of cold iron. Care must be taken when opening this book, lest the covers cut the fingers. Blood spattered on the pages of the book quickly fades away, as if the damp sheets of pale parchment within possessed a thirsty, vampiric nature. A DC 12 Reflex save is enough to avoid being cut when opening this book-on a failed save, the user takes 2 points of Constitution damage. This section of the Book of the Damned serves as a catalogue of the Abyssal realms and their lords-yet just as the rulers of the Abyss wax and wane, the contents of this book shift and change as well, revealing dark secrets. Any good-aligned creature who touches this section of the Book of the Damned gains one negative level. This level cannot be restored until the character has remained more than 10 feet away from the book for 24 hours. Creatures attempting to read the book that are not chaotic evil must make a DC 15 Will save or have their alignment permanently take one step toward chaotic evil. These pages of the Book of the Damned are written in Abyssal. A reader who spends 30 days (not necessarily consecutively) reading the book receives several benefits. The book contains copies of every spell with the evil descriptor, as well as all of the arcane spells listed below. The user gains a +4 bonus on all Knowledge (planes) checks if she uses the book as a resource (consulting it for at least an hour regarding a question), and its descriptions of the Abyss are so accurate that any teleportation travel to or within the Abyss always brings the caster to the exact location desired. The demonic section of the Book of the Damned serves as the focal point for a permanent unhallow effect and sympathy tuned to attract chaotic evil creatures. As long as the book is carried, its owner casts all evil spells as if she were 2 caster levels higher and gains a +2 bonus on all Charisma-based skills and checks when interacting with chaotic evil creatures. Three times per day, the tome can be used to cast one of the following spells: blasphemy, desecrate, greater planar binding, insanity, rift of ruin (see page 48), summon monster VII, or unholy blight. Once per day as a standard action, the bearer can use the book to gain any one of the boons granted by any demon lord-the boon lasts as long as the owner retains possession of the book, or until she chooses a new boon. This does not require an obedience.</t>
  </si>
  <si>
    <t>The demonic Book of the Damned can be destroyed by feeding the pages to a lawful or good outsider (though doing so usually results in the outsider's death or fall from grace). Yet as long as the other sections of the book exist, the demonic section always turns up again somewhere, undamaged and whole.</t>
  </si>
  <si>
    <t>Celestial Lens</t>
  </si>
  <si>
    <t>Lost Cities of Golarion</t>
  </si>
  <si>
    <t>The light of a full moon must be focused through the celestial lens at maximum intensity on a flawless silver mirror no less than 10 feet in diameter (DC 20 Craft [glass] to cast). The doubly reflected light shatters the otherwise indestructible glass of the celestial lens, causing the whole lens to tumble to the ground.</t>
  </si>
  <si>
    <t>Flame of Guidance</t>
  </si>
  <si>
    <t>Holding the item in a maximum-intensity blast of the celestial lens for 3 rounds destroys it.</t>
  </si>
  <si>
    <t>The Aqualinth</t>
  </si>
  <si>
    <t>A strange statue of some unknown dark material resembling unnaturally slippery stone, this idol is carved in the shape of something at once unrecognizable and terrifyingly organic, and possesses a number of unique abilities when touching liquid. Geyser: If four or more levels' worth of spells are cast upon the Aqualinth, the artifact is capable of causing the water surrounding it to purify and multiply, generating thousands of gallons of water. At the same time, it creates an effect mimicking reverse gravity upon the water, causing it to shoot up in a geyser capable of reaching a thousand feet high. Moments later, the effect passes; the water comes crashing down, and can be captured or diverted in the process, though the water level of the original supply remains unchanged. Bath of the God-Kings: Bathing in a pool infested by the Aqualinth instantly refreshes the bather, removing any fatigued or exhausted conditions. In addition, the bather is treated as though he were wearing a ring of sustenance for the next 4 months. Regular bathing for 56 days results in a +1 increase to a single ability score of the bather's choice-a creature can receive this bonus only once, but can continue to receive the other benefits of bathing in the pool. Liquid Ones: Anyone who spies her own reflection in a pool infested by the Aqualinth and who is not completely loyal to the Four Pharaohs of Ascension is treated as though she had gazed into the reflective surface of a mirror of opposition. The duplicates created by the Aqualinth are not truly identical to their originals. A duplicate has vulnerability to fire, losing any fire resistance or immunity the original may have, and also gains the water subtype. A duplicate can be distinguished from the original with a DC 30 Perception check, as the duplicate has a faint watery texture to its skin. Whispering Water: Possessed of a malign and alien intellect, the Aqualinth has an unknown agenda of its own, and is capable of casting suggestion (save DC 31) upon anyone who drinks at least half a gallon of water it has touched or produced.</t>
  </si>
  <si>
    <t>The Aqualinth may be evaporated into nothingness by transporting it to the heart of a sun or star.</t>
  </si>
  <si>
    <t>Nightmare Tears</t>
  </si>
  <si>
    <t>Craft Wondrous Item, blindness, true seeing</t>
  </si>
  <si>
    <t>Throne of the Ascendant</t>
  </si>
  <si>
    <t>AP 41</t>
  </si>
  <si>
    <t>The Throne of Ydersius Ascendant can only be destroyed by anointing it with the blood of Ydersius, followed by a successful mage's disjunction spell cast on the throne by a cleric of an Azlanti deity.</t>
  </si>
  <si>
    <t>Belt of the Snake King</t>
  </si>
  <si>
    <t>Craft Wondrous Item, barkskin, magic fang, summon monster I</t>
  </si>
  <si>
    <t>AP 42</t>
  </si>
  <si>
    <t>Snakescale Armor</t>
  </si>
  <si>
    <t>Craft Magic Arms and Armor, invisibility, silence, spider climb</t>
  </si>
  <si>
    <t>+1 scale mail</t>
  </si>
  <si>
    <t>Totem of Angazhan</t>
  </si>
  <si>
    <t>A totem of Angazhan can be destroyed only by a Gorilla King (either acting on his own volition or while under the effects of magical control), who can damage the totem as if it were a normal item with hardness 8 and 100 hp (or with a DC 30 Strength check to break the totem in half ). of course, once a Gorilla King makes his first attack upon one of these totems, the blasphemy against Angazhan causes that Gorilla King to no longer count as a worshiper of Angazhan, and he can now be affected by the totem's fear aura. Worse, the affront allows the totem of Angazhan to attempt once per round to revoke that Gorilla King's reincarnated body. Each round the blasphemous Gorilla King remains within reach of the totem's senses, the Gorilla King must make a DC 25 Fortitude save to avoid being transformed back into whatever race the creature was before he was reincarnated. Once this occurs, the target is no longer a Gorilla King and can no longer damage the totem, but the totem continues to use weird to attempt to slay the creature as long as it is able.</t>
  </si>
  <si>
    <t>Padma Blossom</t>
  </si>
  <si>
    <t>Craft Wondrous Item, calm emotions, remove fear</t>
  </si>
  <si>
    <t>Cult of The Ebon Destroyers</t>
  </si>
  <si>
    <t>Haunt Siphon</t>
  </si>
  <si>
    <t>Craft Wondrous Item, cure moderate wounds, gentle repose</t>
  </si>
  <si>
    <t>AP 43</t>
  </si>
  <si>
    <t>Spirit Planchette, Brass</t>
  </si>
  <si>
    <t>Craft Wondrous Item, contact other plane, speak with dead</t>
  </si>
  <si>
    <t>Spirit Planchette, Cold Iron</t>
  </si>
  <si>
    <t>Spirit Planchette, Silver</t>
  </si>
  <si>
    <t>Charm of Aluum Control</t>
  </si>
  <si>
    <t>Craft Construct, Craft Wondrous Item, soul bind</t>
  </si>
  <si>
    <t>Inner Sea World Guide</t>
  </si>
  <si>
    <t>Goz Mask</t>
  </si>
  <si>
    <t>Craft Wondrous Item, control winds, water breathing</t>
  </si>
  <si>
    <t>Mask of the Mantis</t>
  </si>
  <si>
    <t>Craft Wondrous Item, darkvision, see invisibility, deathwatch</t>
  </si>
  <si>
    <t>Unguent of Revivification</t>
  </si>
  <si>
    <t>Wayfinder</t>
  </si>
  <si>
    <t>Shattered Star Player's Guide</t>
  </si>
  <si>
    <t>Zoic Fetish</t>
  </si>
  <si>
    <t>(compulsion)</t>
  </si>
  <si>
    <t>Craft Wondrous Item, dominate animal, hide from animals</t>
  </si>
  <si>
    <t>Blackaxe</t>
  </si>
  <si>
    <t>Blackaxe, it is rumored, was stolen by Treerazer from the demon lord Cyth-V'sug. In order to destroy it, Blackaxe must be used against a powerful magical tree, and while the sap on the blade is still fresh it must then be used to sever one of Cyth-V'sug's many fungoid limbs. Doing so causes to explode in a burst of obsidian shrapnel and acid that inflicts 20d6 acid damage and 20d6 piercing damage to all within a 60-foot burst (DC 30 Reflex half ).</t>
  </si>
  <si>
    <t>Final Blade</t>
  </si>
  <si>
    <t>The guillotines known as the final blades have become symbols of Galt and the bloody excesses of the Red Revolution, yet the first of these horrific devices were actually built to serve the cause of justice. The final blades were originally designed to provide a condemned prisoner a swift and painless death, but also to prevent the resurrection of said victim by trapping her soul within the guillotine's blade upon execution. Every blade has a unique appearance and citizens speak of them as if they are people. In speaking of a condemned prisoner, someone might say, "He'll lie with Bloody Jaine before the sun falls." Only Large or smaller helpless (or willing) creatures can be executed by a final blade. When a final blade scythes down to decapitate the target, treat this as a coup de grace attempt on the victim that inflicts 6d6+12 points of damage. A final blade's damage penetrates all damage reduction (save epic damage reduction) and negates all regeneration effects. A creature slain by this effect is immediately targeted by a soul bind effect that automatically places her soul into the blade itself (no save). A final blade has no limit to the number of souls it can hold. It is possible to release a soul from a final blade to allow that creature to be resurrected, but the ritual involved is a closely guarded secret known only to the Gray Gardeners.</t>
  </si>
  <si>
    <t>Although the final blades are minor artifacts, they can be destroyed by damage. The exact defenses of each vary, but all have hardness 20 and 200 hit points. When one is destroyed, the trapped souls explode in a wave of necromantic power- some of these souls manifest as incorporeal undead and immediately attack all living creatures in sight. The number and nature of these angry souls varies, but should usually consist of at least a CR 12 (or higher) encounter.</t>
  </si>
  <si>
    <t>God Shield</t>
  </si>
  <si>
    <t>The Shield of Aroden has the special purpose of protecting its bearer from death no matter the consequences to itself. Any attack that would kill you (not merely make you unconscious or dying) triggers this ability, redirecting the attack fully upon the shield and leaving you unharmed, even if the attack normally only works on living creatures. For example, if you failed a saving throw against flesh to stone, the shield would turn to stone instead of you, whereas if you failed your save against horrid wilting or implosion, the shield would turn to dry splinters or crushed pulp. Depending on the nature of the attack, it may be impossible to reassemble or restore the shield to full functionality again. Any attempt to repair the shield requires all of its pieces, and barring the direct intercession of a deity, it is likely that any repairs would be imperfect. Anytime the bearer fails a saving throw by rolling a 1, the shield must attempt the same saving throw (regardless whether the shield would normally be the item to suffer the effects of failure), and if it fails by rolling 1, it shatters again, perhaps with disastrous effects. Despite their lack of active magic, the individual pieces themselves cannot be damaged by mortal means.</t>
  </si>
  <si>
    <t>Sun Orchid Elixir</t>
  </si>
  <si>
    <t>A dose of sun orchid elixir is simple to destroy-merely pouring the elixir out and allowing the fluid to evaporate or be absorbed into the ground is enough to ruin it, as is mixing it with any other fluid or solvent. of course, if word gets out of this fantastic waste of powerful magic, any number of enraged or scandalized organizations might seek out the character responsible for the elixir's waste to extract bloody vengeance.</t>
  </si>
  <si>
    <t>Wardstone</t>
  </si>
  <si>
    <t>If a wardstone misses its yearly maintenance ritual, it becomes vulnerable to damage. At this point, a wardstone can be damaged by mortal attacks, but it still has hardness 25 and 500 hit points. If a wardstone along a series of linked wardstones is destroyed, the resulting "hole" in the path of the forbiddance effect can be as narrow as a few dozen feet or as wide as several miles, depending upon numerous other variables (such as the terrain, the strength of the other wardstones, and other factors).</t>
  </si>
  <si>
    <t>Infensus Mucro</t>
  </si>
  <si>
    <t>Tomb of The Iron Medusa</t>
  </si>
  <si>
    <t>empathy</t>
  </si>
  <si>
    <t>bestow curse 3/day (DC 19), spell immunity 1/day (CL 17th)</t>
  </si>
  <si>
    <t>To destroy the weapon, you must immerse it in a bath of Asmodeus's tears.</t>
  </si>
  <si>
    <t>Deathgag Elixir</t>
  </si>
  <si>
    <t>Craft Wondrous Item, contagion</t>
  </si>
  <si>
    <t>AP 45</t>
  </si>
  <si>
    <t>Canopic Stone</t>
  </si>
  <si>
    <t>Craft Wondrous Item, create undead, rage</t>
  </si>
  <si>
    <t>Pendant of the Blood Scarab</t>
  </si>
  <si>
    <t>Craft Wondrous Item, true strike</t>
  </si>
  <si>
    <t>Rival Guide</t>
  </si>
  <si>
    <t>Chomper (Intelligent Bag of Devouring)</t>
  </si>
  <si>
    <t>bag of holding type III</t>
  </si>
  <si>
    <t>Rival Gudie</t>
  </si>
  <si>
    <t>CE</t>
  </si>
  <si>
    <t>13 (17 against any non-demon)</t>
  </si>
  <si>
    <t>speech (Abyssal)</t>
  </si>
  <si>
    <t>30 ft., blindsense</t>
  </si>
  <si>
    <t>Cockatrice Grit</t>
  </si>
  <si>
    <t>Craft Wondrous Item, calcific touch or flesh to stone</t>
  </si>
  <si>
    <t>Desiccating Dust</t>
  </si>
  <si>
    <t>Craft Wondrous Item, cup of dust</t>
  </si>
  <si>
    <t>Firefoot Powder</t>
  </si>
  <si>
    <t>Craft Wondrous Item, pain strike</t>
  </si>
  <si>
    <t>Marionette Crux</t>
  </si>
  <si>
    <t>Craft Wondrous Item, dominate person</t>
  </si>
  <si>
    <t>Metamagic Gem, Empowering Topaz</t>
  </si>
  <si>
    <t>Metamagic gems can be used to enhance spells with various metamagic effects, similar to the way metamagic rods are used, save that metamagic gems are consumed when they are used. To apply the effects of a metamagic gem to a spell, you need only use the metamagic gem as an additional material component for the spell in question. When you apply a metamagic effect to a spell using a metamagic gem, the spell slot of the altered spell does not change. You may only use one metamagic gem on any given spell, and while that spell cannot be further enhanced by a metamagic rod, it can be used with spells already enhanced in the normal way via any metamagic feats you possess. In this case, only the feats possessed by you adjust the spell slot of the spell being cast. Use of a metamagic gem does not confer the associated feat on the owner, only the one-time ability to use the given feat. A sorcerer or other spontaneous spellcaster must still take a fullround action when using a metamagic gem, just as if using a metamagic feat he possesses (except for quickening diamonds, which can be used as a swift action). The metamagic gems presented here are not the only such gems that exist. Other metamagic gems based on metamagic feats from other sources could easily be created-their costs should follow the pattern presented here (1,000 for gems that alter a spell slot by 1 level, 2,000 for those that alter spell slots by 2 levels, and so on), and each new gem should have a corresponding unique gemstone type associated with it.</t>
  </si>
  <si>
    <t>Craft Wondrous Item, appropriate metamagic feat</t>
  </si>
  <si>
    <t>Metamagic Gem, Enlarging Amethyst</t>
  </si>
  <si>
    <t>Metamagic Gem, Extending Garnet</t>
  </si>
  <si>
    <t>Metamagic Gem, Maximizing Sapphire</t>
  </si>
  <si>
    <t>Metamagic Gem, Quickening Diamond</t>
  </si>
  <si>
    <t>Metamagic Gem, Silent Spineld</t>
  </si>
  <si>
    <t>Metamagic Gem, Still Amber</t>
  </si>
  <si>
    <t>Metamagic Gem, Widening Emerald</t>
  </si>
  <si>
    <t>Raven's Head</t>
  </si>
  <si>
    <t>AP 46</t>
  </si>
  <si>
    <t>If successfully used as a component in the creation of a lich, Raven's Head's power is broken forever.</t>
  </si>
  <si>
    <t>Face of Dagon</t>
  </si>
  <si>
    <t>Craft Wondrous Item, commune, water breathing</t>
  </si>
  <si>
    <t>Brain Cylinder</t>
  </si>
  <si>
    <t>Craft Wondrous Item, gentle repose, magic jar, 7 ranks in Heal</t>
  </si>
  <si>
    <t>Moribund Key</t>
  </si>
  <si>
    <t>Craft Wondrous Item, detect undead, knock, message, spectral hand, vampiric touch</t>
  </si>
  <si>
    <t>AP 47</t>
  </si>
  <si>
    <t>Bloodbrew Elixir</t>
  </si>
  <si>
    <t>Craft Wondrous Item, Craft (alchemy) DC 25, false life, protection from evil</t>
  </si>
  <si>
    <t>Witching Gown</t>
  </si>
  <si>
    <t>Craft Wondrous Item, charm person, disguise self, resistance, spite (Pathfinder RPG Advanced Player's Guide 246)</t>
  </si>
  <si>
    <t>Horns of Naraga</t>
  </si>
  <si>
    <t>Dungeons of Golarion</t>
  </si>
  <si>
    <t>The helm can be destroyed by crushing it between the jaws of an ancient black dragon's skull in the middle of a desert with the sun at its zenith.</t>
  </si>
  <si>
    <t>Gem of Dreams</t>
  </si>
  <si>
    <t>The gem must absorb the dreams of a slumbering Spawn of Rovagug, whereupon it shatters into dust and releases a particularly powerful animate dream (Pathfinder RPG Bestiary 2 29); the power of this animate dream is left to you, but it should be advanced in Hit Dice to a point where its CR is equal to 3 points above the party's average level. Needless to say, the animate dream immediately attacks-if not slain, it reforms as a new Gem of Dreams after 24 hours.</t>
  </si>
  <si>
    <t>Raven Bracers</t>
  </si>
  <si>
    <t>Craft Wondrous Item, animal messenger, animate object, teleport object, telekinesis</t>
  </si>
  <si>
    <t>Deadflesh Waraxe</t>
  </si>
  <si>
    <t>+1 mithral ghost touch undead bane dwarven waraxe</t>
  </si>
  <si>
    <t>Deck of Harrowed Tales</t>
  </si>
  <si>
    <t>1lb.</t>
  </si>
  <si>
    <t>The Harrowing</t>
  </si>
  <si>
    <t>The Deck of Harrowed Things can only be destroyed by completing a mythical series of 54 quests tied to each of the harrow cards within. Only then can the final 55th quest be revealed, upon the completion of which the deck and the Harrowed Realm cease to exist.</t>
  </si>
  <si>
    <t>Coldfire Wrappings</t>
  </si>
  <si>
    <t>[cold]</t>
  </si>
  <si>
    <t>Craft Wondrous Item, fire shield</t>
  </si>
  <si>
    <t>AP 48</t>
  </si>
  <si>
    <t>Bone Beads</t>
  </si>
  <si>
    <t>Craft Wondrous Item, command undead</t>
  </si>
  <si>
    <t>Bloodfeast Shield</t>
  </si>
  <si>
    <t>Craft Magic Arms and Armor, create undead, vampiric touch</t>
  </si>
  <si>
    <t>+2 heavy steel shield</t>
  </si>
  <si>
    <t>Amatatsu Seal</t>
  </si>
  <si>
    <t>This stone statuette of a dragon is one of five royal seals of Minkai, and represents the Amatatsu family's divine right to rule the empire of Minkai. Should no Amatatsus of pure blood be able to take up that charge, however, the Amatatsu Seal can invest the right to rule as an Amatatsu in any number of living humanoid hosts. These Amatatsu scions often experience a series of visions of the past, present, and possible future. The Amatatsu Seal has a daily allotment of 5 charges that it can use to cast the following spells on an Amatatsu scion: cure serious wounds, remove curse, remove disease, or restoration. Each casting uses up 1 daily charge. Alternatively, the seal can cast heal on an Amatatsu scion, but doing so expends all 5 charges. Finally, and only at the seal's discretion, it can cast resurrection on an Amatatsu scion, but doing so renders its spellcasting powers useless for a month. The Amatatsu Seal itself radiates strong magic, and those with the proper resources can sense this magic across oceans and continents, allowing it to be tracked across any distance. Originally meant to allow its rightful owners the ability to track it if stolen, this feature makes it dangerous to remove the seal from its warding box, for as long as the warding box is open, the oni of the Five Storms can track it. The repercussions of this are detailed in later adventures in the Jade Regent Adventure Path. One final ward exists on the Amatatsu Seal, confounding attempts to whisk it quickly away from its homeland but also making returning a stolen seal home an arduous task. The Amatatsu Seal can never be transported by teleportation magic or dimensional travel. It cannot be taken from the Material Plane save via special portals blessed by the gods, and characters who carry the seal cannot cast or otherwise use teleportation effects.</t>
  </si>
  <si>
    <t>AP 49</t>
  </si>
  <si>
    <t>To destroy the Amatatsu Seal, rightful scions of each of the five royal families of Minkai must, of their own free will, cast their families' seals together into the Well of Demons in the Imperial Shrine in Kasai Harbor.</t>
  </si>
  <si>
    <t>Dancing Wasp</t>
  </si>
  <si>
    <t>Craft Magic Arms and Armor, summon monster IV or summon nature's ally IV</t>
  </si>
  <si>
    <t>+1 kusarigama</t>
  </si>
  <si>
    <t>Warding Box</t>
  </si>
  <si>
    <t>A warding box can be destroyed by placing a portable hole inside it, closing the lid, and then placing the box inside a second portable hole. This second portable hole must be closed, and then a wish must be used to switch the two portable holes. Doing so destroys both portable holes and the warding box along with them.</t>
  </si>
  <si>
    <t>Whispering Shrike</t>
  </si>
  <si>
    <t>Craft Magic Arms and Armor, shield other</t>
  </si>
  <si>
    <t>+1 wakizashi</t>
  </si>
  <si>
    <t>Decemvirate Helm</t>
  </si>
  <si>
    <t>Pathfinder Society Field Guide</t>
  </si>
  <si>
    <t>A Decemvirate helm can be destroyed via complex magic rituals involving numerous inscriptions of magical glyphs on the helm to unwork its magic. Most scholars believe that the exact details of these rituals are different for each helm and that the rituals themselves are closely guarded by aboleths who dwell in hidden regions beneath the shattered corpse of the continent of Azlant.</t>
  </si>
  <si>
    <t>Dweomer's Essence</t>
  </si>
  <si>
    <t>Craft Wondrous Item, Spell Penetration</t>
  </si>
  <si>
    <t>Field Scrivener's Desk</t>
  </si>
  <si>
    <t>Craft Wondrous Item, shrink item, tiny hut</t>
  </si>
  <si>
    <t>Fortifying Stone</t>
  </si>
  <si>
    <t>Craft Wondrous Item, stoneskin</t>
  </si>
  <si>
    <t>Fortunate Charm</t>
  </si>
  <si>
    <t>Craft Wondrous Item, divine favor</t>
  </si>
  <si>
    <t>Pathfinder's Coin</t>
  </si>
  <si>
    <t>Craft Wondrous Item, identify, levitate, magic mouth</t>
  </si>
  <si>
    <t>Pipes of Shifting Tempo</t>
  </si>
  <si>
    <t>Craft Wondrous Item, haste, slow, Perform (wind instrument) 5 ranks</t>
  </si>
  <si>
    <t>Ring of the Beast, Relentless</t>
  </si>
  <si>
    <t>Forge Ring, barkskin, bear's endurance</t>
  </si>
  <si>
    <t>Ring of the Beast, Savage</t>
  </si>
  <si>
    <t>Forge Ring, barkskin, bull's endurance</t>
  </si>
  <si>
    <t>Ring of the Beast, Swift</t>
  </si>
  <si>
    <t>Forge Ring, barkskin, cat's grace</t>
  </si>
  <si>
    <t>Runestone of Power, 1st Level</t>
  </si>
  <si>
    <t>Craft Wondrous Item, creator must be able to spontaneously cast spells of the appropriate spell level</t>
  </si>
  <si>
    <t>Runestone of Power, 2nd Level</t>
  </si>
  <si>
    <t>Runestone of Power, 3rd Level</t>
  </si>
  <si>
    <t>Runestone of Power, 4th Level</t>
  </si>
  <si>
    <t>Runestone of Power, 5th Level</t>
  </si>
  <si>
    <t>Runestone of Power, 6th Level</t>
  </si>
  <si>
    <t>Runestone of Power, 7th Level</t>
  </si>
  <si>
    <t>Runestone of Power, 8th Level</t>
  </si>
  <si>
    <t>Runestone of Power, 9th Level</t>
  </si>
  <si>
    <t>Tyrant's Friend</t>
  </si>
  <si>
    <t>Forge Ring, detect poison</t>
  </si>
  <si>
    <t>Shining Wayfinder</t>
  </si>
  <si>
    <t>Craft Wondrous Item, detect evil, light, protection from evil</t>
  </si>
  <si>
    <t>Tireless Wayfinder</t>
  </si>
  <si>
    <t>Craft Wondrous Item, light, lesser restoration</t>
  </si>
  <si>
    <t>Vanishing Wayfinder</t>
  </si>
  <si>
    <t>Craft Wondrous Item, invisibility, light</t>
  </si>
  <si>
    <t>Wayfinder of Revelation</t>
  </si>
  <si>
    <t>Craft Wondrous Item, detect secret doors, invisibility purge, light</t>
  </si>
  <si>
    <t>Wayfinder of Spellbreaking</t>
  </si>
  <si>
    <t>Craft Wondrous Item, dispel magic, light</t>
  </si>
  <si>
    <t>Devastating Dog Whistle</t>
  </si>
  <si>
    <t>Craft Wondrous Item, silence, sound burst</t>
  </si>
  <si>
    <t>Goblins of Golarion</t>
  </si>
  <si>
    <t>Explosion Pocket</t>
  </si>
  <si>
    <t>Jumping Cinder</t>
  </si>
  <si>
    <t>Craft Wondrous Item, flaming sphere</t>
  </si>
  <si>
    <t>Scavenger 's Stone</t>
  </si>
  <si>
    <t>Craft Wondrous Item, make whole</t>
  </si>
  <si>
    <t>Deadly Kiss</t>
  </si>
  <si>
    <t>Craft Magic Arms and Armor, unseen servant, creator must have the poison use ability</t>
  </si>
  <si>
    <t>AP 50</t>
  </si>
  <si>
    <t>Earthfire Shuriken</t>
  </si>
  <si>
    <t>[fire]</t>
  </si>
  <si>
    <t>Craft Magic Arms and Armor, burning gaze (see page 208 of the Advanced Player's Guide), flame blade, flame strike, or fireball</t>
  </si>
  <si>
    <t>+1 flaming burst shuriken</t>
  </si>
  <si>
    <t>Fugitive's Grenade</t>
  </si>
  <si>
    <t>Craft Wondrous Item, fog cloud, rope trick</t>
  </si>
  <si>
    <t>Oathtaker</t>
  </si>
  <si>
    <t>Craft Magic Arms and Armor, mark of justice, slay living</t>
  </si>
  <si>
    <t>+1 tetsubo</t>
  </si>
  <si>
    <t>Shozoku of the Night Wind</t>
  </si>
  <si>
    <t>Craft Wondrous Item, invisibility</t>
  </si>
  <si>
    <t>Suishen, Guardian of the Amatatsu</t>
  </si>
  <si>
    <t>NG</t>
  </si>
  <si>
    <t>speech, telepathy</t>
  </si>
  <si>
    <t>60 ft., darkvision, detect Amatatsu scions, read languages</t>
  </si>
  <si>
    <t>Constant-endure elements 3/day-air walk, daylight, resist energy (cold), see invisibility</t>
  </si>
  <si>
    <t>Suishen is destroyed if the blade is used to slay the last Amatatsu scion.</t>
  </si>
  <si>
    <t>Common, Tien</t>
  </si>
  <si>
    <t>Banner of the Ancient Kings</t>
  </si>
  <si>
    <t>Craft Wondrous Item, heroism, resistance</t>
  </si>
  <si>
    <t>Lands of The Linnorm Kings</t>
  </si>
  <si>
    <t>Harp of Storms</t>
  </si>
  <si>
    <t>Craft Wondrous Item, air walk, call lightning, gust of wind</t>
  </si>
  <si>
    <t>Rixbrand</t>
  </si>
  <si>
    <t>Craft Magic Arms and Armor, bleed, summon monster I</t>
  </si>
  <si>
    <t>+3 wounding dragon bane greatsword</t>
  </si>
  <si>
    <t>Ghost Mirror Armor</t>
  </si>
  <si>
    <t>Craft Magic Arms and Armor, deathwatch, etherealness, protection from evil</t>
  </si>
  <si>
    <t>AP 51</t>
  </si>
  <si>
    <t>+1 ghost touch four-mirror armor</t>
  </si>
  <si>
    <t>Map of the High Ice</t>
  </si>
  <si>
    <t>Craft Wondrous Item, creator must have 5 ranks in Survival, find the path</t>
  </si>
  <si>
    <t>Nine-Fold Spirit Sword</t>
  </si>
  <si>
    <t>Craft Magic Arms and Armor, dispel evil, disrupting weapon, plane shift, summon monster I</t>
  </si>
  <si>
    <t>+1 ghost touch nine-ring broadsword</t>
  </si>
  <si>
    <t>Sashimono of Comfort</t>
  </si>
  <si>
    <t>Craft Wondrous Item, endure elements</t>
  </si>
  <si>
    <t>Terra-Cotta Talisman, Horse</t>
  </si>
  <si>
    <t>Craft Wondrous Item, borrow fortune (see page 206 of the Pathfinder RPG Advanced Player's Guide), phantom steed</t>
  </si>
  <si>
    <t>Terra-Cotta Talisman, Warrior</t>
  </si>
  <si>
    <t>Craft Wondrous Item, borrow fortune (see page 206 of the Pathfinder RPG Advanced Player's Guide), spiritual ally</t>
  </si>
  <si>
    <t>Terra-Cotta Talisman, Hound</t>
  </si>
  <si>
    <t>Craft Wondrous Item, borrow fortune (see page 206 of the Pathfinder RPG Advanced Player's Guide), mage's faithful hand</t>
  </si>
  <si>
    <t>Do-Maru of Broken Flesh</t>
  </si>
  <si>
    <t>Craft Magic Arms and Armor, cleanse (Advanced Player's Guide 211)</t>
  </si>
  <si>
    <t>AP 52</t>
  </si>
  <si>
    <t>+2 do-maru armor</t>
  </si>
  <si>
    <t>Flask of Endless Sake</t>
  </si>
  <si>
    <t>Brew Potion, Craft Wondrous Item, create water, cure moderate wounds, enlarge person, heroism, lesser restoration, rage, reduce person</t>
  </si>
  <si>
    <t>Kikuya's Sensu</t>
  </si>
  <si>
    <t>Craft Wondrous Item, calm emotions, cat's grace, forceful hand, whispering wind</t>
  </si>
  <si>
    <t>The Thundering Blade</t>
  </si>
  <si>
    <t>Craft Magic Arms and Armor, blindness/ deafness, shout</t>
  </si>
  <si>
    <t>+1 thundering naginata</t>
  </si>
  <si>
    <t>Book of The Damned: Daemonic</t>
  </si>
  <si>
    <t>The original Book of the Damned was collected from the scattered records of the exiled angel Tabris, who was ordered to record the lore of all the multiverse but was cast out of Heaven for his findings. The daemonic chapters of the Book of the Damned are bound between covers of perpetually frozen and compressed ashes that seem to suck away ambient light into their material. All known copies of the text appear to be some variety of palimpsest, with the words written over the intentionally erased words of an earlier draft, though it is unknown when and by whom this redaction took place. In each case, the edited portions describe specific names relating to the earliest history of the plane, sometimes with entire pages being censored. Scholars suspect this is related to the same magic utilized by the Horsemen to scour their own records and history in cycles when one of the Four has been replaced. Any good-aligned creature who touches this section of the Book of the Damned gains one negative level. This level cannot be restored until the character has remained more than 10 feet away from the book for 24 hours. Creatures attempting to read the book that are not neutral evil must make a DC 15 Will save or have their alignment permanently take one step toward neutral evil. Written in a mixture of Abyssal and Infernal, sometimes changing from one to the other mid-sentence, the text requires true fluency in both languages to fully understand the nuances and true meaning of the text. As a reader proceeds, he becomes aware of a dull pressure on the back of his skull and a buzzing static. Eventually the text begins to "speak" to him, inserting telepathic impressions and images to complement the text. A telepathic creature may "read" the text without actually opening the book merely by holding it and concentrating. A reader who splashes his own blood onto the book (which is promptly absorbed) and spends 30 days (not necessarily consecutively) reading the book receives several benefits. The book contains copies of every spell with the evil descriptor, as well as all of the spells on pages 38-39 and those listed below. The user gains at +4 bonus on all Knowledge (planes) checks when using the book as a resource (consulting it for at least an hour regarding a question), and its descriptions of Abaddon are so accurate that any teleportation to or within that plane always brings the caster to the desired location (no familiarity roll needed). Any energy-draining spell cast by the bearer bestows +1 additional negative level on affected creatures. The daemonic portion of the Book of the Damned serves as the focal point for a permanent unhallow effect and sympathy attuned to attract neutral evil creatures. As long as the book is carried, its owner casts all evil spells as if he were two caster levels higher and gains a +2 bonus on all Charisma-based skills and checks when interacting with neutral evil creatures. Four times per day, the tome can be used to cast one of the following spells: blasphemy, circle of death, energy drain, death knell, soul bind, or soul transfer (see page 39). It is believed that the bearer can be scried at any time, without a saving throw, by the Four Horsemen or their elite agents.</t>
  </si>
  <si>
    <t>Horsemen of The Apocalypse</t>
  </si>
  <si>
    <t>The daemonic Book of the Damned can be destroyed by washing away the text on each page with the tears of a good outsider, at which point the book crumbles to ashes. As long as the other sections of the book exist, however, the daemonic section always turns up again somewhere, undamaged and whole.</t>
  </si>
  <si>
    <t>Candle of Abaddon</t>
  </si>
  <si>
    <t>Craft Wondrous Item, magic circle against evil, desecrate, creator must be evil</t>
  </si>
  <si>
    <t>Hydrodaemon Runestone</t>
  </si>
  <si>
    <t>Ring of The Cacodaemon</t>
  </si>
  <si>
    <t>Craft Wondrous Item, fear, speak with dead</t>
  </si>
  <si>
    <t>Talisman of Soul-Eating</t>
  </si>
  <si>
    <t>Craft Wondrous Item, create soul gem</t>
  </si>
  <si>
    <t>Book of Infinite Spells</t>
  </si>
  <si>
    <t>This work bestows upon any character of any class the ability to use the spells within its pages. However, any character not already able to use spells gains one negative level for as long as the book is in her possession or while she uses its power. A book of infinite spells contains 1d8+22 pages. The nature of each page is determined by a d% roll: 01-50, arcane spell; 51-100, divine spell. Determine the exact spell randomly. Once a page is turned, it can never be flipped back-paging through a book of infinite spells is a one-way trip. If the book is closed, it always opens again to the page it was on before the book was closed. When the last page is turned, the book vanishes. Once per day the owner of the book can cast the spell to which the book is opened. If that spell happens to be one that is on the character's class spell list, she can cast it up to four times per day. The pages cannot be ripped out without destroying the book. Similarly, the spells cannot be cast as scroll spells, nor can they be copied into a spellbook-their magic is bound up permanently within the book itself. The owner of the book need not have the book on her person in order to use its power. The book can be stored in a place of safety while the owner is adventuring and still allow its owner to cast spells by means of its power. Each time a spell is cast, there is a chance that the energy connected with its use causes the page to magically turn despite all precautions. The chance of a page turning depends on the spell the page contains and what sort of spellcaster the owner is. Chance of Page Condition Turning Caster employing a spell usable 10% by own class and level Caster employing a spell not usable 20% by own class and level Nonspellcaster employing divine spell 25% Nonspellcaster employing arcane spell 30% Treat each spell use as if a scroll were being employed, for purposes of determining casting time, spell failure, and so on.</t>
  </si>
  <si>
    <t>The book of infinite spells can be destroyed when the current page contains the erase spell, by casting the spell on the book itself.</t>
  </si>
  <si>
    <t>Deck of Many Things</t>
  </si>
  <si>
    <t>A deck of many things (both beneficial and malign) is usually found in a box or leather pouch. Each deck contains a number of cards or plaques made of ivory or vellum. Each is engraved with glyphs, characters, and sigils. As soon as one of these cards is drawn from the pack, its magic is bestowed upon the person who drew it, for better or worse. The character with a deck of many things who wishes to draw a card must announce how many cards she will draw before she begins. Cards must be drawn within 1 hour of each other, and a character can never draw from this deck any more cards than she has announced. If the character does not willingly draw her allotted number (or if she is somehow prevented from doing so), the cards flip out of the deck on their own. If the Idiot or Jester is drawn, the possessor of the deck may elect to draw additional cards. Each time a card is taken from the deck, it is replaced (making it possible to draw the same card twice) unless the draw is the Jester or the Fool, in which case the card is discarded from the pack. A deck of many things contains 22 cards. To simulate the magic cards, you may want to use tarot cards, as indicated in the second column of the accompanying table. If no tarot deck is available, substitute ordinary playing cards instead, as indicated in the third column. The effects of each card, summarized on the table, are fully described below. Balance: The character must change to a radically different alignment. If the character fails to act according to the new alignment, she gains a negative level. Comet: The character must single-handedly defeat the next hostile monster or monsters encountered, or the benefit is lost. If successful, the character gains enough XP to attain the next experience level. Donjon: This card signifies imprisonment-either by the imprisonment spell or by some powerful being. All gear and spells are stripped from the victim in any case. Draw no more cards. Euryale: The medusa-like visage of this card brings a curse that only the Fates card or a deity can remove. The -1 penalty on all saving throws is otherwise permanent. The Fates: This card enables the character to avoid even an instantaneous occurrence if so desired, for the fabric of reality is unraveled and respun. Note that it does not enable something to happen. It can only stop something from happening or reverse a past occurrence. The reversal is only for the character who drew the card; other party members may have to endure the situation. Flames: Hot anger, jealousy, and envy are but a few of the possible motivational forces for the enmity. The enmity of the outsider can't be ended until one of the parties has been slain. Determine the outsider randomly, and assume that it attacks the character (or plagues her life in some way) within 1d20 days. Fool: The payment of XP and the redraw are mandatory. This card is always discarded when drawn, unlike all others except the Jester. Gem: This card indicates wealth. The jewelry is all gold set with gems, each piece worth 2,000, and the gems are worth 1,000 each. Idiot: This card causes the drain of 1d4+1 points of Intelligence immediately. The additional draw is optional. Jester: This card is always discarded when drawn, unlike all others except the Fool. The redraws are optional. Key: The magic weapon granted must be one usable by the character. It suddenly appears out of nowhere in the character's hand. Knight: The fighter appears out of nowhere and serves loyally until death. He or she is of the same race (or kind) and gender as the character. This fighter can be taken as a cohort by a character with the Leadership feat. Moon: This card bears the image of a moonstone gem with the appropriate number of wishes shown as gleams therein; sometimes it depicts a moon with its phase indicating the number of wishes (full = four; gibbous = three; half = two; quarter = one). These wishes are the same as those granted by the 9th-level wizard spell and must be used within a number of minutes equal to the number received. Rogue: When this card is drawn, one of the character's NPC friends (preferably a cohort) is totally alienated and made forever hostile. If the character has no cohorts, the enmity of some powerful personage (or community, or religious order) can be substituted. The hatred is secret until the time is ripe for it to be revealed with devastating effect. Ruin: As implied by its name, when this card is drawn, all nonmagical possessions of the drawer are lost. Skull: A dread wraith appears. The character must fight it alone- if others help, they get dread wraiths to fight as well. If the character is slain, she is slain forever and cannot be revived, even with a wish or a miracle. Star: The 2 points are added to any ability the character chooses. They cannot be divided among two abilities. Sun: Roll for a medium wondrous item until a useful item is indicated. Talons: When this card is drawn, every magic item owned or possessed by the character is instantly and irrevocably lost, except for the deck. Throne: The character becomes a true leader in people's eyes. The castle gained appears in any open area she wishes (but the decision where to place it must be made within 1 hour). Vizier: This card empowers the character drawing it with the one-time ability to call upon a source of wisdom to solve any single problem or answer fully any question upon her request. The query or request must be made within 1 year. Whether the information gained can be successfully acted upon is another matter entirely. The Void: This black card spells instant disaster. The character's body continues to function, as though comatose, but her psyche is trapped in a prison somewhere-in an object on a far plane or planet, possibly in the possession of an outsider. A wish or a miracle does not bring the character back, instead merely revealing the plane of entrapment. Draw no more cards.</t>
  </si>
  <si>
    <t>The deck of many things can be destroyed by losing it in a wager with a deity of law. The deity must be unaware of the nature of the deck.</t>
  </si>
  <si>
    <t>Philosopher's Stone</t>
  </si>
  <si>
    <t>The philosopher's stone can be destroyed by being placed in the heel of a titan's boot for at least 1 entire week.</t>
  </si>
  <si>
    <t>Sphere of Annihilation</t>
  </si>
  <si>
    <t>Should a gate spell be cast upon a sphere of annihilation, there is a 50% chance (01-50 on d%) that the spell destroys it, a 35% chance (51-85) that the spell does nothing, and a 15% chance (86-100) that a gap is torn in the spatial fabric, catapulting everything within a 180-foot radius into another plane. If a rod of cancellation touches a sphere of annihilation, they negate each other in a tremendous explosion. Everything within a 60-foot radius takes 2d6 x 10 points of damage. Dispel magic and mage's disjunction have no effect on a sphere.</t>
  </si>
  <si>
    <t>Talisman of Pure Good</t>
  </si>
  <si>
    <t>[good]</t>
  </si>
  <si>
    <t>The talisman of pure good can be destroyed by placing it in the mouth of a holy man who died while committing a truly heinous act of his own free will.</t>
  </si>
  <si>
    <t>Talisman of the Sphere</t>
  </si>
  <si>
    <t>A talisman of the sphere can only be destroyed by throwing the item into a sphere of annihilation.</t>
  </si>
  <si>
    <t>Talisman of Ultimate Evil</t>
  </si>
  <si>
    <t>If a talisman of ultimate evil is given to the newborn child of a redeemed villain, it instantly crumbles to dust.</t>
  </si>
  <si>
    <t>Axe of the Dwarvish Lords</t>
  </si>
  <si>
    <t>The rusts away to nothing if it is ever used by a goblin to behead a dwarven king.</t>
  </si>
  <si>
    <t>Codex of the Infinite Planes</t>
  </si>
  <si>
    <t>The is destroyed if one page is torn out and left on each plane in existence. Note that tearing out a page immediately triggers a catastrophe.</t>
  </si>
  <si>
    <t>The Orbs of Dragonkind</t>
  </si>
  <si>
    <t>An orb of dragonkind immediately shatters if it is caught in the breath weapon of a dragon who is a blood relative of the dragon trapped within. This causes everyone within 90 feet to be struck by the breath weapon of that dragon, released as the orb explodes.</t>
  </si>
  <si>
    <t>The Shadowstaff</t>
  </si>
  <si>
    <t>fades away to nothingness if it is exposed to true sunlight for a continuous 24 hour period.</t>
  </si>
  <si>
    <t>Shinobi Fuhonsen</t>
  </si>
  <si>
    <t>AP 53</t>
  </si>
  <si>
    <t>The shinobi fuhonsen can be destroyed if it is swallowed by an ancient sovereign dragon (Pathfinder RPG Bestiary 3). If the dragon succeeds at a DC 30 Fortitude save, the coin is destroyed. If the save fails, the coin remains intact and vanishes to reappear elsewhere.</t>
  </si>
  <si>
    <t>Armor of the Tireless Warrior</t>
  </si>
  <si>
    <t>Craft Magic Arms and Armor, invigorate (Pathfinder RPG Advanced Player's Guide 230), rage, waves of fatigue</t>
  </si>
  <si>
    <t>+3 leather armor</t>
  </si>
  <si>
    <t>Daikyu of Commanding Presence</t>
  </si>
  <si>
    <t>Craft Magic Arms and Armor, bull's strength, daylight, heroism, true seeing</t>
  </si>
  <si>
    <t>+2 seeking composite longbow</t>
  </si>
  <si>
    <t>Dragonmaw Nunchaku</t>
  </si>
  <si>
    <t>Craft Magic Arms and Armor, blade barrier, confusion</t>
  </si>
  <si>
    <t>+2 nunchaku</t>
  </si>
  <si>
    <t>Karyukai Tea Set</t>
  </si>
  <si>
    <t>Craft Wondrous Item, greater heroism, heroes' feast, heroism</t>
  </si>
  <si>
    <t>Samisen of Oracular Vision</t>
  </si>
  <si>
    <t>Craft Wondrous Item, divination, legend lore, scrying, creator must have 10 ranks in the Perform (string instruments) skill</t>
  </si>
  <si>
    <t>Chon Chon Elixir</t>
  </si>
  <si>
    <t>Craft Wondrous Item, detect magic, polymorph</t>
  </si>
  <si>
    <t>The Raging Cyclone</t>
  </si>
  <si>
    <t>Craft Magic Arms and Armor, call lightning or lightning bolt, chain lightning, resist energy</t>
  </si>
  <si>
    <t>AP 54</t>
  </si>
  <si>
    <t>+3 shock sansetsukon</t>
  </si>
  <si>
    <t>The Cutting Light</t>
  </si>
  <si>
    <t>Craft Magic Arms and Armor, mage's sword, searing light</t>
  </si>
  <si>
    <t>+3 nodachi</t>
  </si>
  <si>
    <t>O-Yoroi of Imperial Rule</t>
  </si>
  <si>
    <t>Craft Magic Arms and Armor, clenched fist, disguise self</t>
  </si>
  <si>
    <t>+4 adamantine glamered o-yoroi</t>
  </si>
  <si>
    <t>Spirit Elixir</t>
  </si>
  <si>
    <t>Craft Wondrous Item, breath of life, brilliant inspiration (Advanced Player's Guide 207)</t>
  </si>
  <si>
    <t>The Silent Crane</t>
  </si>
  <si>
    <t>Craft Magic Arms and Armor, silence, slay living</t>
  </si>
  <si>
    <t>+2 adamantine sai</t>
  </si>
  <si>
    <t>Pressure Suit</t>
  </si>
  <si>
    <t>body and helm (see text)</t>
  </si>
  <si>
    <t>Craft Wondrous Item, endure elements, gust of wind</t>
  </si>
  <si>
    <t>Distant Worlds</t>
  </si>
  <si>
    <t>Pirate's Tricorne</t>
  </si>
  <si>
    <t>Craft Wondrous Item, guidance, shrink item, creator must have 5 ranks in Profession (sailor)</t>
  </si>
  <si>
    <t>AP 55</t>
  </si>
  <si>
    <t>Boarding Pike of Repelling</t>
  </si>
  <si>
    <t>Craft Magic Arms and Armor, wood shape</t>
  </si>
  <si>
    <t>+1 boarding pike</t>
  </si>
  <si>
    <t>Hospitality's Hammock</t>
  </si>
  <si>
    <t>Craft Wondrous Item, cure light wounds, remove disease</t>
  </si>
  <si>
    <t>Steadfast Grapple</t>
  </si>
  <si>
    <t>Craft Wondrous Item, animate rope, true strike</t>
  </si>
  <si>
    <t>Tidewater Cutlass</t>
  </si>
  <si>
    <t>Craft Magic Arms and Armor, hydraulic push (Pathfinder RPG Advanced Player's Guide 228)</t>
  </si>
  <si>
    <t>+1 cutlass</t>
  </si>
  <si>
    <t>Vindictive Harpoon</t>
  </si>
  <si>
    <t>Craft Magic Arms and Armor, freedom of movement, telekinesis</t>
  </si>
  <si>
    <t>+1 returning harpoon</t>
  </si>
  <si>
    <t>Book of Night without Moon</t>
  </si>
  <si>
    <t>Craft Wondrous Item, shadow conjuration</t>
  </si>
  <si>
    <t>The Midnight Mirror</t>
  </si>
  <si>
    <t>Pirate Bones</t>
  </si>
  <si>
    <t>see text</t>
  </si>
  <si>
    <t>Craft Wondrous Item, bestow curse, false life</t>
  </si>
  <si>
    <t>AP 56</t>
  </si>
  <si>
    <t>Brine's Sting</t>
  </si>
  <si>
    <t>Craft Magic Arms and Armor, horrid wilting</t>
  </si>
  <si>
    <t>+1 rapier</t>
  </si>
  <si>
    <t>Captain's Locker</t>
  </si>
  <si>
    <t>Craft Wondrous Item, mage's magnificent mansion, secret chest</t>
  </si>
  <si>
    <t>Farglass</t>
  </si>
  <si>
    <t>Craft Wondrous Item, clairaudience/ clairvoyance</t>
  </si>
  <si>
    <t>Svingli's Eye</t>
  </si>
  <si>
    <t>Craft Wondrous Item, know direction, true seeing</t>
  </si>
  <si>
    <t>Zul</t>
  </si>
  <si>
    <t>Craft Magic Arms and Armor, calcific touch (Advanced Players Guide 208), summon monster I</t>
  </si>
  <si>
    <t>+1 human bane trident</t>
  </si>
  <si>
    <t>All-Seeing Eye</t>
  </si>
  <si>
    <t>Craft Wondrous Item, commune, guidance</t>
  </si>
  <si>
    <t>Giants Revisited</t>
  </si>
  <si>
    <t>Bloodstone Impaler</t>
  </si>
  <si>
    <t>Craft Magic Arms and Armor, flesh to stone, keen edge</t>
  </si>
  <si>
    <t>+1 keen spear</t>
  </si>
  <si>
    <t>Snailplate</t>
  </si>
  <si>
    <t>Craft Magic Arms and Armor, spell turning, one flail snail shell</t>
  </si>
  <si>
    <t>Misfit Monsters Redeemed</t>
  </si>
  <si>
    <t>+1 reflecting breastplate</t>
  </si>
  <si>
    <t>Abrogalian Corset</t>
  </si>
  <si>
    <t>Craft Magic Arms and Armor, lesser planar ally, summon swarm, caster level 9th</t>
  </si>
  <si>
    <t>Cheliax Empire of Devils</t>
  </si>
  <si>
    <t>+3 studded leather armor</t>
  </si>
  <si>
    <t>Cloak of Flash and Shadow</t>
  </si>
  <si>
    <t>cloak</t>
  </si>
  <si>
    <t>Craft Wondrous Item, blur, eagle's splendor</t>
  </si>
  <si>
    <t>Grudge Blade</t>
  </si>
  <si>
    <t>weapon</t>
  </si>
  <si>
    <t>Craft Magic Arms and Armor, death knell, magic weapon</t>
  </si>
  <si>
    <t>Hellcaller's Edge</t>
  </si>
  <si>
    <t>Craft Magic Arms and Armor, flame strike, caster level 6th</t>
  </si>
  <si>
    <t>+2 greatsword</t>
  </si>
  <si>
    <t>Pact Parchment</t>
  </si>
  <si>
    <t>Craft Wondrous Item, geas/quest</t>
  </si>
  <si>
    <t>Ring of Terrible Cost</t>
  </si>
  <si>
    <t>Forge Ring, aid, resistance, vampiric touch</t>
  </si>
  <si>
    <t>Verdict of the Nether Court</t>
  </si>
  <si>
    <t>Craft Wondrous Item, dictum</t>
  </si>
  <si>
    <t>Elixir of Luck</t>
  </si>
  <si>
    <t>Craft Wondrous Item, heroic fortune</t>
  </si>
  <si>
    <t>Hero's Blade</t>
  </si>
  <si>
    <t>Craft Magic Arms and Armor, heroic fortune</t>
  </si>
  <si>
    <t>+2 longsword</t>
  </si>
  <si>
    <t>Reaver's Scythe</t>
  </si>
  <si>
    <t>Craft Magic Arms and Armor, keen edge, malediction, unholy blight</t>
  </si>
  <si>
    <t>+2 keen unholy scythe</t>
  </si>
  <si>
    <t>Ring of Heroes</t>
  </si>
  <si>
    <t>Sculpted in the shape of two noble looking bronze lions charging toward a centrally placed garnet, this ring grants the wearer the Luck of Heroes feat. The ring must be worn for 24 hours before it takes effect. The wearer can also call upon the ring's power to gain a hero point that must be used immediately, although this causes the ring to lose its powers permanently.</t>
  </si>
  <si>
    <t>Forge Ring, Luck of Heroes</t>
  </si>
  <si>
    <t>Staff of Fortune</t>
  </si>
  <si>
    <t>Craft Staff, heroic fortune, mass heroic fortune</t>
  </si>
  <si>
    <t>Clockwork Key</t>
  </si>
  <si>
    <t>Craft Construct, Craft Wondrous Item, shatter</t>
  </si>
  <si>
    <t>Faiths of Balance</t>
  </si>
  <si>
    <t>Calming Oils</t>
  </si>
  <si>
    <t>Craft Potion, water breathing, wind wall</t>
  </si>
  <si>
    <t>Potion</t>
  </si>
  <si>
    <t>Manual of Calm Reflection</t>
  </si>
  <si>
    <t>Mask of Destruction and Creation</t>
  </si>
  <si>
    <t>Craft Wondrous Item, detect magic, disguise self, magic missile, read magic</t>
  </si>
  <si>
    <t>Razored Ropes</t>
  </si>
  <si>
    <t>medium</t>
  </si>
  <si>
    <t>Craft Wondrous Item, animate rope</t>
  </si>
  <si>
    <t>Spiral Tiles</t>
  </si>
  <si>
    <t>Craft Wondrous Item, augury, guidance</t>
  </si>
  <si>
    <t>Triple-Stinging Blade</t>
  </si>
  <si>
    <t>Craft Weapon, spike growth</t>
  </si>
  <si>
    <t>Sharpshooter's Blade</t>
  </si>
  <si>
    <t>Craft Magic Arms and Armor, greater magic weapon, versatile weapon (Advanced Player's Guide 254)</t>
  </si>
  <si>
    <t>AP 57</t>
  </si>
  <si>
    <t>bayonet</t>
  </si>
  <si>
    <t>Charts of the Fair Winds</t>
  </si>
  <si>
    <t>Craft Wondrous Item, commune with nature, creator must have 10 ranks in Survival</t>
  </si>
  <si>
    <t>Ring of the Iron Skull</t>
  </si>
  <si>
    <t>Forge Ring, blood biography (Advanced Player's Guide 206), locate object</t>
  </si>
  <si>
    <t>Shackles Ensign</t>
  </si>
  <si>
    <t>Craft Wondrous Item, prayer</t>
  </si>
  <si>
    <t>Voidstick</t>
  </si>
  <si>
    <t>Craft Wondrous Item, animate dead, desecrate, Creator must have 5 ranks in Knowledge (religion)</t>
  </si>
  <si>
    <t>Farwatcher</t>
  </si>
  <si>
    <t>Craft Wondrous Item, Profession (astronomy) 11 ranks, true seeing</t>
  </si>
  <si>
    <t>Lost Kingdoms</t>
  </si>
  <si>
    <t>Behemoth Golem Manual</t>
  </si>
  <si>
    <t>Craft Construct, creator must be caster level 18th, earthquake, geas/quest, mage's magnificent mansion, wish</t>
  </si>
  <si>
    <t>Ivory Baton</t>
  </si>
  <si>
    <t>Craft Rod, geas/quest, mass charm monster</t>
  </si>
  <si>
    <t>Rotcarver</t>
  </si>
  <si>
    <t>Craft Magic Arms and Armor, contagion, summon monster VII</t>
  </si>
  <si>
    <t>+3 scythe</t>
  </si>
  <si>
    <t>Visage of the Broodlord</t>
  </si>
  <si>
    <t>Craft Wondrous Item, vermin shape I</t>
  </si>
  <si>
    <t>Elixir of Darksight</t>
  </si>
  <si>
    <t>Craft Wondrous Item, darkvision, deeper darkness</t>
  </si>
  <si>
    <t>Advanced Race Guide</t>
  </si>
  <si>
    <t>Gloves of Elvenkind</t>
  </si>
  <si>
    <t>Combat Casting, Craft Wondrous Item, creator must be an elf</t>
  </si>
  <si>
    <t>Amazing Tools of Manufacture</t>
  </si>
  <si>
    <t>Craft Wondrous Item, Master Craftsman</t>
  </si>
  <si>
    <t>Phantasmal Gem</t>
  </si>
  <si>
    <t>Craft Wondrous Item, creator must be a gnome or a wizard specialized in the school of illusion</t>
  </si>
  <si>
    <t>Brooch of Blending</t>
  </si>
  <si>
    <t>Craft Wondrous Item, alter self, creator must be a half-elf</t>
  </si>
  <si>
    <t>Purifying Pearl</t>
  </si>
  <si>
    <t>Craft Wondrous Item, neutralize poison, purify food and water</t>
  </si>
  <si>
    <t>Book of Marvelous Recipes</t>
  </si>
  <si>
    <t>Craft Wondrous Item, heroes' feast, the creator must have at least 4 ranks in Profession (cook)</t>
  </si>
  <si>
    <t>Escape Dust</t>
  </si>
  <si>
    <t>Craft Wondrous Item, glitterdust</t>
  </si>
  <si>
    <t>Quickfingers Gloves</t>
  </si>
  <si>
    <t>Craft Wondrous Item, cat's grace, haste</t>
  </si>
  <si>
    <t>Solidsmoke Pipeweed</t>
  </si>
  <si>
    <t>Craft Wondrous Item, minor creation, creator must be a halfling</t>
  </si>
  <si>
    <t>Symbol of Luck</t>
  </si>
  <si>
    <t>Craft Wondrous Item, divine favor, the creator must be a halfling</t>
  </si>
  <si>
    <t>Daredevil Softpaws</t>
  </si>
  <si>
    <t>Craft Wondrous Item, cat's grace</t>
  </si>
  <si>
    <t>Rending Claw Blade</t>
  </si>
  <si>
    <t>Craft Magic Arms and Armor, bull's strength, keen edge</t>
  </si>
  <si>
    <t>+1 keen claw blades</t>
  </si>
  <si>
    <t>Amulet of Channeled Life</t>
  </si>
  <si>
    <t>Craft Wondrous Item, life channel</t>
  </si>
  <si>
    <t>Lenses of Darkness</t>
  </si>
  <si>
    <t>Craft Wondrous Item, darkness</t>
  </si>
  <si>
    <t>Symbol of Unholy Command</t>
  </si>
  <si>
    <t>Craft Wondrous Item, Command Undead or command undead</t>
  </si>
  <si>
    <t>Living Garments</t>
  </si>
  <si>
    <t>Craft Wondrous Item, eagle's splendor, mending, prestidigitation, creator must be a drow</t>
  </si>
  <si>
    <t>Amulet of Hidden Light</t>
  </si>
  <si>
    <t>Craft Wondrous Item, light, invisibility</t>
  </si>
  <si>
    <t>Lambent Window</t>
  </si>
  <si>
    <t>Craft Wondrous Item, plane shift, scrying</t>
  </si>
  <si>
    <t>Lantern of Dancing Shadows</t>
  </si>
  <si>
    <t>Craft Wondrous Item, darkness, mass ghostbane dirge, shadow conjuration</t>
  </si>
  <si>
    <t>Hobgoblin Battle Standard, Despair</t>
  </si>
  <si>
    <t>Craft Wondrous Item, crushing despair</t>
  </si>
  <si>
    <t>Hobgoblin Battle Standard, Ferocity</t>
  </si>
  <si>
    <t>Craft Wondrous Item, rage</t>
  </si>
  <si>
    <t>Hobgoblin Battle Standard, Iron Resolve</t>
  </si>
  <si>
    <t>Craft Wondrous Item, aid and bear's endurance</t>
  </si>
  <si>
    <t>Wound Paste</t>
  </si>
  <si>
    <t>Craft Wondrous Item, stabilize</t>
  </si>
  <si>
    <t>Rubble Gloves</t>
  </si>
  <si>
    <t>Craft Wondrous Item, expeditious excavation</t>
  </si>
  <si>
    <t>Trapmaker's Sack</t>
  </si>
  <si>
    <t>Craft Wondrous Item, fabricate, creator must have 5 ranks in Craft (traps)</t>
  </si>
  <si>
    <t>Pipes of The Warren Guardian</t>
  </si>
  <si>
    <t>Craft Wondrous Item, summon monster III</t>
  </si>
  <si>
    <t>Elixir of Forceful Exhalation</t>
  </si>
  <si>
    <t>Craft Wondrous Item, gust of wind</t>
  </si>
  <si>
    <t>Black Feather Fan</t>
  </si>
  <si>
    <t>Craft Wondrous Item, gust of wind, whispering wind, wind wall</t>
  </si>
  <si>
    <t>Figurine of Wondrous Power (black jade raven)</t>
  </si>
  <si>
    <t>Red Feather Fan</t>
  </si>
  <si>
    <t>Craft Wondrous Item, daylight, deeper darkness</t>
  </si>
  <si>
    <t>Tengu Drinking Jug</t>
  </si>
  <si>
    <t>Craft Wondrous Item, prestidigitation, purify food and drink</t>
  </si>
  <si>
    <t>Darksire Amulet</t>
  </si>
  <si>
    <t>Craft Wondrous Item, resist energy, creator must be a tiefling, half-fiend, or true fiend</t>
  </si>
  <si>
    <t>Shark Tooth Amulet</t>
  </si>
  <si>
    <t>Craft Wondrous Item, touch of the sea (Advanced Player's Guide), the crafter must be an undine or have the water subtype</t>
  </si>
  <si>
    <t>Bubble Vault</t>
  </si>
  <si>
    <t>Craft Wondrous Item, shrink item, unseen servant</t>
  </si>
  <si>
    <t>Kitsune Star Gem, 1st Level Spell</t>
  </si>
  <si>
    <t>Craft Wondrous Item, creator must be a kitsune</t>
  </si>
  <si>
    <t>Kitsune Star Gem, 2nd Level Spell</t>
  </si>
  <si>
    <t>Kitsune Star Gem, 3rd Level Spell</t>
  </si>
  <si>
    <t>Nagaji Scale Polish</t>
  </si>
  <si>
    <t>Craft Wondrous Item, imbue with spell ability or mnemonic enhancer</t>
  </si>
  <si>
    <t>Incense of Many Fates</t>
  </si>
  <si>
    <t>Craft Wondrous Item, legend lore</t>
  </si>
  <si>
    <t>Bag of Shadow Clouds</t>
  </si>
  <si>
    <t>Craft Wondrous Item, darkness, shadow conjuration</t>
  </si>
  <si>
    <t>Eel Skin Armor</t>
  </si>
  <si>
    <t>Craft Magic Arms and Armor, elemental aura (Pathfinder RPG Advanced Player's Guide 218), grease, resist energy</t>
  </si>
  <si>
    <t>AP 58</t>
  </si>
  <si>
    <t>+2 slick electricity resistance leather armor</t>
  </si>
  <si>
    <t>Impossible Bottle</t>
  </si>
  <si>
    <t>Craft Wondrous Item, make whole, shield other, shrink item, creator must have 5 ranks in the Craft (ships) skill</t>
  </si>
  <si>
    <t>Scoundrel's Sword Cane</t>
  </si>
  <si>
    <t>Craft Magic Arms and Armor, arcane eye, obscure object</t>
  </si>
  <si>
    <t>+2 sword cane</t>
  </si>
  <si>
    <t>Skeleton Anchor</t>
  </si>
  <si>
    <t>Craft Wondrous Item, desecrate, levitate, skeleton crew (Pathfinder Player Companion: Pirates of the Inner Sea 29)</t>
  </si>
  <si>
    <t>Kapre Cigar</t>
  </si>
  <si>
    <t>Craft Wondrous Item, creator must be a kapre or creation must be completed under the supervision of a kapre</t>
  </si>
  <si>
    <t>Aiger's Kiss</t>
  </si>
  <si>
    <t>AP 59</t>
  </si>
  <si>
    <t>If is used to attempt to seal a planar rift from the Material Plane to an extraplanar realm under Norgorber's control, the sword is immediately destroyed and the planar rift is unharmed-in fact, doing so immediately summons the herald of Norgorber to the site to claim the fragments of the sword and punish those who destroyed it.</t>
  </si>
  <si>
    <t>Howling Skull Armor</t>
  </si>
  <si>
    <t>Craft Magic Arms and Armor, fear</t>
  </si>
  <si>
    <t>Mariner's Eye Patch</t>
  </si>
  <si>
    <t>Craft Wondrous Item, comprehend languages, scorching ray, see invisibility</t>
  </si>
  <si>
    <t>Mutineer's Bane Earring</t>
  </si>
  <si>
    <t>Craft Wondrous Item, detect thoughts</t>
  </si>
  <si>
    <t>Skyrocket Crossbow</t>
  </si>
  <si>
    <t>Craft Magic Arms and Armor, clairaudience/ clairvoyance, doom, flare burst (Advanced Player's Guide 223)</t>
  </si>
  <si>
    <t>+1 distance hand crossbow</t>
  </si>
  <si>
    <t>Wizard Hook</t>
  </si>
  <si>
    <t>Craft Magic Arms and Armor, spectral hand</t>
  </si>
  <si>
    <t>+1 hook hand</t>
  </si>
  <si>
    <t>Sword of Greed</t>
  </si>
  <si>
    <t>RotRL-AE-Appendix</t>
  </si>
  <si>
    <t>sight and hearing (30 ft.) Int 18, Wis 10, Cha 10</t>
  </si>
  <si>
    <t>3/day-create food and water, cure serious wounds, endure elements</t>
  </si>
  <si>
    <t>Common, Thassilonian</t>
  </si>
  <si>
    <t>+5 keen scimitar</t>
  </si>
  <si>
    <t>Crossbow of Retribution</t>
  </si>
  <si>
    <t>Craft Magic Arms and Armor, retribution (Pathfinder RPG Advanced Player's Guide 239), summon monster I, true seeing</t>
  </si>
  <si>
    <t>AP 60</t>
  </si>
  <si>
    <t>+1 human bane seeking repeating heavy crossbow</t>
  </si>
  <si>
    <t>Doubleshot Pepperbox</t>
  </si>
  <si>
    <t>Craft Magic Arms and Armor, Rapid Shot, blindness/deafness, haste</t>
  </si>
  <si>
    <t>+1 thundering pepperbox</t>
  </si>
  <si>
    <t>Enervating Pistol</t>
  </si>
  <si>
    <t>[death]</t>
  </si>
  <si>
    <t>Craft Magic Arms and Armor, clairaudience/clairvoyance, finger of death, enervation, mending</t>
  </si>
  <si>
    <t>+1 reliable distance pistol</t>
  </si>
  <si>
    <t>Hurricane Crown</t>
  </si>
  <si>
    <t>Craft Wondrous Item, control winds, disguise self, phase door, seamantle (Advanced Player's Guide 241), true seeing, winds of vengeance (Advanced Player's Guide 256)</t>
  </si>
  <si>
    <t>Sirocco Cannon</t>
  </si>
  <si>
    <t>Craft Magic Arms and Armor, call lightning or lightning bolt, sirocco (Advanced Player's Guide 244)</t>
  </si>
  <si>
    <t>+1 shocking burst cannon</t>
  </si>
  <si>
    <t>Cat Burglar's Boots</t>
  </si>
  <si>
    <t>AP 61</t>
  </si>
  <si>
    <t>Extraction Scarificator</t>
  </si>
  <si>
    <t>Craft Wondrous Item, bleed, calm emotions, cure moderate wounds, lesser restoration, rage</t>
  </si>
  <si>
    <t>Paradox Box</t>
  </si>
  <si>
    <t>Craft Wondrous Item, arcane lock, secret chest</t>
  </si>
  <si>
    <t>Pendant of The Souk</t>
  </si>
  <si>
    <t>Craft Wondrous Item, identify</t>
  </si>
  <si>
    <t>Shard of Envy</t>
  </si>
  <si>
    <t>Unlike other artifacts, the shards cannot be destroyed individually. Only by recombining them into the Sihedron and then using that artifact's method of destruction can one destroy the shards.</t>
  </si>
  <si>
    <t>Shard of Gluttony</t>
  </si>
  <si>
    <t>Shard of Greed</t>
  </si>
  <si>
    <t>Shard of Pride</t>
  </si>
  <si>
    <t>Shard of Sloth</t>
  </si>
  <si>
    <t>Shard of Wrath</t>
  </si>
  <si>
    <t>Shard of Lust</t>
  </si>
  <si>
    <t>Iron Lash</t>
  </si>
  <si>
    <t>Craft Magic Arms and Armor, finger of death, unholy blight, creator must be chaotic evil</t>
  </si>
  <si>
    <t>The Moonscar</t>
  </si>
  <si>
    <t>+2 unholy cold iron bastard sword</t>
  </si>
  <si>
    <t>Anathema Archive</t>
  </si>
  <si>
    <t>This unusually heavy scroll consists of a rather long sheet of supple, impossible-to-tear parchment wound between two rods. When the anathema archive is opened, it presents a tangle of Thassilonian runes to the observer. Each time the scroll is unfurled, the runes are in a different order, the contents of the archive shifting according to the user's state of mind and desires each time it is used. The archive itself can be used for two purposes: to cast ancient spells and to divulge lore about hateful secrets and hidden horrors. When using the anathema archive t o c ast s pells, t he u ser can either simply open it (in which case it randomly opens to one of the new Thassilonian spells presented earlier in this chapter) or the user can attempt to force the anathema archive to open to a specific spell from that list or to any arcane spell she knows how to cast. Doing so requires a Spellcraft check (DC = 20 + double spell level)-failure indicates the archive opens to a random spell from this chapter's seven earlier options. Whatever spell the anathema archive i s o pened t o, t he u ser may cast that spell from the scroll as if she were casting a spell from a normal scroll, save that the spell is not consumed from the anathema archive upon being cast. When used for research, the anathema archive g rants a +10 insight bonus into any one Knowledge check associated with sinister or frightening ancient topics (subject to the GM's discretion-sample subjects include evil outsiders, runelords, Thassilon, Leng, evil religions, or undead). This allows a character to make the Knowledge skill check untrained. Each time a character uses the anathema archive, her mind becomes increasingly haunted and unhinged. Upon using the archive, the user must make a Will save (DC = 15 + twice the total number of times the user has used the anathema archive). Failure results in the user taking 1d4 points of Wisdom drain and becoming confused for a number of rounds equal to 1 + the total number of times she has used the artifact. The anathema archive closes automatically each time it is used, and cannot be opened again for 24 hours by any force.</t>
  </si>
  <si>
    <t>The anathema archive must be eaten by an angel who has been rendered deaf and blind by an evil source-the angel must not know that it is eating an artifact.</t>
  </si>
  <si>
    <t>Anima Focus</t>
  </si>
  <si>
    <t>9 tons</t>
  </si>
  <si>
    <t>The soul lens to which the anima focus is linked must be destroyed, after which the anima focus can be destroyed by physical damage or magic (hardness 20; hp 800; Break DC 50).</t>
  </si>
  <si>
    <t>Elixir of The Peaks</t>
  </si>
  <si>
    <t>Craft Wondrous Item, endure elements, spider climb</t>
  </si>
  <si>
    <t>Fanged Falchion</t>
  </si>
  <si>
    <t>Craft Magic Arms and Armor, harm, unholy blight, creator must be evil</t>
  </si>
  <si>
    <t>+1 unholy falchion</t>
  </si>
  <si>
    <t>Fog-cutting Lenses</t>
  </si>
  <si>
    <t>face</t>
  </si>
  <si>
    <t>Craft Wondrous Item, darkvision, fog cloud</t>
  </si>
  <si>
    <t>Impaler of Thorns</t>
  </si>
  <si>
    <t>Craft Magic Arms and Armor, cat's grace, crushing despair, delay poison</t>
  </si>
  <si>
    <t>+1 longspear</t>
  </si>
  <si>
    <t>Amber Spindle Ioun Stone, Runic</t>
  </si>
  <si>
    <t>No text given, assume like any other ioun stone</t>
  </si>
  <si>
    <t>Crimson Sphere Ioun Stone, Runic</t>
  </si>
  <si>
    <t>Emerald Ellipsoid Ioun Stone, Runic</t>
  </si>
  <si>
    <t>Onyx Rhomboid Ioun Stone, Runic</t>
  </si>
  <si>
    <t>Burning Glaive</t>
  </si>
  <si>
    <t>NE</t>
  </si>
  <si>
    <t>read languages, speech, telepathy</t>
  </si>
  <si>
    <t>darkvision 120 ft., hearing Int 17, Wis 10, Cha 17</t>
  </si>
  <si>
    <t>cure moderate wounds on wielder 3/day, faerie fire 3/day, major image (DC 16) 1/day</t>
  </si>
  <si>
    <t>Karzoug's burning glaive can be destroyed by hurling it under the crushing feet of the Oliphaunt of Jandelay, although only so long as no current runelord of greed lives in the world.</t>
  </si>
  <si>
    <t>Ignan, Thassilonian</t>
  </si>
  <si>
    <t>+2 flaming dancing glaive</t>
  </si>
  <si>
    <t>Revelation Quill</t>
  </si>
  <si>
    <t>The quill must be tricked into revealing the method of destroying itself without asking it to reveal that method.</t>
  </si>
  <si>
    <t>Robe of Runes</t>
  </si>
  <si>
    <t>Craft Wondrous Item, fox's cunning, limited wish</t>
  </si>
  <si>
    <t>Runechill Hatchet</t>
  </si>
  <si>
    <t>Craft Magic Arms and Armor, chill touch</t>
  </si>
  <si>
    <t>+1 battleaxe</t>
  </si>
  <si>
    <t>Runeslave Cauldron</t>
  </si>
  <si>
    <t>By brewing a certain variant mixture of broth and then attempting to use the runeslave cauldron to transform a good-aligned giant who volunteers for the job, the cauldron can be caused to crack open across the Sihedron carving. This immediately destroys the cauldron and slays all living runeslaves it has created.</t>
  </si>
  <si>
    <t>Runewell, Minor</t>
  </si>
  <si>
    <t>Once a minor runewell of wrath is deactivated, it can be destroyed forever by filling it with holy water that is then set to a boil for no less than 24 hours.</t>
  </si>
  <si>
    <t>Runewell Amulet</t>
  </si>
  <si>
    <t>A runewell amulet must be thrown into an active runewell of an opposing magic (a runewell of lust or a runewell of pride in the case of this particular amulet)-doing so causes the amulet to shatter into four fragments, which then scatter throughout the region that was once Thassilon. If these four fragments can be gathered and placed back in the associated runewell (the runewell of greed in this case), the amulet reforms and returns to full use.</t>
  </si>
  <si>
    <t>Runewell of Greed</t>
  </si>
  <si>
    <t>The runewell of greed is linked to Karzoug, and as long as he lives, the runewell cannot be destroyed. If Karzoug is slain, the molten gold within the runewell itself immediately hardens and turns to chalky, worthless stone, destroying the runewell in the process.</t>
  </si>
  <si>
    <t>Sadist's Lash</t>
  </si>
  <si>
    <t>Craft Magic Arms and Armor, dominate person</t>
  </si>
  <si>
    <t>+1 wounding whip</t>
  </si>
  <si>
    <t>Runestar Medallion</t>
  </si>
  <si>
    <t>Craft Wondrous Item, false life, gentle repose, resistance</t>
  </si>
  <si>
    <t>Runestar Ring</t>
  </si>
  <si>
    <t>Forge Ring, endure elements, resistance, shield</t>
  </si>
  <si>
    <t>Runestar Tome</t>
  </si>
  <si>
    <t>A special 9th-level spell must be designed that exists only to destroy the specific and particular Sihedron Tome into which it is inscribed. This spell, which has numerous expensive and rare material components, must then be cast on the Sihedron Tome by its owner.</t>
  </si>
  <si>
    <t>Skinsaw Mask</t>
  </si>
  <si>
    <t>Craft Wondrous Item, deathwatch</t>
  </si>
  <si>
    <t>Soul Lens</t>
  </si>
  <si>
    <t>A dominant weapon must be used to smash the soul lens. The soul lens has hardness 20 (this hardness cannot be bypassed) and 200 hit points, but the dominant weapon gains the full benefits of its bane special abilities when damaging the soul lens. The soul lens takes no damage from other attacks.</t>
  </si>
  <si>
    <t>Armor of Insults</t>
  </si>
  <si>
    <t>Craft Magic Arms and Armor, confusion</t>
  </si>
  <si>
    <t>Ultimate Equipment</t>
  </si>
  <si>
    <t>Banded Mail of Luck</t>
  </si>
  <si>
    <t>Craft Magic Arms and Armor, bless</t>
  </si>
  <si>
    <t>+3 banded mail</t>
  </si>
  <si>
    <t>Boneless Leather</t>
  </si>
  <si>
    <t>Craft Magic Arms and Armor, alter self, creator must have 5 ranks in Acrobatics and Escape Artist</t>
  </si>
  <si>
    <t>+1 leather</t>
  </si>
  <si>
    <t>Breastplate of Command</t>
  </si>
  <si>
    <t>Craft Magic Arms and Armor, mass charm monster</t>
  </si>
  <si>
    <t>+2 breastplate</t>
  </si>
  <si>
    <t>Breastplate of Vanishing</t>
  </si>
  <si>
    <t>Craft Magic Arms and Armor, rope trick</t>
  </si>
  <si>
    <t>+1 mithral breastplate</t>
  </si>
  <si>
    <t>Buccaneer's Breastplate</t>
  </si>
  <si>
    <t>Craft Magic Arms and Armor, water walk</t>
  </si>
  <si>
    <t>+1 breastplate</t>
  </si>
  <si>
    <t>Catskin Leather</t>
  </si>
  <si>
    <t>Craft Magic Arms and Armor, cat's grace, feather fall, and limited wish, wish, or miracle</t>
  </si>
  <si>
    <t>+1 shadow leather armor</t>
  </si>
  <si>
    <t>Celestial Armor</t>
  </si>
  <si>
    <t>Craft Magic Arms and Armor, fly, creator must be good</t>
  </si>
  <si>
    <t>+3 chainmail</t>
  </si>
  <si>
    <t>Daystar Half-plate</t>
  </si>
  <si>
    <t>Craft Magic Arms and Armor, daylight, sunburst</t>
  </si>
  <si>
    <t>+1 half-plate</t>
  </si>
  <si>
    <t>Demon Armor</t>
  </si>
  <si>
    <t>Craft Magic Arms and Armor, contagion</t>
  </si>
  <si>
    <t>+4 full plate</t>
  </si>
  <si>
    <t>Enchanted Eelskin</t>
  </si>
  <si>
    <t>Craft Magic Arms and Armor, grease, invisibility, touch of the sea (Advanced Player's Guide)</t>
  </si>
  <si>
    <t>+1 slick leather armor</t>
  </si>
  <si>
    <t>Equestrian Plate</t>
  </si>
  <si>
    <t>Craft Magic Arms and Armor, fabricate</t>
  </si>
  <si>
    <t>+2 full plate|+2 banded mail|+1 banded mail barding</t>
  </si>
  <si>
    <t>Folding Plate</t>
  </si>
  <si>
    <t>Craft Magic Arms and Armor, instant summons</t>
  </si>
  <si>
    <t>+1 full plate</t>
  </si>
  <si>
    <t>Forsaken Banded Mail</t>
  </si>
  <si>
    <t>Craft Magic Arms and Armor, creator cannot be a divine spellcaster</t>
  </si>
  <si>
    <t>+1 banded mail</t>
  </si>
  <si>
    <t>Giant-hide Armor, Ogre</t>
  </si>
  <si>
    <t>Giant-hide Armor, Hill Giant</t>
  </si>
  <si>
    <t>Giant-hide Armor, Stone Giant</t>
  </si>
  <si>
    <t>Giant-hide Armor, Fire Giant</t>
  </si>
  <si>
    <t>Giant-hide Armor, Frost Giant</t>
  </si>
  <si>
    <t>Giant-hide Armor, Troll</t>
  </si>
  <si>
    <t>Giant-hide Armor, Cloud Giant</t>
  </si>
  <si>
    <t>Giant-hide Armor, Storm Giant</t>
  </si>
  <si>
    <t>Hamatula Hide</t>
  </si>
  <si>
    <t>Craft Magic Arms and Armor, polymorph, resist fire</t>
  </si>
  <si>
    <t>+2 spiked hide armor</t>
  </si>
  <si>
    <t>Invincible Armor</t>
  </si>
  <si>
    <t>Craft Magic Arms and Armor, fabricate, make whole, resist energy, and limited wish or miracle</t>
  </si>
  <si>
    <t>+2 impervious moderate fortification full plate</t>
  </si>
  <si>
    <t>Mail of Malevolence</t>
  </si>
  <si>
    <t>Craft Magic Arms and Armor, righteous might, spell resistance</t>
  </si>
  <si>
    <t>+2 unrighteous chainmail</t>
  </si>
  <si>
    <t>Mistmail</t>
  </si>
  <si>
    <t>Craft Magic Arms and Armor, obscuring mist</t>
  </si>
  <si>
    <t>+1 chain shirt</t>
  </si>
  <si>
    <t>Mithral Full Plate of Speed</t>
  </si>
  <si>
    <t>Craft Magic Arms and Armor, haste</t>
  </si>
  <si>
    <t>Morlock Hide</t>
  </si>
  <si>
    <t>Craft Magic Arms and Armor, alter self, invisibility</t>
  </si>
  <si>
    <t>Murderer's Blackcloth</t>
  </si>
  <si>
    <t>Craft Magic Arms and Armor, bleed, invisibility, silence</t>
  </si>
  <si>
    <t>+1 shadow padded armor</t>
  </si>
  <si>
    <t>Otyugh Hide</t>
  </si>
  <si>
    <t>Craft Magic Arms and Armor, contagion, stinking cloud</t>
  </si>
  <si>
    <t>+1 hide armor</t>
  </si>
  <si>
    <t>Plate Armor of The Deep</t>
  </si>
  <si>
    <t>Craft Magic Arms and Armor, freedom of movement, tongues, water breathing</t>
  </si>
  <si>
    <t>Prismatic Plate</t>
  </si>
  <si>
    <t>Craft Magic Arms and Armor, dimensional anchor, mind blank, neutralize poison, resist energy, stone to flesh, and prismatic sphere, prismatic spray, or prismatic wall</t>
  </si>
  <si>
    <t>Rhino Hide</t>
  </si>
  <si>
    <t>Craft Magic Arms and Armor, bull's strength</t>
  </si>
  <si>
    <t>Scarab Breastplate</t>
  </si>
  <si>
    <t>Craft Magic Arms and Armor, creeping doom, spell turning, vermin shape II</t>
  </si>
  <si>
    <t>+3 breastplate</t>
  </si>
  <si>
    <t>Soothsayer's Raiment</t>
  </si>
  <si>
    <t>Craft Magic Arms and Armor, augury, creator must be an oracle with the desired revelation</t>
  </si>
  <si>
    <t>+1 chainmail</t>
  </si>
  <si>
    <t>Warden of The Woods</t>
  </si>
  <si>
    <t>Craft Magic Arms and Armor, ironwood, shillelagh, wood shape</t>
  </si>
  <si>
    <t>+3 greenwood splint mail</t>
  </si>
  <si>
    <t>Absorbing Shield</t>
  </si>
  <si>
    <t>Craft Magic Arms and Armor, disintegrate</t>
  </si>
  <si>
    <t>+1 heavy steel shield</t>
  </si>
  <si>
    <t>Avalanche Shield</t>
  </si>
  <si>
    <t>Craft Magic Arms and Armor, bull's strength, shape stone, flesh to stone</t>
  </si>
  <si>
    <t>+1 bashing heavy steel shield</t>
  </si>
  <si>
    <t>Battlement Shield</t>
  </si>
  <si>
    <t>Craft Magic Arms and Armor, wall of stone</t>
  </si>
  <si>
    <t>+2 tower shield</t>
  </si>
  <si>
    <t>Belligerent Shield</t>
  </si>
  <si>
    <t>Craft Magic Arms and Armor, bull's strength, animate objects</t>
  </si>
  <si>
    <t>+1 animated bashing heavy steel shield</t>
  </si>
  <si>
    <t>Burglar's Buckler</t>
  </si>
  <si>
    <t>Craft Magic Arms and Armor, major creation</t>
  </si>
  <si>
    <t>+1 buckler</t>
  </si>
  <si>
    <t>Caster's Shield</t>
  </si>
  <si>
    <t>Craft Magic Arms and Armor, Scribe Scroll, creator must be at least 6th level</t>
  </si>
  <si>
    <t>+1 light wooden shield</t>
  </si>
  <si>
    <t>Caster's Shield, Greater</t>
  </si>
  <si>
    <t>Craft Magic Arms and Armor, Scribe Scroll</t>
  </si>
  <si>
    <t>+3 light wooden shield</t>
  </si>
  <si>
    <t>Celestial Shield</t>
  </si>
  <si>
    <t>Craft Magic Arms and Armor, feather fall, overland flight</t>
  </si>
  <si>
    <t>+2 blinding heavy steel shield</t>
  </si>
  <si>
    <t>Collapsible Tower</t>
  </si>
  <si>
    <t>Craft Magic Arms and Armor, shrink item</t>
  </si>
  <si>
    <t>+2 heavy steel shield|+2 tower shield</t>
  </si>
  <si>
    <t>Dragonslayer's Shield</t>
  </si>
  <si>
    <t>Craft Magic Arms and Armor, remove fear, shield of faith</t>
  </si>
  <si>
    <t>Elysian Shield</t>
  </si>
  <si>
    <t>Craft Magic Arms and Armor, Turn Undead, death ward, etherealness</t>
  </si>
  <si>
    <t>+2 ghost touch tower shield</t>
  </si>
  <si>
    <t>Force Tower</t>
  </si>
  <si>
    <t>Craft Magic Arms and Armor, etherealness, resilient sphere, shield</t>
  </si>
  <si>
    <t>+1 arrow deflection ghost touch mithral tower shield</t>
  </si>
  <si>
    <t>Fortress Shield</t>
  </si>
  <si>
    <t>Craft Magic Arms and Armor, wall of iron</t>
  </si>
  <si>
    <t>+1 tower shield</t>
  </si>
  <si>
    <t>Lion's Shield</t>
  </si>
  <si>
    <t>Craft Magic Arms and Armor, summon nature's ally IV</t>
  </si>
  <si>
    <t>Maelstrom Shield</t>
  </si>
  <si>
    <t>Craft Magic Arms and Armor, bull's strength, control water, hydraulic push (Advanced Player's Guide)</t>
  </si>
  <si>
    <t>Quick Block Buckler</t>
  </si>
  <si>
    <t>Craft Magic Arms and Armor, shield</t>
  </si>
  <si>
    <t>+3 arrow deflection buckler</t>
  </si>
  <si>
    <t>Spell Ward Tower Shield</t>
  </si>
  <si>
    <t>Craft Magic Arms and Armor, cat's grace, spell resistance</t>
  </si>
  <si>
    <t>+2 spell resistance (13) tower shield</t>
  </si>
  <si>
    <t>Spined Shield</t>
  </si>
  <si>
    <t>Craft Magic Arms and Armor, magic missile</t>
  </si>
  <si>
    <t>Tempest Shield</t>
  </si>
  <si>
    <t>Craft Magic Arms and Armor, bull's strength, gust of wind</t>
  </si>
  <si>
    <t>Volcanic Shield</t>
  </si>
  <si>
    <t>Craft Magic Arms and Armor, bull's strength, burning hands, pyrotechnics</t>
  </si>
  <si>
    <t>Winged Shield</t>
  </si>
  <si>
    <t>Craft Magic Arms and Armor, fly</t>
  </si>
  <si>
    <t>+3 heavy wooden shield</t>
  </si>
  <si>
    <t>Wyrmslayer's Shield</t>
  </si>
  <si>
    <t>+4 heavy steel shield</t>
  </si>
  <si>
    <t>Zombie Skin Shield</t>
  </si>
  <si>
    <t>Craft Magic Arms and Armor, animate dead</t>
  </si>
  <si>
    <t>+1 light steel shield</t>
  </si>
  <si>
    <t>Alchemist's Bullet</t>
  </si>
  <si>
    <t>+1 sling bullet</t>
  </si>
  <si>
    <t>Assassin's Dagger</t>
  </si>
  <si>
    <t>Craft Magic Arms and Armor, slay living</t>
  </si>
  <si>
    <t>+2 dagger</t>
  </si>
  <si>
    <t>Bastard's Sting</t>
  </si>
  <si>
    <t>Craft Magic Arms and Armor, unholy aura, unholy blight, creator must be evil</t>
  </si>
  <si>
    <t>+2 adamantine bastard sword|+5 unholy adamantine bastard sword</t>
  </si>
  <si>
    <t>Beaststrike Club</t>
  </si>
  <si>
    <t>Craft Magic Arms and Armor, shillelagh</t>
  </si>
  <si>
    <t>+1 club</t>
  </si>
  <si>
    <t>Blade of Binding</t>
  </si>
  <si>
    <t>Craft Magic Arms and Armor, animate rope</t>
  </si>
  <si>
    <t>+1 greatsword</t>
  </si>
  <si>
    <t>Blade of The Rising Sun</t>
  </si>
  <si>
    <t>Craft Magic Arms and Armor, blindness/deafness, daylight, flare, miracle, sunburst</t>
  </si>
  <si>
    <t>+1 glorious undead bane katana</t>
  </si>
  <si>
    <t>Bladeofthe Sword-Saint</t>
  </si>
  <si>
    <t>Craft Magic Arms and Armor, creator must be a monk</t>
  </si>
  <si>
    <t>+3 ki intensifying katana</t>
  </si>
  <si>
    <t>Bloodletting Kukri</t>
  </si>
  <si>
    <t>Craft Magic Arms and Armor, bleed, vampiric touch</t>
  </si>
  <si>
    <t>+1 kukri</t>
  </si>
  <si>
    <t>Bloodthirst Dagger</t>
  </si>
  <si>
    <t>Craft Magic Arms and Armor, bleed, inflict serious wounds</t>
  </si>
  <si>
    <t>+2 wounding dagger</t>
  </si>
  <si>
    <t>Boulderhead Mace</t>
  </si>
  <si>
    <t>+1 heavy mace</t>
  </si>
  <si>
    <t>Burrowing Bullet, Lesser</t>
  </si>
  <si>
    <t>Craft Magic Arms and Armor, symbol of pain</t>
  </si>
  <si>
    <t>+1 firearm bullet</t>
  </si>
  <si>
    <t>Burrowing Bullet, Greater</t>
  </si>
  <si>
    <t>Craft Magic Arms and Armor, symbol of stunning</t>
  </si>
  <si>
    <t>Cutthroat's Apprentice</t>
  </si>
  <si>
    <t>Craft Magic Arms and Armor, animate objects, unwitting ally (Advanced Player's Guide)</t>
  </si>
  <si>
    <t>+1 dancing shortsword</t>
  </si>
  <si>
    <t>Dagger of Doubling</t>
  </si>
  <si>
    <t>Craft Magic Arms and Armor, shadow weapon (Ultimate Magic)</t>
  </si>
  <si>
    <t>Dragoncatch Guisarme</t>
  </si>
  <si>
    <t>Craft Magic Arms and Armor, black tentacles, summon monster I</t>
  </si>
  <si>
    <t>+1 dragon bane guisarme</t>
  </si>
  <si>
    <t>Dragon's Doom</t>
  </si>
  <si>
    <t>Craft Magic Arms and Armor, discern location, light, summon monster I</t>
  </si>
  <si>
    <t>+2 dragon bane halberd</t>
  </si>
  <si>
    <t>Dust Bolt</t>
  </si>
  <si>
    <t>Craft Magic Arms and Armor, cup of dust (Advanced Player's Guide), summon monster I</t>
  </si>
  <si>
    <t>+1 outsider (water) bane</t>
  </si>
  <si>
    <t>Dustburst Bullet</t>
  </si>
  <si>
    <t>Craft Magic Arms and Armor, stinking cloud</t>
  </si>
  <si>
    <t>Dwarfbond Hammer</t>
  </si>
  <si>
    <t>Craft Magic Arms and Armor, creator must be a dwarf of at least 7th level</t>
  </si>
  <si>
    <t>+1 warhammer|+2 returning warhammer</t>
  </si>
  <si>
    <t>Dwarven Thrower</t>
  </si>
  <si>
    <t>Craft Magic Arms and Armor, creator must be a dwarf of at least 10th level</t>
  </si>
  <si>
    <t>+2 warhammer|+3 returning warhammer</t>
  </si>
  <si>
    <t>Earthenflail</t>
  </si>
  <si>
    <t>Craft Magic Arms and Armor, phase door, shatter</t>
  </si>
  <si>
    <t>+1 shattering heavy flail</t>
  </si>
  <si>
    <t>Everflowing Aspergillum</t>
  </si>
  <si>
    <t>Craft Magic Arms and Armor, bless water, create water</t>
  </si>
  <si>
    <t>+1 battle aspergillum</t>
  </si>
  <si>
    <t>Fighter's Fork</t>
  </si>
  <si>
    <t>+1 trident</t>
  </si>
  <si>
    <t>Firedrake Pistol</t>
  </si>
  <si>
    <t>Craft Magic Arms and Armor, burning hands, fireball</t>
  </si>
  <si>
    <t>+1 flaming pistol</t>
  </si>
  <si>
    <t>Flame Tongue</t>
  </si>
  <si>
    <t>Craft Magic Arms and Armor, scorching ray and fireball, flame blade, or flame strike</t>
  </si>
  <si>
    <t>+1 flaming burst longsword</t>
  </si>
  <si>
    <t>Frost Brand</t>
  </si>
  <si>
    <t>Craft Magic Arms and Armor, dispel magic, ice storm, protection from energy</t>
  </si>
  <si>
    <t>+3 frost greatsword</t>
  </si>
  <si>
    <t>Frostbite Sling</t>
  </si>
  <si>
    <t>Craft Magic Arms and Armor, frostbite (Ultimate Magic)</t>
  </si>
  <si>
    <t>+1 frost sling</t>
  </si>
  <si>
    <t>Ghoul's Lament</t>
  </si>
  <si>
    <t>Craft Magic Arms and Armor, heal, plane shift</t>
  </si>
  <si>
    <t>+1 ghost touch disrupting warhammer</t>
  </si>
  <si>
    <t>Gloom Blade</t>
  </si>
  <si>
    <t>Craft Magic Arms and Armor, deeper darkness</t>
  </si>
  <si>
    <t>+1 short sword|+2 short sword</t>
  </si>
  <si>
    <t>Guarding Blade</t>
  </si>
  <si>
    <t>Craft Magic Arms and Armor, animate objects, mage's faithful hound</t>
  </si>
  <si>
    <t>+1 dancing short sword</t>
  </si>
  <si>
    <t>Heartswood Spear</t>
  </si>
  <si>
    <t>Craft Magic Arms and Armor, heal, summon monster</t>
  </si>
  <si>
    <t>+2 undead bane spear</t>
  </si>
  <si>
    <t>Hellscourge</t>
  </si>
  <si>
    <t>Craft Magic Arms and Armor, fear, scorching ray, unholy blight</t>
  </si>
  <si>
    <t>+1 unholy scorpion whip|+1 flaming unholy whip</t>
  </si>
  <si>
    <t>Holy Avenger</t>
  </si>
  <si>
    <t>Craft Magic Arms and Armor, holy aura, creator must be good</t>
  </si>
  <si>
    <t>+2 cold iron longsword|+5 holy cold iron longsword</t>
  </si>
  <si>
    <t>Hurricane Quarterstaff</t>
  </si>
  <si>
    <t>Craft Magic Arms and Armor, gust of wind</t>
  </si>
  <si>
    <t>+1/+1 quarterstaff</t>
  </si>
  <si>
    <t>Hushing Arrow</t>
  </si>
  <si>
    <t>Craft Magic Arms and Armor, silence</t>
  </si>
  <si>
    <t>Hushing Arrow, Greater</t>
  </si>
  <si>
    <t>Craft Magic Arms and Armor, Heighten Spell, silence</t>
  </si>
  <si>
    <t>Javelin of Lightning</t>
  </si>
  <si>
    <t>Craft Magic Arms and Armor, lightning bolt</t>
  </si>
  <si>
    <t>javelin</t>
  </si>
  <si>
    <t>Lance of Jousting</t>
  </si>
  <si>
    <t>+1 lance</t>
  </si>
  <si>
    <t>Lash of The Howler</t>
  </si>
  <si>
    <t>Craft Magic Arms and Armor, enervation, ray o f s ickening (Ultimate Magic)</t>
  </si>
  <si>
    <t>+1 vicious scorpion whip</t>
  </si>
  <si>
    <t>Life-drinker</t>
  </si>
  <si>
    <t>Craft Magic Arms and Armor, enervation</t>
  </si>
  <si>
    <t>+1 greataxe</t>
  </si>
  <si>
    <t>Luck Blade 0 Wishes</t>
  </si>
  <si>
    <t>Craft Magic Arms and Armor, miracle or wish</t>
  </si>
  <si>
    <t>+2 short sword</t>
  </si>
  <si>
    <t>Luck Blade 1 wish</t>
  </si>
  <si>
    <t>43,835gp</t>
  </si>
  <si>
    <t>Luck Blade 2 Wishes</t>
  </si>
  <si>
    <t>76,485gp</t>
  </si>
  <si>
    <t>Luck Blade 3 Wishes</t>
  </si>
  <si>
    <t>109,135gp</t>
  </si>
  <si>
    <t>Mace of Smiting, Lesser</t>
  </si>
  <si>
    <t>+1 adamantine heavy mace</t>
  </si>
  <si>
    <t>Mace of Smiting</t>
  </si>
  <si>
    <t>+3 adamantine heavy mace</t>
  </si>
  <si>
    <t>Mace of Terror</t>
  </si>
  <si>
    <t>+2 heavy mace</t>
  </si>
  <si>
    <t>Nine Lives Stealer</t>
  </si>
  <si>
    <t>Craft Magic Arms and Armor, finger of death</t>
  </si>
  <si>
    <t>Oathbow</t>
  </si>
  <si>
    <t>Craft Magic Arms and Armor, creator must be an elf</t>
  </si>
  <si>
    <t>+2 composite longbow (+2 Str bonus)</t>
  </si>
  <si>
    <t>Pistol of The Infinite Sky</t>
  </si>
  <si>
    <t>Craft Magic Arms and Armor, reloading hands</t>
  </si>
  <si>
    <t>+5 pistol</t>
  </si>
  <si>
    <t>Polarity Hammer</t>
  </si>
  <si>
    <t>Craft Magic Arms and Armor, force punch, shield</t>
  </si>
  <si>
    <t>+1/+1 meteor hammer</t>
  </si>
  <si>
    <t>Quarterstaff of Vaulting</t>
  </si>
  <si>
    <t>Craft Magic Arms and Armor, jump</t>
  </si>
  <si>
    <t>+1/+1 darkwood quarterstaff</t>
  </si>
  <si>
    <t>Rapier of Puncturing</t>
  </si>
  <si>
    <t>Craft Magic Arms and Armor, harm</t>
  </si>
  <si>
    <t>+2 wounding rapier</t>
  </si>
  <si>
    <t>Ricochet Hammer</t>
  </si>
  <si>
    <t>Craft Magic Arms and Armor, telekinesis</t>
  </si>
  <si>
    <t>+1 returning light hammer</t>
  </si>
  <si>
    <t>Scimitar of The Spellthief</t>
  </si>
  <si>
    <t>Craft Magic Arms and Armor, death knell, greater arcane sight, keen edge, limited wish</t>
  </si>
  <si>
    <t>+1 keen heartseeking spellstealing scimitar</t>
  </si>
  <si>
    <t>Screaming Bolt</t>
  </si>
  <si>
    <t>Craft Magic Arms and Armor, doom</t>
  </si>
  <si>
    <t>+2 bolt</t>
  </si>
  <si>
    <t>Searing Arrow</t>
  </si>
  <si>
    <t>Craft Magic Arms and Armor; flame blade, flame strike, or fireball</t>
  </si>
  <si>
    <t>+1 flaming arrow</t>
  </si>
  <si>
    <t>Shatterspike</t>
  </si>
  <si>
    <t>Str 13, Craft Arms and Armor, Improved Sunder, Power Attack, shatter</t>
  </si>
  <si>
    <t>+1 longsword|+4 longsword</t>
  </si>
  <si>
    <t>Shieldsplitter Lance</t>
  </si>
  <si>
    <t>Craft Magic Arms and Armor, keen edge, shatter</t>
  </si>
  <si>
    <t>+1 keen lance</t>
  </si>
  <si>
    <t>Shifter's Sorrow</t>
  </si>
  <si>
    <t>Craft Arms and Armor, baleful polymorph</t>
  </si>
  <si>
    <t>+1/+1 silver two-bladed sword</t>
  </si>
  <si>
    <t>Sizzling Arrow</t>
  </si>
  <si>
    <t>Craft Magic Arms and Armor, acid arrow</t>
  </si>
  <si>
    <t>+1 corrosive arrow</t>
  </si>
  <si>
    <t>Slaying Arrow</t>
  </si>
  <si>
    <t>Slaying Arrow, Greater</t>
  </si>
  <si>
    <t>Sleep Arrow</t>
  </si>
  <si>
    <t>Craft Magic Arms and Armor, sleep</t>
  </si>
  <si>
    <t>Sparkwake Starknife</t>
  </si>
  <si>
    <t>+1 shock starknife</t>
  </si>
  <si>
    <t>Spider's Fang</t>
  </si>
  <si>
    <t>Craft Magic Arms and Armor, bleed, keen edge, ray of enfeeblement</t>
  </si>
  <si>
    <t>+2 keen wounding punching dagger</t>
  </si>
  <si>
    <t>Spirit Blade</t>
  </si>
  <si>
    <t>Craft Magic Arms and Armor, dispel magic, plane shift, creator must be 9th level</t>
  </si>
  <si>
    <t>+3 ghost touch dagger</t>
  </si>
  <si>
    <t>Spirit Caller</t>
  </si>
  <si>
    <t>Craft Magic Arms and Armor, magic jar, plane shift</t>
  </si>
  <si>
    <t>+1 ghost touch mere club|+2 ghost touch undead bane mere club</t>
  </si>
  <si>
    <t>Summoner's Sorrow</t>
  </si>
  <si>
    <t>Craft Magic Arms and Armor, dismissal, dispel magic</t>
  </si>
  <si>
    <t>+2 cold iron glaive</t>
  </si>
  <si>
    <t>Sun Blade</t>
  </si>
  <si>
    <t>Craft Magic Arms and Armor, daylight, creator must be good</t>
  </si>
  <si>
    <t>+2 bastard sword|+4 bastard sword</t>
  </si>
  <si>
    <t>Swift Obsidian Greataxe</t>
  </si>
  <si>
    <t>Craft Magic Arms and Armor, expeditious retreat, keen edge</t>
  </si>
  <si>
    <t>+1 keen greataxe</t>
  </si>
  <si>
    <t>Sword of Life Stealing</t>
  </si>
  <si>
    <t>Sword of Subtlety</t>
  </si>
  <si>
    <t>Craft Magic Arms and Armor, blur</t>
  </si>
  <si>
    <t>Sword of The Planes</t>
  </si>
  <si>
    <t>Craft Magic Arms and Armor, plane shift</t>
  </si>
  <si>
    <t>+1 longsword|+2 longsword|+3 longsword|+4 longsword</t>
  </si>
  <si>
    <t>Sylvan Scimitar</t>
  </si>
  <si>
    <t>Craft Magic Arms and Armor, divine power or creator must be a 7th-level druid</t>
  </si>
  <si>
    <t>+3 scimitar</t>
  </si>
  <si>
    <t>Tangle Bolt</t>
  </si>
  <si>
    <t>Craft Magic Arms and Armor, true seeing, and either web or creator must have 5 ranks in Craft (alchemy)</t>
  </si>
  <si>
    <t>+1 seeking bolt</t>
  </si>
  <si>
    <t>Ten-ring Sword</t>
  </si>
  <si>
    <t>Craft Magic Arms and Armor, mage hand, versatile weapon</t>
  </si>
  <si>
    <t>+2 nine-ring broadsword</t>
  </si>
  <si>
    <t>Tracer Bullet</t>
  </si>
  <si>
    <t>Craft Magic Arms and Armor, faerie fire</t>
  </si>
  <si>
    <t>+1 firearm bullets</t>
  </si>
  <si>
    <t>Trident of Fish Command</t>
  </si>
  <si>
    <t>Craft Magic Arms and Armor, charm animals, speak with animals</t>
  </si>
  <si>
    <t>Trident of Stability</t>
  </si>
  <si>
    <t>Craft Magic Arms and Armor, levitate</t>
  </si>
  <si>
    <t>Trident of Warning</t>
  </si>
  <si>
    <t>Craft Magic Arms and Armor, locate creature</t>
  </si>
  <si>
    <t>+2 trident</t>
  </si>
  <si>
    <t>Triton's Trident</t>
  </si>
  <si>
    <t>Craft Magic Arms and Armor, hydraulic push, hydraulic torrent, summon monster I</t>
  </si>
  <si>
    <t>+1 monstrous humanoid bane trident</t>
  </si>
  <si>
    <t>Undercutting Axe</t>
  </si>
  <si>
    <t>Craft Magic Arms and Armor, Maximize Spell, ray of enfeeblement, summon monster I</t>
  </si>
  <si>
    <t>+1 giant-bane battleaxe</t>
  </si>
  <si>
    <t>Valor's Minion</t>
  </si>
  <si>
    <t>Craft Magic Arms and Armor, holy smite</t>
  </si>
  <si>
    <t>+2 holy bastard sword</t>
  </si>
  <si>
    <t>Void Scythe</t>
  </si>
  <si>
    <t>Craft Magic Arms and Armor, disintegrate, enervation</t>
  </si>
  <si>
    <t>+1 brilliant energy scythe</t>
  </si>
  <si>
    <t>Warbringer</t>
  </si>
  <si>
    <t>Craft Magic Arms and Armor, keen edge, murderous command (Ultimate Magic), rage</t>
  </si>
  <si>
    <t>+3 keen vicious falchion</t>
  </si>
  <si>
    <t>Decoy Ring</t>
  </si>
  <si>
    <t>Forge Ring, mislead</t>
  </si>
  <si>
    <t>Dungeon Ring, Jailer's</t>
  </si>
  <si>
    <t>Forge Ring, scrying, status</t>
  </si>
  <si>
    <t>Dungeon Ring, Prisoner's</t>
  </si>
  <si>
    <t>Ring of Animal Friendship</t>
  </si>
  <si>
    <t>Forge Ring, charm animal</t>
  </si>
  <si>
    <t>Ring of Arcane Mastery</t>
  </si>
  <si>
    <t>Forge Ring, imbue with spell ability, spell turning</t>
  </si>
  <si>
    <t>Ring of Arcane Signets</t>
  </si>
  <si>
    <t>Forge Ring, arcane mark</t>
  </si>
  <si>
    <t>Ring of Blinking</t>
  </si>
  <si>
    <t>Forge Ring, blink</t>
  </si>
  <si>
    <t>Ring of Chameleon Power</t>
  </si>
  <si>
    <t>Forge Ring, disguise self, invisibility</t>
  </si>
  <si>
    <t>Ring of Climbing</t>
  </si>
  <si>
    <t>Forge Ring, creator must have 5 ranks in the Climb skill</t>
  </si>
  <si>
    <t>Ring of Climbing, Improved</t>
  </si>
  <si>
    <t>Forge Ring, creator must have 10 ranks in the Climb skill</t>
  </si>
  <si>
    <t>Ring of Continuation</t>
  </si>
  <si>
    <t>Forge Ring, mnemonic enhancer</t>
  </si>
  <si>
    <t>Ring of Counterspells</t>
  </si>
  <si>
    <t>Forge Ring, imbue with spell ability</t>
  </si>
  <si>
    <t>Ring of Craft Magic</t>
  </si>
  <si>
    <t>Forge Ring, creator must have the obsession racial trait</t>
  </si>
  <si>
    <t>Ring of Curing</t>
  </si>
  <si>
    <t>Forge Ring, Heighten Spell, consecrate</t>
  </si>
  <si>
    <t>Ring of Delayed Doom</t>
  </si>
  <si>
    <t>Forge Ring, heal, time stop</t>
  </si>
  <si>
    <t>Ring of Djinni Calling</t>
  </si>
  <si>
    <t>Forge Ring, gate</t>
  </si>
  <si>
    <t>Ring of Ectoplasmic Invigoration</t>
  </si>
  <si>
    <t>Forge Ring, the creator must be able to summon an eidolon and have the maker's call class feature</t>
  </si>
  <si>
    <t>Ring of Elemental Command</t>
  </si>
  <si>
    <t>Forge Ring, summon monster VI, all appropriate spells</t>
  </si>
  <si>
    <t>Ring of Energy Resistance, Minor</t>
  </si>
  <si>
    <t>Ring of Energy Resistance, Major</t>
  </si>
  <si>
    <t>Ring of Energy Resistance, Greater</t>
  </si>
  <si>
    <t>Ring of Energy Shroud</t>
  </si>
  <si>
    <t>Forge Ring, elemental aura, resist energy</t>
  </si>
  <si>
    <t>Ring of Evasion</t>
  </si>
  <si>
    <t>Forge Ring, jump</t>
  </si>
  <si>
    <t>Ring of Feather Falling</t>
  </si>
  <si>
    <t>Forge Ring, feather fall</t>
  </si>
  <si>
    <t>Ring of Ferocious Action</t>
  </si>
  <si>
    <t>Forge Ring, haste, stabilize</t>
  </si>
  <si>
    <t>Ring of Foe Focus</t>
  </si>
  <si>
    <t>Forge Ring, shield</t>
  </si>
  <si>
    <t>Ring of Force Shield</t>
  </si>
  <si>
    <t>Forge Ring, wall of force</t>
  </si>
  <si>
    <t>Ring of Forcefangs</t>
  </si>
  <si>
    <t>Forge Ring, Heighten Spell, magic missile</t>
  </si>
  <si>
    <t>Ring of Freedom of Movement</t>
  </si>
  <si>
    <t>Forge Ring, freedom of movement</t>
  </si>
  <si>
    <t>Ring of Friend Shield</t>
  </si>
  <si>
    <t>Forge Ring, shield other</t>
  </si>
  <si>
    <t>Ring of Grit Mastery</t>
  </si>
  <si>
    <t>Forge Ring, anticipate peril, bullet shield, creator must have the grit class feature</t>
  </si>
  <si>
    <t>Ring of Inner Fortitude, Minor</t>
  </si>
  <si>
    <t>Forge Ring, restoration</t>
  </si>
  <si>
    <t>Ring of Inner Fortitude, Major</t>
  </si>
  <si>
    <t>Ring of Inner Fortitude, Greater</t>
  </si>
  <si>
    <t>Ring of Invisibility</t>
  </si>
  <si>
    <t>Forge Ring, invisibility</t>
  </si>
  <si>
    <t>Ring of Jumping</t>
  </si>
  <si>
    <t>Forge Ring, creator must have 5 ranks in Acrobatics</t>
  </si>
  <si>
    <t>Ring of Jumping, Improved</t>
  </si>
  <si>
    <t>Forge Ring, creator must have 10 ranks in Acrobatics</t>
  </si>
  <si>
    <t>Ring of Ki Mastery</t>
  </si>
  <si>
    <t>Forge Ring, ki leech, the creator must be able to use ki</t>
  </si>
  <si>
    <t>Ring of Maniacal Devices</t>
  </si>
  <si>
    <t>Forge Ring, fox's cunning, creator must have 5 ranks in the relevant skill</t>
  </si>
  <si>
    <t>Ring of Mind Shielding</t>
  </si>
  <si>
    <t>Forge Ring, nondetection</t>
  </si>
  <si>
    <t>Ring of Protection +1</t>
  </si>
  <si>
    <t>Forge Ring, shield of faith, caster must be of a level at least three times higher than the bonus of the ring</t>
  </si>
  <si>
    <t>Ring of Protection +2</t>
  </si>
  <si>
    <t>Ring of Protection +3</t>
  </si>
  <si>
    <t>Ring of Protection +4</t>
  </si>
  <si>
    <t>Ring of Protection +5</t>
  </si>
  <si>
    <t>Ring of Rat Fangs</t>
  </si>
  <si>
    <t>Forge Ring, magic fang, polymorph</t>
  </si>
  <si>
    <t>Ring of Regeneration</t>
  </si>
  <si>
    <t>Forge Ring, regenerate</t>
  </si>
  <si>
    <t>Ring of Retribution</t>
  </si>
  <si>
    <t>Forge Ring, Quicken Spell, fireball</t>
  </si>
  <si>
    <t>Ring of Return</t>
  </si>
  <si>
    <t>Forge Ring, dimension door</t>
  </si>
  <si>
    <t>Ring of Revelation, Lesser</t>
  </si>
  <si>
    <t>Forge Ring, creator must be an oracle with the desired revelation</t>
  </si>
  <si>
    <t>Ring of Revelation, Greater</t>
  </si>
  <si>
    <t>Ring of Revelation, Superior</t>
  </si>
  <si>
    <t>Ring of Sacred Mistletoe</t>
  </si>
  <si>
    <t>Forge Ring, pass without trace, shillelagh</t>
  </si>
  <si>
    <t>Ring of Shooting Stars</t>
  </si>
  <si>
    <t>Forge Ring, faerie fire, fireball, light, lightning bolt</t>
  </si>
  <si>
    <t>Ring of Spell Knowledge Type I</t>
  </si>
  <si>
    <t>This ring comes in four types: ring of spell knowledge I, ring of spell knowledge II, ring of spell knowledge III, and ring of spell knowledge IV. All of them are useful only to spontaneous arcane spellcasters. Through study, the wearer can gain the knowledge of a single spell in addition to those allotted by her class and level. A ring of spell knowledge I can hold 1st-level spells only, a ring of spell knowledge II 1st- or 2nd-level spells, a ring of spell knowledge III spells of 3rd level or lower, and a ring of spell knowledge IV up to 4th-level spells. A ring of spell knowledge is only a storage space; the wearer must still encounter a written, active, or cast version of the spell and succeed at a DC 20 Spellcraft check to teach the spell to the ring. Thereafter, the arcane spellcaster may cast the spell as though she knew the spell and it appeared on her class' spell list. Arcane spells that do not appear on the wearer's class list are treated as one level higher for all purposes (storage and casting).</t>
  </si>
  <si>
    <t>Forge Ring, creator must be able to cast spells of the spell level to be granted</t>
  </si>
  <si>
    <t>Ring of Spell Knowledge Type II</t>
  </si>
  <si>
    <t>Ring of Spell Knowledge Type III</t>
  </si>
  <si>
    <t>Ring of Spell Knowledge Type IV</t>
  </si>
  <si>
    <t>Ring of Spell Storing</t>
  </si>
  <si>
    <t>Ring of Spell Storing, Major</t>
  </si>
  <si>
    <t>Ring of Spell Storing, Minor</t>
  </si>
  <si>
    <t>Ring of Spell Turning</t>
  </si>
  <si>
    <t>Forge Ring, spell turning</t>
  </si>
  <si>
    <t>Ring of Strength Sapping</t>
  </si>
  <si>
    <t>Forge Ring, bull's strength, ray of enfeeblement</t>
  </si>
  <si>
    <t>Ring of Sustenance</t>
  </si>
  <si>
    <t>Forge Ring, create food and water</t>
  </si>
  <si>
    <t>Ring of Swarming Stabs</t>
  </si>
  <si>
    <t>Forge Ring, guidance, creator must be able to sneak attack</t>
  </si>
  <si>
    <t>Ring of Swimming</t>
  </si>
  <si>
    <t>Forge Ring, creator must have 5 ranks in Swim</t>
  </si>
  <si>
    <t>Ring of Swimming, Improved</t>
  </si>
  <si>
    <t>Forge Ring, creator must have 10 ranks in Swim</t>
  </si>
  <si>
    <t>Ring of Tactical Precision</t>
  </si>
  <si>
    <t>Forge Ring, creator must have 5 ranks of Profession (soldier) and at least one teamwork feat</t>
  </si>
  <si>
    <t>Ring of Telekinesis</t>
  </si>
  <si>
    <t>Forge Ring, telekinesis</t>
  </si>
  <si>
    <t>Ring of The Ecclesiarch</t>
  </si>
  <si>
    <t>Forge Ring, arcane mark, enter image, enthrall, prayer, creator must have 5 ranks of Diplomacy and Knowledge (religion) and the ability to cast divine spells</t>
  </si>
  <si>
    <t>Ring of The Grasping Grave</t>
  </si>
  <si>
    <t>Forge Ring, sculpt corpse (Advanced Player's Guide)</t>
  </si>
  <si>
    <t>Ring of The Ram</t>
  </si>
  <si>
    <t>Forge Ring, bull's strength, telekinesis</t>
  </si>
  <si>
    <t>Ring of The Sea Strider</t>
  </si>
  <si>
    <t>Forge Ring, dimension door, touch of the sea</t>
  </si>
  <si>
    <t>Ring of The Sophisticate</t>
  </si>
  <si>
    <t>Forge Ring, know direction, locate creature, locate object, creator must have at least 4 ranks in both Sense Motive and Knowledge (local)</t>
  </si>
  <si>
    <t>Ring of The Troglodyte</t>
  </si>
  <si>
    <t>Forge Ring, stinking cloud</t>
  </si>
  <si>
    <t>Ring of Three Wishes</t>
  </si>
  <si>
    <t>Forge Ring, miracle or wish</t>
  </si>
  <si>
    <t>Ring of Transposition</t>
  </si>
  <si>
    <t>Ring of Water Walking</t>
  </si>
  <si>
    <t>Forge Ring, water walk</t>
  </si>
  <si>
    <t>Ring of Wizardry I</t>
  </si>
  <si>
    <t>This special ring comes in four varieties, all of them useful only to arcane spellcasters. The wearer's arcane spells per day are doubled for one specific spell level. A ring of wizardry I doubles 1st-level spells, a ring of wizardry II doubles 2nd-level spells, a ring of wizardry III doubles 3rd-level spells, and a ring of wizardry IV doubles 4th-level spells. Bonus spells from high ability scores or school specialization are not doubled.</t>
  </si>
  <si>
    <t>Forge Ring, limited wish</t>
  </si>
  <si>
    <t>Ring of Wizardry II</t>
  </si>
  <si>
    <t>Ring of Wizardry III</t>
  </si>
  <si>
    <t>Ring of Wizardry IV</t>
  </si>
  <si>
    <t>Ring of X-ray Vision</t>
  </si>
  <si>
    <t>Forge Ring, true seeing</t>
  </si>
  <si>
    <t>Scholar's Ring</t>
  </si>
  <si>
    <t>Forge Ring, comprehend languages, legend lore</t>
  </si>
  <si>
    <t>Spiritualist Rings</t>
  </si>
  <si>
    <t>Forge Ring, speak with dead, spectral hand, plane shift</t>
  </si>
  <si>
    <t>Steelhand Circle</t>
  </si>
  <si>
    <t>Forge Ring, stone fist, stoneskin</t>
  </si>
  <si>
    <t>Conduit Rod</t>
  </si>
  <si>
    <t>Craft Rod, dimension door, lightning bolt, resist energy</t>
  </si>
  <si>
    <t>Earthbind Rod</t>
  </si>
  <si>
    <t>Craft Rod, stone shape</t>
  </si>
  <si>
    <t>+1 light mace</t>
  </si>
  <si>
    <t>Fiery Nimbus Rod</t>
  </si>
  <si>
    <t>Craft Wondrous Item, flame blade, flame strike or fireball, fairy fire</t>
  </si>
  <si>
    <t>+1 flaming burst light mace</t>
  </si>
  <si>
    <t>Grounding Rod</t>
  </si>
  <si>
    <t>Craft Rod, dispel magic, lightning bolt, resist energy</t>
  </si>
  <si>
    <t>Immovable Rod</t>
  </si>
  <si>
    <t>Craft Rod, levitate</t>
  </si>
  <si>
    <t>Liberator's Rod</t>
  </si>
  <si>
    <t>Craft Magic Arms and Armor, Craft Rod, break enchantment, cast out (Advanced Player's Guide), continual flame</t>
  </si>
  <si>
    <t>Rod of Absorption</t>
  </si>
  <si>
    <t>Craft Rod, spell turning</t>
  </si>
  <si>
    <t>Rod of Alertness</t>
  </si>
  <si>
    <t>Craft Rod, alarm, animate objects, detect chaos, detect evil, detect good, detect law, detect magic, discern lies, light, prayer, see invisibility</t>
  </si>
  <si>
    <t>Rod of Balance</t>
  </si>
  <si>
    <t>Craft Rod, cat's grace, feather fall, jump</t>
  </si>
  <si>
    <t>Rod of Beguiling</t>
  </si>
  <si>
    <t>Craft Rod, hypnosis</t>
  </si>
  <si>
    <t>Rod of Cancellation</t>
  </si>
  <si>
    <t>Craft Rod, mage's disjunction</t>
  </si>
  <si>
    <t>Rod of Dwarven Might</t>
  </si>
  <si>
    <t>Craft Magic Arms and Armor, Craft Rod, bull's strength</t>
  </si>
  <si>
    <t>+1 returning light hammer|+3 dwarven longhammer|+4 dwarven waraxe|+2 light crossbow|+2 heavy crossbow</t>
  </si>
  <si>
    <t>Rod of Enemy Detection</t>
  </si>
  <si>
    <t>Craft Rod, true seeing</t>
  </si>
  <si>
    <t>Rod of Escape</t>
  </si>
  <si>
    <t>Craft Rod, bull's strength, cat's grace, shatter</t>
  </si>
  <si>
    <t>Rod of Flailing</t>
  </si>
  <si>
    <t>Craft Magic Arms and Armor, Craft Rod, bless</t>
  </si>
  <si>
    <t>+3/+3 dire flail</t>
  </si>
  <si>
    <t>Rod of Flame Extinguishing</t>
  </si>
  <si>
    <t>Craft Rod, pyrotechnics</t>
  </si>
  <si>
    <t>Rod of Ice</t>
  </si>
  <si>
    <t>Craft Rod, cone of cold</t>
  </si>
  <si>
    <t>Rod of Lordly Might</t>
  </si>
  <si>
    <t>Craft Magic Arms and Armor, Craft Rod, bull's strength, fear, flame blade, hold person, inflict light wounds</t>
  </si>
  <si>
    <t>+2 light mace|+1 flaming longsword|+4 battleaxe|+3 shortspear|+3 longspear</t>
  </si>
  <si>
    <t>Rod of Metal And Mineral Detection</t>
  </si>
  <si>
    <t>Craft Rod, locate object</t>
  </si>
  <si>
    <t>Rod of Mind Mastery</t>
  </si>
  <si>
    <t>Craft Rod, detect thoughts, discern lies, nondetection</t>
  </si>
  <si>
    <t>Rod of Negation</t>
  </si>
  <si>
    <t>Craft Rod, dispel magic, limited wish or miracle</t>
  </si>
  <si>
    <t>Rod of Nettles</t>
  </si>
  <si>
    <t>Craft Rod, plant growth, poison</t>
  </si>
  <si>
    <t>Rod of Ruin</t>
  </si>
  <si>
    <t>Craft Rod, disintegrate</t>
  </si>
  <si>
    <t>Rod of Rulership</t>
  </si>
  <si>
    <t>Craft Rod, mass charm monster</t>
  </si>
  <si>
    <t>Rod of Security</t>
  </si>
  <si>
    <t>Craft Rod, gate</t>
  </si>
  <si>
    <t>Rod of Shadows</t>
  </si>
  <si>
    <t>Craft Rod, deeper darkness, true seeing</t>
  </si>
  <si>
    <t>+2 light mace</t>
  </si>
  <si>
    <t>Rod of Splendor</t>
  </si>
  <si>
    <t>Craft Rod, eagle's splendor, fabricate, major creation</t>
  </si>
  <si>
    <t>Rod of Steadfast Resolve</t>
  </si>
  <si>
    <t>Craft Rod, bless, calm emotion, creator must have the human subtype</t>
  </si>
  <si>
    <t>Rod of The Aboleth</t>
  </si>
  <si>
    <t>Craft Rod, aboleth's lung, acid arrow, touch of the sea (Advanced Player's Guide)</t>
  </si>
  <si>
    <t>+1 corrosive light mace</t>
  </si>
  <si>
    <t>Rod of The Python</t>
  </si>
  <si>
    <t>Craft Magic Arms and Armor, Craft Rod, baleful polymorph, creator must be good</t>
  </si>
  <si>
    <t>Rod of The Viper</t>
  </si>
  <si>
    <t>Craft Rod, Craft Magic Arms and Armor, poison, creator must be evil</t>
  </si>
  <si>
    <t>Rod of The Wayang</t>
  </si>
  <si>
    <t>Craft Rod, shadow conjuration greater, shadow evocation greater</t>
  </si>
  <si>
    <t>Rod of Thunder And Lightning</t>
  </si>
  <si>
    <t>Craft Magic Arms and Armor, Craft Rod, lightning bolt, shout</t>
  </si>
  <si>
    <t>+2 light mace|+3 light mace</t>
  </si>
  <si>
    <t>Rod of Thunderous Force</t>
  </si>
  <si>
    <t>Craft Rod, blindness/deafness, wall of force</t>
  </si>
  <si>
    <t>Rod of Withering</t>
  </si>
  <si>
    <t>Craft Magic Arms and Armor, Craft Rod, contagion</t>
  </si>
  <si>
    <t>Rod of Wonder</t>
  </si>
  <si>
    <t>Craft Rod, confusion, creator must be chaotic</t>
  </si>
  <si>
    <t>Sapling Rod</t>
  </si>
  <si>
    <t>Craft Rod, cure moderate wounds, grove of respite (Advanced Player's Guide), lesser restoration</t>
  </si>
  <si>
    <t>Scepter of Heaven</t>
  </si>
  <si>
    <t>Craft Magic Arms and Armor, Craft Rod, bless weapon, dispel evil, holy smite, holy sword, holy word, spear of purity, creator must be good</t>
  </si>
  <si>
    <t>+1 evil outsider bane morningstar</t>
  </si>
  <si>
    <t>Suzerain Scepter</t>
  </si>
  <si>
    <t>Craft Rod, Leadership, bless, good hope, greater command, the creator must have the Leadership feat</t>
  </si>
  <si>
    <t>Trap-stealer's Rod</t>
  </si>
  <si>
    <t>Craft Rod, create pit, knock, plane shift</t>
  </si>
  <si>
    <t>Bouncing Metamagic Rod, Lesser</t>
  </si>
  <si>
    <t>The wielder can cast up to three spells per day that bounce as though using the Bouncing Spell feat (Advanced Player's Guide).</t>
  </si>
  <si>
    <t>Craft Rod, Bouncing Spell</t>
  </si>
  <si>
    <t>Bouncing Metamagic Rod</t>
  </si>
  <si>
    <t>Bouncing Metamagic Rod, Greater</t>
  </si>
  <si>
    <t>Burning Metamagic Rod, Lesser</t>
  </si>
  <si>
    <t>The wielder can cast up to three spells per day that deal extra acid or fire damage as though using the Burning Spell feat (Ultimate Magic).</t>
  </si>
  <si>
    <t>Craft Rod, Burning Spell</t>
  </si>
  <si>
    <t>Burning Metamagic Rod</t>
  </si>
  <si>
    <t>Burning Metamagic Rod, Greater</t>
  </si>
  <si>
    <t>Concussive Metamagic Rod, Lesser</t>
  </si>
  <si>
    <t>Up to three times per day the wielder can cast a spell with the sonic descriptor that causes those who take damage from that spell to take a -2 penalty on attack rolls, saving throws, skill checks, and ability checks for a number of rounds equal to the actual spell level of the spell cast as though using the Concussive Spell feat (Ultimate Magic).</t>
  </si>
  <si>
    <t>Craft Rod, Concussive Spell</t>
  </si>
  <si>
    <t>Concussive Metamagic Rod</t>
  </si>
  <si>
    <t>Concussive Metamagic Rod, Greater</t>
  </si>
  <si>
    <t>Dazing Metamagic Rod, Lesser</t>
  </si>
  <si>
    <t>The wielder can cast up to three spells per day that daze affected creatures as though using the Dazing Spell feat (Advanced Player's Guide).</t>
  </si>
  <si>
    <t>Craft Rod, Dazing Spell</t>
  </si>
  <si>
    <t>Dazing Metamagic Rod</t>
  </si>
  <si>
    <t>Dazing Metamagic Rod, Greater</t>
  </si>
  <si>
    <t>Disruptive Metamagic Rod, Lesser</t>
  </si>
  <si>
    <t>The wielder can cast up to three spells per day that are disruptive as though using the Disruptive Spell feat (Advanced Player's Guide).</t>
  </si>
  <si>
    <t>Craft Rod, Disruptive Spell</t>
  </si>
  <si>
    <t>Disruptive Metamagic Rod</t>
  </si>
  <si>
    <t>Disruptive Metamagic Rod, Greater</t>
  </si>
  <si>
    <t>Echoing Metamagic Rod, Lesser</t>
  </si>
  <si>
    <t>The wielder can cast up to three spells per day that can be cast an additional time that day as if using the Echoing Spell feat (Ultimate Magic).</t>
  </si>
  <si>
    <t>Craft Rod, Echoing Spell</t>
  </si>
  <si>
    <t>Echoing Metamagic Rod</t>
  </si>
  <si>
    <t>Echoing Metamagic Rod, Greater</t>
  </si>
  <si>
    <t>Ectoplasmic Metamagic Rod, Lesser</t>
  </si>
  <si>
    <t>The wielder can cast up to three spells per day that have full effect against incorporeal creatures, as though she were using the Ectoplasmic Spell feat (Advanced Player's Guide 158).</t>
  </si>
  <si>
    <t>Craft Rod, Ectoplasmic Spell</t>
  </si>
  <si>
    <t>Ectoplasmic Metamagic Rod</t>
  </si>
  <si>
    <t>Ectoplasmic Metamagic Rod, Greater</t>
  </si>
  <si>
    <t>Elemental Metamagic Rod, Lesser</t>
  </si>
  <si>
    <t>Each elemental metamagic rod is built with the power to control and transform a specific energy type (acid, cold, electricity, or fire). The wielder can cast up to three spells per day that deal damage of the rod's energy type instead of the spell's normal damage type, as though using the Elemental Spell feat (Advanced Player's Guide). For example, an elemental metamagic rod (cold) always makes spells deal cold damage.</t>
  </si>
  <si>
    <t>Craft Rod, Elemental Spell</t>
  </si>
  <si>
    <t>Elemental Metamagic Rod</t>
  </si>
  <si>
    <t>Elemental Metamagic Rod, Greater</t>
  </si>
  <si>
    <t>Empower Metamagic Rod, Lesser</t>
  </si>
  <si>
    <t>The wielder can cast up to three spells per day that are empowered as though using the Empower Spell feat.</t>
  </si>
  <si>
    <t>Craft Rod, Empower Spell</t>
  </si>
  <si>
    <t>Empower Metamagic Rod</t>
  </si>
  <si>
    <t>Empower Metamagic Rod, Greater</t>
  </si>
  <si>
    <t>Enlarge Metamagic Rod, Lesser</t>
  </si>
  <si>
    <t>The wielder can cast up to three spells per day that are enlarged as though using the Enlarge Spell feat.</t>
  </si>
  <si>
    <t>Craft Rod, Enlarge Spell</t>
  </si>
  <si>
    <t>Enlarge Metamagic Rod</t>
  </si>
  <si>
    <t>Enlarge Metamagic Rod, Greater</t>
  </si>
  <si>
    <t>Extend Metamagic Rod, Lesser</t>
  </si>
  <si>
    <t>The wielder can cast up to three spells per day that are extended as though using the Extend Spell feat.</t>
  </si>
  <si>
    <t>Craft Rod, Extend Spell</t>
  </si>
  <si>
    <t>Extend Metamagic Rod</t>
  </si>
  <si>
    <t>Extend Metamagic Rod, Greater</t>
  </si>
  <si>
    <t>Flaring Metamagic Rod, Lesser</t>
  </si>
  <si>
    <t>The wielder can cast up to three spells per day with the electricity, fire, or light descriptor that dazzle creatures that take damage from that spell for a number of rounds equal to the actual level of that spell as though using the Flaring Spell feat (Ultimate Magic).</t>
  </si>
  <si>
    <t>Craft Rod, Flaring Spell</t>
  </si>
  <si>
    <t>Flaring Metamagic Rod</t>
  </si>
  <si>
    <t>Flaring Metamagic Rod, Greater</t>
  </si>
  <si>
    <t>Focused Metamagic Rod, Lesser</t>
  </si>
  <si>
    <t>The wielder can cast up to three spells per day that are focused as though using the Focused Spell feat (Advanced Player's Guide 160).</t>
  </si>
  <si>
    <t>Craft Rod, Focused Spell</t>
  </si>
  <si>
    <t>Focused Metamagic Rod</t>
  </si>
  <si>
    <t>Focused Metamagic Rod, Greater</t>
  </si>
  <si>
    <t>Intensified Metamagic Rod, Lesser</t>
  </si>
  <si>
    <t>The wielder can cast up to three spells per day that are intensified as though using the Intensified Spell feat (Advanced Player's Guide).</t>
  </si>
  <si>
    <t>Craft Rod, Intensified Spell</t>
  </si>
  <si>
    <t>Intensified Metamagic Rod</t>
  </si>
  <si>
    <t>Intensified Metamagic Rod, Greater</t>
  </si>
  <si>
    <t>Lingering Metamagic Rod, Lesser</t>
  </si>
  <si>
    <t>The wielder can cast up to three spells per day that linger for 1 round as though using the Lingering Spell feat (Advanced Player's Guide).</t>
  </si>
  <si>
    <t>Craft Rod, Lingering Spell</t>
  </si>
  <si>
    <t>Lingering Metamagic Rod</t>
  </si>
  <si>
    <t>Lingering Metamagic Rod, Greater</t>
  </si>
  <si>
    <t>Maximize Metamagic Rod, Lesser</t>
  </si>
  <si>
    <t>The wielder can cast up to three spells per day that are maximized as though using the Maximize Spell feat.</t>
  </si>
  <si>
    <t>Craft Rod, Maximize Spell</t>
  </si>
  <si>
    <t>Maximize Metamagic Rod</t>
  </si>
  <si>
    <t>Maximize Metamagic Rod, Greater</t>
  </si>
  <si>
    <t>Merciful Metamagic Rod, Lesser</t>
  </si>
  <si>
    <t>The wielder can cast up to three spells per day that deal nonlethal damage as though using the Merciful Spell feat (Advanced Player's Guide).</t>
  </si>
  <si>
    <t>Craft Rod, Merciful Spell</t>
  </si>
  <si>
    <t>Merciful Metamagic Rod</t>
  </si>
  <si>
    <t>Merciful Metamagic Rod, Greater</t>
  </si>
  <si>
    <t>Persistent Metamagic Rod, Lesser</t>
  </si>
  <si>
    <t>The wielder can cast up to three spells per day as though using the Persistent Spell feat (Advanced Player's Guide).</t>
  </si>
  <si>
    <t>Craft Rod, Persistent Spell</t>
  </si>
  <si>
    <t>Persistent Metamagic Rod</t>
  </si>
  <si>
    <t>Persistent Metamagic Rod, Greater</t>
  </si>
  <si>
    <t>Piercing Metamagic Rod, Lesser</t>
  </si>
  <si>
    <t>The wielder can cast up to three spells per day that overcome the spell resistance of a target as though use the Piercing Spell feat (Ultimate Magic).</t>
  </si>
  <si>
    <t>Craft Rod, Piercing Spell</t>
  </si>
  <si>
    <t>Piercing Metamagic Rod</t>
  </si>
  <si>
    <t>Piercing Metamagic Rod, Greater</t>
  </si>
  <si>
    <t>Quicken Metamagic Rod, Lesser</t>
  </si>
  <si>
    <t>The wielder can cast up to three spells per day that are quickened as though using the Quicken Spell feat.</t>
  </si>
  <si>
    <t>Craft Rod, Quicken Spell</t>
  </si>
  <si>
    <t>Quicken Metamagic Rod</t>
  </si>
  <si>
    <t>Quicken Metamagic Rod, Greater</t>
  </si>
  <si>
    <t>Reach Metamagic Rod, Lesser</t>
  </si>
  <si>
    <t>The wielder can cast up to three spells per day with a one-step increase in their range category (such as from close to medium, or medium to long) as though using the Reach Spell feat (Advanced Player's Guide).</t>
  </si>
  <si>
    <t>Craft Rod, Reach Spell</t>
  </si>
  <si>
    <t>Reach Metamagic Rod</t>
  </si>
  <si>
    <t>Reach Metamagic Rod, Greater</t>
  </si>
  <si>
    <t>Rime Metamagic Rod, Lesser</t>
  </si>
  <si>
    <t>The wielder can cast up to three spells with the cold descriptor per day that entangle creatures that take cold damage from that spell for a number of rounds equal to the spell's actual level as though using the Rime Spell feat (Ultimate Magic).</t>
  </si>
  <si>
    <t>Craft Rod, Rime Spell</t>
  </si>
  <si>
    <t>Rime Metamagic Rod</t>
  </si>
  <si>
    <t>Rime Metamagic Rod, Greater</t>
  </si>
  <si>
    <t>Selective Metamagic Rod, Lesser</t>
  </si>
  <si>
    <t>The wielder can cast up to three spells per day as though using the Selective Spell feat (Advanced Player's Guide). For each spell, he can select up to four creatures of his choice within the area that are unaffected.</t>
  </si>
  <si>
    <t>Craft Rod, Selective Spell</t>
  </si>
  <si>
    <t>Selective Metamagic Rod</t>
  </si>
  <si>
    <t>Selective Metamagic Rod, Greater</t>
  </si>
  <si>
    <t>Sickening Metamagic Rod, Lesser</t>
  </si>
  <si>
    <t>The wielder can cast up to three spells per day that sicken affected creatures as though using the Sickening Spell feat (Advanced Player's Guide).</t>
  </si>
  <si>
    <t>Craft Rod, Sickening Spell</t>
  </si>
  <si>
    <t>Sickening Metamagic Rod</t>
  </si>
  <si>
    <t>Sickening Metamagic Rod, Greater</t>
  </si>
  <si>
    <t>Silent Metamagic Rod, Lesser</t>
  </si>
  <si>
    <t>The wielder can cast up to three spells per day without verbal components as though using the Silent Spell feat.</t>
  </si>
  <si>
    <t>Craft Rod, Silent Spell</t>
  </si>
  <si>
    <t>Silent Metamagic Rod</t>
  </si>
  <si>
    <t>Silent Metamagic Rod, Greater</t>
  </si>
  <si>
    <t>Thanatopic Metamagic Rod, Lesser</t>
  </si>
  <si>
    <t>The wielder can cast up to three spells per day that are affected as though using the Thanatopic Spell feat (Ultimate Magic).</t>
  </si>
  <si>
    <t>Craft Rod, Thanatopic Spell</t>
  </si>
  <si>
    <t>Thanatopic Metamagic Rod</t>
  </si>
  <si>
    <t>Thanatopic Metamagic Rod, Greater</t>
  </si>
  <si>
    <t>Threnodic Metamagic Rod, Lesser</t>
  </si>
  <si>
    <t>The wielder can cast up to three spells per day that are affected as though by the Threnodic Spell feat (Ultimate Magic).</t>
  </si>
  <si>
    <t>Craft Rod, Threnodic Spell</t>
  </si>
  <si>
    <t>Threnodic Metamagic Rod</t>
  </si>
  <si>
    <t>Threnodic Metamagic Rod, Greater</t>
  </si>
  <si>
    <t>Thundering Metamagic Rod, Lesser</t>
  </si>
  <si>
    <t>The wielder can cast up to three spells per day that deafen affected creatures as though using the Thundering Spell feat (Advanced Player's Guide).</t>
  </si>
  <si>
    <t>Craft Rod, Thundering Spell</t>
  </si>
  <si>
    <t>Thundering Metamagic Rod</t>
  </si>
  <si>
    <t>Thundering Metamagic Rod, Greater</t>
  </si>
  <si>
    <t>Toppling Metamagic Rod, Lesser</t>
  </si>
  <si>
    <t>The wielder can cast up to three spells with the force descriptor per day that are affected as though the spells were augmented with the Toppling Spell feat (Ultimate Magic).</t>
  </si>
  <si>
    <t>Craft Rod, Toppling Spell</t>
  </si>
  <si>
    <t>Toppling Metamagic Rod</t>
  </si>
  <si>
    <t>Toppling Metamagic Rod, Greater</t>
  </si>
  <si>
    <t>Animate Staff</t>
  </si>
  <si>
    <t>Craft Staff, animate objects, make whole, mending</t>
  </si>
  <si>
    <t>Chaotic Staff</t>
  </si>
  <si>
    <t>Craft Staff, align weapon, chaos hammer, detect evil, magic circle against law</t>
  </si>
  <si>
    <t>Dragon Staff</t>
  </si>
  <si>
    <t>Craft Staff, alter self, dragon's breath, fly, form of the dragon II, protection from energy</t>
  </si>
  <si>
    <t>Heretic's Bane</t>
  </si>
  <si>
    <t>Craft Staff, castigate, command, denounce, zone of truth</t>
  </si>
  <si>
    <t>Holy Staff</t>
  </si>
  <si>
    <t>Craft Staff, align weapon, detect evil, holy smite, magic circle against evil</t>
  </si>
  <si>
    <t>Lawful Staff</t>
  </si>
  <si>
    <t>Craft Staff, align weapon, detect chaos, magic circle against chaos, order's wrath</t>
  </si>
  <si>
    <t>Musical Staff</t>
  </si>
  <si>
    <t>Craft Staff, ghost sound, piercing shriek, sculpt sound, wall of sound</t>
  </si>
  <si>
    <t>Staff of Abjuration</t>
  </si>
  <si>
    <t>Craft Staff, dismissal, dispel magic, lesser globe of invulnerability, repulsion, resist energy, shield</t>
  </si>
  <si>
    <t>Staff of Accompaniment</t>
  </si>
  <si>
    <t>Craft Staff, allegro, chord of shards, saving finale</t>
  </si>
  <si>
    <t>Staff of Acid</t>
  </si>
  <si>
    <t>Craft Staff, acid arrow, acid fog, corrosive touch</t>
  </si>
  <si>
    <t>Staff of Aspects</t>
  </si>
  <si>
    <t>Craft Magic Arms and Armor, Craft Staff, aspect of the bear, aspect of the falcon, aspect of the stag, aspect of the wolf</t>
  </si>
  <si>
    <t>Staff of Authority</t>
  </si>
  <si>
    <t>Craft Staff, forced quiet, interrogation, oppressive boredom</t>
  </si>
  <si>
    <t>Staff of Belittling</t>
  </si>
  <si>
    <t>Craft Staff, mass reduce person, reduce animal, reduce person, shrink item</t>
  </si>
  <si>
    <t>Staff of Blessed Relief</t>
  </si>
  <si>
    <t>Craft Staff, bless, create water, stabilize</t>
  </si>
  <si>
    <t>Staff of Bolstering</t>
  </si>
  <si>
    <t>Craft Staff, bear's endurance, bull's strength, cat's grace, greater magic weapon</t>
  </si>
  <si>
    <t>Staff of Cackling Wrath</t>
  </si>
  <si>
    <t>Craft Staff, baleful polymorph, bestow curse, blindness/ deafness, charm person, hold person, inflict moderate wounds, vampiric touch</t>
  </si>
  <si>
    <t>Staff of Charming</t>
  </si>
  <si>
    <t>Craft Staff, charm monster, charm person</t>
  </si>
  <si>
    <t>Staff of Conjuration</t>
  </si>
  <si>
    <t>Craft Staff, cloudkill, minor creation, stinking cloud, summon monster VI, summon swarm, unseen servant</t>
  </si>
  <si>
    <t>Staff of Courage</t>
  </si>
  <si>
    <t>Craft Staff, bless, prayer, remove fear, remove paralysis</t>
  </si>
  <si>
    <t>Staff of Curses</t>
  </si>
  <si>
    <t>Craft Magic Arms and Armor, Craft Staff, baleful polymorph, bestow curse, blindness/deafness, ill omen</t>
  </si>
  <si>
    <t>Staff of Dark Flame</t>
  </si>
  <si>
    <t>Craft Magic Arms and Armor, Craft Staff, animate dead, false life, fireball, ray of enfeeblement, scorching ray</t>
  </si>
  <si>
    <t>+1 flaming quarterstaff</t>
  </si>
  <si>
    <t>Staff of Defense</t>
  </si>
  <si>
    <t>Craft Staff, shield, shield of faith, shield of law, shield other, creator must be lawful</t>
  </si>
  <si>
    <t>Staff of Divination</t>
  </si>
  <si>
    <t>Craft Staff, detect secret doors, locate creature, locate object, prying eyes, tongues, true seeing</t>
  </si>
  <si>
    <t>Staff of Earth And Stone</t>
  </si>
  <si>
    <t>Craft Staff, move earth, passwall</t>
  </si>
  <si>
    <t>Staff of Eidolons</t>
  </si>
  <si>
    <t>Craft Staff, lesser evolution surge, lesser rejuvenate eidolon, unfetter</t>
  </si>
  <si>
    <t>Staff of Electricity</t>
  </si>
  <si>
    <t>Craft Staff, chain lightning, lightning bolt, shocking grasp</t>
  </si>
  <si>
    <t>Staff of Enchantment</t>
  </si>
  <si>
    <t>Craft Staff, crushing despair, hideous laughter, mass suggestion, mind fog, sleep, suggestion</t>
  </si>
  <si>
    <t>Staff of Evocation</t>
  </si>
  <si>
    <t>Craft Staff, chain lightning, fireball, ice storm, magic missile, shatter, wall of force</t>
  </si>
  <si>
    <t>Staff of Feast And Famine</t>
  </si>
  <si>
    <t>Craft Staff, create water, cup of dust, feast of ashes, goodberry, purify food and drink</t>
  </si>
  <si>
    <t>Staff of Fire</t>
  </si>
  <si>
    <t>Craft Staff, burning hands, fireball, wall of fire</t>
  </si>
  <si>
    <t>Staff of Frost</t>
  </si>
  <si>
    <t>Craft Staff, cone of cold, ice storm, wall of ice</t>
  </si>
  <si>
    <t>Staff of Healing</t>
  </si>
  <si>
    <t>Craft Staff, cure serious wounds, lesser restoration, remove blindness/deafness, remove disease</t>
  </si>
  <si>
    <t>Staff of Heaven And Earth</t>
  </si>
  <si>
    <t>Craft staff, air walk, control winds, gust of wind, spike stones, stone shape</t>
  </si>
  <si>
    <t>Staff of Hoarding</t>
  </si>
  <si>
    <t>Craft Staff, identify, legend lore, locate object, magic aura, secret chest</t>
  </si>
  <si>
    <t>Staff of Hungry Shadows</t>
  </si>
  <si>
    <t>Craft Staff, darkness, enervation, planar binding, ray of enfeeblement, summon monster V, vampiric touch</t>
  </si>
  <si>
    <t>Staff of Illumination</t>
  </si>
  <si>
    <t>Craft Staff, dancing lights, daylight, flare, sunburst</t>
  </si>
  <si>
    <t>Staff of Illusion</t>
  </si>
  <si>
    <t>Craft Staff, disguise self, major image, mirror image, mislead, persistent image, rainbow pattern</t>
  </si>
  <si>
    <t>Staff of Journeys</t>
  </si>
  <si>
    <t>Craft Staff, detect snares and pits, endure elements, freedom of movement, longstrider, pass without trace</t>
  </si>
  <si>
    <t>Staff of Life</t>
  </si>
  <si>
    <t>Craft Staff, heal, raise dead</t>
  </si>
  <si>
    <t>Staff of Many Rays</t>
  </si>
  <si>
    <t>Craft Staff, disintegrate, enervation, ray of enfeeblement, ray of exhaustion, scorching ray</t>
  </si>
  <si>
    <t>Staff of Minor Arcana</t>
  </si>
  <si>
    <t>Craft Staff, magic missile, shield</t>
  </si>
  <si>
    <t>Staff of Mithral Might</t>
  </si>
  <si>
    <t>Craft Magic Arms and Armor, Craft Staff, bull's strength, enlarge person, flesh to stone, fox's cunning, telekinesis</t>
  </si>
  <si>
    <t>+2/+2 quarterstaff</t>
  </si>
  <si>
    <t>Staff of Necromancy</t>
  </si>
  <si>
    <t>Craft Staff, cause fear, circle of death, enervation, ghoul touch, halt undead, waves of fatigue</t>
  </si>
  <si>
    <t>Staff of Obstacles</t>
  </si>
  <si>
    <t>Craft Staff, arcane lock, grease, wall of fire, wall of ice, wall of stone, wind wall</t>
  </si>
  <si>
    <t>Staff of One Hundred Hands</t>
  </si>
  <si>
    <t>Craft Staff, clenched fist, crushing hand, forceful hand, grasping hand, interposing hand, mage hand</t>
  </si>
  <si>
    <t>Staff of Passage</t>
  </si>
  <si>
    <t>Craft Staff, astral projection, dimension door, greater teleport, passwall, phase door</t>
  </si>
  <si>
    <t>Staff of Performance</t>
  </si>
  <si>
    <t>Craft Staff, calm emotions, enthrall, glibness, hypnotic pattern, major image, pyrotechnics, sculpt sound</t>
  </si>
  <si>
    <t>Staff of Power</t>
  </si>
  <si>
    <t>Craft Magic Arms and Armor, Craft Staff, cone of cold, continual flame, heightened fireball, globe of invulnerability, hold monster, levitate, heightened lightning bolt, magic missile, heightened ray of enfeeblement, wall of force</t>
  </si>
  <si>
    <t>+2 quarterstaff</t>
  </si>
  <si>
    <t>Staff of Radiance</t>
  </si>
  <si>
    <t>Craft Staff, daylight, glitterdust, light, searing light</t>
  </si>
  <si>
    <t>Staff of Revelations</t>
  </si>
  <si>
    <t>Craft Staff, augury, commune, divination, speak with dead</t>
  </si>
  <si>
    <t>Staff of Rigor</t>
  </si>
  <si>
    <t>Craft Staff, align weapon, bane, cause fear, command, magic weapon</t>
  </si>
  <si>
    <t>Staff of Shrieking</t>
  </si>
  <si>
    <t>Craft Staff, shatter, shout, sound burst</t>
  </si>
  <si>
    <t>Staff of Size Alteration</t>
  </si>
  <si>
    <t>Craft Staff, enlarge person, mass enlarge person, mass reduce person, reduce person, shrink item</t>
  </si>
  <si>
    <t>Staff of Slumber</t>
  </si>
  <si>
    <t>Craft Staff, deep slumber, dream, nightmare, symbol of sleep, ray of exhaustion, waves of fatigue</t>
  </si>
  <si>
    <t>Staff of Souls</t>
  </si>
  <si>
    <t>Craft Staff, death ward, deathwatch, detect undead, gentle repose, speak with dead</t>
  </si>
  <si>
    <t>Staff of Speaking</t>
  </si>
  <si>
    <t>Craft Staff, denounce, glibness, mass suggestion, suggestion, tongues</t>
  </si>
  <si>
    <t>Staff of Spiders</t>
  </si>
  <si>
    <t>Craft Magic Arms and Armor, Craft Staff, spider climb, summon monster III, web</t>
  </si>
  <si>
    <t>Staff of Stealth</t>
  </si>
  <si>
    <t>Craft Staff, disguise self, greater invisibility, invisibility, nondetection</t>
  </si>
  <si>
    <t>Staff of Swarming Insects</t>
  </si>
  <si>
    <t>Craft Staff, insect plague, summon swarm</t>
  </si>
  <si>
    <t>Staff of The Avenger</t>
  </si>
  <si>
    <t>Craft Magic Arms and Armor, Craft Staff, bless weapon, discern lies, holy sword, shield other</t>
  </si>
  <si>
    <t>+2 lance</t>
  </si>
  <si>
    <t>Staff of The Hierophant</t>
  </si>
  <si>
    <t>Craft Magic Arms and Armor, Craft Staff, bless, cure critical wounds, cure moderate wounds, flame strike, freedom of movement, heightened hold person, prayer, righteous might, searing light, true resurrection, true seeing</t>
  </si>
  <si>
    <t>Staff of The Master</t>
  </si>
  <si>
    <t>Craft Magic Arms and Armor, Craft Staff, ray of enfeeblement, spectral hand, vampiric touch</t>
  </si>
  <si>
    <t>Staff of The Planes</t>
  </si>
  <si>
    <t>Craft Staff, planar adaptation, planar binding, plane shift</t>
  </si>
  <si>
    <t>Staff of The Scout</t>
  </si>
  <si>
    <t>Craft Staff, know direction, pass without trace, summon nature's ally I</t>
  </si>
  <si>
    <t>Staff of The Woodlands</t>
  </si>
  <si>
    <t>Craft Magic Arms and Armor, Craft Staff, animate plants, barkskin, charm animal, pass without trace, speak with animals, summon nature's ally VI, wall of thorns</t>
  </si>
  <si>
    <t>Staff of Toxins</t>
  </si>
  <si>
    <t>Craft Staff, cloudkill, stinking cloud</t>
  </si>
  <si>
    <t>Staff of Transmutation</t>
  </si>
  <si>
    <t>Craft Staff, alter self, baleful polymorph, blink, disintegrate, expeditious retreat, polymorph</t>
  </si>
  <si>
    <t>Staff of Traps</t>
  </si>
  <si>
    <t>Craft Staff, alarm, explosive runes, fire trap, magic mouth, phantom trap, sepia snake sigil</t>
  </si>
  <si>
    <t>Staff of Travel</t>
  </si>
  <si>
    <t>Craft Staff, dimension door, expeditious retreat, fly, teleport</t>
  </si>
  <si>
    <t>Staff of Tricks</t>
  </si>
  <si>
    <t>Craft Staff, ghost sound, mage hand, prestidigitation, silent image</t>
  </si>
  <si>
    <t>Staff of Understanding</t>
  </si>
  <si>
    <t>Craft Staff, comprehend languages, detect thoughts, tongues</t>
  </si>
  <si>
    <t>Staff of Vision</t>
  </si>
  <si>
    <t>Craft Staff, arcane eye, arcane sight, prying eyes, scrying, see invisibility, true seeing</t>
  </si>
  <si>
    <t>Staff of Weather</t>
  </si>
  <si>
    <t>Craft Staff, control weather, fog cloud, gust of wind, ice storm, sleet storm, wind wall</t>
  </si>
  <si>
    <t>Unholy Staff</t>
  </si>
  <si>
    <t>Craft Staff, align weapon, detect good, magic circle against good, unholy blight</t>
  </si>
  <si>
    <t>Anaconda's Coils</t>
  </si>
  <si>
    <t>Craft Wondrous Item, beast shape I, bull's strength</t>
  </si>
  <si>
    <t>Aquatic Cummerbund</t>
  </si>
  <si>
    <t>Craft Wondrous Item, touch of the sea (Advanced Player's Guide)</t>
  </si>
  <si>
    <t>Belt of Dwarvenkind</t>
  </si>
  <si>
    <t>Craft Wondrous Item, tongues, creator must be a dwarf</t>
  </si>
  <si>
    <t>Belt of Equilibrium</t>
  </si>
  <si>
    <t>Craft Wondrous Item, lesser restoration, remove fear</t>
  </si>
  <si>
    <t>Belt of Fallen Heroes</t>
  </si>
  <si>
    <t>Craft Wondrous Item, divine favor, unseen servant</t>
  </si>
  <si>
    <t>Belt of Foraging</t>
  </si>
  <si>
    <t>Craft Wondrous Item, detect animals and plants, creator must have 1 rank in Survival</t>
  </si>
  <si>
    <t>Belt of Giant Strength +2</t>
  </si>
  <si>
    <t>Craft Wondrous Item, bull's strength</t>
  </si>
  <si>
    <t>Belt of Giant Strength +4</t>
  </si>
  <si>
    <t>Belt of Giant Strength +6</t>
  </si>
  <si>
    <t>Belt of Mighty Hurling, Greater</t>
  </si>
  <si>
    <t>Craft Wondrous Item, bull's strength, longshot (Ultimate Combat), returning weapon (Ultimate Combat)</t>
  </si>
  <si>
    <t>Belt of Mighty Hurling, Lesser</t>
  </si>
  <si>
    <t>Craft Wondrous Item, bull's strength, longshot (Ultimate Combat)</t>
  </si>
  <si>
    <t>Belt of Physical Might +2</t>
  </si>
  <si>
    <t>Craft Wondrous Item, bear's endurance, bull's strength, and/ or cat's grace</t>
  </si>
  <si>
    <t>Belt of Physical Might +4</t>
  </si>
  <si>
    <t>Belt of Physical Might +6</t>
  </si>
  <si>
    <t>Belt of Incredible Dexterity +2</t>
  </si>
  <si>
    <t>Belt of Incredible Dexterity +4</t>
  </si>
  <si>
    <t>Belt of Incredible Dexterity +6</t>
  </si>
  <si>
    <t>Belt of Mighty Constitution +2</t>
  </si>
  <si>
    <t>Craft Wondrous Item, bear's endurance</t>
  </si>
  <si>
    <t>Belt of Mighty Constitution +4</t>
  </si>
  <si>
    <t>Belt of Mighty Constitution +6</t>
  </si>
  <si>
    <t>Belt of Physical Perfection +2</t>
  </si>
  <si>
    <t>Craft Wondrous Item, bear's endurance, bull's strength, cat's grace</t>
  </si>
  <si>
    <t>Belt of Physical Perfection +4</t>
  </si>
  <si>
    <t>Belt of Physical Perfection +6</t>
  </si>
  <si>
    <t>Belt of Stoneskin</t>
  </si>
  <si>
    <t>Craft Wondrous Item, stoneskin, creator must be an oread or a creature with the earth subtype</t>
  </si>
  <si>
    <t>Belt of Teeth</t>
  </si>
  <si>
    <t>Craft Wondrous Item, magic fang</t>
  </si>
  <si>
    <t>Belt of The Weasel</t>
  </si>
  <si>
    <t>Craft Wondrous Item, beast shape I</t>
  </si>
  <si>
    <t>Belt of Thunderous Charging</t>
  </si>
  <si>
    <t>Craft Wondrous Item, bull's strength, lead blades (Advanced Player's Guide)</t>
  </si>
  <si>
    <t>Belt of Tumbling</t>
  </si>
  <si>
    <t>Beneficial Bandolier</t>
  </si>
  <si>
    <t>Bladed Belt</t>
  </si>
  <si>
    <t>Craft Wondrous Item, magic weapon</t>
  </si>
  <si>
    <t>Blinkback Belt</t>
  </si>
  <si>
    <t>Craft Wondrous Item, teleport object</t>
  </si>
  <si>
    <t>Cord of Stubborn Resolve</t>
  </si>
  <si>
    <t>Craft Wondrous Item, bear's endurance, lesser restoration</t>
  </si>
  <si>
    <t>Elemental Earth Belt</t>
  </si>
  <si>
    <t>Craft Wondrous Item, bear's endurance, elemental body III</t>
  </si>
  <si>
    <t>Equestrian Belt</t>
  </si>
  <si>
    <t>Gorgon Belt</t>
  </si>
  <si>
    <t>Craft Wondrous Items, bull's strength, feather step (Advanced Player's Guide), poison</t>
  </si>
  <si>
    <t>Heavyload Belt</t>
  </si>
  <si>
    <t>Craft Wondrous Item, ant haul</t>
  </si>
  <si>
    <t>Merform Belt</t>
  </si>
  <si>
    <t>Craft Wondrous Item, alter self, water breathing</t>
  </si>
  <si>
    <t>Meridian Belt</t>
  </si>
  <si>
    <t>Craft Wondrous Item, polymorph</t>
  </si>
  <si>
    <t>Minotaur Belt</t>
  </si>
  <si>
    <t>Craft Wondrous Items, bull's strength, feather step (Advanced Player's Guide)</t>
  </si>
  <si>
    <t>Monkey Belt</t>
  </si>
  <si>
    <t>Craft Wondrous Item, beast shape I, cat's grace</t>
  </si>
  <si>
    <t>Monkey Belt, Greater</t>
  </si>
  <si>
    <t>Craft Wondrous Item, beast shape I, bull's strength, cat's grace</t>
  </si>
  <si>
    <t>Plague Rat Belt</t>
  </si>
  <si>
    <t>Craft Wondrous Item, bear's endurance, neutralize poison, remove disease</t>
  </si>
  <si>
    <t>Plague Rat Belt, Greater</t>
  </si>
  <si>
    <t>Craft Wondrous Item, bear's endurance, cat's grace, neutralize poison, remove disease</t>
  </si>
  <si>
    <t>Sash of Flowing Water</t>
  </si>
  <si>
    <t>Craft Wondrous Item, Combat Expertise, Improved Unarmed Strike</t>
  </si>
  <si>
    <t>Security Belt</t>
  </si>
  <si>
    <t>Craft Wondrous Item, magic aura, shrink item</t>
  </si>
  <si>
    <t>Serpent Belt</t>
  </si>
  <si>
    <t>Craft Wondrous Item, beast form I, neutralize poison, summon nature's ally II</t>
  </si>
  <si>
    <t>Serpent Belt, Greater</t>
  </si>
  <si>
    <t>Craft Wondrous Item, beast form I, bull's strength, cat's grace, neutralize poison, summon monster II or summon nature's ally II</t>
  </si>
  <si>
    <t>Shadowform Belt</t>
  </si>
  <si>
    <t>Craft Wondrous Item, cats grace, etherealness</t>
  </si>
  <si>
    <t>Blazing Robe</t>
  </si>
  <si>
    <t>Craft Wondrous Item, Heighten Spell, resist energy, fireball</t>
  </si>
  <si>
    <t>Bodywrap of Mighty Strikes +1</t>
  </si>
  <si>
    <t>Craft Wondrous Item, greater magic fang, creator's caster level must be at least three times the bodywrap's bonus, plus any requirements of the melee weapon special abilities</t>
  </si>
  <si>
    <t>Bodywrap of Mighty Strikes +2</t>
  </si>
  <si>
    <t>Bodywrap of Mighty Strikes +3</t>
  </si>
  <si>
    <t>Bodywrap of Mighty Strikes +4</t>
  </si>
  <si>
    <t>Bodywrap of Mighty Strikes +5</t>
  </si>
  <si>
    <t>Bodywrap of Mighty Strikes +6</t>
  </si>
  <si>
    <t>Bodywrap of Mighty Strikes +7</t>
  </si>
  <si>
    <t>Cassock of The Clergy</t>
  </si>
  <si>
    <t>Craft Wondrous Item, bless, sanctuary, creator must be a divine spellcaster</t>
  </si>
  <si>
    <t>Corset of Dire Witchcraft</t>
  </si>
  <si>
    <t>Craft Wondrous Item, mage armor, creator must be a witch</t>
  </si>
  <si>
    <t>Corset of The Vishkanya</t>
  </si>
  <si>
    <t>Craft Wondrous Item, grease, squeeze</t>
  </si>
  <si>
    <t>Druid's Vestment</t>
  </si>
  <si>
    <t>Eidolon Anchoring Harness</t>
  </si>
  <si>
    <t>Craft Wondrous Item, dimensional anchor</t>
  </si>
  <si>
    <t>Gunman's Duster</t>
  </si>
  <si>
    <t>Craft Wondrous Item, Amateur Gunslinger or creator must be a gunslinger, bullet shield</t>
  </si>
  <si>
    <t>Mnemonic Vestment</t>
  </si>
  <si>
    <t>Craft Wondrous Item, mnemonic enhancer, creator must be able to spontaneously cast spells</t>
  </si>
  <si>
    <t>Monk's Robe</t>
  </si>
  <si>
    <t>Otherworldly Kimono</t>
  </si>
  <si>
    <t>Craft Wondrous Item, Heighten Spell, maze, resistance</t>
  </si>
  <si>
    <t>Resplendent Robe of The Thespian</t>
  </si>
  <si>
    <t>Craft Wondrous Item, antimagic field, break enchantment, greater heroism, veil</t>
  </si>
  <si>
    <t>Robe of Arcane Heritage</t>
  </si>
  <si>
    <t>Robe of Blending</t>
  </si>
  <si>
    <t>Craft Wondrous Item, alter self, tongues</t>
  </si>
  <si>
    <t>Robe of Bones</t>
  </si>
  <si>
    <t>Robe of Components</t>
  </si>
  <si>
    <t>Robe of Eyes</t>
  </si>
  <si>
    <t>Robe of Gates</t>
  </si>
  <si>
    <t>Craft Wondrous Item, Maximize Spell, gate, summon eidolon</t>
  </si>
  <si>
    <t>Robe of Infinite Twine</t>
  </si>
  <si>
    <t>Robe of Needles</t>
  </si>
  <si>
    <t>Craft Wondrous Item, bleed</t>
  </si>
  <si>
    <t>Robe of Scintillating Colors</t>
  </si>
  <si>
    <t>Craft Wondrous Item, blur, rainbow pattern</t>
  </si>
  <si>
    <t>Robe of Stars</t>
  </si>
  <si>
    <t>Craft Wondrous Item, magic missile, astral projection or plane shift</t>
  </si>
  <si>
    <t>Robe of The Archmagi</t>
  </si>
  <si>
    <t>Craft Wondrous Item, antimagic field, mage armor or shield of faith, creator must be of same alignment as robe</t>
  </si>
  <si>
    <t>Robe of Useful Items</t>
  </si>
  <si>
    <t>Craft Wondrous Item, fabricate</t>
  </si>
  <si>
    <t>Shocking Robe</t>
  </si>
  <si>
    <t>Craft Wondrous Item, Heighten Spell, resist energy, lightning bolt</t>
  </si>
  <si>
    <t>Smuggler's Collapsible Robe</t>
  </si>
  <si>
    <t>Craft Wondrous Item, secret chest, magic aura, arcane eye</t>
  </si>
  <si>
    <t>Sorcerer's Robe</t>
  </si>
  <si>
    <t>Craft Wondrous Item, Quicken Spell-Like Ability, creator must be a sorcerer</t>
  </si>
  <si>
    <t>Voidfrost Robe</t>
  </si>
  <si>
    <t>Craft Wondrous Item, Heighten Spell, resist energy, cone of cold</t>
  </si>
  <si>
    <t>Xorn Robe</t>
  </si>
  <si>
    <t>Craft Wondrous Item, passwall, purify food and drink</t>
  </si>
  <si>
    <t>All Tools Vest</t>
  </si>
  <si>
    <t>Craft Wondrous Item, summon instrument</t>
  </si>
  <si>
    <t>Bandages of Rapid Recovery</t>
  </si>
  <si>
    <t>Craft Wondrous Item, cure light wounds, lesser restoration, stabilize</t>
  </si>
  <si>
    <t>Bane Baldric</t>
  </si>
  <si>
    <t>Craft Wondrous Item, summon monster I, creator must be an inquisitor</t>
  </si>
  <si>
    <t>Cackling Hag's Blouse</t>
  </si>
  <si>
    <t>Craft Wondrous Item, hideous laughter or the cackle hex, creator must have 5 ranks in Intimidate</t>
  </si>
  <si>
    <t>Deadshot Vest</t>
  </si>
  <si>
    <t>Craft Wondrous Item, death knell, true strike</t>
  </si>
  <si>
    <t>Endless Bandolier</t>
  </si>
  <si>
    <t>Mantle of Faith</t>
  </si>
  <si>
    <t>Mantle of Immortality</t>
  </si>
  <si>
    <t>Craft Wondrous Item, greater age resistance</t>
  </si>
  <si>
    <t>Mantle of Spell Resistance</t>
  </si>
  <si>
    <t>Craft Wondrous Item, spell resistance</t>
  </si>
  <si>
    <t>Merciful Baldric</t>
  </si>
  <si>
    <t>Craft Wondrous Item, Extra Mercy, remove disease, remove curse, creator must be lawful good</t>
  </si>
  <si>
    <t>Poisoner's Jacket, Greater</t>
  </si>
  <si>
    <t>Craft Wondrous Item, major creation, poison</t>
  </si>
  <si>
    <t>Poisoner's Jacket, Lesser</t>
  </si>
  <si>
    <t>Craft Wondrous Item, minor creation, poison</t>
  </si>
  <si>
    <t>Prophet's Pectoral</t>
  </si>
  <si>
    <t>Craft Wondrous Item, divination, guidance</t>
  </si>
  <si>
    <t>Quick Runner's Shirt</t>
  </si>
  <si>
    <t>Craft Wondrous Item, haste</t>
  </si>
  <si>
    <t>Resplendent Uniform Coat</t>
  </si>
  <si>
    <t>Sash of The War Champion</t>
  </si>
  <si>
    <t>Craft Wondrous Item, cat's grace, remove fear</t>
  </si>
  <si>
    <t>Shirt of Immolation</t>
  </si>
  <si>
    <t>Sipping Jacket</t>
  </si>
  <si>
    <t>Craft Wondrous Item, amplify elixir</t>
  </si>
  <si>
    <t>Snakeskin Tunic</t>
  </si>
  <si>
    <t>Craft Wondrous Item, cat's grace, delay poison</t>
  </si>
  <si>
    <t>Spectral Shroud</t>
  </si>
  <si>
    <t>Craft Wondrous Item, hide from undead, see invisibility</t>
  </si>
  <si>
    <t>Tunic of Careful Casting</t>
  </si>
  <si>
    <t>Craft Wondrous Item, Combat Casting</t>
  </si>
  <si>
    <t>Tunic of Deadly Might</t>
  </si>
  <si>
    <t>Craft Wondrous Item, blindness/deafness, mage armor</t>
  </si>
  <si>
    <t>Unfettered Shirt</t>
  </si>
  <si>
    <t>Craft Wondrous Item, cat's grace, freedom of movement</t>
  </si>
  <si>
    <t>Vest of Escape</t>
  </si>
  <si>
    <t>Craft Wondrous Item, knock, grease</t>
  </si>
  <si>
    <t>Vest of Stable Mutation</t>
  </si>
  <si>
    <t>Craft Wondrous Item, eagle's splendor, fox's cunning, owl's wisdom, creator must be an alchemist</t>
  </si>
  <si>
    <t>Vest of Surgery</t>
  </si>
  <si>
    <t>Craft Wondrous Item, lesser restoration, creator must have 5 ranks in Heal</t>
  </si>
  <si>
    <t>Vest of The Cockroach</t>
  </si>
  <si>
    <t>Craft Wondrous Item, false life</t>
  </si>
  <si>
    <t>Vest of The Vengeful Tracker</t>
  </si>
  <si>
    <t>Craft Wondrous Item, commune with nature</t>
  </si>
  <si>
    <t>Annihilation Spectacles</t>
  </si>
  <si>
    <t>Craft Wondrous Item, disintegrate, creator must be a transmuter</t>
  </si>
  <si>
    <t>Arachnid Goggles</t>
  </si>
  <si>
    <t>Craft Wondrous Item, countless eyes (Ultimate Magic)</t>
  </si>
  <si>
    <t>Blind Man's Fold</t>
  </si>
  <si>
    <t>Craft Wondrous Item, Improved Blind-Fight, darkness</t>
  </si>
  <si>
    <t>Darklands Goggles</t>
  </si>
  <si>
    <t>Craft Wondrous Item, darkvision, terrain bond (Ultimate Magic)</t>
  </si>
  <si>
    <t>Deathwatch Eyes</t>
  </si>
  <si>
    <t>Eyes of Charming</t>
  </si>
  <si>
    <t>Craft Wondrous Item, Heighten Spell, charm person</t>
  </si>
  <si>
    <t>Eyes of Doom</t>
  </si>
  <si>
    <t>Craft Wondrous Item, doom, deathwatch, fear</t>
  </si>
  <si>
    <t>Eyes of Eyebite</t>
  </si>
  <si>
    <t>Craft Wondrous Item, eyebite</t>
  </si>
  <si>
    <t>Eyes of Keen Sight</t>
  </si>
  <si>
    <t>Craft Wondrous Item, keen senses (Advanced Player's Guide)</t>
  </si>
  <si>
    <t>Eyes of The Dragon</t>
  </si>
  <si>
    <t>Craft Wondrous Item, form of the dragon III</t>
  </si>
  <si>
    <t>Eyes of The Eagle</t>
  </si>
  <si>
    <t>Craft Wondrous Item, clairaudience/clairvoyance</t>
  </si>
  <si>
    <t>Eyes of The Owl</t>
  </si>
  <si>
    <t>Goggles of Brilliant Light</t>
  </si>
  <si>
    <t>Craft Wondrous Item, light, scorching ray</t>
  </si>
  <si>
    <t>Goggles of Elvenkind</t>
  </si>
  <si>
    <t>Craft Wondrous Item, beast shape II, guidance</t>
  </si>
  <si>
    <t>Goggles of Minute Seeing</t>
  </si>
  <si>
    <t>Goggles of Night</t>
  </si>
  <si>
    <t>Craft Wondrous Item, darkvision</t>
  </si>
  <si>
    <t>Inquisitor's Monocle</t>
  </si>
  <si>
    <t>Craft Wondrous Item, zone of truth</t>
  </si>
  <si>
    <t>Kinsight Goggles</t>
  </si>
  <si>
    <t>Craft Wondrous Item, share senses (Advanced Player's Guide)</t>
  </si>
  <si>
    <t>Lenses of Detection</t>
  </si>
  <si>
    <t>Lenses of Figment Piercing</t>
  </si>
  <si>
    <t>Mindmaster's Eyes</t>
  </si>
  <si>
    <t>Craft Wondrous Item, charm monster, dominate person</t>
  </si>
  <si>
    <t>Monocle of The Investigator</t>
  </si>
  <si>
    <t>Craft Wondrous Item, legend lore, vision</t>
  </si>
  <si>
    <t>Pirate's Eye Patch</t>
  </si>
  <si>
    <t>Craft Wondrous Item, expeditious retreat, touch of the sea</t>
  </si>
  <si>
    <t>Rainbow Lenses</t>
  </si>
  <si>
    <t>Craft Wondrous Item, color spray, hypnotic pattern, rainbow pattern</t>
  </si>
  <si>
    <t>Sea Tyrant's Patch</t>
  </si>
  <si>
    <t>Craft Wondrous Item, mass charm monster, touch of the sea, water breathing</t>
  </si>
  <si>
    <t>Sniper Goggles</t>
  </si>
  <si>
    <t>Sniper Goggles, Greater</t>
  </si>
  <si>
    <t>Spectacles of Understanding</t>
  </si>
  <si>
    <t>Craft Wondrous Item, comprehend languages</t>
  </si>
  <si>
    <t>Swordmaster's Blindfold</t>
  </si>
  <si>
    <t>Craft Wondrous Item, blindness, locate weakness</t>
  </si>
  <si>
    <t>Treasure Hunter's Goggles</t>
  </si>
  <si>
    <t>Craft Wondrous Item, detect secret doors, identify, locate object</t>
  </si>
  <si>
    <t>Truesight Goggles</t>
  </si>
  <si>
    <t>Craft Wondrous Item, analyze dweomer, true seeing</t>
  </si>
  <si>
    <t>Acrobat Slippers</t>
  </si>
  <si>
    <t>Boots of Elvenkind</t>
  </si>
  <si>
    <t>Craft Wondrous Item, creator must be an elf</t>
  </si>
  <si>
    <t>Boots of Escape</t>
  </si>
  <si>
    <t>Craft Wondrous Item, creator must be a gnome or a wizard specialized in the school of conjuration</t>
  </si>
  <si>
    <t>Boots of Friendly Terrain</t>
  </si>
  <si>
    <t>Craft Wondrous Item, pass without trace, creator must be a ranger</t>
  </si>
  <si>
    <t>Boots of Levitation</t>
  </si>
  <si>
    <t>Craft Wondrous Item, levitate</t>
  </si>
  <si>
    <t>Boots of Speed</t>
  </si>
  <si>
    <t>Boots of Striding And Springing</t>
  </si>
  <si>
    <t>Craft Wondrous Item, longstrider, creator must have 5 ranks in the Acrobatics skill</t>
  </si>
  <si>
    <t>Boots of Teleportation</t>
  </si>
  <si>
    <t>Craft Wondrous Item, teleport</t>
  </si>
  <si>
    <t>Boots of The Cat</t>
  </si>
  <si>
    <t>Craft Wondrous Item, feather fall</t>
  </si>
  <si>
    <t>Boots of The Enduring March</t>
  </si>
  <si>
    <t>Craft Wondrous Item, Endurance</t>
  </si>
  <si>
    <t>Boots of The Mastodon</t>
  </si>
  <si>
    <t>Craft Wondrous Item, beast shape III</t>
  </si>
  <si>
    <t>Boots of The Mire</t>
  </si>
  <si>
    <t>Craft Wondrous Item, endure elements, pass without trace, resistance, water walk</t>
  </si>
  <si>
    <t>Boots of The Winterlands</t>
  </si>
  <si>
    <t>Craft Wondrous Item, cat's grace, endure elements, pass without trace</t>
  </si>
  <si>
    <t>Burglar Boots, Major</t>
  </si>
  <si>
    <t>Craft Wondrous Item, find traps, creator must have at least 12 ranks in Perception</t>
  </si>
  <si>
    <t>Burglar Boots, Minor</t>
  </si>
  <si>
    <t>Craft Wondrous Item, creator must have 4 ranks in Perception</t>
  </si>
  <si>
    <t>Caltrop Boots</t>
  </si>
  <si>
    <t>Craft Wondrous Item, spike growth</t>
  </si>
  <si>
    <t>Daredevil Boots</t>
  </si>
  <si>
    <t>Dryad Sandals</t>
  </si>
  <si>
    <t>Craft Wondrous Item, pass without trace, tree stride, creator must be a druid</t>
  </si>
  <si>
    <t>Earth Root Boots</t>
  </si>
  <si>
    <t>Craft Wondrous Item, elemental body I</t>
  </si>
  <si>
    <t>Feather Step Slippers</t>
  </si>
  <si>
    <t>Craft Wondrous Item, feather step (Advanced Player's Guide)</t>
  </si>
  <si>
    <t>Getaway Boots</t>
  </si>
  <si>
    <t>Craft Wondrous Item, getaway (Advanced Player's Guide)</t>
  </si>
  <si>
    <t>Haunted Shoes</t>
  </si>
  <si>
    <t>Craft Wondrous Item, blur, unseen servant</t>
  </si>
  <si>
    <t>Horseshoes of A Zephyr</t>
  </si>
  <si>
    <t>Horseshoes of Crushing Blows +1</t>
  </si>
  <si>
    <t>Craft Magic Arms and Armor, Craft Wondrous Item, creator's caster level must be at least three times the horseshoes' bonus, plus any requirements of the melee weapon special abilities</t>
  </si>
  <si>
    <t>Horseshoes of Crushing Blows +2</t>
  </si>
  <si>
    <t>Horseshoes of Crushing Blows +3</t>
  </si>
  <si>
    <t>Horseshoes of Crushing Blows +4</t>
  </si>
  <si>
    <t>Horseshoes of Crushing Blows +5</t>
  </si>
  <si>
    <t>Horseshoes of Glory</t>
  </si>
  <si>
    <t>Craft Wondrous Item, beastshape IV, protection from chaos/evil/ good/law</t>
  </si>
  <si>
    <t>Horseshoes of Mist</t>
  </si>
  <si>
    <t>Craft Wondrous Item, gaseous form</t>
  </si>
  <si>
    <t>Horseshoes of Speed</t>
  </si>
  <si>
    <t>Jaunt Boots</t>
  </si>
  <si>
    <t>Craft Wondrous Item, jester's jaunt (Advanced Player's Guide)</t>
  </si>
  <si>
    <t>Nightmare Boots</t>
  </si>
  <si>
    <t>Craft Wondrous Item, burning hands, pyrotechnics</t>
  </si>
  <si>
    <t>Nightmare Horseshoes</t>
  </si>
  <si>
    <t>Craft Wondrous Item, burning hands, obscuring mist, stinking cloud</t>
  </si>
  <si>
    <t>Sandals of Quick Reaction</t>
  </si>
  <si>
    <t>Craft Wondrous Item, anticipate peril (Ultimate Magic), haste</t>
  </si>
  <si>
    <t>Sandals of The Lightest Step</t>
  </si>
  <si>
    <t>Craft Wondrous Item, air walk</t>
  </si>
  <si>
    <t>Shoes of Lightning Leaping</t>
  </si>
  <si>
    <t>Craft Wondrous Item, expeditious retreat, lightning bolt</t>
  </si>
  <si>
    <t>Shoes of The Firewalker</t>
  </si>
  <si>
    <t>Craft Wondrous Item, resist energy, water walk</t>
  </si>
  <si>
    <t>Slippers of Cloudwalking</t>
  </si>
  <si>
    <t>Craft Wondrous Item, wind walk</t>
  </si>
  <si>
    <t>Slippers of Spider Climbing</t>
  </si>
  <si>
    <t>Craft Wondrous Item, spider climb</t>
  </si>
  <si>
    <t>Slippers of The Triton</t>
  </si>
  <si>
    <t>Craft Wondrous Item, ride the waves (Ultimate Magic)</t>
  </si>
  <si>
    <t>Tremor Boots</t>
  </si>
  <si>
    <t>Verdant Boots</t>
  </si>
  <si>
    <t>Craft Wondrous Item, plant growth</t>
  </si>
  <si>
    <t>Winged Boots</t>
  </si>
  <si>
    <t>Apprentice's Cheating Gloves</t>
  </si>
  <si>
    <t>Craft Wondrous Item, mage hand, prestidigitation</t>
  </si>
  <si>
    <t>Assisting Gloves</t>
  </si>
  <si>
    <t>Challenger's Gloves</t>
  </si>
  <si>
    <t>Craft Wondrous Item, bane, bless</t>
  </si>
  <si>
    <t>Claws of The Ice Bear</t>
  </si>
  <si>
    <t>Deliquescent Gloves</t>
  </si>
  <si>
    <t>Craft Wondrous Item, acid arrow, summon monster V</t>
  </si>
  <si>
    <t>Engineer's Workgloves</t>
  </si>
  <si>
    <t>Craft Wondrous Item, creator must have 5 ranks in Knowledge (engineering)</t>
  </si>
  <si>
    <t>Form-fixing Gauntlets</t>
  </si>
  <si>
    <t>Craft Wondrous Item, polymorph any object</t>
  </si>
  <si>
    <t>Gauntlet of Rust</t>
  </si>
  <si>
    <t>Craft Wondrous Item, rusting grasp</t>
  </si>
  <si>
    <t>Gauntlet of Rust, Greater</t>
  </si>
  <si>
    <t>Gauntlets of The Skilled Maneuver</t>
  </si>
  <si>
    <t>Craft Wondrous Item, creator must have the appropriate Improved combat maneuver feat</t>
  </si>
  <si>
    <t>Gauntlets of The Weaponmaster</t>
  </si>
  <si>
    <t>Craft Wondrous Item, heroism, rope trick</t>
  </si>
  <si>
    <t>Ghostvision Gloves</t>
  </si>
  <si>
    <t>Craft Wondrous Item, detect undead, searing light, channel positive energy class ability</t>
  </si>
  <si>
    <t>Giant Fist Gauntlets</t>
  </si>
  <si>
    <t>Craft Wondrous Item, enlarge person</t>
  </si>
  <si>
    <t>Glove of Storing</t>
  </si>
  <si>
    <t>Craft Wondrous Item, shrink item</t>
  </si>
  <si>
    <t>Gloves of Arcane Striking</t>
  </si>
  <si>
    <t>Craft Wondrous Item, Arcane Strike, magic weapon</t>
  </si>
  <si>
    <t>Gloves of Arrow Snaring</t>
  </si>
  <si>
    <t>Craft Wondrous Item, shield</t>
  </si>
  <si>
    <t>Gloves of Dueling</t>
  </si>
  <si>
    <t>Craft Wondrous Item, greater magic weapon</t>
  </si>
  <si>
    <t>Gloves of Larceny</t>
  </si>
  <si>
    <t>Craft Wondrous Item, creator must have 5 ranks in Sleight of Hand</t>
  </si>
  <si>
    <t>Gloves of Reconnaissance</t>
  </si>
  <si>
    <t>Gloves of Shaping</t>
  </si>
  <si>
    <t>Craft Wondrous Item, soften earth and stone, stone shape, transmute rock to mud</t>
  </si>
  <si>
    <t>Gloves of Swimming And Climbing</t>
  </si>
  <si>
    <t>Craft Wondrous Item, bull's strength, cat's grace</t>
  </si>
  <si>
    <t>Gloves of The Commanding Conjurer</t>
  </si>
  <si>
    <t>Craft Wondrous Item, comprehend languages, control summoned creature (Ultimate Magic)</t>
  </si>
  <si>
    <t>Gloves of The Shortened Path</t>
  </si>
  <si>
    <t>Glowing Glove</t>
  </si>
  <si>
    <t>Craft Wondrous Item, arcane mark</t>
  </si>
  <si>
    <t>Glyphbane Gloves</t>
  </si>
  <si>
    <t>Craft Wondrous Item, detect traps, dispel magic</t>
  </si>
  <si>
    <t>Healer's Gloves</t>
  </si>
  <si>
    <t>Craft Wondrous Item, creator must have 5 ranks in Heal</t>
  </si>
  <si>
    <t>Iron Cobra Gauntlet</t>
  </si>
  <si>
    <t>Craft Wondrous Item, animate objects, discern location, geas/quest</t>
  </si>
  <si>
    <t>Magnetist's Gloves</t>
  </si>
  <si>
    <t>Craft Wondrous Item, telekinesis</t>
  </si>
  <si>
    <t>Pliant Gloves</t>
  </si>
  <si>
    <t>Craft Wondrous Item, liquid form</t>
  </si>
  <si>
    <t>Poisoner's Gloves</t>
  </si>
  <si>
    <t>Craft Wondrous Item, touch injection</t>
  </si>
  <si>
    <t>Shadow Falconer's Glove</t>
  </si>
  <si>
    <t>Spellstrike Gloves</t>
  </si>
  <si>
    <t>These black leather gloves are lined with soft black velveteen and have silver buckles that run from the wrist to the elbow. Three times per day, the gloves allow the wearer to treat a ranged magus spell as a spell with a range of "touch," allowing him to deliver the spell with his spellstrike ability. The glove can only affect spells that normally affect one or more creatures at a range greater than "touch" (such as slow), not rays or other created effects. The altered spell only affects the creature attacked (any other targets normally allowed by the spell are lost).</t>
  </si>
  <si>
    <t>Craft Wondrous Item, creator must be a magus</t>
  </si>
  <si>
    <t>Talons of Leng</t>
  </si>
  <si>
    <t>Craft Magic Arms and Armor, greater magic fang, insanity</t>
  </si>
  <si>
    <t>Trapspringer's Gloves</t>
  </si>
  <si>
    <t>Craft Wondrous Item, find traps</t>
  </si>
  <si>
    <t>Vampiric Gloves</t>
  </si>
  <si>
    <t>Craft Wondrous Item, bleed, vampiric touch</t>
  </si>
  <si>
    <t>Batrachian Helm</t>
  </si>
  <si>
    <t>Buffering Cap</t>
  </si>
  <si>
    <t>Cap of Human Guise</t>
  </si>
  <si>
    <t>Craft Wondrous Item, disguise self</t>
  </si>
  <si>
    <t>Cap of Light</t>
  </si>
  <si>
    <t>Cap of The Free Thinker</t>
  </si>
  <si>
    <t>Craft Wondrous Item, mind blank</t>
  </si>
  <si>
    <t>Cat's Eye Crown</t>
  </si>
  <si>
    <t>Craft Wondrous Item, clairaudience/clairvoyance, darkvision, creator must be a catfolk</t>
  </si>
  <si>
    <t>Circlet of Mindsight</t>
  </si>
  <si>
    <t>Craft Wondrous Item, clairaudience/clairvoyance, detect thoughts</t>
  </si>
  <si>
    <t>Circlet of Persuasion</t>
  </si>
  <si>
    <t>Craft Wondrous Item, eagle's splendor</t>
  </si>
  <si>
    <t>Crown of Blasting, Major</t>
  </si>
  <si>
    <t>Craft Wondrous Item, Maximize Spell, searing light</t>
  </si>
  <si>
    <t>Crown of Blasting, Minor</t>
  </si>
  <si>
    <t>Craft Wondrous Item, searing light</t>
  </si>
  <si>
    <t>Crown of Conquest</t>
  </si>
  <si>
    <t>Craft Wondrous Item, bless, eagle's splendor, prayer</t>
  </si>
  <si>
    <t>Crown of Heaven</t>
  </si>
  <si>
    <t>Craft Wondrous Item, aura of doom (Ultimate Magic), detect evil, dispel evil, magic circle against evil, tongues</t>
  </si>
  <si>
    <t>Crown of Swords</t>
  </si>
  <si>
    <t>Craft Wondrous Item, spiritual weapon</t>
  </si>
  <si>
    <t>Grappler's Mask</t>
  </si>
  <si>
    <t>Craft Wondrous Item, bull's strength, cat's grace, expeditious retreat</t>
  </si>
  <si>
    <t>Halo of Inner Calm</t>
  </si>
  <si>
    <t>Craft Wondrous Item, holy aura, creator must be a tiefling of good alignment</t>
  </si>
  <si>
    <t>Halo of Menace</t>
  </si>
  <si>
    <t>Craft Wondrous Item, order's wrath, creator must be an aasimar or an archon</t>
  </si>
  <si>
    <t>Hat of Disguise</t>
  </si>
  <si>
    <t>Helm of Brilliance</t>
  </si>
  <si>
    <t>Craft Wondrous Item, detect undead, fireball, flame blade, daylight, prismatic spray, protection from energy, wall of fire</t>
  </si>
  <si>
    <t>Helm of Brilliance, Lesser</t>
  </si>
  <si>
    <t>Craft Wondrous Item, detect undead, fireball, flame blade, flaming sphere, light, protection from energy, scorching ray</t>
  </si>
  <si>
    <t>Helm of Comprehend Languages And Read Magic</t>
  </si>
  <si>
    <t>Craft Wondrous Item, comprehend languages, read magic</t>
  </si>
  <si>
    <t>Helm of Electric Radiance</t>
  </si>
  <si>
    <t>Craft Wondrous Item, chain lightning, daylight, detect undead, flaming sphere, lightning bolt, protection from energy, shocking grasp</t>
  </si>
  <si>
    <t>Helm of Fearsome Mien</t>
  </si>
  <si>
    <t>Craft Wondrous Item, cause fear</t>
  </si>
  <si>
    <t>Helm of Telepathy</t>
  </si>
  <si>
    <t>Craft Wondrous Item, detect thoughts, suggestion</t>
  </si>
  <si>
    <t>Helm of Teleportation</t>
  </si>
  <si>
    <t>Helm of The Mammoth Lord</t>
  </si>
  <si>
    <t>Craft Wondrous Item, beast shape I, charm animal, detect animals or plants, speak with animals, creator must have 5 ranks in Handle Animal and Ride</t>
  </si>
  <si>
    <t>Helm of Underwater Action</t>
  </si>
  <si>
    <t>Craft Wondrous Item, water breathing</t>
  </si>
  <si>
    <t>Howling Helm</t>
  </si>
  <si>
    <t>Craft Wondrous Item, speak with animals, summon nature's ally III</t>
  </si>
  <si>
    <t>Iron Circlet of Guarded Souls</t>
  </si>
  <si>
    <t>Craft Wondrous Item, nondetection, trap the soul</t>
  </si>
  <si>
    <t>Jingasa of The Fortunate Soldier</t>
  </si>
  <si>
    <t>Craft Wondrous Item, divine favor, moment of prescience</t>
  </si>
  <si>
    <t>Judge's Wig</t>
  </si>
  <si>
    <t>Craft Wondrous Item, discern lies</t>
  </si>
  <si>
    <t>Laurel of Command</t>
  </si>
  <si>
    <t>Magician's Hat</t>
  </si>
  <si>
    <t>Craft Wondrous Item, mnemonic enhancer</t>
  </si>
  <si>
    <t>Mask of A Thousand Tomes</t>
  </si>
  <si>
    <t>Mask of Giants, Greater</t>
  </si>
  <si>
    <t>Craft Wondrous Item, giant form I</t>
  </si>
  <si>
    <t>Mask of Giants, Lesser</t>
  </si>
  <si>
    <t>Mask of Stony Demeanor</t>
  </si>
  <si>
    <t>Craft Rod, innocence (Advanced Player's Guide), stone shape</t>
  </si>
  <si>
    <t>Mask of The Krenshar</t>
  </si>
  <si>
    <t>Craft Wondrous Item, disguise self, scare</t>
  </si>
  <si>
    <t>Mask of The Skull</t>
  </si>
  <si>
    <t>Craft Wondrous Item, animate objects, finger of death, fly</t>
  </si>
  <si>
    <t>Maw of The Wyrm</t>
  </si>
  <si>
    <t>Craft Wondrous Item, dragon's breath</t>
  </si>
  <si>
    <t>Medusa Mask</t>
  </si>
  <si>
    <t>Craft Wondrous Item, flesh to stone, resistance</t>
  </si>
  <si>
    <t>Miser's Mask</t>
  </si>
  <si>
    <t>Craft Wondrous Item, bloodhound (Advanced Player's Guide), the creator must have 4 ranks in Appraise</t>
  </si>
  <si>
    <t>Mitre of The Hierophant</t>
  </si>
  <si>
    <t>Craft Wondrous Item, atonement, commune, guidance</t>
  </si>
  <si>
    <t>Plague Mask</t>
  </si>
  <si>
    <t>Craft Wondrous Item, remove disease</t>
  </si>
  <si>
    <t>Stalker's Mask</t>
  </si>
  <si>
    <t>Craft Wondrous Item, disguise self, rage</t>
  </si>
  <si>
    <t>Steel-mind Cap</t>
  </si>
  <si>
    <t>Craft Wondrous Item, surmount affliction (Ultimate Magic)</t>
  </si>
  <si>
    <t>Stormlord's Helm</t>
  </si>
  <si>
    <t>Craft Wondrous Item, call lightning, control weather</t>
  </si>
  <si>
    <t>Veil of Fleeting Glances</t>
  </si>
  <si>
    <t>Craft Wondrous Item, blindness/deafness, true strike</t>
  </si>
  <si>
    <t>Band of The Stalwart Warrior</t>
  </si>
  <si>
    <t>Craft Wondrous Item, remove fear</t>
  </si>
  <si>
    <t>Dead Man's Headband</t>
  </si>
  <si>
    <t>Craft Wondrous Item, doom, shrink item</t>
  </si>
  <si>
    <t>Headband of Aerial Agility +2</t>
  </si>
  <si>
    <t>Craft Wondrous Item, Extend Spell, fly</t>
  </si>
  <si>
    <t>Headband of Aerial Agility +4</t>
  </si>
  <si>
    <t>Headband of Aerial Agility +6</t>
  </si>
  <si>
    <t>Headband of Alluring Charisma +2</t>
  </si>
  <si>
    <t>Headband of Alluring Charisma +4</t>
  </si>
  <si>
    <t>Headband of Alluring Charisma +6</t>
  </si>
  <si>
    <t>Headband of Arcane Energy</t>
  </si>
  <si>
    <t>Arcane Blast, Arcane Shield, Craft Wondrous Item, prismatic spray</t>
  </si>
  <si>
    <t>Headband of Counterspelling</t>
  </si>
  <si>
    <t>Craft Wondrous Item, spell turning</t>
  </si>
  <si>
    <t>Headband of Deathless Devotion</t>
  </si>
  <si>
    <t>Craft Wondrous Item, heroism, stabilize</t>
  </si>
  <si>
    <t>Headband of Fortune's Favor</t>
  </si>
  <si>
    <t>Craft Wondrous Item, ill omen or prayer</t>
  </si>
  <si>
    <t>Headband of Havoc</t>
  </si>
  <si>
    <t>Headband of Inspired Wisdom +2</t>
  </si>
  <si>
    <t>Craft Wondrous Item, owl's wisdom</t>
  </si>
  <si>
    <t>Headband of Inspired Wisdom +4</t>
  </si>
  <si>
    <t>Headband of Inspired Wisdom +6</t>
  </si>
  <si>
    <t>Headband of Intuition</t>
  </si>
  <si>
    <t>Craft Wondrous Item, augury</t>
  </si>
  <si>
    <t>Headband of Ki Focus</t>
  </si>
  <si>
    <t>Craft Wondrous Item, creator must have a ki pool</t>
  </si>
  <si>
    <t>Headband of Knucklebones</t>
  </si>
  <si>
    <t>Craft Wondrous Item, animate dead, command undead</t>
  </si>
  <si>
    <t>Headband of Mental Prowess +2</t>
  </si>
  <si>
    <t>Craft Wondrous Item, eagle's splendor, fox's cunning, owl's wisdom (any two)</t>
  </si>
  <si>
    <t>Headband of Mental Prowess +4</t>
  </si>
  <si>
    <t>Headband of Mental Prowess +6</t>
  </si>
  <si>
    <t>Headband of Mental Resilience</t>
  </si>
  <si>
    <t>Craft Wondrous Item, eagle's splendor, fox's cunning, lesser restoration, owl's wisdom</t>
  </si>
  <si>
    <t>Headband of Mental Superiority +2</t>
  </si>
  <si>
    <t>Craft Wondrous Item, eagle's splendor, fox's cunning, owl's wisdom</t>
  </si>
  <si>
    <t>Headband of Mental Superiority +4</t>
  </si>
  <si>
    <t>Headband of Mental Superiority +6</t>
  </si>
  <si>
    <t>Headband of Ninjitsu</t>
  </si>
  <si>
    <t>Craft Wondrous Item, eagle's splendor, see invisibility</t>
  </si>
  <si>
    <t>Headband of Ponderous Recollection</t>
  </si>
  <si>
    <t>Craft Wondrous Item, know the enemy (Ultimate Magic)</t>
  </si>
  <si>
    <t>Headband of Seduction</t>
  </si>
  <si>
    <t>Craft Wondrous Item, unnatural lust</t>
  </si>
  <si>
    <t>Headband of Unshakeable Resolve</t>
  </si>
  <si>
    <t>Craft Wondrous Item, owl's wisdom, remove fear</t>
  </si>
  <si>
    <t>Headband of Vast Intelligence +2</t>
  </si>
  <si>
    <t>Craft Wondrous Item, fox's cunning</t>
  </si>
  <si>
    <t>Headband of Vast Intelligence +4</t>
  </si>
  <si>
    <t>Headband of Vast Intelligence +6</t>
  </si>
  <si>
    <t>Hollywreath Band</t>
  </si>
  <si>
    <t>Craft Wondrous Item, goodberry, plant growth</t>
  </si>
  <si>
    <t>Hunter's Band</t>
  </si>
  <si>
    <t>Craft Wondrous Item, instant enemy (Advanced Player's Guide), tireless pursuit, creator must have 5 ranks in Survival</t>
  </si>
  <si>
    <t>Phylactery of Faithfulness</t>
  </si>
  <si>
    <t>Craft Wondrous Item, detect chaos, detect evil, detect good, detect law</t>
  </si>
  <si>
    <t>Phylactery of Negative Channeling</t>
  </si>
  <si>
    <t>Craft Wondrous Item, creator must be a 10th-level cleric</t>
  </si>
  <si>
    <t>Phylactery of Positive Channeling</t>
  </si>
  <si>
    <t>Phylactery of The Shepherd</t>
  </si>
  <si>
    <t>Craft Wondrous Item, status</t>
  </si>
  <si>
    <t>Serpent's Band</t>
  </si>
  <si>
    <t>Craft Wondrous Item, animal trance, hypnotism, speak with animals, summon nature's ally V</t>
  </si>
  <si>
    <t>Shifter's Headband +2</t>
  </si>
  <si>
    <t>Craft Wondrous Item, polymorph self</t>
  </si>
  <si>
    <t>Shifter's Headband +4</t>
  </si>
  <si>
    <t>Shifter's Headband +6</t>
  </si>
  <si>
    <t>Soulbound Eye</t>
  </si>
  <si>
    <t>Craft Wondrous Item, scrying</t>
  </si>
  <si>
    <t>Veiled Eye</t>
  </si>
  <si>
    <t>Craft Wondrous Item, remove blindness/deafness</t>
  </si>
  <si>
    <t>Winter Wolf Headband</t>
  </si>
  <si>
    <t>Craft Wondrous Item, beast shape II, dragon's breath (Advanced Player's Guide), resist energy</t>
  </si>
  <si>
    <t>Aegis of Recovery</t>
  </si>
  <si>
    <t>Craft Wondrous Item, barkskin, cure moderate wounds</t>
  </si>
  <si>
    <t>Ampoule of False Blood</t>
  </si>
  <si>
    <t>Craft Wondrous item, limited wish, polymorph, creator must be a sorcerer of the appropriate bloodline</t>
  </si>
  <si>
    <t>Amulet of Bullet Protection +1</t>
  </si>
  <si>
    <t>Craft Wondrous Item, divine favor, creator's caster level must be at least three times the amulet's bonus</t>
  </si>
  <si>
    <t>Amulet of Bullet Protection +2</t>
  </si>
  <si>
    <t>Amulet of Bullet Protection +3</t>
  </si>
  <si>
    <t>Amulet of Bullet Protection +4</t>
  </si>
  <si>
    <t>Amulet of Bullet Protection +5</t>
  </si>
  <si>
    <t>Amulet of Elemental Strife</t>
  </si>
  <si>
    <t>Craft Wondrous Item, resist energy, creator must be at least 8th level</t>
  </si>
  <si>
    <t>Amulet of Hidden Strength</t>
  </si>
  <si>
    <t>Amulet of Magecraft</t>
  </si>
  <si>
    <t>Craft Wondrous Item, permanency, creator must be a universalist</t>
  </si>
  <si>
    <t>Amulet of Natural Armor +1</t>
  </si>
  <si>
    <t>Craft Wondrous Item, barkskin, creator's caster level must be at least three times the amulet's bonus</t>
  </si>
  <si>
    <t>Amulet of Natural Armor +2</t>
  </si>
  <si>
    <t>Amulet of Natural Armor +3</t>
  </si>
  <si>
    <t>Amulet of Natural Armor +4</t>
  </si>
  <si>
    <t>Amulet of Natural Armor +5</t>
  </si>
  <si>
    <t>Amulet of Proof Against Detection And Location</t>
  </si>
  <si>
    <t>Craft Wondrous Item, nondetection</t>
  </si>
  <si>
    <t>Amulet of Proof Against Petrification</t>
  </si>
  <si>
    <t>Craft Wondrous Item, stone to flesh</t>
  </si>
  <si>
    <t>Amulet of Spell Cunning</t>
  </si>
  <si>
    <t>Amulet of Spell Mastery</t>
  </si>
  <si>
    <t>Craft Wondrous Items, mnemonic enhancer</t>
  </si>
  <si>
    <t>Amulet of The Planes</t>
  </si>
  <si>
    <t>Craft Wondrous Item, plane shift</t>
  </si>
  <si>
    <t>Brooch of Amber Sparks</t>
  </si>
  <si>
    <t>Craft Wondrous Item, resist energy, shocking grasp</t>
  </si>
  <si>
    <t>Brooch of Shielding</t>
  </si>
  <si>
    <t>Carcanet of Detention</t>
  </si>
  <si>
    <t>Collar of The True Companion</t>
  </si>
  <si>
    <t>Craft Wondrous Item, awaken, fox's cunning</t>
  </si>
  <si>
    <t>Crystal of Healing Hands</t>
  </si>
  <si>
    <t>Craft Wondrous Item, cure light wounds, creator must be a paladin</t>
  </si>
  <si>
    <t>Dragonfoe Amulet</t>
  </si>
  <si>
    <t>Craft Wondrous Item, Spell Penetration, magic weapon, jump</t>
  </si>
  <si>
    <t>Everwake Amulet</t>
  </si>
  <si>
    <t>Craft Wondrous Item, lesser restoration</t>
  </si>
  <si>
    <t>Feychild Necklace</t>
  </si>
  <si>
    <t>Craft Wondrous Item, creator must be a gnome</t>
  </si>
  <si>
    <t>Forge Fist Amulet</t>
  </si>
  <si>
    <t>Craft Wondrous Item; greater magic fang; and flame blade, flame strike, or fireball</t>
  </si>
  <si>
    <t>Frost Fist Amulet</t>
  </si>
  <si>
    <t>Craft Wondrous Item; greater magic fang; and cone of cold or ice storm</t>
  </si>
  <si>
    <t>Golembane Scarab</t>
  </si>
  <si>
    <t>Gravewatch Pendant</t>
  </si>
  <si>
    <t>Guardian Gorget</t>
  </si>
  <si>
    <t>Craft Wondrous Item, glyph of warding, limited wish or miracle, mage armor or magic vestment</t>
  </si>
  <si>
    <t>Hand of Glory</t>
  </si>
  <si>
    <t>Craft Wondrous Item, animate dead, daylight, see invisibility</t>
  </si>
  <si>
    <t>Hand of Stone</t>
  </si>
  <si>
    <t>Craft Wondrous Item, clairvoyance/clairaudience</t>
  </si>
  <si>
    <t>Hand of The Mage</t>
  </si>
  <si>
    <t>Craft Wondrous Item, mage hand</t>
  </si>
  <si>
    <t>Medallion of Thoughts</t>
  </si>
  <si>
    <t>Mind Sentinel Medallion</t>
  </si>
  <si>
    <t>Mummer's Ruff</t>
  </si>
  <si>
    <t>Craft Wondrous Item, sculpt sound, ventriloquism</t>
  </si>
  <si>
    <t>Necklace of Adaptation</t>
  </si>
  <si>
    <t>Necklace of Fireballs Type I</t>
  </si>
  <si>
    <t>Craft Wondrous Item, fireball</t>
  </si>
  <si>
    <t>Necklace of Fireballs Type II</t>
  </si>
  <si>
    <t>Necklace of Fireballs Type III</t>
  </si>
  <si>
    <t>Necklace of Fireballs Type IV</t>
  </si>
  <si>
    <t>Necklace of Fireballs Type V</t>
  </si>
  <si>
    <t>Necklace of Fireballs Type VI</t>
  </si>
  <si>
    <t>Necklace of Fireballs Type VII</t>
  </si>
  <si>
    <t>Necklace of Ki Serenity</t>
  </si>
  <si>
    <t>Craft Wondrous Item, calm emotions, owl's wisdom</t>
  </si>
  <si>
    <t>Necklace of Netted Stars</t>
  </si>
  <si>
    <t>Craft Wondrous Item, dancing lights, dispel magic, wandering star motes, creator must be able to cast 7th-level spells</t>
  </si>
  <si>
    <t>Periapt of Health</t>
  </si>
  <si>
    <t>Periapt of Proof Against Poison</t>
  </si>
  <si>
    <t>Craft Wondrous Item, neutralize poison</t>
  </si>
  <si>
    <t>Periapt of Protection From Curses</t>
  </si>
  <si>
    <t>Periapt of Wound Closure</t>
  </si>
  <si>
    <t>Craft Wondrous Item, heal</t>
  </si>
  <si>
    <t>Righteous Fist Amulet</t>
  </si>
  <si>
    <t>Craft Wondrous Item, Improved Unarmed Strike, stone fist</t>
  </si>
  <si>
    <t>Scarab of Protection</t>
  </si>
  <si>
    <t>Craft Wondrous Item, death ward, spell resistance</t>
  </si>
  <si>
    <t>Stormlure</t>
  </si>
  <si>
    <t>Craft Wondrous Item, lightning bolt, wind wall</t>
  </si>
  <si>
    <t>Swarmbane Clasp</t>
  </si>
  <si>
    <t>Craft Wondrous Item, repel vermin</t>
  </si>
  <si>
    <t>Symbol of Sanguine Protection</t>
  </si>
  <si>
    <t>Craft Wondrous Item, bless water</t>
  </si>
  <si>
    <t>Torc of Lionheart Fury</t>
  </si>
  <si>
    <t>Cape of Effulgent Escape</t>
  </si>
  <si>
    <t>Craft Wondrous Item, daylight, invisibility</t>
  </si>
  <si>
    <t>Catching Cape</t>
  </si>
  <si>
    <t>Charlatan's Cape</t>
  </si>
  <si>
    <t>Craft Wondrous Item, dimension door, ethereal jaunt</t>
  </si>
  <si>
    <t>Cloak of Arachnida</t>
  </si>
  <si>
    <t>Craft Wondrous Item, spider climb, web</t>
  </si>
  <si>
    <t>Cloak of Displacement, Major</t>
  </si>
  <si>
    <t>Craft Wondrous Item, Extend Spell, displacement</t>
  </si>
  <si>
    <t>Cloak of Displacement, Minor</t>
  </si>
  <si>
    <t>Craft Wondrous Item, blur</t>
  </si>
  <si>
    <t>Cloak of Elvenkind</t>
  </si>
  <si>
    <t>Craft Wondrous Item, invisibility, creator must be an elf</t>
  </si>
  <si>
    <t>Cloak of Etherealness</t>
  </si>
  <si>
    <t>Craft Wondrous Item, ethereal jaunt</t>
  </si>
  <si>
    <t>Cloak of Fangs</t>
  </si>
  <si>
    <t>Craft Wondrous Item, alter self, resistance</t>
  </si>
  <si>
    <t>Cloak of Fiery Vanishing</t>
  </si>
  <si>
    <t>Craft Wondrous Item, invisibility, silent image</t>
  </si>
  <si>
    <t>Cloak of Human Guise</t>
  </si>
  <si>
    <t>Cloak of Resistance +1</t>
  </si>
  <si>
    <t>Craft Wondrous Item, resistance, creator's caster level must be at least three times the cloak's bonus</t>
  </si>
  <si>
    <t>Cloak of Resistance +2</t>
  </si>
  <si>
    <t>Cloak of Resistance +3</t>
  </si>
  <si>
    <t>Cloak of Resistance +4</t>
  </si>
  <si>
    <t>Cloak of Resistance +5</t>
  </si>
  <si>
    <t>Cloak of The Bat</t>
  </si>
  <si>
    <t>Craft Wondrous Item, beast shape III, fly</t>
  </si>
  <si>
    <t>Cloak of The Diplomat</t>
  </si>
  <si>
    <t>Craft Wondrous Item, charm person, creator must have 5 ranks in Diplomacy and Sense Motive</t>
  </si>
  <si>
    <t>Cloak of The Duskwalker</t>
  </si>
  <si>
    <t>Craft Wondrous Item, darkness, darkvision</t>
  </si>
  <si>
    <t>Cloak of The Hedge Wizard</t>
  </si>
  <si>
    <t>This cloak comes in eight varieties-one for each school of magic. The cloak grants its wearer the ability to use a certain number of spells on command (caster level 1st) based on its school of magic. It also grants the wearer the ability to use prestidigitation on command and at will. Abjuration: at will-resistance; 1/day-endure elements, shield Conjuration: at will-acid splash; 1/day-mage armor, unseen servant Divination: at will-detect magic; 1/day-detect secret doors, true strike Enchantment: at will-daze; 1/day-charm person, sleep Evocation: at will-light; 1/day-floating disk, magic missile Illusion: at will-ghost sound; 1/day-color spray, silent image Necromancy: at will-touch of fatigue; 1/day-cause fear, ray of enfeeblement Transmutation: at will-mage hand; 1/day-enlarge person, expeditious retreat</t>
  </si>
  <si>
    <t>Craft Wondrous Item, prestidigitation and any spell the cloak allows the caster to use; the creator must have Spell Focus in the cloak's school of magic</t>
  </si>
  <si>
    <t>Cloak of The Manta Ray</t>
  </si>
  <si>
    <t>Craft Wondrous Item, beast shape II, water breathing</t>
  </si>
  <si>
    <t>Cloak of The Scuttling Rat</t>
  </si>
  <si>
    <t>Cocoon Cloak</t>
  </si>
  <si>
    <t>Craft Wondrous Item, vermin shape I (Ultimate Magic)</t>
  </si>
  <si>
    <t>Comfort's Cloak</t>
  </si>
  <si>
    <t>Cowardly Crouching Cloak</t>
  </si>
  <si>
    <t>Craft Wondrous Item, sanctuary</t>
  </si>
  <si>
    <t>Demonspike Pauldrons</t>
  </si>
  <si>
    <t>Craft Wondrous Item, Craft Magic Arms and Armor, bleed</t>
  </si>
  <si>
    <t>Eagle Cape</t>
  </si>
  <si>
    <t>Craft Wondrous Item, beast shape I, feather fall, perceive clues (Advanced Player's Guide)</t>
  </si>
  <si>
    <t>Gunfighter's Poncho</t>
  </si>
  <si>
    <t>Craft Wondrous Item, bullet shield (Ultimate Combat)</t>
  </si>
  <si>
    <t>Highwayman's Cape</t>
  </si>
  <si>
    <t>Craft Wondrous Item, liberating command</t>
  </si>
  <si>
    <t>Hunter's Cloak</t>
  </si>
  <si>
    <t>Jellyfish Cape</t>
  </si>
  <si>
    <t>Juggernaut's Pauldrons</t>
  </si>
  <si>
    <t>Craft Wondrous Item, deadly juggernaut, enlarge person, rage</t>
  </si>
  <si>
    <t>Lion Cloak</t>
  </si>
  <si>
    <t>Craft Wondrous Item, beast shape II</t>
  </si>
  <si>
    <t>Mantle of Spores</t>
  </si>
  <si>
    <t>Muleback Cords</t>
  </si>
  <si>
    <t>Pauldrons of The Bull</t>
  </si>
  <si>
    <t>Pauldrons of The Serpent</t>
  </si>
  <si>
    <t>Pauldrons of The Watchful Lion</t>
  </si>
  <si>
    <t>Craft Wondrous Item, Craft Magic Arms and Armor, spectral hand</t>
  </si>
  <si>
    <t>Prestidigitator's Cloak</t>
  </si>
  <si>
    <t>Craft Wondrous Item, guidance, rope trick</t>
  </si>
  <si>
    <t>Quickchange Cloak</t>
  </si>
  <si>
    <t>Craft Wondrous Item, prestidigitation, creator must have at least 5 ranks in Disguise</t>
  </si>
  <si>
    <t>Seafoam Shawl</t>
  </si>
  <si>
    <t>Craft Wondrous Item, fins to feet (Advanced Race Guide)</t>
  </si>
  <si>
    <t>Shawl of Life-Keeping</t>
  </si>
  <si>
    <t>Craft Wondrous Item, cure light wounds, stabilize</t>
  </si>
  <si>
    <t>Shawl of The Crone</t>
  </si>
  <si>
    <t>Shield Cloak</t>
  </si>
  <si>
    <t>Craft Wondrous Item, Craft Magic Arms and Armor, shield</t>
  </si>
  <si>
    <t>Slashing Cloak</t>
  </si>
  <si>
    <t>Craft Wondrous Item, blade barrier</t>
  </si>
  <si>
    <t>Stole of Justice</t>
  </si>
  <si>
    <t>Craft Wondrous Item, zone of truth, creator must have 5 ranks of Sense Motive</t>
  </si>
  <si>
    <t>Stone Cloak, Major</t>
  </si>
  <si>
    <t>Stone Cloak, Minor</t>
  </si>
  <si>
    <t>Craft Wondrous Item, stone shape</t>
  </si>
  <si>
    <t>Stonemist Cloak</t>
  </si>
  <si>
    <t>Craft Wondrous Item, invisibility, obscuring mist</t>
  </si>
  <si>
    <t>Tentacle Cloak</t>
  </si>
  <si>
    <t>Treeform Cloak</t>
  </si>
  <si>
    <t>Craft Wondrous Item, goodberry, tree form</t>
  </si>
  <si>
    <t>Wings of Flying</t>
  </si>
  <si>
    <t>Wings of The Gargoyle</t>
  </si>
  <si>
    <t>Craft Wondrous Item, fly, stoneskin</t>
  </si>
  <si>
    <t>Wyvern Cloak</t>
  </si>
  <si>
    <t>Craft Wondrous Item, feather fall, fly, poison, resistance, creator must be at least caster level 12</t>
  </si>
  <si>
    <t>Armbands of The Brawler</t>
  </si>
  <si>
    <t>wrists</t>
  </si>
  <si>
    <t>Arrowmaster's Bracers</t>
  </si>
  <si>
    <t>Craft Wondrous Item, Craft Magic Arms and Armor, protection from arrows, true strike</t>
  </si>
  <si>
    <t>Bonebreaker Gauntlets</t>
  </si>
  <si>
    <t>Craft Wondrous Item, bestow curse</t>
  </si>
  <si>
    <t>Bracelet of Bargaining</t>
  </si>
  <si>
    <t>Craft Wondrous Item, detect lie, detect thoughts</t>
  </si>
  <si>
    <t>Bracelet of Friends</t>
  </si>
  <si>
    <t>Craft Wondrous Item, refuge</t>
  </si>
  <si>
    <t>Bracelet of Mercy</t>
  </si>
  <si>
    <t>Bracelet of Second Chances</t>
  </si>
  <si>
    <t>Craft Wondrous Item, breath of life</t>
  </si>
  <si>
    <t>Bracers of Archery, Greater</t>
  </si>
  <si>
    <t>Craft Magic Arms and Armor, Craft Wondrous Item, crafter must be proficient with a longbow or shortbow</t>
  </si>
  <si>
    <t>Bracers of Archery, Lesser</t>
  </si>
  <si>
    <t>Bracers of Armor +1</t>
  </si>
  <si>
    <t>Craft Wondrous Item, mage armor, creator's caster level must be at least two times that of the bonus placed on the bracers, plus any requirements of the armor special abilities</t>
  </si>
  <si>
    <t>Bracers of Armor +2</t>
  </si>
  <si>
    <t>Bracers of Armor +3</t>
  </si>
  <si>
    <t>Bracers of Armor +4</t>
  </si>
  <si>
    <t>Bracers of Armor +5</t>
  </si>
  <si>
    <t>Bracers of Armor +6</t>
  </si>
  <si>
    <t>Bracers of Armor +7</t>
  </si>
  <si>
    <t>Bracers of Armor +8</t>
  </si>
  <si>
    <t>Bracers of Falcon's Aim</t>
  </si>
  <si>
    <t>Craft Wondrous Item, aspect of the falcon (Advanced Player's Guide)</t>
  </si>
  <si>
    <t>Bracers of Steadiness</t>
  </si>
  <si>
    <t>Bracers of Sworn Vengeance</t>
  </si>
  <si>
    <t>Craft Wondrous Item, shout, creator must be an elf</t>
  </si>
  <si>
    <t>Bracers of The Avenging Knight</t>
  </si>
  <si>
    <t>Craft Wondrous Item, bless weapon</t>
  </si>
  <si>
    <t>Bracers of The Glib Entertainer</t>
  </si>
  <si>
    <t>Bracers of The Merciful Knight</t>
  </si>
  <si>
    <t>Charm Bracelet</t>
  </si>
  <si>
    <t>Craft Wondrous Item, calm emotions, charm person, cure moderate wounds, prayer, shadow weapon (Ultimate Magic)</t>
  </si>
  <si>
    <t>Dimensional Shackles</t>
  </si>
  <si>
    <t>Duelist's Vambraces</t>
  </si>
  <si>
    <t>Craft Wondrous Item, cat's grace, shield, creator must have the Two-Weapon fighting feat</t>
  </si>
  <si>
    <t>Gauntlets of Skill At Arms</t>
  </si>
  <si>
    <t>Craft Wondrous Item, Craft Magic Arms and Armor, creator must be an elf</t>
  </si>
  <si>
    <t>Inquisitor's Bastion Vambraces</t>
  </si>
  <si>
    <t>Craft Wondrous Item, shield of faith, creator must be an inquisitor with access to the protection judgment</t>
  </si>
  <si>
    <t>Longarm Bracers</t>
  </si>
  <si>
    <t>Manacles of Cooperation</t>
  </si>
  <si>
    <t>Craft Wondrous Item, charm person</t>
  </si>
  <si>
    <t>Merciful Vambraces</t>
  </si>
  <si>
    <t>Craft Wondrous Item, cleanse (Advanced Player's Guide)</t>
  </si>
  <si>
    <t>Seducer's Bane</t>
  </si>
  <si>
    <t>Craft Wondrous Item, detect magic, magic aura, resistance, creator must have 3 ranks in Sense Motive</t>
  </si>
  <si>
    <t>Shackles of Compliance</t>
  </si>
  <si>
    <t>Craft Wondrous Item, command</t>
  </si>
  <si>
    <t>Shackles of Durance Vile</t>
  </si>
  <si>
    <t>Sleeves of Many Garments</t>
  </si>
  <si>
    <t>Spellguard Bracers</t>
  </si>
  <si>
    <t>Combat Casting, Craft Wondrous Item, warding weapon (Ultimate Combat)</t>
  </si>
  <si>
    <t>Vambraces of Defense</t>
  </si>
  <si>
    <t>Vambraces of The Genie, Djinni</t>
  </si>
  <si>
    <t>Craft Wondrous Item, protection from elements and the three spells the wearer can use</t>
  </si>
  <si>
    <t>Vambraces of The Genie, Efreeti</t>
  </si>
  <si>
    <t>Vambraces of The Genie, Marid</t>
  </si>
  <si>
    <t>Vambraces of The Genie, Shaitan</t>
  </si>
  <si>
    <t>Vambraces of The Tactician</t>
  </si>
  <si>
    <t>Verdant Vine</t>
  </si>
  <si>
    <t>Craft Wondrous Item, entangle, plant growth</t>
  </si>
  <si>
    <t>Abjurant Salt</t>
  </si>
  <si>
    <t>Craft Wondrous Item, magic circle against evil, permanency</t>
  </si>
  <si>
    <t>Admixture Vial</t>
  </si>
  <si>
    <t>Craft Wondrous Item, creator must be an alchemist with the combine extracts discovery</t>
  </si>
  <si>
    <t>Agile Alpenstock</t>
  </si>
  <si>
    <t>Craft Wondrous Item, longstrider</t>
  </si>
  <si>
    <t>Alluring Golden Apple</t>
  </si>
  <si>
    <t>Craft Wondrous Item, beguiling gift (Advanced Player's Guide), hold person</t>
  </si>
  <si>
    <t>Anatomy Doll</t>
  </si>
  <si>
    <t>Craft Wondrous Item, bestow curse, bleed</t>
  </si>
  <si>
    <t>Animated Portrait</t>
  </si>
  <si>
    <t>Craft Wondrous Item, magic mouth, major image</t>
  </si>
  <si>
    <t>Apparatus of The Crab</t>
  </si>
  <si>
    <t>Craft Wondrous Item, animate objects, continual flame, creator must have 8 ranks in Knowledge (engineering)</t>
  </si>
  <si>
    <t>Apple of Eternal Sleep</t>
  </si>
  <si>
    <t>Brew Potion, Craft Wondrous Item, creator must be a witch with the eternal slumber grand hex</t>
  </si>
  <si>
    <t>Archon's Torch</t>
  </si>
  <si>
    <t>Craft Wondrous Item, archon's aura (Ultimate Magic)</t>
  </si>
  <si>
    <t>Arrow Magnet</t>
  </si>
  <si>
    <t>Craft Wondrous Item, protection from arrows</t>
  </si>
  <si>
    <t>Bag of Holding Type I</t>
  </si>
  <si>
    <t>15+</t>
  </si>
  <si>
    <t>Bag of Holding Type II</t>
  </si>
  <si>
    <t>Bag of Holding Type III</t>
  </si>
  <si>
    <t>Bag of Holding Type IV</t>
  </si>
  <si>
    <t>Bag of Tricks Gray</t>
  </si>
  <si>
    <t>Craft Wondrous Item, summon nature's ally II</t>
  </si>
  <si>
    <t>Bag of Tricks Rust</t>
  </si>
  <si>
    <t>Craft Wondrous Item, summon nature's ally III</t>
  </si>
  <si>
    <t>Bag of Tricks Tan</t>
  </si>
  <si>
    <t>Craft Wondrous Item, summon nature's ally V</t>
  </si>
  <si>
    <t>Balm of Impish Grace</t>
  </si>
  <si>
    <t>Craft Wondrous Item, grace (Advanced Player's Guide)</t>
  </si>
  <si>
    <t>Bead of Force</t>
  </si>
  <si>
    <t>Craft Wondrous Item, resilient sphere</t>
  </si>
  <si>
    <t>Bead of Newt Prevention</t>
  </si>
  <si>
    <t>Craft Wondrous Item, dispel magic</t>
  </si>
  <si>
    <t>Beast-Bond Brand</t>
  </si>
  <si>
    <t>Craft Wondrous Item, Reach Spell (Advanced Player's Guide), creator must have an animal companion or familiar</t>
  </si>
  <si>
    <t>Black Soul Shard</t>
  </si>
  <si>
    <t>Craft Wondrous Item, death ward, restoration</t>
  </si>
  <si>
    <t>Blessed Book</t>
  </si>
  <si>
    <t>Craft Wondrous Item, secret page</t>
  </si>
  <si>
    <t>Blood Reservoir of Physical Prowess</t>
  </si>
  <si>
    <t>Craft Wondrous Item, death knell</t>
  </si>
  <si>
    <t>Bone Razor</t>
  </si>
  <si>
    <t>Book of Extended Summoning, Lesser</t>
  </si>
  <si>
    <t>Craft Wondrous Item, Extend Spell, summon monster I</t>
  </si>
  <si>
    <t>Book of Extended Summoning, Standard</t>
  </si>
  <si>
    <t>Book of Extended Summoning, Greater</t>
  </si>
  <si>
    <t>Book of The Loremaster</t>
  </si>
  <si>
    <t>Bookmark of Deception</t>
  </si>
  <si>
    <t>Craft Wondrous Item, nondetection, secret page</t>
  </si>
  <si>
    <t>Bookplate of Recall</t>
  </si>
  <si>
    <t>Craft Wondrous Item, instant summons</t>
  </si>
  <si>
    <t>Boro Bead 1st Level</t>
  </si>
  <si>
    <t>Craft Wondrous Item, creator must be able to prepare extracts of the extract level to be recalled</t>
  </si>
  <si>
    <t>Boro Bead 2nd Level</t>
  </si>
  <si>
    <t>Boro Bead 3rd Level</t>
  </si>
  <si>
    <t>Boro Bead 4th Level</t>
  </si>
  <si>
    <t>Boro Bead 5th Level</t>
  </si>
  <si>
    <t>Boro Bead 6th Level</t>
  </si>
  <si>
    <t>Bottle of Air</t>
  </si>
  <si>
    <t>Bottle of Messages</t>
  </si>
  <si>
    <t>Craft Wondrous Item, magic mouth</t>
  </si>
  <si>
    <t>Bottle of Shadows</t>
  </si>
  <si>
    <t>Bottled Misfortune</t>
  </si>
  <si>
    <t>Brew Potion, Craft Wondrous Item, creator must be a witch with the poison steep hex (Ultimate Magic)</t>
  </si>
  <si>
    <t>Bottled Yeti Fur</t>
  </si>
  <si>
    <t>Craft Wondrous Item, barkskin, resist energy</t>
  </si>
  <si>
    <t>Boundary Chalk</t>
  </si>
  <si>
    <t>Bowl of Conjuring Water Elementals</t>
  </si>
  <si>
    <t>Craft Wondrous Item, summon monster V, summon monster VI</t>
  </si>
  <si>
    <t>Brazier of Conjuring Fire Elementals</t>
  </si>
  <si>
    <t>Broom of Flying</t>
  </si>
  <si>
    <t>Craft Wondrous Item, overland flight, permanency</t>
  </si>
  <si>
    <t>Campfire Bead</t>
  </si>
  <si>
    <t>Craft Wondrous Item, produce flame</t>
  </si>
  <si>
    <t>Candle of Clean Air</t>
  </si>
  <si>
    <t>Craft Wondrous Item, wind wall</t>
  </si>
  <si>
    <t>Candle of Invocation</t>
  </si>
  <si>
    <t>Craft Wondrous Item, gate, creator must be same alignment as candle created</t>
  </si>
  <si>
    <t>Candle of Truth</t>
  </si>
  <si>
    <t>Cape of Bravado</t>
  </si>
  <si>
    <t>Craft Wondrous Item, compel hostility (Ultimate Combat), creator must have 5 ranks in the Bluff skill</t>
  </si>
  <si>
    <t>Carpet of Flying 5-ft.-by-5-ft.</t>
  </si>
  <si>
    <t>Craft Wondrous Item, overland flight</t>
  </si>
  <si>
    <t>Carpet of Flying 5-ft.-by-10-ft.</t>
  </si>
  <si>
    <t>Carpet of Flying 10-ft.-by-10-ft.</t>
  </si>
  <si>
    <t>Cauldron of Brewing</t>
  </si>
  <si>
    <t>Craft Wondrous Item, creator must be trained in Craft (Alchemy)</t>
  </si>
  <si>
    <t>Cauldron of Flying</t>
  </si>
  <si>
    <t>Cauldron of Plenty</t>
  </si>
  <si>
    <t>Craft Wondrous Item, create food and water, heroes' feast</t>
  </si>
  <si>
    <t>Cauldron of Resurrection</t>
  </si>
  <si>
    <t>Craft Wondrous Item, resurrection</t>
  </si>
  <si>
    <t>Cauldron of Seeing</t>
  </si>
  <si>
    <t>Cauldron of The Dead</t>
  </si>
  <si>
    <t>Cautionary Creance</t>
  </si>
  <si>
    <t>Craft Wondrous Item, Reach Spell (Advanced Player's Guide), feather fall</t>
  </si>
  <si>
    <t>Censer of Conjuring Air Elementals</t>
  </si>
  <si>
    <t>Craft Wondrous Item, summon monster V, summon monster VII</t>
  </si>
  <si>
    <t>Chalice of Poison Weeping</t>
  </si>
  <si>
    <t>Craft Wondrous Item, fabricate, neutralize poison</t>
  </si>
  <si>
    <t>Chaos Emerald</t>
  </si>
  <si>
    <t>Craft Wondrous Item, chaos hammer, entropic shield, lesser confusion, magic circle against law, creator must be chaotic</t>
  </si>
  <si>
    <t>Chime of Interruption</t>
  </si>
  <si>
    <t>Craft Wondrous Item, shout</t>
  </si>
  <si>
    <t>Chime of Opening</t>
  </si>
  <si>
    <t>Craft Wondrous Item, knock</t>
  </si>
  <si>
    <t>Chime of Resounding Silence</t>
  </si>
  <si>
    <t>Craft Wondrous Item, shout, silence</t>
  </si>
  <si>
    <t>Clamor Box</t>
  </si>
  <si>
    <t>Craft Wondrous Item, ghost sound</t>
  </si>
  <si>
    <t>Coin of The Untrodden Road</t>
  </si>
  <si>
    <t>Concealing Pocket</t>
  </si>
  <si>
    <t>Craft Wondrous Item, magic aura</t>
  </si>
  <si>
    <t>Construct Channel Brick</t>
  </si>
  <si>
    <t>Crystal Ball</t>
  </si>
  <si>
    <t>Crystal Ball (see invisibility)</t>
  </si>
  <si>
    <t>Craft Wondrous Item, scrying, see invisibility</t>
  </si>
  <si>
    <t>Crystal Ball (detect thoughts)</t>
  </si>
  <si>
    <t>Craft Wondrous Item, scrying, detect thoughts</t>
  </si>
  <si>
    <t>Crystal Ball (telepathy)</t>
  </si>
  <si>
    <t>Craft Wondrous Item, scrying, telepathy</t>
  </si>
  <si>
    <t>Crystal Ball (true seeing)</t>
  </si>
  <si>
    <t>Craft Wondrous Item, scrying, true seeing</t>
  </si>
  <si>
    <t>Cube of Force</t>
  </si>
  <si>
    <t>Cube of Frost Resistance</t>
  </si>
  <si>
    <t>Craft Wondrous Item, protection from energy</t>
  </si>
  <si>
    <t>Cubic Gate</t>
  </si>
  <si>
    <t>Darkskull</t>
  </si>
  <si>
    <t>Craft Wondrous Item, unhallow, creator must be evil</t>
  </si>
  <si>
    <t>Decanter of Endless Water</t>
  </si>
  <si>
    <t>Craft Wondrous Item, control water</t>
  </si>
  <si>
    <t>Deck of Illusions</t>
  </si>
  <si>
    <t>Craft Wondrous Item, major image</t>
  </si>
  <si>
    <t>Defoliant Polish</t>
  </si>
  <si>
    <t>Craft Wondrous Item, diminish plants</t>
  </si>
  <si>
    <t>Doomharp</t>
  </si>
  <si>
    <t>Dowsing Syrup</t>
  </si>
  <si>
    <t>Craft Wondrous Item, find the path, locate creature, locate object</t>
  </si>
  <si>
    <t>Dragonbone Divination Sticks</t>
  </si>
  <si>
    <t>Drinking Horn of Bottomless Valor</t>
  </si>
  <si>
    <t>Craft Wondrous Item, aid, enlarge person, heroism</t>
  </si>
  <si>
    <t>Drum of Advance And Retreat</t>
  </si>
  <si>
    <t>Craft Wondrous Item, expeditious retreat</t>
  </si>
  <si>
    <t>Drums of Haste</t>
  </si>
  <si>
    <t>Drums of Panic</t>
  </si>
  <si>
    <t>Dry Load Powder Horn</t>
  </si>
  <si>
    <t>Craft Wondrous Item, air bubble (Ultimate Combat)</t>
  </si>
  <si>
    <t>Dust of Acid Consumption</t>
  </si>
  <si>
    <t>Craft Wondrous Item, control water, disintegrate</t>
  </si>
  <si>
    <t>Dust of Appearance</t>
  </si>
  <si>
    <t>Dust of Darkness</t>
  </si>
  <si>
    <t>Dust of Disappearance</t>
  </si>
  <si>
    <t>Craft Wondrous Item, greater invisibility</t>
  </si>
  <si>
    <t>Dust of Dryness</t>
  </si>
  <si>
    <t>Dust of Emulation</t>
  </si>
  <si>
    <t>Dust of Illusion</t>
  </si>
  <si>
    <t>Dust of Tracelessness</t>
  </si>
  <si>
    <t>Craft Wondrous Item, pass without trace</t>
  </si>
  <si>
    <t>Dust of Weighty Burdens</t>
  </si>
  <si>
    <t>Craft Wondrous Item, slow, stone shape</t>
  </si>
  <si>
    <t>Efficient Quiver</t>
  </si>
  <si>
    <t>Efreeti Bottle</t>
  </si>
  <si>
    <t>Craft Wondrous Item, planar binding</t>
  </si>
  <si>
    <t>Elemental Gem</t>
  </si>
  <si>
    <t>Craft Wondrous Item, summon monster V or summon nature's ally V</t>
  </si>
  <si>
    <t>Elixir of Dragon Breath</t>
  </si>
  <si>
    <t>Craft Wondrous Item, dragon's breath (Advanced Player's Guide)</t>
  </si>
  <si>
    <t>Elixir of Fire Breath</t>
  </si>
  <si>
    <t>Craft Wondrous Item, scorching ray</t>
  </si>
  <si>
    <t>Elixir of Hiding</t>
  </si>
  <si>
    <t>Elixir of Love</t>
  </si>
  <si>
    <t>Elixir of Swimming</t>
  </si>
  <si>
    <t>Craft Wondrous Item, creator must have 5 ranks in the Swim skill</t>
  </si>
  <si>
    <t>Elixir of Truth</t>
  </si>
  <si>
    <t>Elixir of Tumbling</t>
  </si>
  <si>
    <t>Elixir of Vision</t>
  </si>
  <si>
    <t>Embalming Thread</t>
  </si>
  <si>
    <t>Craft Wondrous Item, gentle repose, stoneskin</t>
  </si>
  <si>
    <t>Enmity Fetish</t>
  </si>
  <si>
    <t>Craft Wondrous Item, instant enemy (Advanced Player's Guide), creator must have the favored enemy class feature</t>
  </si>
  <si>
    <t>Escape Ladder</t>
  </si>
  <si>
    <t>Craft Wondrous Item, animate rope, dimension door, rope trick</t>
  </si>
  <si>
    <t>Eversmoking Bottle</t>
  </si>
  <si>
    <t>Craft Wondrous Item, pyrotechnics</t>
  </si>
  <si>
    <t>Exorcist's Aspergillum</t>
  </si>
  <si>
    <t>Craft Wondrous Item, Ectoplasmic Spell (Advanced Player's Guide), detect undead, creator must be an inquisitor</t>
  </si>
  <si>
    <t>Eye of The Void</t>
  </si>
  <si>
    <t>Far-reaching Sight</t>
  </si>
  <si>
    <t>Figurines of Wondrous Power (slate Spider)</t>
  </si>
  <si>
    <t>Flying Ointment</t>
  </si>
  <si>
    <t>Folding Boat</t>
  </si>
  <si>
    <t>Craft Wondrous Item, fabricate, creator must have 2 ranks in Craft (ships)</t>
  </si>
  <si>
    <t>Formula Alembic</t>
  </si>
  <si>
    <t>Brew Potion, Craft Wondrous Item, identify, creator must be an alchemist</t>
  </si>
  <si>
    <t>Gem of Brightness</t>
  </si>
  <si>
    <t>Craft Wondrous Item, daylight</t>
  </si>
  <si>
    <t>Gem of Seeing</t>
  </si>
  <si>
    <t>Goblin Fire Drum</t>
  </si>
  <si>
    <t>Craft Wondrous Item, pyrotechnics, spark (Advanced Player's Guide)</t>
  </si>
  <si>
    <t>Goblin Fire Drum, Greater</t>
  </si>
  <si>
    <t>Goblin Skull Bomb</t>
  </si>
  <si>
    <t>Grave Salt</t>
  </si>
  <si>
    <t>Craft Wondrous Item, consecrate</t>
  </si>
  <si>
    <t>Grim Lantern</t>
  </si>
  <si>
    <t>Craft Wondrous Item, burning hands, creator cannot be good</t>
  </si>
  <si>
    <t>Handy Haversack</t>
  </si>
  <si>
    <t>Harp of Charming</t>
  </si>
  <si>
    <t>Harp of Contagion</t>
  </si>
  <si>
    <t>Craft Wondrous Item, poison, resistance</t>
  </si>
  <si>
    <t>Harp of Shattering</t>
  </si>
  <si>
    <t>Craft Wondrous Item, break (Advanced Player's Guide), shatter</t>
  </si>
  <si>
    <t>Hexing Doll</t>
  </si>
  <si>
    <t>Horn of Antagonism</t>
  </si>
  <si>
    <t>Craft Wondrous Item, daze monster</t>
  </si>
  <si>
    <t>Horn of Battle Clarity</t>
  </si>
  <si>
    <t>Horn of Blasting</t>
  </si>
  <si>
    <t>Horn of Blasting, Greater</t>
  </si>
  <si>
    <t>Craft Wondrous Item, greater shout</t>
  </si>
  <si>
    <t>Horn of Fog</t>
  </si>
  <si>
    <t>Craft Wondrous Item, obscuring mist</t>
  </si>
  <si>
    <t>Horn of Goodness/evil</t>
  </si>
  <si>
    <t>Craft Wondrous Item, magic circle against evil, magic circle against good</t>
  </si>
  <si>
    <t>Horn of Judgment</t>
  </si>
  <si>
    <t>Craft Wondrous Item, ghostbane dirge</t>
  </si>
  <si>
    <t>Horn of The Huntmaster</t>
  </si>
  <si>
    <t>Craft Wondrous Item, greater heroism</t>
  </si>
  <si>
    <t>Horn of The Tritons</t>
  </si>
  <si>
    <t>Craft Wondrous Item, control water, dismissal, fear, summon nature's ally V, creator must be a triton</t>
  </si>
  <si>
    <t>Horn of Valhalla</t>
  </si>
  <si>
    <t>Horsemaster's Saddle</t>
  </si>
  <si>
    <t>Craft Wondrous Item, mount, creator must have 5 ranks in Ride</t>
  </si>
  <si>
    <t>Hourglass of Last Chances</t>
  </si>
  <si>
    <t>Craft Wondrous Item, freedom of movement, heal</t>
  </si>
  <si>
    <t>Hybridization Funnel</t>
  </si>
  <si>
    <t>Craft Wondrous Item, fabricate or combine extracts discovery</t>
  </si>
  <si>
    <t>Incense of Meditation</t>
  </si>
  <si>
    <t>Craft Wondrous Item, Maximize Spell, bless</t>
  </si>
  <si>
    <t>Incense of Transcendence</t>
  </si>
  <si>
    <t>Craft Wondrous Item, prayer, creator must be oracle level 7th</t>
  </si>
  <si>
    <t>Insignia of Valor</t>
  </si>
  <si>
    <t>Craft Wondrous Item, cure critical wounds</t>
  </si>
  <si>
    <t>Insistent Doorknocker</t>
  </si>
  <si>
    <t>Instant Bridge</t>
  </si>
  <si>
    <t>Craft Wondrous Item, shrink item, wall of iron</t>
  </si>
  <si>
    <t>Instant Fortress</t>
  </si>
  <si>
    <t>Craft Wondrous Item, mage's magnificent mansion</t>
  </si>
  <si>
    <t>Ioun Torch</t>
  </si>
  <si>
    <t>Craft Wondrous Item, continual flame, creator must be 12th level</t>
  </si>
  <si>
    <t>62, 5 sp</t>
  </si>
  <si>
    <t>Iron Bands of Binding</t>
  </si>
  <si>
    <t>Craft Wondrous Item, grasping hand</t>
  </si>
  <si>
    <t>Iron Flask</t>
  </si>
  <si>
    <t>Iron Rope</t>
  </si>
  <si>
    <t>Iron Spike of Safe Passage</t>
  </si>
  <si>
    <t>Craft Wondrous Item, silent image</t>
  </si>
  <si>
    <t>Key of Lock Jamming</t>
  </si>
  <si>
    <t>Craft Wondrous Item, hold portal</t>
  </si>
  <si>
    <t>Ki Mat</t>
  </si>
  <si>
    <t>Craft Wondrous Item, lesser restoration, creator must be a monk</t>
  </si>
  <si>
    <t>Knight's Pennon, Battle</t>
  </si>
  <si>
    <t>Knight's Pennon, Honor</t>
  </si>
  <si>
    <t>Knight's Pennon, Parley</t>
  </si>
  <si>
    <t>Lantern of Revealing</t>
  </si>
  <si>
    <t>Craft Wondrous Item, invisibility purge</t>
  </si>
  <si>
    <t>Last Leaves of The Autumn Dryad</t>
  </si>
  <si>
    <t>Craft Wondrous Item, arcane eye, tree shape, whispering wind</t>
  </si>
  <si>
    <t>Life Link Badge</t>
  </si>
  <si>
    <t>Craft Wondrous Item, rejuvenate eidolon (Advanced Player's Guide)</t>
  </si>
  <si>
    <t>Loathsome Mirror</t>
  </si>
  <si>
    <t>Craft Wondrous Item, unadulterated loathing (Ultimate Magic)</t>
  </si>
  <si>
    <t>Lyre of Building</t>
  </si>
  <si>
    <t>Malleable Symbol</t>
  </si>
  <si>
    <t>Craft Wondrous Item, mass cure light wounds, creator must be able to channel energy</t>
  </si>
  <si>
    <t>Mallet of Building</t>
  </si>
  <si>
    <t>Manual of War</t>
  </si>
  <si>
    <t>Craft Wondrous Item, modify memory, creator must be a fighter</t>
  </si>
  <si>
    <t>Martyr's Tear</t>
  </si>
  <si>
    <t>Craft Wondrous Item, vampiric touch</t>
  </si>
  <si>
    <t>Marvelous Pigments</t>
  </si>
  <si>
    <t>Master's Perfect Golden Bell</t>
  </si>
  <si>
    <t>Craft Wondrous Item, banishment</t>
  </si>
  <si>
    <t>Mattock of The Titans</t>
  </si>
  <si>
    <t>Craft Wondrous Item, Craft Magic Arms and Armor, move earth</t>
  </si>
  <si>
    <t>+3 adamantine warhammer</t>
  </si>
  <si>
    <t>Migrus Locker</t>
  </si>
  <si>
    <t>Craft Wondrous Item, reincarnate or stone to flesh</t>
  </si>
  <si>
    <t>Mirror of Guarding Reflections</t>
  </si>
  <si>
    <t>Craft Wondrous Item, mirror image</t>
  </si>
  <si>
    <t>Mirror of Life Trapping</t>
  </si>
  <si>
    <t>Craft Wondrous Item, imprisonment</t>
  </si>
  <si>
    <t>Mirror of Mental Prowess</t>
  </si>
  <si>
    <t>Craft Wondrous Item, clairaudience/clairvoyance, detect thoughts, gate, legend lore</t>
  </si>
  <si>
    <t>Mirror of Opposition</t>
  </si>
  <si>
    <t>Craft Wondrous Item, clone</t>
  </si>
  <si>
    <t>Naga-scale Bindi</t>
  </si>
  <si>
    <t>Craft Wondrous Item, monstrous physique IV (Ultimate Magic)</t>
  </si>
  <si>
    <t>Necromancer's Athame</t>
  </si>
  <si>
    <t>Craft Wondrous Item, create undead, creator must be a necromancer</t>
  </si>
  <si>
    <t>Needles of Fleshgraving</t>
  </si>
  <si>
    <t>Craft Wondrous Item, shrink item, creator must have 5 ranks in Craft (tattoos)</t>
  </si>
  <si>
    <t>Nightdrops</t>
  </si>
  <si>
    <t>Noble's Vigilant Pillbox</t>
  </si>
  <si>
    <t>Craft Wondrous Item, delay poison, detect poison, remove disease, see invisibility</t>
  </si>
  <si>
    <t>Oil of Silence</t>
  </si>
  <si>
    <t>Craft Wondrous Item, silence</t>
  </si>
  <si>
    <t>Orb of Foul Abaddon</t>
  </si>
  <si>
    <t>Craft Wondrous Item, dread bolt (Ultimate Magic), creator must be evil</t>
  </si>
  <si>
    <t>Orb of Golden Heaven</t>
  </si>
  <si>
    <t>Craft Wondrous Item, bless water, consecrate, daylight, searing light</t>
  </si>
  <si>
    <t>Orb of Pure Law</t>
  </si>
  <si>
    <t>Craft Wondrous Item, arrow of law (Ultimate Magic), detect chaos, detect law, dispel chaos</t>
  </si>
  <si>
    <t>Orb of Storms</t>
  </si>
  <si>
    <t>Craft Wondrous Item, control weather, endure elements, storm of vengeance</t>
  </si>
  <si>
    <t>Orb of Utter Chaos</t>
  </si>
  <si>
    <t>Craft Wondrous Item, aid, dispel magic, entropic shield</t>
  </si>
  <si>
    <t>Origami Swarm</t>
  </si>
  <si>
    <t>Ornament of Healing Light</t>
  </si>
  <si>
    <t>Craft Wondrous Item, sacred bond (Advanced Player's Guide)</t>
  </si>
  <si>
    <t>Page of Spell Knowledge 1st-level</t>
  </si>
  <si>
    <t>Craft Wondrous Item, creator must be able to cast the spell contained in the page</t>
  </si>
  <si>
    <t>Page of Spell Knowledge 2nd-level</t>
  </si>
  <si>
    <t>Page of Spell Knowledge 3rd-level</t>
  </si>
  <si>
    <t>Page of Spell Knowledge 4th-level</t>
  </si>
  <si>
    <t>Page of Spell Knowledge 5th-level</t>
  </si>
  <si>
    <t>Page of Spell Knowledge 6th-level</t>
  </si>
  <si>
    <t>Page of Spell Knowledge 7th-level</t>
  </si>
  <si>
    <t>Page of Spell Knowledge 8th-level</t>
  </si>
  <si>
    <t>Page of Spell Knowledge 9th-level</t>
  </si>
  <si>
    <t>Pearl of The Sirines</t>
  </si>
  <si>
    <t>Craft Wondrous Item, freedom of movement, water breathing</t>
  </si>
  <si>
    <t>Philter of Love</t>
  </si>
  <si>
    <t>Craft Wondrous Item, charm monster, permanency</t>
  </si>
  <si>
    <t>Pipes of Dissolution</t>
  </si>
  <si>
    <t>Pipes of Haunting</t>
  </si>
  <si>
    <t>Craft Wondrous Item, scare</t>
  </si>
  <si>
    <t>Pipes of Pain</t>
  </si>
  <si>
    <t>Craft Wondrous Item, sound burst, creator must have the bardic performance class ability</t>
  </si>
  <si>
    <t>Pipes of Sounding</t>
  </si>
  <si>
    <t>Pipes of The Sewers</t>
  </si>
  <si>
    <t>Craft Wondrous Item, charm animal, summon nature's ally I, wild empathy ability</t>
  </si>
  <si>
    <t>Polymorphic Pouch</t>
  </si>
  <si>
    <t>Craft Wondrous Item, polymorph, secret chest</t>
  </si>
  <si>
    <t>Portable Hole</t>
  </si>
  <si>
    <t>Prayer Wheel of Ethical Strength</t>
  </si>
  <si>
    <t>Craft Wondrous Item, align weapon</t>
  </si>
  <si>
    <t>Preserving Flask 1st-level</t>
  </si>
  <si>
    <t>Craft Wondrous Item, creator must be able to create alchemical extracts of the extract level to be stored</t>
  </si>
  <si>
    <t>Preserving Flask 2nd-level</t>
  </si>
  <si>
    <t>Preserving Flask 3rd-level</t>
  </si>
  <si>
    <t>Preserving Flask 4th-level</t>
  </si>
  <si>
    <t>Preserving Flask 5th-level</t>
  </si>
  <si>
    <t>Preserving Flask 6th-level</t>
  </si>
  <si>
    <t>Pyxes of Redirected Focus</t>
  </si>
  <si>
    <t>Racing Broom of Flying</t>
  </si>
  <si>
    <t>Craft Wondrous Item, haste, overland flight, permanency</t>
  </si>
  <si>
    <t>Restless Lockpicks</t>
  </si>
  <si>
    <t>Craft Wondrous Item, knock, mage hand</t>
  </si>
  <si>
    <t>Restorative Ointment</t>
  </si>
  <si>
    <t>Craft Wondrous Item, cure light wounds, neutralize poison, remove disease</t>
  </si>
  <si>
    <t>Ring Gates</t>
  </si>
  <si>
    <t>Rope of Climbing</t>
  </si>
  <si>
    <t>Rope of Entanglement</t>
  </si>
  <si>
    <t>Craft Wondrous Item, animate objects, animate rope or entangle</t>
  </si>
  <si>
    <t>Rope of Knots</t>
  </si>
  <si>
    <t>Salve of Slipperiness</t>
  </si>
  <si>
    <t>Craft Wondrous Item, grease</t>
  </si>
  <si>
    <t>Scabbard of Honing</t>
  </si>
  <si>
    <t>Craft Wondrous Item, mending</t>
  </si>
  <si>
    <t>Scabbard of Keen Edges</t>
  </si>
  <si>
    <t>Craft Wondrous Item, keen edge</t>
  </si>
  <si>
    <t>Scabbard of Stanching</t>
  </si>
  <si>
    <t>Craft Wondrous Item, cure light wounds</t>
  </si>
  <si>
    <t>Scabbard of Vigor</t>
  </si>
  <si>
    <t>School of Eyes</t>
  </si>
  <si>
    <t>Craft Wondrous Item, prying eyes</t>
  </si>
  <si>
    <t>Seeker's Sight</t>
  </si>
  <si>
    <t>Seer's Tea</t>
  </si>
  <si>
    <t>Craft Wondrous Item, augury or divination</t>
  </si>
  <si>
    <t>Sheath of Bladestealth</t>
  </si>
  <si>
    <t>Shroud of Disintegration</t>
  </si>
  <si>
    <t>Craft Wondrous Item, disintegrate</t>
  </si>
  <si>
    <t>Silversheen</t>
  </si>
  <si>
    <t>Craft Wondrous Item</t>
  </si>
  <si>
    <t>Singing Bell of Striking</t>
  </si>
  <si>
    <t>Craft Wondrous Item, versatile weapon (Advanced Player's Guide)</t>
  </si>
  <si>
    <t>Snapleaf</t>
  </si>
  <si>
    <t>Craft Wondrous Item, feather fall, invisibility</t>
  </si>
  <si>
    <t>Soul Soap</t>
  </si>
  <si>
    <t>Craft Wondrous Item, resistance</t>
  </si>
  <si>
    <t>Sovereign Glue</t>
  </si>
  <si>
    <t>Steadfast Gut-stone</t>
  </si>
  <si>
    <t>Craft Wondrous Item, magic stone, shield other</t>
  </si>
  <si>
    <t>Stone Familiar</t>
  </si>
  <si>
    <t>Craft Wondrous Item, share memory (Ultimate Magic), creator must be a witch</t>
  </si>
  <si>
    <t>Stone Horse, Courser</t>
  </si>
  <si>
    <t>Craft Wondrous Item, animate objects, flesh to stone</t>
  </si>
  <si>
    <t>Stone Horse, Destrier</t>
  </si>
  <si>
    <t>Stone of Alarm</t>
  </si>
  <si>
    <t>Craft Wondrous Item, alarm</t>
  </si>
  <si>
    <t>Stone of Alliance</t>
  </si>
  <si>
    <t>Craft Wondrous Item, shield other, status</t>
  </si>
  <si>
    <t>Stone of Conjuring Earth Elementals</t>
  </si>
  <si>
    <t>Stone of Good Luck (luckstone)</t>
  </si>
  <si>
    <t>Stone Salve</t>
  </si>
  <si>
    <t>Craft Wondrous Item, stone to flesh, stoneskin</t>
  </si>
  <si>
    <t>Stubborn Nail</t>
  </si>
  <si>
    <t>Craft Wondrous Item, arcane lock, mending</t>
  </si>
  <si>
    <t>Summoning Shackle</t>
  </si>
  <si>
    <t>Craft Wondrous Item, Extend Spell, dimensional anchor, summon monster I</t>
  </si>
  <si>
    <t>Summon-Slave Crystal</t>
  </si>
  <si>
    <t>Craft Wondrous Item, magic jar</t>
  </si>
  <si>
    <t>Sustaining Spoon</t>
  </si>
  <si>
    <t>Craft Wondrous Item, create food and water</t>
  </si>
  <si>
    <t>Traveler's Any-Tool</t>
  </si>
  <si>
    <t>Treasurer's Seal</t>
  </si>
  <si>
    <t>Craft Wondrous Item, alarm, arcane lock, fire trap</t>
  </si>
  <si>
    <t>Void Dust</t>
  </si>
  <si>
    <t>Void Pennant</t>
  </si>
  <si>
    <t>Volatile Vaporizer 1st-level</t>
  </si>
  <si>
    <t>Craft Wondrous Item, alchemical allocation (Advanced Player's Guide)</t>
  </si>
  <si>
    <t>Volatile Vaporizer 2nd-level</t>
  </si>
  <si>
    <t>Volatile Vaporizer 3rd-level</t>
  </si>
  <si>
    <t>War Paint of The Terrible Visage</t>
  </si>
  <si>
    <t>Wasp Nest of Swarming</t>
  </si>
  <si>
    <t>Craft Wondrous Item, insect plague</t>
  </si>
  <si>
    <t>Waters of Transfiguration</t>
  </si>
  <si>
    <t>Well of Many Worlds</t>
  </si>
  <si>
    <t>Werewhistle</t>
  </si>
  <si>
    <t>Craft Wondrous Item, baleful polymorph</t>
  </si>
  <si>
    <t>Wind Fan</t>
  </si>
  <si>
    <t>Wind-caller Compass</t>
  </si>
  <si>
    <t>Craft Wondrous Item, alter winds (Advanced Player's Guide)</t>
  </si>
  <si>
    <t>Word Bottle</t>
  </si>
  <si>
    <t>Craft Wondrous Item, imbue with spell ability</t>
  </si>
  <si>
    <t>The beacon of true faith takes the form of an ornate torch made of electrum. It holds an undying magical flame that requires no fuel or air, and in the hands of most creatures it simply functions as an everburning torch. When held by a divine spellcaster, an outsider with an alignment subtype, or a creature of strong religious faith (GM's discretion, but usually requiring a feat or trait reflecting this devotion), the beacon gains additional powers based on the bearer's alignment. For example, a lawful good paladin gains access to the lawful and good powers, but a neutral cleric gains access to no powers. All of these are command-word activated. Chaotic (violet flame): Word of chaos once per day on command. Good (white flame): Allies within 30 feet of the beacon gain the benefits of protection from evil and heroism. Evil (black flame): Bearer is constantly under the effect of protection from good and may use harm twice per day. Lawful (golden flame): Dictum once per day on command.</t>
  </si>
  <si>
    <t>This tome bestows the ability to use the spells within its pages upon any bearer of any class. However, a bearer not already able to use spells gains one negative level for as long as the book is in her possession or while she makes use of its powers. A book of infinite spells contains 1d8+22 pages. The nature of each page is determined by a d% roll: 01-50, arcane spell; 51-100, divine spell. Determine the exact spell randomly. Once a page is turned, it can never be flipped back-paging through the book is a one-way trip. If the book is closed, it always opens again to the page it was on before the book was closed. When the last page is turned, the book vanishes. Once per day, the owner of the book can cast the spell to which the book is opened. If that spell happens to be one that is on the character's class spell list, she can cast it up to four times per day. The pages cannot be ripped out without destroying the book. Similarly, the spells cannot be cast as if from a scroll, nor can they be copied into a spellbook-their magic is bound permanently within the book itself. The owner of the book need not have the book in her possession in order to use its power. The book can be stored elsewhere and still allow its owner to cast spells by means of its power, so long as no other creature attempts to make use of the book, in so doing becoming its owner. Each time a spell is cast, there is a chance that the energy connected with its use causes the page to magically turn despite all precautions. The chance of a page turning depends on the spell the page contains and what sort of spellcaster the owner is. CHANCE OF CONDITION PAGE TURNING Caster employing a spell usable 10% by own class and level Caster employing a spell not usable 20% by own class and level Nonspellcaster employing divine spell 25% Nonspellcaster employing arcane spell 30% Treat each spell use as if a scroll were being employed, for purposes of determining casting time, spell failure, and so on.</t>
  </si>
  <si>
    <t>Branch of Life</t>
  </si>
  <si>
    <t>The branch of life can be destroyed by taking it to the heart of the Negative Energy Plane.</t>
  </si>
  <si>
    <t>Crown of The Iron King</t>
  </si>
  <si>
    <t>The crown is destroyed if a creature places the crown on its own head. This not only destroys the crown but it also kills the wearer. The wearer cannot be returned to life by any means short of divine intervention.</t>
  </si>
  <si>
    <t>A deck of many things is usually found in a box or leather pouch. Each deck contains a number of cards or plaques made of ivory or vellum. Each is engraved with glyphs, characters, and sigils. As soon as one of these cards is drawn from the pack, its magic is bestowed upon the person who drew it, for better or worse. The character with a deck of many things who wishes to draw a card must announce how many cards she will draw before she begins. Cards must be drawn within 1 hour of each other, and a character can never draw from this deck any more cards than she has announced. If the character does not willingly draw her allotted number (or if she is somehow prevented from doing so), the cards flip out of the deck on their own. If the Idiot or Jester is drawn, the possessor of the deck may elect to draw additional cards. Each time a card is taken from the deck, it is replaced (making it possible to draw the same card twice) unless the draw is the Jester or the Fool, in which case the card is discarded from the pack. A deck of many things contains 22 cards. To simulate the magic cards, you may want to use tarot cards, as indicated in the second column of the accompanying table. If no tarot deck is available, substitute ordinary playing cards instead, as indicated in the third column. The effects of each card, summarized on the table, are clarified below. Balance: The character must change to a radically different alignment. If the character fails to act according to the new alignment, she gains a negative level. Comet: The character must single-handedly defeat the next hostile monster or monsters encountered, or the benefit is lost. If successful, the character gains enough XP to attain the next experience level. Donjon: This card signifies imprisonment-either by the imprisonment spell or by some powerful being. All gear and spells are stripped from the victim in any case. Draw no more cards. Euryale: The medusa-like visage of this card brings a curse that only the Fates card or a deity can remove. The -1 penalty on all saving throws is otherwise permanent. The Fates: This card enables the character to avoid even an instantaneous occurrence if so desired, for the fabric of reality is unraveled and respun. Note that it does not enable something to happen. It can only stop something from happening or reverse a past occurrence. The reversal is only for the character who drew the card; other party members may have to endure the situation. Flames: Hot anger, jealousy, and envy are but a few of the possible motivational forces for the enmity. The enmity of the outsider can't be ended until one of the parties has been slain. Determine the outsider randomly, and assume that it attacks the character (or plagues her life in some way) within 1d20 days. Fool: The payment of XP and the redraw are mandatory. This card is always discarded when drawn, unlike all others except the Jester. Gem: This card indicates wealth. The jewelry is all gold set with gems, each piece worth 2,000, and the gems are worth 1,000 each. Idiot: This card causes the drain of 1d4+1 points of Intelligence immediately. The additional draw is optional. Jester: This card is always discarded when drawn, unlike all others except the Fool. The redraws are optional. Key: The magic weapon granted must be one usable by the character. It suddenly appears out of nowhere in the character's hand. Knight: The fighter appears out of nowhere and serves loyally until death. He or she is of the same race (or kind) and gender as the character. This fighter can be taken as a cohort by a character with the Leadership feat. Moon: This card bears the image of a moonstone gem with the appropriate number of wishes shown as gleams therein; sometimes it depicts a moon with its phase indicating the number of wishes (full = four; gibbous = three; half = two; quarter = one). These wishes are the same as those granted by the 9th-level wizard spell and must be used within a number of minutes equal to the number received. Rogue: When this card is drawn, one of the character's NPC friends (preferably a cohort) is totally alienated and made forever hostile. If the character has no cohorts, the enmity of some powerful personage (or community, or religious order) can be substituted. The hatred is secret until the time is ripe for it to be revealed with devastating effect. Ruin: As implied by its name, when this card is drawn, all nonmagical possessions of the drawer are lost. Skull: A dread wraith appears. The character must fight it alone-if others help, dread wraiths appear to fight them as well. If the character is slain, she is slain forever and cannot be revived, even with a wish or a miracle. Star: The 2 points are added to any ability the character chooses. They cannot be divided among two abilities. Sun: Roll for a medium wondrous item until a useful item is indicated. Talons: When this card is drawn, every magic item owned or possessed by the character is instantly and irrevocably lost, except for the deck. Throne: The character becomes a true leader in people's eyes. The castle gained appears in any open area she wishes (but the decision where to place it must be made within 1 hour). Vizier: This card empowers the character drawing it with the one-time ability to call upon a source of wisdom to solve any single problem or answer fully any question upon her request. The query or request must be made within 1 year. Whether the information gained can be successfully acted upon is another matter entirely. The Void: This black card spells instant disaster. The character's body continues to function, as though comatose, but her psyche is trapped in a prison somewhere-in an object on a far plane or planet, possibly in the possession of an outsider. A wish or a miracle does not bring the character back, instead merely revealing the plane of entrapment. Draw no more cards. PLAQUE TAROT CARD PLAYING CARD SUMMARY OF EFFECT Balance XI. Justice Two of spades Change alignment instantly. Comet Two of swords Two of diamonds Defeat the next monster you meet to gain one level. Donjon Four of swords Ace of spades You are imprisoned. Euryale Ten of swords Queen of spades -1 penalty on all saving throws henceforth. The Fates Three of cups Ace of hearts Avoid any situation you choose, once. Flames XV. The Devil Queen of clubs Enmity between you and an outsider. Fool 0. The Fool Joker (with trademark) Lose 10,000 experience points and you must draw again. Gem Seven of cups Two of hearts Gain your choice of 25 pieces of jewelry or 50 gems. Idiot Two of pentacles Two of clubs Lose 1d4+1 Intelligence. You may draw again. Jester XII. The Hanged Man Joker (without trademark) Gain 10,000 XP or two more draws from the deck. Key V. The Hierophant Queen of hearts Gain a major magic weapon. Knight Page of swords Jack of hearts Gain the service of a 4th-level fighter. Moon XVIII. The Moon Queen of diamonds You are granted 1d4 wishes. Rogue Five of swords Jack of spades One of your friends turns against you. Ruin XVI. The Tower King of spades Immediately lose all wealth and property. Skull XIII. Death Jack of clubs Defeat dread wraith or be forever destroyed. Star XVII. The Star Jack of diamonds Immediately gain a +2 inherent bonus to one ability score. Sun XIX. The Sun King of diamonds Gain beneficial medium wondrous item and 50,000 XP. Talons Queen of pentacles Ace of clubs All magic items you possess disappear permanently. Throne Four of wands King of hearts Gain a +6 bonus on Diplomacy checks plus a small castle. Vizier IX. The Hermit Ace of diamonds Know the answer to your next dilemma. The Void Eight of swords King of clubs Body functions, but soul is trapped elsewhere.</t>
  </si>
  <si>
    <t>This item can be destroyed by losing it in a wager with a deity of law. The deity must be unaware of the nature of the deck.</t>
  </si>
  <si>
    <t>A hammer of thunderbolts is destroyed if heated in a fire giant's forge and quenched in the blood of a good-aligned humanoid, which causes the iron of the hammer to become so brittle it shatters the next time it is used to strike. Only bathing it in a fire giant's blood can reverse its brittleness. Once shattered, nothing can repair it.</t>
  </si>
  <si>
    <t>+3 Large returning warhammer|+5 Large giant-bane returning thundering warhammer</t>
  </si>
  <si>
    <t>At first sight, the artifact appears to be nothing more than a piece of bone worn down to a near sphere, but when a creature picks it up, the knucklebone's true power and nature becomes apparent. When a creature holding the knucklebone of fickle fortune looks upon it, he sees that the bone is actually a perfectly shaped die with 20 sides, each side bearing a glowing red symbol of power. When the creature rolls the die, instead of falling to the floor it rolls upward in mid-air, stopping at the eye level of the creature who rolled it. It then takes its effect, based on the side immediately facing its caster. Roll a 20-sided die to determine the effect (see the table). For effects that are lost if the die is rolled again (such as #17) or a specific result is rolled (such as #14), the character is aware of this restriction. d20 RUNE NAME EFFECT 1 Eya-Doh The character gains 1 permanent negative level. 2 Bvu The character is subject to a powerful compulsion never to roll the knucklebone of fickle fortune again. He can shake this compulsion only by succeeding a DC 25 Will saving throw. He can attempt this saving throw only once per day. 3 Eij The character is affected by a harm spell (caster level 15th). 4 Hor The character is subject to a powerful compulsion to roll the knucklebone three more times immediately (Will DC 25 negates). All three of these rolls are made with a -5 penalty on the knucklebone's die roll (minimum 1). 5 Veh The character is blinded as with blindness/deafness (no saving throw). 6 Chu The character takes 5d10 points of cold damage (DC 25 Fort save for half) and moves at half speed for the next hour (a successful saving throw does not negate the reduced speed). 7 Roh For the next 24 hours, the character suffers a -2 penalty on all skill and ability checks. 8 Seh The character is paralyzed for 2d12 hours, as with hold monster, except he cannot attempt new saving throws to overcome the effect. 9 Kog For the next week, the character emits a horrible smell. He suffers a -4 penalty on Diplomacy and Stealth checks. 10 Vis Once, during the next 24 hours, the character can reroll a single die roll he has just made and take the second result, as if using the good fortune ability from the Luck domain. 11 Fyeh The character gains 100 points of fire immunity, as if using protection from energy. 12 Xal The character gains the benefits of a heroism spell for the next 200 minutes. 13 Yaq For the next 24 hours, when the character hits a target he is flanking with a melee weapon, the attack does +1d6 points of precision damage. 14 Gib Once in the next 24 hours, the character can cast faerie fire (caster level equal to his character level). This ability is lost if the character rolls this result again with the knucklebone of fickle fortune before the 24 hours is concluded. 15 Xku The character is immune to fear for the next 24 hours. 16 Lev Once in the next 24 hours, the character can cast a lightning bolt (caster level equal to his character level). This ability is lost if the character rolls this result again with the knucklebone of fickle fortune before the 24 hours is concluded. 17 Nhi For the next 7 days, when the character is the target of healing magic, he heals an additional 2d8 hit points. This effect is lost if the character rolls the knucklebone of fickle fortune again before the 7 days are concluded. 18 Zmi For the next 24 hours, whenever the character succeeds on a saving throw against a harmful effect that does half damage or partial effect on a failed save, the knucklebone's character takes no damage or suffers no effect. 19 Tem For the next 24 hours, the character automatically confirms all critical hits. 20 Eha-Zah The next time the character dies, he comes back from the dead the very next morning as if the subject of a resurrection spell. This effect is negated if the character rolls the knucklebone of fickle fortune again before he dies.</t>
  </si>
  <si>
    <t>The knucklebone of fickle fortune disappears if its Eha-Zah face (a 20 on the die) comes up on 20 consecutive rolls. Some sages believe that this does not destroy the artifact, and it instead reappears at some random spot in the world. Such knowledge is purely conjecture, for it is not known whether anyone has accomplished this improbable task.</t>
  </si>
  <si>
    <t>The monkey's paw is destroyed when its user retains the artifact and is cursed by it for 1,000 years.</t>
  </si>
  <si>
    <t>Runescarred Dragonship</t>
  </si>
  <si>
    <t>26 tons</t>
  </si>
  <si>
    <t>If a runescarred dragonship is t ken 100 miles inland, it crumbles to dust.</t>
  </si>
  <si>
    <t>Should a gate spell be cast upon a sphere of annihilation, there is a 50% chance (01-50 on d%) that the spell destroys it, a 35% chance (51-85) that the spell does nothing, and a 15% chance (86-100) that a gap is torn in the spatial fabric, catapulting everything within a 180-foot radius into another plane. If a rod of cancellation touches a sphere of annihilation, they negate each other in a tremendous explosion. Everything within a 60- foot radius takes 2d6 x 10 points of damage. Dispel magic and mage's disjunction have no effect on a sphere.</t>
  </si>
  <si>
    <t>Staff of The Magi</t>
  </si>
  <si>
    <t>A long wooden staff, shod in iron and inscribed with sigils and runes of all types, this potent artifact contains many spell powers and other functions. Unlike a normal staff, a staff of the magi holds 50 charges and cannot be recharged normally. Some of its powers use charges, while others don't. A staff of the magi does not lose its powers if it runs out of charges. The following powers do not use charges: • Detect magic • Enlarge person (Fortitude DC 15 negates) • Hold portal • Light • Mage armor • Mage hand The following powers drain 1 charge per usage: • Dispel magic • Fireball (10d6 damage, Reflex DC 17 half) • Ice storm • Invisibility • Knock • Lightning bolt (10d6 damage, Reflex DC 17 half) • Passwall • Pyrotechnics (Will or Fortitude DC 16 negates) • Wall of fire • Web These powers drain 2 charges per usage: • Monster summoning IX • Plane shift (Will DC 21 negates) • Telekinesis (400 maximum weight; Will DC 19 negates) A staff of the magi gives the wielder spell resistance 23. If this is willingly lowered, however, the staff can also be used to absorb arcane spell energy directed at its wielder, as a rod of absorption does. Unlike the rod, this staff converts spell levels into charges rather than retaining them as spell energy usable by a spellcaster. If the staff absorbs enough spell levels to exceed its limit of 50 charges, it explodes as if a retributive strike had been performed (see below). The wielder has no idea how many spell levels are cast at her, for the staff does not communicate this knowledge as a rod of absorption does. (Thus, absorbing spells can be risky.)</t>
  </si>
  <si>
    <t>A staff of the magi can be broken for a retributive strike. Such an act must be purposeful and declared by the wielder. All charges in the staff are released in a 30-foot spread. All within 10 feet of the broken staff take hit points of damage equal to 8 times the number of charges in the staff, those between 11 feet and 20 feet away take points equal to 6 times the number of charges, and those 21 feet to 30 feet distant take 4 times the number of charges. A DC 23 Reflex save reduces damage by half. The character breaking the staff has a 50% chance (01-50 on d%) of traveling to another plane of existence, but if she does not (51-100), the explosive release of spell energy destroys her (no saving throw).</t>
  </si>
  <si>
    <t>Talisman of The Sphere</t>
  </si>
  <si>
    <t>A talisman of the sphere can be destroyed only by throwing the item into a sphere of annihilation.</t>
  </si>
  <si>
    <t>Weird Queen's Magpie</t>
  </si>
  <si>
    <t>The weird queen's magpie is destroyed if it enters the Positive Energy Plane.</t>
  </si>
  <si>
    <t>Axe of The Dwarvish Lords</t>
  </si>
  <si>
    <t>The Axe of the Dwarvish Lords rusts away to nothing if it is ever used by a goblin to behead a dwarven king.</t>
  </si>
  <si>
    <t>+6 keen throwing goblinoid bane dwarven waraxe</t>
  </si>
  <si>
    <t>Bottle of The Bound</t>
  </si>
  <si>
    <t>The Bottle of the Bound can be destroyed only if every creature bound within is slain or banished, and the empty container is then smashed with a holy weapon.</t>
  </si>
  <si>
    <t>Brazen Egg</t>
  </si>
  <si>
    <t>2 tons</t>
  </si>
  <si>
    <t>The Brazen Egg implodes if a devil with 20 or more Hit Dice ever enters the egg's interior. The devil and all other creatures within the egg are utterly destroyed in the implosion and cannot come back to existence with any effect short of a wish or miracle.</t>
  </si>
  <si>
    <t>Once the fortress of a legendary tyrant known only as the Storm King, this castle now wanders the known universe, sometimes at the whim of its master, but often as a drifting and aimless haunt of powerful monsters, ignorant of-or unable to tap into-its fantastic power. This grand and opulent castle is held aloft and propelled by a foundation of storm clouds constantly rumbling with thunder and crackling with electrical storms. Atop the massive storm cloud, the castle is shaped like a square, with 80-foot guard towers at each corner. At its center is a 140-foot tower with seven levels and more than 30 chambers. The central tower is well appointed with many halls, living chambers, suites, privies, kitchens (with pantries that magically replenish food stores every fortnight), and laboratories suitable for arcane and alchemical study. Each guard tower has living chambers and barracks for up to 25 guards, and one tower has an adjoining stable that can hold up to a dozen griffons, hippogriffs, pegasi, or even terrestrial mounts. In all, the tower can comfortably support a population of 300 Medium creatures. In order to fully take control of the castle, a creature must be at least 17th level, and must have the Leadership feat and 17 ranks in Knowledge (arcana). If the castle already has a master, that master must be defeated before another can take her place. The castle's movement is controlled by way of a control chamber located at the heart (a central chamber on its 4th floor). There, a font of pure elemental water serves as a scrying device for the castle's master, though it can view only places inside the castle or within 100 feet of it. The master (or a person she designates) can direct the castle's motion from within the chamber. It has a fly speed of 250 feet (clumsy) and uses the Fly skill modifier of the person controlling its motion; the castle can hover without needing to make a Fly check and never risks falling due to a failed check. When not being controlled, the castle moves randomly, sometimes changing direction every minute, sometimes holding the same course for days at a time, but always avoiding the ground or other hazards. It has the ability to travel to other planes, though no master other than the Storm King is known to have invoked this power. The master of the castle gains the following spell-like abilities. • Call lightning storm 1/day. The master must be in the control chamber or one of the towers to use this ability. • Guards and wards 1/day on the central tower. • Storm of vengeance 1/day. The master must be in the control chamber to use this ability, and the storm rains down from the castle's cloudy base upon everything within range underneath (2,200 feet). • Wind wall at will. This effect surrounds the entire castle at a range of 100 feet, and can be raised or lowered by the master (or a creature he or she designates) from the control room or any tower as a standard action.</t>
  </si>
  <si>
    <t>Codex of The Infinite Planes</t>
  </si>
  <si>
    <t>The Codex of the Infinite Planes is destroyed if one page is torn out and left on each plane in existence. Note that tearing out a page immediately triggers a catastrophe.</t>
  </si>
  <si>
    <t>Silverfang</t>
  </si>
  <si>
    <t>Craft Magic Arms and Armor, death ward, halt undead</t>
  </si>
  <si>
    <t>AP 62</t>
  </si>
  <si>
    <t>+1 undead bane mithral rapier</t>
  </si>
  <si>
    <t>Deathbalm Talisman</t>
  </si>
  <si>
    <t>Craft Wondrous Item, lesser restoration, neutralize poison, remove disease</t>
  </si>
  <si>
    <t>Maiden's Helm</t>
  </si>
  <si>
    <t>Craft Wondrous Item, cause fear, command</t>
  </si>
  <si>
    <t>Orb of Consumption</t>
  </si>
  <si>
    <t>Craft Wondrous Item, bestow curse, eagle's splendor</t>
  </si>
  <si>
    <t>Wax of Defiance</t>
  </si>
  <si>
    <t>Craft Wondrous Item, break enchantment, silence</t>
  </si>
  <si>
    <t>Whispering Coin</t>
  </si>
  <si>
    <t>Craft Wondrous Item, augury, resistance</t>
  </si>
  <si>
    <t>Glaive-guisarme of The Vanguard</t>
  </si>
  <si>
    <t>Knights of The Inner Sea</t>
  </si>
  <si>
    <t>+1 glaive-guisarme|+3 glaive-guisarme</t>
  </si>
  <si>
    <t>Knight-captain's Lance</t>
  </si>
  <si>
    <t>Craft Magic Arms and Armor, divine favor</t>
  </si>
  <si>
    <t>War Lance</t>
  </si>
  <si>
    <t>+3 lance</t>
  </si>
  <si>
    <t>Armiger's Panoply</t>
  </si>
  <si>
    <t>Craft Wondrous Item, effortless armorUC</t>
  </si>
  <si>
    <t>Bridle of Tricks (3 Tricks)</t>
  </si>
  <si>
    <t>Craft Wondrous Item, speak with animals, creator must have 5 ranks in the Handle Animal skill</t>
  </si>
  <si>
    <t>Bridle of Tricks (4 Tricks)</t>
  </si>
  <si>
    <t>Bridle of Tricks (5 Tricks)</t>
  </si>
  <si>
    <t>1,250gp</t>
  </si>
  <si>
    <t>Champion's Banner</t>
  </si>
  <si>
    <t>Craft Wondrous Item, eagle's splendor, creator must have 5 ranks in the Knowledge (nobility) skill</t>
  </si>
  <si>
    <t>Commander's Banner</t>
  </si>
  <si>
    <t>Craft Wondrous Item, eagle's splendor, creator must have 5 ranks in the Diplomacy skill</t>
  </si>
  <si>
    <t>Crusader's Tabard</t>
  </si>
  <si>
    <t>War Saddle</t>
  </si>
  <si>
    <t>Craft Wondrous Item, speak with animals, creator must have 5 ranks in the Ride skill</t>
  </si>
  <si>
    <t>Apollyon Ring</t>
  </si>
  <si>
    <t>Artifacts &amp; Legends</t>
  </si>
  <si>
    <t>The shatters if Apollyon, Horseman of Pestilence, is slain. Alternatively, the ring is destroyed if a creature immune to disease wears it and casts remove disease on at least one victim of every different disease known to the world.</t>
  </si>
  <si>
    <t>In order to destroy Blackaxe, the weapon must be used against a powerful magical tree, and while the sap on the blade is still fresh it must then be used to sever one of the demon lord Cyth-V'sug's many fungoid limbs. Doing so causes Blackaxe to explode in a burst of obsidian shrapnel and acid that deals 20d6 points of acid damage and 20d6 points of piercing damage to all within a 60-foot burst (DC 30 Reflex save for half ).</t>
  </si>
  <si>
    <t>+5 plant bane greataxe</t>
  </si>
  <si>
    <t>Bloodstones of Arazni</t>
  </si>
  <si>
    <t>[lawful]</t>
  </si>
  <si>
    <t>2 each</t>
  </si>
  <si>
    <t>Together, the tyrant Geb and the lich Arazni can destroy any of the Bloodstones, binding the organ inside into the withered form of the fallen hero as part of a 24-hour-long ritual.</t>
  </si>
  <si>
    <t>Book of The Damned: Complete</t>
  </si>
  <si>
    <t>The Book of the Damned contains the multiverse's single greatest collection of profane lore, detailing the evil planes and their denizens with an audacious comprehensiveness beyond that which a tome of its size should be able to physically contain. This blasphemous book consists of numerous scattered chapters divided into three volumes-daemonic, demonic, and diabolic. Should all chapters of those three volumes be united in their entirety, the completed compilation exhibits the following abilities. The complete Book of the Damned radiates a permanent unhallow effect in a 150-foot radius and a sympathy effect tuned to attract all evil creatures. Any creature of good alignment that willingly touches the tome must succeed at a DC 20 Fortitude save or be immediately slain. Additionally, while the Book of the Damned is outside of its repository (see below), any evil being of demigod-level power (daemonic harbingers, demon lords, infernal dukes) or greater using scry or a similar spell can view the Book of the Damned with no risk of being detected by the bearer. Finally, any creatures that make use of any of the tome's abilities are damned, condemned to one of the Lower Planes after death regardless of their deeds. Only the intervention of a deity can prevent this punishment. The complete compilation of the Book of the Damned can be used in multiple ways-as a profane talisman, as an obscene reference volume, and as a gate to the multiverse's most complete repository of unholy lore. Talisman: As long as the book is carried, its owner casts all spells with the evil descriptor as if she were two caster levels higher and gains a +5 bonus on all Charisma-based skills and checks made when interacting with evil outsiders. The bearer can also make use of the following spell-like abilities: At will-align weapon (evil only), bestow curse, detect evil, speak with dead 3/day-banishment, blasphemy, dictum, magic circle, unhallow, unholy aura, unholy blight, word of chaos 1/day-dimensional lock, gate, greater planar binding, soul bind Reference: Any character who can read Abyssal, Celestial, and Infernal and who spends a total of 30 days (not necessarily contiguously) studying the tome learns soul-tainting secrets- the ultimate blasphemies of all creation. The bearer gains a +10 bonus on Knowledge (planes) checks whenever she consults the book for 1 hour regarding a question. Additionally, the book's descriptions of Abaddon, the Abyss, and Hell prove so vivid that any teleportation to or within those planes always brings the caster to the desired location (no familiarity roll needed). The bearer of the Book of the Damned also gains a +5 bonus on the opposed Charisma check required by the planar binding spell (this bonus stacks with the +5 bonus the tome grants on interactions with evil outsiders). Once per day, the bearer can ask the tome a question relating to any profane topic; she then opens the book to a random page to find the answer, revealed as if the bearer had cast vision. The book also contains a copy of every spell with the evil spell descriptor. Repository: Once per day, the bearer of the Book of the Damned can cause the tome to disappear into its own internal demiplane, leaving behind a sinister shimmering portal. This reproduces the effects of a mage's magnificent mansion spell, allowing the bearer and those she chooses to enter an unnerving but semi-safe library filled with the countless volumes of blasphemous records the Book of the Damned merely serves as a window upon. The book and those within the repository are affected by a powerful nondetection effect, shielding all within from the sight of even the gods. Creatures do not age while inside, although upon leaving, they immediately age an amount equal to the time spent inside. While within the demiplane, visitors may access any of the powers described in the Reference section. Creatures of nonevil alignment find the macabre surroundings and frightening servants within the repository unsettling, and must succeed at a DC 30 Will save or be afflicted as if by the nightmare spell every time they attempt to rest within. Nothing can prevent this effect. The entrance to the Book of the Damned's repository can be entered by creatures other than those the bearer chooses on certain nights, specifically during lunar eclipses and the midnight hour on the night of a new moon, during which time the barely visible portal manifests as a normal door.</t>
  </si>
  <si>
    <t>The Book of the Damned must be divided into its varies chapters and each must be destroyed separately within the span of 1 day. The chapter on the daemonic requires the pages be scrubbed of ink by the tears of a good outsider, the pages of the demonic chapter must be fed to a good or lawful outsider, and the diabolic chapter must serve as kindling for a pyre that burns a good or chaotic outsider alive. If all of the chapters are not destroyed at the end of 1 day, any destroyed chapters reappear undamaged in an obscure corner of the multiverse.</t>
  </si>
  <si>
    <t>Briar</t>
  </si>
  <si>
    <t>CN</t>
  </si>
  <si>
    <t>empathy, speech, telepathy</t>
  </si>
  <si>
    <t>120 ft., darkvision</t>
  </si>
  <si>
    <t>3/day-barkskin (wielder only), blight (as swift action upon a creature it strikes in combat) 1/month-true resurrection (wielder only)</t>
  </si>
  <si>
    <t>If Briar is claimed by the nymph Nyrissa-of whom it is fundamentally a part-the blade gradually begins rejoining with the fey queen. If left in Nyrissa's possession, Briar fades out of existence over the course of a week. At the end of this time, the weapon is destroyed and Nyrissa regains her ability to love. Only one of the fey lords known as the Eldest can restore Briar once Nyrissa has reclaimed it.</t>
  </si>
  <si>
    <t>Aklo, Common, Sylvan</t>
  </si>
  <si>
    <t>+5 cold iron vorpal bastard sword</t>
  </si>
  <si>
    <t>Dancing Hut of Baba Yaga</t>
  </si>
  <si>
    <t>If the cauldron inside the Dancing Hut is used to open a gate within the cauldron itself, a rift in reality opens, destroying the hut's extradimensional interior and sucking in the exterior frame-likely destroying whoever activated the cauldron, and some posit much more than that. Only Baba Yaga knows the recipe to open this self-destruct portal, one ingredient of which is her own left eye.</t>
  </si>
  <si>
    <t>Harrow Deck of Many Things</t>
  </si>
  <si>
    <t>A Harrow Deck of Many Things is usually found wrapped in cloth or velvet and hidden away within a simple wooden case, but nothing marks it as being anything other than an oft-used and treasured focus of the Varisian fortune-telling art. As soon as one of the deck's cards is drawn at random, though, its nature becomes apparent and an effect determined by the chosen card is bestowed upon the user-often to life-altering effect. A bearer of a Harrow Deck of Many Things who wishes to draw a card must announce how many cards he will draw before doing so. These cards must be drawn within 1 hour of each other, and a character can never draw any more cards from the deck than he announced (unless the effect of a drawn card states otherwise). If the character does not willingly draw his allotted number or is somehow prevented from doing so, the cards flip out of the deck on their own after 1 hour. Future attempts to draw cards from the deck made by someone who has already drawn his allotted number reveal only blank cards. Each time a card is taken from the deck, it is replaced, making it possible to draw the same card twice. A Harrow Deck of Many Things contains 54 cards, with the effects of each detailed in the following Effects of the Harrow section.</t>
  </si>
  <si>
    <t>The Harrow Deck of Many Things possesses a strange sort of self-preservation. If the deck is damaged-regardless of how much damage it takes-one card is destroyed and the deck randomly teleports somewhere else on the plane. If it is somehow pursued and damaged again within 1 minute, another card is destroyed and the deck teleports again. If this process is repeated until no cards are remaining, the deck is destroyed. If the deck is not entirely destroyed, destroyed cards reappear at a rate of 1 per hour.</t>
  </si>
  <si>
    <t>Invidian Eye</t>
  </si>
  <si>
    <t>The Invidian Eye must be offered to 100 free-willed mortals who know nothing of its powers and be rejected by each.</t>
  </si>
  <si>
    <t>Lens of Galundari</t>
  </si>
  <si>
    <t>The Lens of Galundari can only be destroyed if a deity is freed from within. Although theoretically possible, it is unclear if a deity can be bound into the lens by normal means, but such a being's release would be so explosive as to shatter the lens.</t>
  </si>
  <si>
    <t>Orb of Dragon Mastery</t>
  </si>
  <si>
    <t>A dragon of the color the Orb of Dragon Mastery controls must willingly swallow the orb, an act that kills the dragon but also shatters the artifact.</t>
  </si>
  <si>
    <t>Orb of Dragonkin</t>
  </si>
  <si>
    <t>An Orb of Dragonkin shatters if subjected to the breath weapon of a true dragon of the same alignment as the orb's associated draconic creature.</t>
  </si>
  <si>
    <t>Orb of Dragonshape</t>
  </si>
  <si>
    <t>To destroy an Orb of Dragonshape that transforms the user into a good-aligned dragon, an evil dragon must use the orb to transform and sacrifice itself to save another. To destroy an orb tied to evil dragons, a good dragon must use it to transform and go on a rampage resulting in the death of more than 100 innocents.</t>
  </si>
  <si>
    <t>Armor of Skulls</t>
  </si>
  <si>
    <t>30 ft.</t>
  </si>
  <si>
    <t>3/day-fear (DC 16), freedom of movement, protection from energy, shout (DC 16)</t>
  </si>
  <si>
    <t>One who has never killed another creature must bind the Armor of Skulls in gold chains (worth 1,000,000), then slowly shatter the armor by shortening the chain by one link every day for 1,000 days.</t>
  </si>
  <si>
    <t>+4 greater electricity resistance breastplate</t>
  </si>
  <si>
    <t>Bound Blade</t>
  </si>
  <si>
    <t>constant- deathwatch 3/day-deeper darkness, rage, slow (DC 14)</t>
  </si>
  <si>
    <t>The Bound Blade shatters if used by a paladin of Abadar to slay a fallen paladin dedicated to Zon-Kuthon.</t>
  </si>
  <si>
    <t>+3 unholy adamantine bastard sword</t>
  </si>
  <si>
    <t>Crown of Fangs</t>
  </si>
  <si>
    <t>3/day-alter self, dominate person (DC 17), major image (DC 17), mirror image, mislead (DC 19)</t>
  </si>
  <si>
    <t>The Crown of Fangs is destroyed if struck by a holy sword forged by a once-mortal god.</t>
  </si>
  <si>
    <t>Howling Horn</t>
  </si>
  <si>
    <t>3/day-circle of death (DC 19), repulsion (DC 19), waves of exhaustion</t>
  </si>
  <si>
    <t>A performer must use the Howling Horn to make a successful DC 40 Perform (wind instruments) check to entertain a good-aligned deity.</t>
  </si>
  <si>
    <t>Shredskin</t>
  </si>
  <si>
    <t>3/day-deeper darkness, shadow walk (DC 19), symbol of pain (DC 17)</t>
  </si>
  <si>
    <t>The Shredskin must be taken to the Positive Energy Plane or Sarenrae's domain on Nirvana and exposed to direct light for 1 month.</t>
  </si>
  <si>
    <t>Staff of The Slain</t>
  </si>
  <si>
    <t>NG (Kolwyddon), LE (Kazavon)</t>
  </si>
  <si>
    <t>at will-detect magic, ventriloquism (DC 11) 3/day-create water, dimension door (during the day), lightning bolt (at night; DC 14), major image (DC 14), veil (DC 19) 1/day-hallucinatory terrain (DC 16), mirage arcana (DC 17)</t>
  </si>
  <si>
    <t>Unknown to either personality, destroying the staff requires submerging it for 24 hours in a pool of silver dragon tears.</t>
  </si>
  <si>
    <t>Throne of Nalt</t>
  </si>
  <si>
    <t>at will-detect evil, detect good, discern lies (DC 16) 3/day-dismissal (DC 17), greater command (DC 17) 1/day-planar binding (DC 19)</t>
  </si>
  <si>
    <t>The Throne of Nalt crumbles to dust if a person who wants nothing sits upon it and bequeaths all he has to another.</t>
  </si>
  <si>
    <t>Ring of Nine Facets</t>
  </si>
  <si>
    <t>If the wearer of the Ring of Nine Facets successfully shifts it through all nine facets twice (requiring a DC 105 Wisdom check and incurring 18d6 points of nonlethal damage) a tenth, black facet is revealed. This causes the ring to deal 2d6 points of lethal damage to any nonneutral (not solely neutral) wearer every round it is worn. The other powers of this new facet are a mystery, but the wearer can use the tenth facet to completely destroy the Ring of Nine Facets.</t>
  </si>
  <si>
    <t>Saint Cuthbert's Mace</t>
  </si>
  <si>
    <t>One who has borne Saint Cuthbert's Mace for a total of 3 years must use it to slay an evil demigod or greater power, causing the weapon to shatter.</t>
  </si>
  <si>
    <t>+5 axiomatic holy disruption heavy mace</t>
  </si>
  <si>
    <t>Scepter of Ages</t>
  </si>
  <si>
    <t>Adhering to laws beyond those of this reality, The Scepter of Ages cannot be destroyed, only carried to a time beyond the reach of modern users. Some say this has happened dozens of times, yet still the scepter has been rediscovered ages later, unearthed among ancient ruins or by geological upheavals.</t>
  </si>
  <si>
    <t>+4 heavy mace</t>
  </si>
  <si>
    <t>Scroll of Kakishon</t>
  </si>
  <si>
    <t>Containing even a small group of chaotic beings such as azatas, proteans, or demons will gradually cause Kakishon to unravel, while a larger group or a more powerful chaotic entity can rend the demiplane to shreds in moments.</t>
  </si>
  <si>
    <t>Shield of Aroden</t>
  </si>
  <si>
    <t>The Shield of Aroden is designed to be destroyed, but the supposedly invulnerable shards left by its destruction can be utterly destroyed if they are consumed by a chaotic neutral being at least as powerful as a demigod, such as the proteans' Speakers of the Depths or the Eldest known as Count Ranalc.</t>
  </si>
  <si>
    <t>+5 light fortification spell resistance (17) heavy wooden shield</t>
  </si>
  <si>
    <t>Skull of Ydersius</t>
  </si>
  <si>
    <t>More than just a powerful artifact, the Skull of Ydersius is the actual skull of a deity, the vessel through which the much-diminished god of serpents perceives and influences existence. Ydersius's clerics still receive spells from their prayers, granted by the skull regardless of its location or ownership. There is no way a mortal can block this effect. Possession of the skull grants several abilities. Blessing of Scales: All reptilian creatures (including worshipers of Ydersius, sorcerers with the serpentine or draconic bloodline, and druids wild-shaped into reptilian forms) within 160 feet of the Skull of Ydersius gain spell resistance 25 and fast healing 10. Unholy Aura: The skull treats the 80-foot-radius area around it as though an unhallow spell had been cast with the Skull of Ydersius as the point of origin. This effect carries with it two linked spells that affect only worshipers of Ydersius (death ward and freedom of movement), and two linked spells that affect all non-worshipers of Ydersius (bane and dimensional anchor). Voice of the Serpent: Once per day, a creature that touches the skull may cast commune to speak with Ydersius. A non-worshiper of Ydersius who uses this power must make a successful DC 25 Will save each time the power is used to avoid succumbing to a feeblemind spell. Any good-aligned creature that carries the Skull of Ydersius, even via an extradimensional space such as a portable hole, gains three negative levels. These negative levels remain as long as the skull is carried and disappear when the skull is released. These negative levels never result in actual level loss, but they cannot be overcome in any way (including restoration spells) while the skull is carried. A creature that suffers from these negative levels has a 50% spell failure chance on all divine spellcasting attempts.</t>
  </si>
  <si>
    <t>The only way to destroy the Skull of Ydersius is to reunite it with Ydersius's mindless, decapitated body. Doing so returns Ydersius to life, though in a weakened state. This manifestation can be combated and even slain, though it regenerates from nearly any wound short of re-decapitation. For an instant, before the whole body begins to regenerate, Ydersius's spirit is untethered from his form. If Ydersius is dragged to the Boneyard and slain in Pharasma's presence, the goddess of death can judge the serpent god, causing his body and skull to disintegrate to dust.</t>
  </si>
  <si>
    <t>Song of Extinction</t>
  </si>
  <si>
    <t>Any creature that makes a successful DC 35 Craft (traps) check while manipulating the music box can rig the device to play in reverse once. In this way, a bard can learn the Song of Extinction masterpiece, but backwards. Performing this reverse version of the Song of Extinction causes the music box to implode, but also kills the performer. The performer cannot be brought back to life by any means short of divine intervention.</t>
  </si>
  <si>
    <t>Asheia, Sword of Lust</t>
  </si>
  <si>
    <t>Common and Thassilonian (both speak and read)</t>
  </si>
  <si>
    <t>telepathy, 30 ft . Int 18, Wis ?, Cha ?</t>
  </si>
  <si>
    <t>3/day- create food and water, endure elements, cure serious wounds</t>
  </si>
  <si>
    <t>Each of the Seven Swords of Sin can be destroyed merely if commanded to break. That command, however, must come from the rightful runelord of the nation and school of magic associated with the blade.</t>
  </si>
  <si>
    <t>+5 flaming longsword</t>
  </si>
  <si>
    <t>Baraket, Sword of Pride</t>
  </si>
  <si>
    <t>+5 spell storing speed rapier</t>
  </si>
  <si>
    <t>Chellan, Sword of Greed</t>
  </si>
  <si>
    <t>Garvok, Sword of Wrath</t>
  </si>
  <si>
    <t>+5 returning throwing greatsword</t>
  </si>
  <si>
    <t>Shin-tari, Sword of Sloth</t>
  </si>
  <si>
    <t>+5 short sword</t>
  </si>
  <si>
    <t>Tannaris, Sword of Envy</t>
  </si>
  <si>
    <t>+5 defending bastard sword</t>
  </si>
  <si>
    <t>Ungarato, Sword of Gluttony</t>
  </si>
  <si>
    <t>+5 ghost touch vicious falchion</t>
  </si>
  <si>
    <t>Thorncrown of Iomedae</t>
  </si>
  <si>
    <t>If a paladin temporarily restored to life by the Thorncrown of Iomedae forsakes her deity and, of her own free will, swears herself to an evil force, the crown consumes the wearer in holy flames, destroying itself and its wearer utterly. Nothing can restore a traitorous paladin killed in this way.</t>
  </si>
  <si>
    <t>Vesper's Rapier</t>
  </si>
  <si>
    <t>Vesper's Rapier is destroyed if it is taken into a demiplane where time doesn't pass. Although this is the end of the sword, its true owner's existence is such that earlier incarnations of the weapon will continue to exist for ages.</t>
  </si>
  <si>
    <t>+3 keen speed sword</t>
  </si>
  <si>
    <t>Bone House</t>
  </si>
  <si>
    <t>A bone house has hit points and hardness and can be destroyed largely by mundane means. However, to fully destroy a bone house, its final hit point must be taken by a positive energy effect, requiring a cure spell or similar effect to be cast on the nearly ruined structure.</t>
  </si>
  <si>
    <t>Crown of The Simurgh</t>
  </si>
  <si>
    <t>Aside from making use of the crown of the simurgh's summoning ability, this artifact is also destroyed if it is taken onto the Plane of Shadow.</t>
  </si>
  <si>
    <t>Whatever their original purpose, Decemvirate helms seem designed to function as mantles of office. If one of these helms is worn by five or more individuals in one 24-hour period, it ceases to function for 1 day. If it is again worn by five or more individuals within 24 hours of regaining its properties, the helm permanently loses its magic properties.</t>
  </si>
  <si>
    <t>The Deck of Harrowed Tales can only be destroyed by completing a mythical series of 54 quests tied to each of the Harrow cards within. Only then can the final 55th quest be revealed, upon the completion of which the deck and the Harrowed Realm cease to exist.</t>
  </si>
  <si>
    <t>Hourglass of Shadows</t>
  </si>
  <si>
    <t>Casting a spell with the light descriptor on the Hourglass of Shadows renders it inoperative for 1 day per level of the spell. Casting sunburst on the Hourglass under the light of the noonday sun causes it to shatter. Similarly, a shadow urn broken in an area of full natural sunlight destroys the shadow within rather than releasing it.</t>
  </si>
  <si>
    <t>Id Portrait</t>
  </si>
  <si>
    <t>The id portrait can only be destroyed by painting a fresh portrait seated in the chair with marvelous pigments. The subject of this painting must be the original creator of the artifact.</t>
  </si>
  <si>
    <t>Maleficus Spike</t>
  </si>
  <si>
    <t>To destroy a maleficus spike, it must be hammered into a structure on the Abyss using a tool bearing the unholy symbol of any demon lord.</t>
  </si>
  <si>
    <t>60 ft., darkvision Int 10, Wis 12, Cha 14</t>
  </si>
  <si>
    <t>If a single wielder uses the Mantis Blade to slay nine rightful ruling monarchs, the weapon can be destroyed by a successful sunder maneuver.</t>
  </si>
  <si>
    <t>+2 axiomatic sawtooth sabre</t>
  </si>
  <si>
    <t>Ovinrbaane, Enemy of All Enemies</t>
  </si>
  <si>
    <t>60 ft.</t>
  </si>
  <si>
    <t>To destroy Ovinrbaane, its wielder must bring it to the Boneyard and strike three blows against his own gravestone, causing the sword to shatter.</t>
  </si>
  <si>
    <t>+3 wounding greatsword</t>
  </si>
  <si>
    <t>Phylactery of The Failed</t>
  </si>
  <si>
    <t>Casting resurrection upon a phylactery of the failed restores the would-be lich to life as a living spellcaster with the statistics the magic-user had before attempting the transformation into lichdom. This destroys the phylactery, but brings a powerful evil spellcaster back into being.</t>
  </si>
  <si>
    <t>If successfully used as a component in the creation of a lich or other undead, Raven's Head's power is broken forever.</t>
  </si>
  <si>
    <t>+3 undead bane heavy mace</t>
  </si>
  <si>
    <t>Serithtial</t>
  </si>
  <si>
    <t>LG</t>
  </si>
  <si>
    <t>Serithtial can only be destroyed if Kazavon-restored to life-or a great wyrm shadow dragon worshiper of Zon- Kuthon uses its breath weapon on the blade while it is unattended.</t>
  </si>
  <si>
    <t>+4 holy Zon-Kuthon bane bastard sword</t>
  </si>
  <si>
    <t>The Torc of Kostchtchie dissolves if boiled for 24 hours in the cauldron within the Dancing Hut of Baba Yaga.</t>
  </si>
  <si>
    <t>30 ft. hearing and tremorsense, true seeing</t>
  </si>
  <si>
    <t>A totem of Angazhan can be destroyed only by a Gorilla King (either acting on his own volition or while under the effects of magical control), who can damage the totem as if it were a normal item with hardness 8 and 100 hit points (or by succeeding at a DC 30 Strength check to break the totem in half ). of course, once a Gorilla King makes his first attack upon one of these totems, the blasphemy against Angazhan causes that Gorilla King to no longer count as a worshiper of Angazhan, and he can now be affected by the totem's panic aura. Worse, the affront allows the totem of Angazhan to attempt once per round to revoke that Gorilla King's reincarnated body. Each round the blasphemous Gorilla King remains within reach of the totem's senses, the Gorilla King must make a successful DC 25 Fortitude save to avoid being transformed back into whatever race the creature was before he was reincarnated. Once this occurs, the target is no longer a Gorilla King and can no longer damage the totem, but the totem can continue to use weird to attempt to slay the creature as long as it is able.</t>
  </si>
  <si>
    <t>Vernal Key</t>
  </si>
  <si>
    <t>The power of the Vernal Key is intrinsically tied to the Elemental Plane of Air, where it was created. It can only be destroyed by returning it to that plane and then using a rod of cancellation on it.</t>
  </si>
  <si>
    <t>Visionary Lens</t>
  </si>
  <si>
    <t>The visionary lens shatters if exposed to a wail of the banshee cast by someone wearing a medallion of thought projection.</t>
  </si>
  <si>
    <t>Demon Prince Armor</t>
  </si>
  <si>
    <t>The Demon Prince Armor dissolves if submerged in the tears of a demon lord. If that foul concoction is then drank by an angel, the armor is destroyed.</t>
  </si>
  <si>
    <t>+5 heavy fortification full plate</t>
  </si>
  <si>
    <t>Holding the item in a maximum-intensity blast of the celestial lens for 3 rounds destroys this artifact.</t>
  </si>
  <si>
    <t>Fork of The Forgotten One</t>
  </si>
  <si>
    <t>+5 flaming wounding unholy ranseur</t>
  </si>
  <si>
    <t>Jar of Dragon's Teeth</t>
  </si>
  <si>
    <t>If simultaneously hit with the breath weapon attacks of all the chromatic and metallic dragon types, the Jar of Dragon Teeth is destroyed within that convergence.</t>
  </si>
  <si>
    <t>An Orb of Dragonkind immediately shatters if it is caught in the breath weapon of a dragon who is a blood relative of the dragon trapped within. This causes everyone within 90 feet to be struck by the breath weapon of that dragon, released as the orb explodes.</t>
  </si>
  <si>
    <t>Perfection's Key</t>
  </si>
  <si>
    <t>Somewhere in the planes there is said to be an Impossible Lock-a mechanism so perfect that only this key can thwart it. If Perfection's Key is inserted into the Impossible Lock, the key is destroyed, but unlocks the Impossible Lock.</t>
  </si>
  <si>
    <t>The Shadowstaff fades away to nothingness if it is exposed to true sunlight for a continuous 24 hour period.</t>
  </si>
  <si>
    <t>The Shield of The Sun</t>
  </si>
  <si>
    <t>+5 Large shield</t>
  </si>
  <si>
    <t>Skullsoul</t>
  </si>
  <si>
    <t>The Skullsoul cannot be destroyed but it can be contained. As long as the Skullsoul stays pierced by either a weapon with the vorpal special ability or a holy avenger, it is contained and entirely inert until the sword is removed.</t>
  </si>
  <si>
    <t>-2 Cursed Sword</t>
  </si>
  <si>
    <t>-2 Sword</t>
  </si>
  <si>
    <t>Arrowbreak Bow</t>
  </si>
  <si>
    <t>+2 shortbow</t>
  </si>
  <si>
    <t>Berserking Sword</t>
  </si>
  <si>
    <t>Biting Battleaxe</t>
  </si>
  <si>
    <t>+2 battleaxe</t>
  </si>
  <si>
    <t>bracers of armor +5|bracers of armor -5</t>
  </si>
  <si>
    <t>Cape of Anchoring</t>
  </si>
  <si>
    <t>cape of the mountebank</t>
  </si>
  <si>
    <t>Cursed Backbiter Spear</t>
  </si>
  <si>
    <t>+2 shortspear</t>
  </si>
  <si>
    <t>Deadly Returns Throwing Axe</t>
  </si>
  <si>
    <t>+2 returning throwing axe</t>
  </si>
  <si>
    <t>Drums of Lethargy</t>
  </si>
  <si>
    <t>drums of haste</t>
  </si>
  <si>
    <t>Dust of Sneezing And Choking</t>
  </si>
  <si>
    <t>Eyes of Blindness</t>
  </si>
  <si>
    <t>Any glasses or lenses</t>
  </si>
  <si>
    <t>+1 studded leather</t>
  </si>
  <si>
    <t>Headband of Stupidity</t>
  </si>
  <si>
    <t>headband of vast intellect +4</t>
  </si>
  <si>
    <t>Heavy Hammer</t>
  </si>
  <si>
    <t>+2 warhammer</t>
  </si>
  <si>
    <t>warhammer</t>
  </si>
  <si>
    <t>Mask of Ugliness</t>
  </si>
  <si>
    <t>any magical mask or a headband of alluring charisma</t>
  </si>
  <si>
    <t>Nearfiring Bow</t>
  </si>
  <si>
    <t>+2 distance shortbow</t>
  </si>
  <si>
    <t>-4 shortbow</t>
  </si>
  <si>
    <t>One-way Window</t>
  </si>
  <si>
    <t>mirror of life trapping, mirror of opposition</t>
  </si>
  <si>
    <t>Ornery Pistol</t>
  </si>
  <si>
    <t>any pistol</t>
  </si>
  <si>
    <t>+2 pistol</t>
  </si>
  <si>
    <t>Pauldrons of The Jackass</t>
  </si>
  <si>
    <t>any pauldrons</t>
  </si>
  <si>
    <t>Petrifying Cloak</t>
  </si>
  <si>
    <t>Ring of Lifebleed</t>
  </si>
  <si>
    <t>ring of regeneration</t>
  </si>
  <si>
    <t>Ring of Spell Devouring</t>
  </si>
  <si>
    <t>ring of spell storing (any) or a ring of spell turning</t>
  </si>
  <si>
    <t>robe of blending, robe of bones, robe of eyes, robe of scintillating colors, robe of stars, robe of the archmagi, robe of useful items</t>
  </si>
  <si>
    <t>rod of flame extinguishing</t>
  </si>
  <si>
    <t>Rod of Foiled Magic</t>
  </si>
  <si>
    <t>This rod is similar in appearance to a metamagic rod. Once a creature picks up such a rod, it cannot be discarded without use of a remove curse spell or similar magic. Each time the wielder casts a spell, he takes the rod of foiled magic in hand and treats the caster level of the spell as 2 levels lower. If this would reduce the caster level to 0 or lower, than the caster has only a 50% chance of casting the spell (any chance of arcane spell failure is added to this percentile chance), but if he is able to cast the spell, the spell has a caster level of 1st.</t>
  </si>
  <si>
    <t>Any metamagic rod</t>
  </si>
  <si>
    <t>Scattershot Bracers</t>
  </si>
  <si>
    <t>bracers of archery, either greater or lesser</t>
  </si>
  <si>
    <t>Staff of Occasional Wonder</t>
  </si>
  <si>
    <t>A staff of occasional wonder can appear to be any magical staff, and in fact such items are usually the result of accidents during an attempted crafting of the staff it appears to be. It usually functions as intended, but each time someone uses the staff, they must roll d%. On a roll of 1-10, instead of the desired effect, the staff acts like a rod of wonder (see page 185).</t>
  </si>
  <si>
    <t>any staff</t>
  </si>
  <si>
    <t>Unguent of Aging</t>
  </si>
  <si>
    <t>unguent of timelessness</t>
  </si>
  <si>
    <t>Unlucky Figurine</t>
  </si>
  <si>
    <t>any figurine of wondrous power</t>
  </si>
  <si>
    <t>Unstable Musket</t>
  </si>
  <si>
    <t>+1 musket</t>
  </si>
  <si>
    <t>Unwieldy Glaive</t>
  </si>
  <si>
    <t>+2 glaive</t>
  </si>
  <si>
    <t>blessed book, manual of bodily health, manual of gainful exercise, manual of quickness of action, tome of clear thoughts</t>
  </si>
  <si>
    <t>Armor of The Shadow Lord</t>
  </si>
  <si>
    <t>Craft Magic Arms and Armor, grease, invisibility, silence, creator must have the sneak attack class feature</t>
  </si>
  <si>
    <t>neutral</t>
  </si>
  <si>
    <t>telepathy (Aklo, Common, and Elven)</t>
  </si>
  <si>
    <t>+4 greater shadow greater slick leather armor</t>
  </si>
  <si>
    <t>Hammer of Enemies</t>
  </si>
  <si>
    <t>Craft Magic Arms and Armor; monster summoning IV</t>
  </si>
  <si>
    <t>chaotic neutral</t>
  </si>
  <si>
    <t>30 ft., darkvision</t>
  </si>
  <si>
    <t>speech (Common)</t>
  </si>
  <si>
    <t>+3 bane warhammer</t>
  </si>
  <si>
    <t>Chomper</t>
  </si>
  <si>
    <t>chaotic evil</t>
  </si>
  <si>
    <t>Harbinger Rod</t>
  </si>
  <si>
    <t>Craft Rod, dimension door, knock, explosive runes, creator must be lawful good</t>
  </si>
  <si>
    <t>lawful good</t>
  </si>
  <si>
    <t>telepathy (Celestial; truespeech)</t>
  </si>
  <si>
    <t>Headband of The Sage</t>
  </si>
  <si>
    <t>Craft Wondrous Item, comprehend languages, fox's cunning, legend and lore, read magic</t>
  </si>
  <si>
    <t>telepathy (Common and 10 other languages)</t>
  </si>
  <si>
    <t>Helmet of The Golden General</t>
  </si>
  <si>
    <t>Craft Wondrous Item, the item's performance and teamwork feat, bless, eagle's splendor, prayer, scare, true strike</t>
  </si>
  <si>
    <t>neutral good</t>
  </si>
  <si>
    <t>speech (Common and four other languages)</t>
  </si>
  <si>
    <t>Lightning Bow</t>
  </si>
  <si>
    <t>Craft Magic Arms and Armor, call lightning, the willing service of one Huge lighting elemental for at least 100 years</t>
  </si>
  <si>
    <t>120 ft.</t>
  </si>
  <si>
    <t>speech (Auran)</t>
  </si>
  <si>
    <t>+3 adaptive composite longbows</t>
  </si>
  <si>
    <t>Lute of Discord</t>
  </si>
  <si>
    <t>Craft Wondrous Item, distracting cacophony ( Ultimate Magic), echolocation (Ultimate Magic), murderous command (Ultimate Magic)</t>
  </si>
  <si>
    <t>telepathy (Common and four other languages)</t>
  </si>
  <si>
    <t>Metamagician's Apprentice</t>
  </si>
  <si>
    <t>Craft Rod, the four metamagic feats the rod is to know</t>
  </si>
  <si>
    <t>lawful neutral</t>
  </si>
  <si>
    <t>telepathy (Common and eight other languages)</t>
  </si>
  <si>
    <t>+1 light mace|+1/+1 quarterstaff</t>
  </si>
  <si>
    <t>Obsession Ring</t>
  </si>
  <si>
    <t>Forge Ring, shield of faith, creator must be 15th level (or 9th level if the creator is a gnome)</t>
  </si>
  <si>
    <t>telepathy (Common and seven other languages)</t>
  </si>
  <si>
    <t>Rod That Should Not Be (lesser)</t>
  </si>
  <si>
    <t>Summon monster III</t>
  </si>
  <si>
    <t>None</t>
  </si>
  <si>
    <t>Rod That Should Not Be (greater)</t>
  </si>
  <si>
    <t>Summon monster V</t>
  </si>
  <si>
    <t>telepathy (Aklo)</t>
  </si>
  <si>
    <t>Shield of The Mage</t>
  </si>
  <si>
    <t>Craft Magic Arms and Armor, Scribe Scroll, creator must be an arcane spellcaster of at least 14th level</t>
  </si>
  <si>
    <t>telepathy (Common and six other languages)</t>
  </si>
  <si>
    <t>Singing Sword</t>
  </si>
  <si>
    <t>Craft Arms and Armor, keen edge, animate object, the soul of a willing bard of at least 8th level</t>
  </si>
  <si>
    <t>chaotic good</t>
  </si>
  <si>
    <t>+2 keen dancing longsword</t>
  </si>
  <si>
    <t>Fortifying Leeches</t>
  </si>
  <si>
    <t>AP 63</t>
  </si>
  <si>
    <t>Halflight Charm, Greater</t>
  </si>
  <si>
    <t>Craft Wondrous Item, darkvision, teleport</t>
  </si>
  <si>
    <t>Skin Harp</t>
  </si>
  <si>
    <t>Craft Wondrous Item, command undead, dominate person</t>
  </si>
  <si>
    <t>Spine Flail</t>
  </si>
  <si>
    <t>Craft Arms and Armor, blindness/deafness</t>
  </si>
  <si>
    <t>+2 flail</t>
  </si>
  <si>
    <t>Spy Eyes</t>
  </si>
  <si>
    <t>Wings of Flying, Lesser</t>
  </si>
  <si>
    <t>Scarf of The Suggestive Dance</t>
  </si>
  <si>
    <t>Craft Wondrous Item, hypnotism</t>
  </si>
  <si>
    <t>Murder's Mark</t>
  </si>
  <si>
    <t>Death Bill</t>
  </si>
  <si>
    <t>Craft Magic Arms and Armor, death knell, inflict critical wounds</t>
  </si>
  <si>
    <t>AP 64</t>
  </si>
  <si>
    <t>+1 scythe</t>
  </si>
  <si>
    <t>Crystalline Starknife</t>
  </si>
  <si>
    <t>Craft Magic Arms and Armor, daylight, shatter</t>
  </si>
  <si>
    <t>+2 starknife</t>
  </si>
  <si>
    <t>Doomsday Key</t>
  </si>
  <si>
    <t>neck (but see text)</t>
  </si>
  <si>
    <t>Craft Wondrous Item, bestow curse, doom, remove curse</t>
  </si>
  <si>
    <t>Doomsday Staff</t>
  </si>
  <si>
    <t>Craft Staff, bestow curse, confusion, control weather, doom, insanity, insect plague</t>
  </si>
  <si>
    <t>Flaying Halberd</t>
  </si>
  <si>
    <t>Craft Magic Arms and Armor, bleed, inflict critical wounds</t>
  </si>
  <si>
    <t>+1 halberd</t>
  </si>
  <si>
    <t>Lashing Aklys</t>
  </si>
  <si>
    <t>+1 aklys</t>
  </si>
  <si>
    <t>Craft Wondrous Item, soul bind</t>
  </si>
  <si>
    <t>Censer of Dreams</t>
  </si>
  <si>
    <t>Craft Wondrous Item, dream</t>
  </si>
  <si>
    <t>AP 65</t>
  </si>
  <si>
    <t>Crystal Ball of The Dark Void</t>
  </si>
  <si>
    <t>Craft Wondrous Item, scrying, sending</t>
  </si>
  <si>
    <t>Nightgaunt Mask</t>
  </si>
  <si>
    <t>Craft Wondrous Item, alter self, blindness/ deafness, summon monster VI</t>
  </si>
  <si>
    <t>Nightmare Rod</t>
  </si>
  <si>
    <t>Craft Rod, fear, nightmare, phantasmal killer, remove fear</t>
  </si>
  <si>
    <t>Slave Collar</t>
  </si>
  <si>
    <t>Craft Wondrous Item, status, telepathic bond</t>
  </si>
  <si>
    <t>Chupar Pick</t>
  </si>
  <si>
    <t>Craft Magic Arms and Armor, bleed, haste, one chupacabra fang</t>
  </si>
  <si>
    <t>Mystery Monsters Revisited</t>
  </si>
  <si>
    <t>+1 light pick of wounding</t>
  </si>
  <si>
    <t>Vitreous Goggles</t>
  </si>
  <si>
    <t>Craft Wondrous Item, faerie fire, locate creature</t>
  </si>
  <si>
    <t>Mokele-Mbembe Tail Whip</t>
  </si>
  <si>
    <t>Craft Magic Arms and Armor, shout</t>
  </si>
  <si>
    <t>+2 whip</t>
  </si>
  <si>
    <t>Mothman Memento</t>
  </si>
  <si>
    <t>Craft Wondrous Item, modify memory, nightmare, soul bind</t>
  </si>
  <si>
    <t>Sasquatch Skull</t>
  </si>
  <si>
    <t>darkskull</t>
  </si>
  <si>
    <t>Serpentseeker Bow</t>
  </si>
  <si>
    <t>Craft Magic Arms and Armor, locate creature, summon monster I</t>
  </si>
  <si>
    <t>+1 shortbow</t>
  </si>
  <si>
    <t>Leng Tea</t>
  </si>
  <si>
    <t>(phantasm)</t>
  </si>
  <si>
    <t>Bloodletting Thimble</t>
  </si>
  <si>
    <t>finger</t>
  </si>
  <si>
    <t>Forge Ring, enthrall</t>
  </si>
  <si>
    <t>Blood of The Night</t>
  </si>
  <si>
    <t>Deadly Draught</t>
  </si>
  <si>
    <t>Craft Wondrous Item, contingency</t>
  </si>
  <si>
    <t>Dread Heart of Life</t>
  </si>
  <si>
    <t>Force Net</t>
  </si>
  <si>
    <t>Craft Magic Arms and Armor, forcecage</t>
  </si>
  <si>
    <t>+1 ghost touch net</t>
  </si>
  <si>
    <t>Necklace of Fangs</t>
  </si>
  <si>
    <t>Stake of The Righteous</t>
  </si>
  <si>
    <t>Craft Magic Arms and Armor, hallow</t>
  </si>
  <si>
    <t>+1 silver stake</t>
  </si>
  <si>
    <t>Flamma Horacalcum</t>
  </si>
  <si>
    <t>AP 66</t>
  </si>
  <si>
    <t>The flame of a flamma horacalcum must be quenched in the shadow of a demigod who hasn't yet been born. ed to powerful destructive magical effects associated with fire (such as Xin's Palace), the light of the flamma horacalcum reveals images from the past. These images only manifest if the device's light is at its highest setting, and what exactly is revealed can vary-the light may reveal events from only a few hours past, or it may reveal things from hundreds of centuries gone. The various encounters within Xin's palace include sections on what the light of the flamma horacalcum reveals.</t>
  </si>
  <si>
    <t>Ghost Iron Scimitar</t>
  </si>
  <si>
    <t>Craft Magic Arms and Armor, animate objects, keen edge, plane shift</t>
  </si>
  <si>
    <t>+2 dancing keen ghost touch inubrix scimitar</t>
  </si>
  <si>
    <t>Guardian Key</t>
  </si>
  <si>
    <t>The guardian key must be steeped in the tears of a wistful clockwork lover and then used by that clockwork to unwind itself permanently.</t>
  </si>
  <si>
    <t>The Sihedron is a seven-pointed star that symbolizes the power of Thassilonian magic. Xin created the Sihedron as more than just a symbol of his power over the schools of magic he'd defined for his nation, though. It was initially meant to be a badge of his power over all of Thassilon, and a symbol of the unified nature of the nation's peoples. Each of the Sihedron's arms is made of a different skymetal, symbolizing how the nation of Thassilon was made of different races-Azlanti, Varisian, Shoanti, giant, elf, and others. Xin went further than merely making the Sihedron a symbol of harmony and diversity, though, and built into its functionality significant advantages when the artifact is shared among a number of allies. The powers granted by the Sihedron are greatest when it is used not by a lone individual, but by a group that works together toward a common goal, and whose members trust each other enough to effortlessly pass control of the powerful item between themselves swiftly and without a second thought. Alas, Xin's ideals for the diversity of Thassilon were misplaced, and even as his rule continued, he found himself increasingly paranoid and unwilling to share the powers granted by the Sihedron. The fact that the item was intended to be a powerful shared artifact but has never properly been used in this manner is one of the greatest ironies of Thassilon. The Sihedron itself is a relatively plain-looking item. The seven different hues of its composite metals help to give it some color, but the artifact lacks any of the decorative runes and markings that are so common on other Thassilonian artifacts. Even the artifact itself, built in the image of the sign of Lissala and the rune for the Thassilonian schools of magic, seems somewhat plain, lacking the Sihedron rune's distinctive hooklike shapes along its arms. In fact, these hooks are represented in the device by the placement of the seven ioun stone receptacles. Once the Sihedron is activated, it glows with a warm yellow light that sheds illumination as if via a daylight spell. To activate the Sihedron, a person need only touch the center of the star where all seven arms meet and concentrate as a swift action-the Sihedron immediately rises up into the air behind the user's head like a halo and floats along behind him wherever he goes, even teleporting along with him. Although the Sihedron is not in physical contact with the user, it is in all ways treated as if it were an attended object being held or carried. The Sihedron implants knowledge of all its powers and how to activate them into the mind of anyone who activates it in this way. Once activated, the Sihedron protects its user in a number of ways. First, it constantly infuses the wearer with magical energy, granting him fast healing 5. Second, it grants the user the constant effects of a foresight spell (providing a +2 insight bonus to AC and on Reflex saves, and preventing the user from ever being surprised or flat-footed). Third, up to once per day, the Sihedron can target its wearer with true resurrection the instant he is slain-he need not activate this power, as the Sihedron automatically triggers if the user is killed. When the user activates the Sihedron, he may select one of the star's points to be "ascendant." The Sihedron rotates so that this point is pointing upward, and he immediately gains an additional defense and the use of a spell-like ability, usable at will, as detailed below. The user may change which point is ascendant as a standard action by concentrating, but cannot change the point to an "oppositional" point. The effects granted by each of the Sihedron's points (as well as the two oppositional points for each) are listed at the end of this item description. As an immediate action (but no more often than once during any single combat round), the current user of the Sihedron may cause the artifact to instantaneously transfer itself to another willing creature within 120 feet. The Sihedron teleports from the current user and appears behind the head of the target creature. As it does so, it unleashes a surge of potent magic that affects both of these creatures, granting a +2 insight bonus on all saving throws for 1 round and healing each creature of 2d8+10 points of damage. This transfer occurs so quickly that it can grant the bonus on a saving throw after the saving throw itself has been rolled, but it must be made before the result of that role is confirmed by the GM. Likewise, the healing granted can occur in the instant before a creature actually takes damage from any source, which could heal a heavily wounded target before the additional damage renders it unconscious or even kills it. When the Sihedron is granted to a new target in this manner, the new target can automatically select which point of the Sihedron is ascendant, even if the point selected is oppositional to the previously active point. Each of the Sihedron's arms contains an ioun stone embedded in a small receptacle. These ioun stones cannot be removed as long as the Sihedron is whole, and they help to power the following additional abilities when one of the points is ascendant. Charity: Grants a +4 insight bonus to AC and dimensional anchor as a spell-like ability. Opposed by kindness and temperance. Generosity: Grants a +4 insight bonus on attack rolls and beast shape II as a spell-like ability. Opposed by humility and love. Humility: Grants a +8 insight bonus on skill checks and greater invisibility as a spell-like ability. Opposed by generosity and zeal. Kindness: Grants a +4 insight bonus on weapon damage rolls and ice storm as a spell-like ability. Opposed by charity and zeal. Love: Grants a +8 insight bonus on initiative checks and charm monster as a spell-like ability. Opposed by generosity and temperance. Temperance: Grants fast healing 10 (this replaces the standard fast healing granted by the Sihedron) and fear as a spell-like ability. Opposed by charity and love. Zeal: Grants a +8 insight bonus on concentration and caster level checks and dimension door as a spell-like ability. Opposed by humility and kindness.</t>
  </si>
  <si>
    <t>The Sihedron must be crushed under the foot of the Oliphaunt of Jandelay while it is being used by a character who willingly allows himself (along with the Sihedron) to be so destroyed. Xin was able to cause the Sihedron to break apart into its seven shards as an immediate action. Doing so causes an explosive blast of magical power capable of laying waste to a huge portion of the surrounding landscape as well as instantly slaying Xin, his rune giant assassin, and many other occupants of his palace. This did not destroy the Sihedron, however, and once the artifact is reforged, no known force can cause it to explode in this manner a second time.</t>
  </si>
  <si>
    <t>Buoyant Harpoon</t>
  </si>
  <si>
    <t>Craft Magic Arms and Armor, levitate, slow</t>
  </si>
  <si>
    <t>People of The North</t>
  </si>
  <si>
    <t>+1 harpoon</t>
  </si>
  <si>
    <t>Cloak of The Saga Keeper</t>
  </si>
  <si>
    <t>Craft Wondrous Item, guidance, resist energy</t>
  </si>
  <si>
    <t>Craft Wondrous Item, beast shape I, charm animal, detect animals or plants, endure elements, speak with animals, creator must have 5 ranks in Handle Animal and Ride</t>
  </si>
  <si>
    <t>Hex Nail</t>
  </si>
  <si>
    <t>Mammoth Lance</t>
  </si>
  <si>
    <t>Craft Magic Arms and Armor, animal growth, bull's strength</t>
  </si>
  <si>
    <t>Pelt of Primal Power</t>
  </si>
  <si>
    <t>Craft Wondrous Item, beast shape II, mage armor</t>
  </si>
  <si>
    <t>Saga of The Linnorm Kings</t>
  </si>
  <si>
    <t>Craft Wondrous Item, eagle's splendor, remove fear, creator must be a bard</t>
  </si>
  <si>
    <t>Shard of Winter</t>
  </si>
  <si>
    <t>Craft Magic Arms and Armor, ice storm, telepathic bond, creator must be a winter witch</t>
  </si>
  <si>
    <t>+1 frost dagger</t>
  </si>
  <si>
    <t>Attentive Mirror</t>
  </si>
  <si>
    <t>Craft Wondrous Item, Irriseni mirror sight (see page 73), status</t>
  </si>
  <si>
    <t>AP 67</t>
  </si>
  <si>
    <t>Cauldron of Overwhelming Allies</t>
  </si>
  <si>
    <t>Craft Wondrous Item, Spell Focus (conjuration), summon monster IV or summon nature's ally IV</t>
  </si>
  <si>
    <t>Cloak of The Yeti</t>
  </si>
  <si>
    <t>Craft Wondrous Item, barkskin, cause fear, endure elements</t>
  </si>
  <si>
    <t>Ice Floe Elixir</t>
  </si>
  <si>
    <t>Craft Wondrous Item, faerie fire, meld into stone, resist energy</t>
  </si>
  <si>
    <t>Icicle Wand</t>
  </si>
  <si>
    <t>Craft Magic Arms and Armor, Craft Wand, ice spearsISM, icicle daggerUM</t>
  </si>
  <si>
    <t>Wand</t>
  </si>
  <si>
    <t>Snowshoes of Northern Pursuit</t>
  </si>
  <si>
    <t>Craft Wondrous Item, feather stepAPG, longstrider, pass without trace</t>
  </si>
  <si>
    <t>Spear of Manhunting</t>
  </si>
  <si>
    <t>Craft Magic Arms and Armor, hold person, shrink item</t>
  </si>
  <si>
    <t>+1 boar spear</t>
  </si>
  <si>
    <t>Spiteful Cookie</t>
  </si>
  <si>
    <t>Craft Wondrous Item, beguiling giftAPG, feast of ashesAPG</t>
  </si>
  <si>
    <t>Suggestive Tea</t>
  </si>
  <si>
    <t>Craft Wondrous Item, modify memory, suggestion</t>
  </si>
  <si>
    <t>Circlet of Speaking</t>
  </si>
  <si>
    <t>Craft Wondrous Item, speak with animals</t>
  </si>
  <si>
    <t>Animal Archive</t>
  </si>
  <si>
    <t>Collar of Obedience</t>
  </si>
  <si>
    <t>Craft Wondrous Item, charm animal or mind fog</t>
  </si>
  <si>
    <t>Horseshoes of Sacred Silver</t>
  </si>
  <si>
    <t>Craft Magic Arms and Armor, Craft Wondrous Item, holy smite, creator must be good</t>
  </si>
  <si>
    <t>Pull-Ring of Scent</t>
  </si>
  <si>
    <t>Saddle of The Sky-River</t>
  </si>
  <si>
    <t>[air]</t>
  </si>
  <si>
    <t>[water]</t>
  </si>
  <si>
    <t>Craft Wondrous Item, air walk, hydraulic torrentAPG, water walk</t>
  </si>
  <si>
    <t>Familiar Metamagic Rod, Lesser</t>
  </si>
  <si>
    <t>The wielder can cast up to three spells per day that affect his familiar as though using the Familiar Spell feat.</t>
  </si>
  <si>
    <t>Craft Rod, Familiar Spell (see page 18)</t>
  </si>
  <si>
    <t>Familiar Metamagic Rod</t>
  </si>
  <si>
    <t>Familiar Metamagic Rod, Greater</t>
  </si>
  <si>
    <t>Figurine of Wondrous Power (glass walrus)</t>
  </si>
  <si>
    <t>Craft Wondrous Item, animate objects, water walk</t>
  </si>
  <si>
    <t>Instant Muzzle</t>
  </si>
  <si>
    <t>Craft Wondrous Item, fumbletongueUM, telekinesis</t>
  </si>
  <si>
    <t>Rod of Animal Training</t>
  </si>
  <si>
    <t>Craft Rod, charm animal</t>
  </si>
  <si>
    <t>Tamer's Whip</t>
  </si>
  <si>
    <t>[mind-affecting]</t>
  </si>
  <si>
    <t>[sonic]</t>
  </si>
  <si>
    <t>Craft Magic Arms and Armor, animal trance, snare, summon nature's ally I</t>
  </si>
  <si>
    <t>+1 animal-bane whip</t>
  </si>
  <si>
    <t>Arcanolembic</t>
  </si>
  <si>
    <t>Brew Potion, Craft Wondrous Item, 5 ranks in Craft (alchemy)</t>
  </si>
  <si>
    <t>Thornkeep</t>
  </si>
  <si>
    <t>Emberchill</t>
  </si>
  <si>
    <t>Craft Magic Arms and Armor, Improved Counterspell, dispel magic, ice storm, creator must be a caster of at least 10th level</t>
  </si>
  <si>
    <t>AP 68</t>
  </si>
  <si>
    <t>+1 frost sickle</t>
  </si>
  <si>
    <t>Everbloom's Rose</t>
  </si>
  <si>
    <t>Craft Arms and Armor, bless, remove fear</t>
  </si>
  <si>
    <t>+1 morningstar</t>
  </si>
  <si>
    <t>Hyperboreal Robe</t>
  </si>
  <si>
    <t>Craft Wondrous Item, chill touch, resistance</t>
  </si>
  <si>
    <t>Insidious Bear Trap</t>
  </si>
  <si>
    <t>Craft Wondrous Item, alarm, invisibility, snare</t>
  </si>
  <si>
    <t>Rimepelt</t>
  </si>
  <si>
    <t>Craft Wondrous Item, beast shape IV</t>
  </si>
  <si>
    <t>Ushanka of The Northlands</t>
  </si>
  <si>
    <t>Craft Wondrous Item, resistance, creator must have 5 ranks in Survival</t>
  </si>
  <si>
    <t>Discerning Goggles</t>
  </si>
  <si>
    <t>Craft Wondrous Item, detect good, detect evil</t>
  </si>
  <si>
    <t>Dungeoneers Handbook</t>
  </si>
  <si>
    <t>Evidentiary Dust</t>
  </si>
  <si>
    <t>Craft Wondrous Item, faerie fire, residual trackingAPG</t>
  </si>
  <si>
    <t>Dark Green Rhomboid Ioun Stone</t>
  </si>
  <si>
    <t>Craft Wondrous Item, detect poison, creator must be 12th level</t>
  </si>
  <si>
    <t>Deep Brown Sphere Ioun Stone</t>
  </si>
  <si>
    <t>Craft Wondrous Item, discern location, creator must be 12th level</t>
  </si>
  <si>
    <t>Lantern of Concealment</t>
  </si>
  <si>
    <t>Craft Wondrous Item, hide campsiteAPG</t>
  </si>
  <si>
    <t>Luminous Facet</t>
  </si>
  <si>
    <t>[light]</t>
  </si>
  <si>
    <t>Craft Wondrous Item, continual flame, prestidigitation</t>
  </si>
  <si>
    <t>Smear of Seeing</t>
  </si>
  <si>
    <t>Craft Wondrous Item, arcane eye, see through stone (Pathfinder Player Companion: Dwarves of Golarion 25)</t>
  </si>
  <si>
    <t>Teleporting Climbing Rig</t>
  </si>
  <si>
    <t>Craft Wondrous Item, dimension door</t>
  </si>
  <si>
    <t>Toxin Sponge</t>
  </si>
  <si>
    <t>Craft Wondrous Item, absorb toxicityUC</t>
  </si>
  <si>
    <t>Artrosa Ring</t>
  </si>
  <si>
    <t>AP 69</t>
  </si>
  <si>
    <t>The Artrosa Ring must be bathed in the light of Golarion's moon for 3 separate nights-once during the waxing moon, once during the full moon, and once during the waning moon. If the ring is then struck with Kostchtchie's adamantine warhammer in the Eon Pit in Artrosa on the night of the new moon, the Artrosa Ring is destroyed.</t>
  </si>
  <si>
    <t>Boots of The Winter Jarl</t>
  </si>
  <si>
    <t>Craft Wondrous Item, grace, endure elements, giant form I, pass without trace</t>
  </si>
  <si>
    <t>Cookbook of Arcane Augmentation</t>
  </si>
  <si>
    <t>This book is bound in dyed goatskin, and its coarse, thick pages are stained in a variety of colors and covered in wavering script; rough sketches; and diagrams of various plants, mystic symbols, and animal parts. A crude wooden spoon serves a bookmark. A cookbook of arcane augmentation contains recipes that allow an arcane spellcaster who prepares spells to augment her spells with specific metamagic effects through ritual preparation. A cookbook of arcane augmentation contains recipes for Ectoplasmic SpellAPG, Persistent SpellAPG, Rime SpellUM, and Sickening SpellAPG, and can be used to augment spells of 6th level or lower. Once per day, the spellcaster can augment a spell by following a recipe as part of her normal spell preparation. To prepare an augmented spell, the spellcaster must succeed at a Craft (alchemy) check (DC 15 + spell level) while mixing the recipe's ingredients in a cauldron. (The cost of these ingredients is negligible, and they are assumed to be readily available in a spell component pouch.) If the check succeeds, the spell is augmented with the recipe's metamagic feat. This doesn't change the spell slot of the augmented spell. On a failed check, that spell can't be augmented that day, but the caster can attempt to augment another spell. A spellcaster can prepare only a single augmented spell each time she prepares spells, and apply only one augmentation from the cookbook to any given spell, but can combine an augmentation with metamagic feats she possesses. In this case, only the feats possessed by the caster adjust the spell slot of the spell being cast. The book doesn't confer the associated metamagic feat on the owner, only the ability to use the given feat when spells are prepared.</t>
  </si>
  <si>
    <t>Craft Wondrous Item, Ectoplasmic SpellAPG, Persistent SpellAPG, Rime SpellUM, Sickening SpellAPG</t>
  </si>
  <si>
    <t>Frost-Thunder Hammer</t>
  </si>
  <si>
    <t>Craft Magic Arms and Armor, icy prisonUM</t>
  </si>
  <si>
    <t>Globe of Blizzards</t>
  </si>
  <si>
    <t>Craft Wondrous Item, control weather</t>
  </si>
  <si>
    <t>Icelink Chainmail</t>
  </si>
  <si>
    <t>Craft Magic Arms and Armor, frigid touchUM, wall of ice</t>
  </si>
  <si>
    <t>+2 chainmail</t>
  </si>
  <si>
    <t>Bondbreaker's Boots</t>
  </si>
  <si>
    <t>Craft Wondrous Item, unseen servant</t>
  </si>
  <si>
    <t>Champions of Purity</t>
  </si>
  <si>
    <t>Devil's Key</t>
  </si>
  <si>
    <t>Craft Magic Arms and Armor, consecrate, holy smite, plane shift, creator must be good</t>
  </si>
  <si>
    <t>+2 redeemed longsword</t>
  </si>
  <si>
    <t>Equalizer Shield</t>
  </si>
  <si>
    <t>Craft Magic Arms and Armor, antimagic field</t>
  </si>
  <si>
    <t>+1 mithral tower shield</t>
  </si>
  <si>
    <t>Field Medic's Breastplate</t>
  </si>
  <si>
    <t>Craft Magic Arms and Armor, cure light wounds, sanctuary</t>
  </si>
  <si>
    <t>Mantle of The Protector</t>
  </si>
  <si>
    <t>Craft Wondrous Item, shield other</t>
  </si>
  <si>
    <t>Phoenix Armor</t>
  </si>
  <si>
    <t>Craft Magic Arms and Armor, fire shield, fly</t>
  </si>
  <si>
    <t>+2 fire resistant full plate</t>
  </si>
  <si>
    <t>Rythius, The Kyton Scourge</t>
  </si>
  <si>
    <t>Craft Magic Arms and Armor, dimensional anchor, holy smite, creator must be good</t>
  </si>
  <si>
    <t>+1 kyton bane shock whip</t>
  </si>
  <si>
    <t>Seraphic Pistol</t>
  </si>
  <si>
    <t>Craft Magic Arms and Armor, versatile weapon</t>
  </si>
  <si>
    <t>+2 double-barreled pistol</t>
  </si>
  <si>
    <t>Staff of The Freed Man</t>
  </si>
  <si>
    <t>Craft Staff, detect secret doors, freedom, knock, passwall</t>
  </si>
  <si>
    <t>Tessarael's Book of Infinite Spells</t>
  </si>
  <si>
    <t>This narrow volume is bound in green leather with silver inlay shaped in the forms of letters from the elven alphabet. It gives off a moist, earthy smell, like a forest after a light rain. Unlike a standard book of infinite spells, Tessarael's book contains only spells of levels 0 through 4th, and only has 18 pages remaining. The nature of each page is determined by a d% roll, with results of 01-60 designating an arcane spell and 61-100 indicating a divine spell. To determine the level of the spell, roll another d% and consult the following table. d% Spell Level 01-05 0-level 06-45 1st-level 46-75 2nd-level 76-90 3rd-level 91-100 4th-level To determine the exact spell on a page, either consult Tables 5-27 through 5-31 or 5-37 through 5-41 in the GameMastery Guide or simply determine it randomly by another means. In all other ways (spells per day, effects on user, chance of page turning, and method of destruction), this book is equivalent to a standard book of infinite spells.</t>
  </si>
  <si>
    <t>Fangwood Keep</t>
  </si>
  <si>
    <t>Alpine Ice Axe</t>
  </si>
  <si>
    <t>Craft Wondrous Item, shatter, snow shapeHOG, creator must have 5 ranks in the Climb skill</t>
  </si>
  <si>
    <t>AP 70</t>
  </si>
  <si>
    <t>Amulet of Dragon's Breath</t>
  </si>
  <si>
    <t>Craft Wondrous Item, dragon's breathAPG</t>
  </si>
  <si>
    <t>Habit of The Winter Explorer</t>
  </si>
  <si>
    <t>Craft Wondrous Item, darkvision, endure elements, resist energy, vanishAPG</t>
  </si>
  <si>
    <t>Hide of The Dragonrider</t>
  </si>
  <si>
    <t>Craft Magic Arms and Armor, heroism, resist energy, shield or shield of faith, creator must have 5 ranks in the Ride skill</t>
  </si>
  <si>
    <t>+1 bolstering black dragonhide armor</t>
  </si>
  <si>
    <t>Figurine of Wondrous Power (obsidian raven)</t>
  </si>
  <si>
    <t>Craft Wondrous Item, animate objects, plane shift, sending</t>
  </si>
  <si>
    <t>Rimeblade</t>
  </si>
  <si>
    <t>Craft Magic Arms and Armor, Elemental SpellAPG, Rime SpellUM, chill metal or ice storm, flame blade, frigid touchUM</t>
  </si>
  <si>
    <t>+1 frost scimitar</t>
  </si>
  <si>
    <t>Truefrost Elixir</t>
  </si>
  <si>
    <t>Craft Wondrous Item, polar midnightUM</t>
  </si>
  <si>
    <t>Angel's Clarion</t>
  </si>
  <si>
    <t>Craft Wondrous Item, cure serious wounds, entangle, creator must worship an empyreal lord</t>
  </si>
  <si>
    <t>Chronicle of The Righteous</t>
  </si>
  <si>
    <t>The Chronicle of the Righteous is the collected records of the good Outer Planes as written by the exiled angel Tabris, who was ordered to catalog the lore of all the multiverse but was cast out of Heaven for his findings. The pages pertaining to the good Outer Planes lie within covers of beaten precious metals, bedecked with jewels of every color and inscribed with celestial iconography. Only a truly reverent individual, completely devoted to good, can open the Chronicle of the Righteous without an effort of will; for others, a successful DC 12 Will save is required to open the book. On a failed save, the individual decides she is unworthy of beholding the Chronicle and cannot attempt to open the book again for 24 hours. The Chronicle of the Righteous is written in Celestial. It details the geography of the good-aligned planes, the gods, empyreal lords, and celestial creatures who live there, and the unadulterated truths of these beings and their acts-truths that are sometimes heartening and at other times unsettling. Any evil-aligned creature who touches the Chronicle of the Righteous gains 1 negative level. This level cannot be restored until the character has remained more than 10 feet away from the book for 24 hours. Nongood creatures attempting to read the book must succeed at a DC 15 Will save or have their alignment permanently take one step toward good. A reader who spends 30 days (not necessarily consecutively) studying the book receives several benefits. The book contains copies of every conjuration (healing) spell and every spell with the good descriptor. The user gains a +4 bonus on all Knowledge (planes) checks if she uses the book as a resource (consulting it for at least 1 hour regarding a question), and its descriptions of the good-aligned planes are so accurate that any teleportation travel to or within those planes always brings the caster to the exact location desired. As long as the book is carried, the user is immediately aware of any action that might cause an alignment shift or a loss of standing with her deity, as if she wore a phylactery of faithfulness. The Chronicle of the Righteous is also surrounded by a permanent zone of truth, and creatures must succeed at a DC 15 Will save to tell a lie within 20 feet of the book. The bearer of the book casts all good spells as if she were 2 caster levels higher and gains a +2 bonus on all Charisma checks and Charisma-based skill checks when interacting with good creatures. Three times per day, the book can be used to cast one of the following spells: banishment, consecrate, greater planar binding, holy smite, holy word, sanctify weapons, and summon monster VII. Each time the Chronicle of the Righteous is referenced or used to cast a spell, there is a 10% chance that any empyreal lords on the same plane as the user instantly become aware of the book's precise location.</t>
  </si>
  <si>
    <t>The Chronicle of the Righteous can be destroyed by first bathing it in the blood of a fallen empyreal lord who has killed at least 100 good mortals and then burning it in a pit of hellfire.</t>
  </si>
  <si>
    <t>Empyreal Armor</t>
  </si>
  <si>
    <t>Craft Magic Arms and Armor, fire shield, limited wish or miracle</t>
  </si>
  <si>
    <t>+3 moderate fortification full plate</t>
  </si>
  <si>
    <t>Splendorous Ring</t>
  </si>
  <si>
    <t>Forge Ring, eagle's splendor, hypnotic pattern, creator must be good-aligned</t>
  </si>
  <si>
    <t>Staff of Wings</t>
  </si>
  <si>
    <t>Craft Staff, fly, mass flyAPG, overland flight, silent image</t>
  </si>
  <si>
    <t>Starknife of The Void</t>
  </si>
  <si>
    <t>Craft Magic Arms and Armor, blindness/deafness, telekinesis</t>
  </si>
  <si>
    <t>+2 returning starknife</t>
  </si>
  <si>
    <t>Sword of Vengeance</t>
  </si>
  <si>
    <t>Craft Magic Arms and Armor, holy smite, creator must be good</t>
  </si>
  <si>
    <t>+1 holy greatsword</t>
  </si>
  <si>
    <t>Orrery of Distant Worlds</t>
  </si>
  <si>
    <t>This portable orrery models Golarion's solar system, and is collapsible down to a 1-foot-diameter globe-expanding it out to its full size (about 4 feet across) or collapsing it takes 2d6 minutes. When expanded, the orrery of distant worlds becomes affixed to whatever surface it sits upon, functioning as if anchored to that surface via an immovable rod. If consulted, it grants a +10 bonus on all Knowledge (geography) checks made to navigate or to answer questions about outer space. Once per month, it may be used to contact alien minds on far-flung worlds-this works identically to the spell contact other plane (use the demigod line to determine the effects of the spell or to determine ability score decreases). At your discretion, use of the orrery can have unanticipated results, as it can accidentally release stored information when activated (see area D7 on page 24 for an example of this event). The 11 planetary spheres and the sun sphere can be detached and carried separately. As long as even one of these spheres is missing, the orrery cannot be collapsed or moved, nor can it be used to contact alien minds. Once detached, a planetary sphere carries 4 charges that can be used to activate a spell effect. The effects of the 12 spheres and the number of charges required to use a sphere's spell are as follows: • Sun-searing light (1 charge) • Aballon-haste (2 charges) • Castrovel-detect thoughts (1 charge) • Golarion-resilient sphere (4 charges) • Akiton-rage (1 charge) • Verces-align weapon (1 charge) • Eox-death ward (2 charges) • Triaxus-teleport (4 charges) • Liavara-dream (4 charges) • Bretheda-restoration (2 charges) • Apostae-fly (2 charges) • Aucturn-confusion (2 charges) A sphere can be recharged by replacing it on the orrery, at which point it may be recharged by an arcane spellcaster in the same method by which a staff is recharged.</t>
  </si>
  <si>
    <t>Doom Comes To Dustpawn</t>
  </si>
  <si>
    <t>Although it is a minor artifact, the orrery of distant worlds may be destroyed by regular damage. It has hardness 20 and 300 hit points, but has already taken 180 points of damage from the crash. Charges held within spheres remain usable even after the orrery is destroyed, but they can no longer be recharged.</t>
  </si>
  <si>
    <t>Amulet of Mighty Fists +1</t>
  </si>
  <si>
    <t>Craft Wondrous Item, greater magic fang, creator's caster level must be at least three times the amulet's bonus, plus any requirements of the melee weapon special abilities</t>
  </si>
  <si>
    <t>Amulet of Mighty Fists +2</t>
  </si>
  <si>
    <t>Amulet of Mighty Fists +3</t>
  </si>
  <si>
    <t>Amulet of Mighty Fists +4</t>
  </si>
  <si>
    <t>Amulet of Mighty Fists +5</t>
  </si>
  <si>
    <t>Cape of The Mountebank</t>
  </si>
  <si>
    <t>Maul of The Titans</t>
  </si>
  <si>
    <t>Craft Wondrous Item, Craft Magic Arms and Armor, clenched fist</t>
  </si>
  <si>
    <t>+3 greatclub</t>
  </si>
  <si>
    <t>Cassock of The Black Monk</t>
  </si>
  <si>
    <t>Craft Wondrous Item, divine favor, ghostbane dirgeAPG</t>
  </si>
  <si>
    <t>AP 71</t>
  </si>
  <si>
    <t>Dimensional Grenade</t>
  </si>
  <si>
    <t>Craft Magic Arms and Armor, dimension door, mass dazeUM</t>
  </si>
  <si>
    <t>M1914 concussion grenade</t>
  </si>
  <si>
    <t>Gas Mask</t>
  </si>
  <si>
    <t>Craft Wondrous Item, darkvision, fog cloud, life bubbleAPG</t>
  </si>
  <si>
    <t>Gas-Trap Cylinder</t>
  </si>
  <si>
    <t>Craft Wondrous Item, binding</t>
  </si>
  <si>
    <t>Maxim of Suppressive Fire</t>
  </si>
  <si>
    <t>Craft Magic Arms and Armor, phase door</t>
  </si>
  <si>
    <t>+2 Maxim M1910 machine gun</t>
  </si>
  <si>
    <t>Sniper's Helmet</t>
  </si>
  <si>
    <t>Craft Wondrous Item, eagle eyeAPG, hunter's eyeAPG</t>
  </si>
  <si>
    <t>Spectral Searchlight</t>
  </si>
  <si>
    <t>Craft Wondrous Item, continual flame, see invisibility</t>
  </si>
  <si>
    <t>Trumpet of Spirit Speaking</t>
  </si>
  <si>
    <t>Hezzilreen's Spellbook</t>
  </si>
  <si>
    <t>Craft Wondrous Item, erase, greater glyph of warding, creator must be a kobold</t>
  </si>
  <si>
    <t>Kobolds of Golarion</t>
  </si>
  <si>
    <t>Bloatstrike Tail</t>
  </si>
  <si>
    <t>Craft Magic Arms and Armor, enlarge person</t>
  </si>
  <si>
    <t>+1 pounder tail attachment</t>
  </si>
  <si>
    <t>Displacing Stone</t>
  </si>
  <si>
    <t>Craft Wondrous Item, move earth</t>
  </si>
  <si>
    <t>Dragon Herald Vestments</t>
  </si>
  <si>
    <t>Craft Magic Arms and Armor, resist energy</t>
  </si>
  <si>
    <t>Dwindling Bullet</t>
  </si>
  <si>
    <t>Craft Magic Arms and Armor, reduce person</t>
  </si>
  <si>
    <t>Imploding Stone</t>
  </si>
  <si>
    <t>Irradiating Tail</t>
  </si>
  <si>
    <t>Craft Magic Arms and Armor, remove disease</t>
  </si>
  <si>
    <t>+1 viridium long lash tail attachment</t>
  </si>
  <si>
    <t>Levitating Land Mine</t>
  </si>
  <si>
    <t>Craft Wondrous Item, hostile levitationUC, snare</t>
  </si>
  <si>
    <t>Paralyzing Snare</t>
  </si>
  <si>
    <t>Craft Wondrous Item, snare, hold monster</t>
  </si>
  <si>
    <t>Scarecrow Lure</t>
  </si>
  <si>
    <t>Craft Wondrous Item, mage hand, ventriloquism</t>
  </si>
  <si>
    <t>Trapped Beverage</t>
  </si>
  <si>
    <t>Craft Wondrous Item, summon swarm</t>
  </si>
  <si>
    <t>Trapped Puzzle Box</t>
  </si>
  <si>
    <t>Craft Wondrous Item, explosive runes</t>
  </si>
  <si>
    <t>Trapped Sword</t>
  </si>
  <si>
    <t>Craft Wondrous Item, Learn Ranger Trap, light, magic aura</t>
  </si>
  <si>
    <t>Banner of Tactical Command</t>
  </si>
  <si>
    <t>Craft Wondrous Item, tactical insight</t>
  </si>
  <si>
    <t>Quests and Campaigns</t>
  </si>
  <si>
    <t>Banner of Tactical Command, Lesser</t>
  </si>
  <si>
    <t>Diadem of Inspiring Rule</t>
  </si>
  <si>
    <t>Horn of Plenty</t>
  </si>
  <si>
    <t>Orb of Arcane Research</t>
  </si>
  <si>
    <t>Craft Wondrous Item, Scribe Scroll, read magic</t>
  </si>
  <si>
    <t>Talisman of Beast Training</t>
  </si>
  <si>
    <t>Craft Wondrous Item, charm animal</t>
  </si>
  <si>
    <t>Gourd of Fire Burping</t>
  </si>
  <si>
    <t>Craft Wondrous Item, burning hands or produce flame</t>
  </si>
  <si>
    <t>We Be Goblins Too</t>
  </si>
  <si>
    <t>Ring of The Binding Word</t>
  </si>
  <si>
    <t>Forge Ring, greater teleport, telepathic bond, a mortal must enter into a binding contract with a devil</t>
  </si>
  <si>
    <t>PFS S1-54</t>
  </si>
  <si>
    <t>Baba Yaga's Besom</t>
  </si>
  <si>
    <t>AP 72</t>
  </si>
  <si>
    <t>Baba Yaga's besom falls into pieces and is destroyed if it is used to sweep all of the rooms in all configurations of Baba Yaga's Dancing Hut within a 24-hour period.</t>
  </si>
  <si>
    <t>Baba Yaga's Mortar And Pestle</t>
  </si>
  <si>
    <t>Baba Yaga's mortar and pestle are destroyed if they are used under the light of a moon that shines on three worlds to grind to powder the hipbone of a maiden, the ribcage of a mother, and the spine of a crone-all taken from the same person.</t>
  </si>
  <si>
    <t>+1 quarterstaff</t>
  </si>
  <si>
    <t>Icecrown</t>
  </si>
  <si>
    <t>The Icecrown of Irrisen can be destroyed only if the perpetual winter that shrouds the land of Irrisen ends and the normal course of the seasons returns. In this case, the Icecrown melts away on the first day of Irrisen's new spring.</t>
  </si>
  <si>
    <t>Labrys of The Stone Idol</t>
  </si>
  <si>
    <t>Craft Magic Arms and Armor, bull's strength, earthquake, giant form I, lead bladesAPG, shrink item</t>
  </si>
  <si>
    <t>+3 stone impact greataxe</t>
  </si>
  <si>
    <t>Winter's Reach</t>
  </si>
  <si>
    <t>Craft Staff, cone of cold, dispel magic, freezing sphere, frostbiteUM, ice bodyUM, ice storm, icy prisonUM, wall of ice</t>
  </si>
  <si>
    <t>+3 icy burst quarterstaff</t>
  </si>
  <si>
    <t>Winter Collector</t>
  </si>
  <si>
    <t>Each winter collector has a unique means of destruction, which is left for the GM to develop, though successfully destroying a winter collector should be a trial worthy of gaining a mythic tier.</t>
  </si>
  <si>
    <t>Boots of The Vengeful Behir</t>
  </si>
  <si>
    <t>Dragonslayer's Handbook</t>
  </si>
  <si>
    <t>Death's Preservation Banded Mail</t>
  </si>
  <si>
    <t>Craft Magic Arms and Armor, contingency, gentle repose, limited wish or miracle, word of recall</t>
  </si>
  <si>
    <t>2 light fortification banded mail</t>
  </si>
  <si>
    <t>Dragonform Armor</t>
  </si>
  <si>
    <t>Craft Magic Arms and Armor, form of the dragon I</t>
  </si>
  <si>
    <t>+1 leather armor</t>
  </si>
  <si>
    <t>Dragon's Tail</t>
  </si>
  <si>
    <t>Craft Magic Arms and Armor, resonating wordUM, summon monster I</t>
  </si>
  <si>
    <t>+2 dragonbane guisarme</t>
  </si>
  <si>
    <t>Elixir of Elemental Protection</t>
  </si>
  <si>
    <t>Hexing Runes</t>
  </si>
  <si>
    <t>Craft Wondrous Item, Spell Focus (abjuration), resistance, creator must be able to use the ward hexAPG</t>
  </si>
  <si>
    <t>Incense of Dulled Senses</t>
  </si>
  <si>
    <t>Craft Wondrous Item, blindness/deafness</t>
  </si>
  <si>
    <t>Perilous Gloves</t>
  </si>
  <si>
    <t>Craft Wondrous Item, inflict light wounds, unerring weaponUC</t>
  </si>
  <si>
    <t>Ring of Fear Reflection</t>
  </si>
  <si>
    <t>Forge Ring, fear, remove fear, resistance</t>
  </si>
  <si>
    <t>Scaled Sash</t>
  </si>
  <si>
    <t>Craft Wondrous Item, form of the dragon I</t>
  </si>
  <si>
    <t>Staff of Hunting</t>
  </si>
  <si>
    <t>Craft Staff, acute sensesUM, bard's escapeAPG, locate creature, unwilling shieldAPG</t>
  </si>
  <si>
    <t>Staff of Internal Assault</t>
  </si>
  <si>
    <t>Craft Staff, calcific touchAPG, corrosive touchUM, touch injectionUC</t>
  </si>
  <si>
    <t>Contingent Wayfinder</t>
  </si>
  <si>
    <t>Craft Wondrous Item, contingency, imbue with spell ability, light</t>
  </si>
  <si>
    <t>Pathfinder Society Primer</t>
  </si>
  <si>
    <t>Headhunter Wayfinder</t>
  </si>
  <si>
    <t>Craft Wondrous Item, light, locate creature</t>
  </si>
  <si>
    <t>Hypnotic Wayfinder</t>
  </si>
  <si>
    <t>Craft Wondrous Item, hypnotic pattern, light</t>
  </si>
  <si>
    <t>Noisemaker Wayfinder</t>
  </si>
  <si>
    <t>Craft Wondrous Item, alarm, light</t>
  </si>
  <si>
    <t>Smuggler's Wayfinder</t>
  </si>
  <si>
    <t>Craft Wondrous Item, light, magic aura, secret chest</t>
  </si>
  <si>
    <t>Truthseeker Wayfinder</t>
  </si>
  <si>
    <t>Craft Wondrous Item, discern lies, light, zone of truth</t>
  </si>
  <si>
    <t>Wayfinder of The Planes</t>
  </si>
  <si>
    <t>Craft Wondrous Item, light, magic circle against chaos, magic circle against evil, magic circle against good, magic circle against law</t>
  </si>
  <si>
    <t>Agate Ellipsoid Ioun Stone</t>
  </si>
  <si>
    <t>Craft Wondrous Item, augury, creator must be 12th level</t>
  </si>
  <si>
    <t>Amethyst Pyramid Ioun Stone</t>
  </si>
  <si>
    <t>Craft Wondrous Item, hide from undead, creator must be 12th level</t>
  </si>
  <si>
    <t>Gold Nodule Ioun Stone</t>
  </si>
  <si>
    <t>Craft Wondrous Item, tongues, creator must be 12th level</t>
  </si>
  <si>
    <t>Magenta Prism Ioun Stone</t>
  </si>
  <si>
    <t>Craft Wondrous Item, bear's endurance, bull's strength, cat's grace, eagle's splendor, fox's cunning, owl's wisdom, creator must be 12th level</t>
  </si>
  <si>
    <t>Pale Orange Rhomboid Ioun Stone</t>
  </si>
  <si>
    <t>Craft Wondrous Item, magic jar, creator must be 12th level</t>
  </si>
  <si>
    <t>Silver Spindle Ioun Stone</t>
  </si>
  <si>
    <t>Craft Wondrous Item, imbue with spell ability, creator must be 12th level</t>
  </si>
  <si>
    <t>Tourmaline Sphere Ioun Stone</t>
  </si>
  <si>
    <t>Book Thief's Satchel</t>
  </si>
  <si>
    <t>Craft Wondrous Item, secret chest, steal book (Kobold Quarterly #14)</t>
  </si>
  <si>
    <t>Coat of Pockets</t>
  </si>
  <si>
    <t>Feather Token, Campsite</t>
  </si>
  <si>
    <t>First Aid Gloves</t>
  </si>
  <si>
    <t>Craft Wondrous Item, breath of life, cure critical wounds, cure light wounds, cure moderate wounds, cure serious wounds, mass cure light wounds</t>
  </si>
  <si>
    <t>Honeytongue Elixir</t>
  </si>
  <si>
    <t>Lenses of Situational Sight</t>
  </si>
  <si>
    <t>Craft Wondrous Item, arcane sight, darkvision, see invisibility</t>
  </si>
  <si>
    <t>Pathfinder Greatcoat</t>
  </si>
  <si>
    <t>Polish of Inconspicuous Armor</t>
  </si>
  <si>
    <t>Tightfit Belt</t>
  </si>
  <si>
    <t>Craft Wondrous Item, grease, reduce person, squeezeARG</t>
  </si>
  <si>
    <t>Robe of The Pure Legion +1</t>
  </si>
  <si>
    <t>Craft Wondrous Item, resistance, creator's caster level must be at least three times the robe's bonus</t>
  </si>
  <si>
    <t>PFS S2-06</t>
  </si>
  <si>
    <t>Robe of The Pure Legion +2</t>
  </si>
  <si>
    <t>Robe of The Pure Legion +3</t>
  </si>
  <si>
    <t>Robe of The Pure Legion +4</t>
  </si>
  <si>
    <t>Robe of The Pure Legion +5</t>
  </si>
  <si>
    <t>Ranseur of The Gargoyle</t>
  </si>
  <si>
    <t>Craft Magic Arms and Armor, barkskin</t>
  </si>
  <si>
    <t>AP 73</t>
  </si>
  <si>
    <t>+1 ranseur</t>
  </si>
  <si>
    <t>Bilious Bottle</t>
  </si>
  <si>
    <t>Craft Wondrous Item, stinking cloud</t>
  </si>
  <si>
    <t>Brazen Head</t>
  </si>
  <si>
    <t>Craft Wondrous Item, bless, augury, must worship Baphomet</t>
  </si>
  <si>
    <t>Radiance</t>
  </si>
  <si>
    <t>Legendary Weapon</t>
  </si>
  <si>
    <t>A paladin must knowingly slay an angel with the blade, at which point the sword can be destroyed normally with damage.</t>
  </si>
  <si>
    <t>+1 longsword|+1 cold iron longsword</t>
  </si>
  <si>
    <t>Wardstone Shard</t>
  </si>
  <si>
    <t>A wardstone shard may be destroyed simply by crushing it-a shard has hardness 16 and 12 hit points.</t>
  </si>
  <si>
    <t>Gloves of Personal Purity</t>
  </si>
  <si>
    <t>Craft Wondrous Item, anticipate perilUM, resistance</t>
  </si>
  <si>
    <t>Faiths &amp; Philosophies</t>
  </si>
  <si>
    <t>Hand Wraps of Blinding Ki</t>
  </si>
  <si>
    <t>Craft Wondrous Item, ki pool class ability</t>
  </si>
  <si>
    <t>Kalistocrat's Coin</t>
  </si>
  <si>
    <t>Craft Wondrous Item, alarm, feather fall</t>
  </si>
  <si>
    <t>Leshy Mulch Manual, Fungus Leshy</t>
  </si>
  <si>
    <t>A leshy mulch manual is a fragile, bark-bound book containing a dozen pages of coarse, grainy paper. The book includes information and incantations that help in crafting a leshy. The instructions grant a +3 competence bonus on skill checks made to create a leshy, reduce the number of ranks in Knowledge (nature) needed to create a leshy by 2, and allow the user to treat her caster level as 2 higher for the purposes of creating a leshy. The book can also be chopped up and mixed into the soil used to grow a leshy, replacing the normal crafting cost for the leshy. When a leshy is cultivated from this soil, a spirit is automatically lured into the body, with no percentile roll required.</t>
  </si>
  <si>
    <t>Craft Wondrous Item, plant growth, summon nature's ally III</t>
  </si>
  <si>
    <t>Leshy Mulch Manual, Gourd Leshy</t>
  </si>
  <si>
    <t>Leshy Mulch Manual, Leaf Leshy</t>
  </si>
  <si>
    <t>Leshy Mulch Manual, Seaweed Leshy</t>
  </si>
  <si>
    <t>Pantheistic Clasp</t>
  </si>
  <si>
    <t>Craft Wondrous Item, corruption resistanceAPG</t>
  </si>
  <si>
    <t>Prophetic Paraphernalia</t>
  </si>
  <si>
    <t>Craft Wondrous Item, commune</t>
  </si>
  <si>
    <t>Propitious Metumbe</t>
  </si>
  <si>
    <t>Craft Wondrous Item, hex wardUM</t>
  </si>
  <si>
    <t>Shield of Countless Causes</t>
  </si>
  <si>
    <t>Craft Wondrous Item, atonement</t>
  </si>
  <si>
    <t>+2 heavy wooden shield</t>
  </si>
  <si>
    <t>Tome of Heretical Revelation</t>
  </si>
  <si>
    <t>manual of bodily health, manual of gainful exercise, tome of understanding, tome of leadership and influence</t>
  </si>
  <si>
    <t>Vest of Shed Servitude</t>
  </si>
  <si>
    <t>Craft Wondrous Item, animate dead, mirror image</t>
  </si>
  <si>
    <t>Warden's Cudgel</t>
  </si>
  <si>
    <t>+1 greenwood club</t>
  </si>
  <si>
    <t>Azata's Whimsy</t>
  </si>
  <si>
    <t>Craft Wondrous Item, confusion, creator must be a chaotic good bard</t>
  </si>
  <si>
    <t>Demon Hunter's Handbook</t>
  </si>
  <si>
    <t>Bastion Banner</t>
  </si>
  <si>
    <t>Craft Wondrous Item, hallow or unhallow, move earth, additional spell depending on deity, creator must worship the related deity</t>
  </si>
  <si>
    <t>Caltrop Bead, Iron</t>
  </si>
  <si>
    <t>Caltrop Bead, Cold Iron</t>
  </si>
  <si>
    <t>Dagger of Repossession</t>
  </si>
  <si>
    <t>Craft Magic Arms and Armor, break enchantment</t>
  </si>
  <si>
    <t>Dawnflower's Light</t>
  </si>
  <si>
    <t>Craft Wondrous Item, daylight, detect evil, creator must worship Sarenrae</t>
  </si>
  <si>
    <t>Deadlimb Pins</t>
  </si>
  <si>
    <t>Thorned Manacles</t>
  </si>
  <si>
    <t>Craft Wondrous Item, dimensional anchor, thorn bodyAPG</t>
  </si>
  <si>
    <t>Warding Lips</t>
  </si>
  <si>
    <t>Craft Wondrous Item, death ward, neutralize poison</t>
  </si>
  <si>
    <t>Whispering Amulet</t>
  </si>
  <si>
    <t>Craft Wondrous Item, sending, undetectable alignment, wish</t>
  </si>
  <si>
    <t>Demons Revisited</t>
  </si>
  <si>
    <t>Bastion of The Inheritor</t>
  </si>
  <si>
    <t>Craft Magic Arms and Armor, Mythic Crafter, magic circle against evil, remove fear, sanctify armorAPG</t>
  </si>
  <si>
    <t>Mythic Adventures</t>
  </si>
  <si>
    <t>+1 rallying heavy steel shield</t>
  </si>
  <si>
    <t>Spiritwalk Armor</t>
  </si>
  <si>
    <t>Craft Magic Arms and Armor, Mythic Crafter, vanish, ethereal jaunt</t>
  </si>
  <si>
    <t>+2 improved shadow leather armor</t>
  </si>
  <si>
    <t>Stalwart Breastplate</t>
  </si>
  <si>
    <t>Craft Magic Arms and Armor, Mythic Crafter, iron body, either limited wish or miracle</t>
  </si>
  <si>
    <t>+1 light fortification breastplate</t>
  </si>
  <si>
    <t>Bow of Erastil</t>
  </si>
  <si>
    <t>Craft Magic Arms and Armor, Mythic Crafter, clairaudience/ clairvoyance, haste</t>
  </si>
  <si>
    <t>+1 endless ammunition distance composite longbow</t>
  </si>
  <si>
    <t>Brutal Axe</t>
  </si>
  <si>
    <t>Craft Magic Arms and Armor, Mythic Crafter, bull's strength, ironwood</t>
  </si>
  <si>
    <t>+1 adamantine greataxe</t>
  </si>
  <si>
    <t>Chaos Hammer</t>
  </si>
  <si>
    <t>Craft Wondrous Item, Mythic Crafter, align weapon, chaos hammer, creator must be chaotic</t>
  </si>
  <si>
    <t>+1 anarchic warhammer</t>
  </si>
  <si>
    <t>Dagger of A Thousand Bites</t>
  </si>
  <si>
    <t>Craft Magic Arms and Armor, Mythic Crafter, greater magic weapon, keen edge, telekinesis</t>
  </si>
  <si>
    <t>+1 keen returning mithral dagger</t>
  </si>
  <si>
    <t>Dragonbreath Bow</t>
  </si>
  <si>
    <t>Craft Magic Arms and Armor, Mythic Crafter, flame strike, scorching ray</t>
  </si>
  <si>
    <t>+2 flaming burst longbow</t>
  </si>
  <si>
    <t>Fire Goddess's Blade</t>
  </si>
  <si>
    <t>Craft Wondrous Item, Mythic Crafter, flame blade, greater magic weapon</t>
  </si>
  <si>
    <t>+1 flaming scimitar</t>
  </si>
  <si>
    <t>Gun With No Name</t>
  </si>
  <si>
    <t>Craft Magic Arms and Armor, Mythic Crafter, divine favor, nondetection</t>
  </si>
  <si>
    <t>+2 mythic bane greater lucky pepperbox</t>
  </si>
  <si>
    <t>Pick of Stonecleaving</t>
  </si>
  <si>
    <t>Craft Wondrous Item, Mythic Crafter, shatter</t>
  </si>
  <si>
    <t>+1 adamantine heavy pick</t>
  </si>
  <si>
    <t>Sacred Avenger</t>
  </si>
  <si>
    <t>Craft Magic Arms and Armor, Mythic Crafter, gaseous form, greater dispel magic, holy aura, creator must be good</t>
  </si>
  <si>
    <t>+3 cold iron longsword|+5 holy defiant cold iron longsword</t>
  </si>
  <si>
    <t>Shadow Spike</t>
  </si>
  <si>
    <t>Craft Wondrous Item, Mythic Crafter, cause fear, death knell, deeper darkness, plane shift</t>
  </si>
  <si>
    <t>+2/+2 cruel quarterstaff</t>
  </si>
  <si>
    <t>Shadow's Touch</t>
  </si>
  <si>
    <t>Craft Magic Arms and Armor, Mythic Creator, shadow walk, shadow weaponUM</t>
  </si>
  <si>
    <t>+2 keen dagger</t>
  </si>
  <si>
    <t>Skirmishing Spear</t>
  </si>
  <si>
    <t>Craft Magic Arms and Armor, Mythic Crafter, dimension door, telekinesis</t>
  </si>
  <si>
    <t>+1 returning spear</t>
  </si>
  <si>
    <t>Spellbreaker</t>
  </si>
  <si>
    <t>Craft Magic Arms and Armor, Mythic Crafter, antimagic field</t>
  </si>
  <si>
    <t>+3 quarterstaff</t>
  </si>
  <si>
    <t>Stormcaller</t>
  </si>
  <si>
    <t>[electricity]</t>
  </si>
  <si>
    <t>Craft Wondrous Item, Mythic Crafter, call lightning, control weather</t>
  </si>
  <si>
    <t>+1 keen shock spear</t>
  </si>
  <si>
    <t>Sword of Inner Fire</t>
  </si>
  <si>
    <t>Craft Magic Arms and Armor, Mythic Crafter, flame strike, gaseous form, instant summons, shield of faith</t>
  </si>
  <si>
    <t>+1 flaming burst brilliant energy longsword</t>
  </si>
  <si>
    <t>Ambrosia</t>
  </si>
  <si>
    <t>Craft Wondrous Item, Mythic Crafter, greater heroism, heal</t>
  </si>
  <si>
    <t>Anchoring Belt</t>
  </si>
  <si>
    <t>Craft Wondrous Item, Mythic Crafter, bull's strength, dimensional anchor</t>
  </si>
  <si>
    <t>Blind Helm</t>
  </si>
  <si>
    <t>Craft Wondrous Item, Mythic Crafter, echolocation, true seeing</t>
  </si>
  <si>
    <t>Book of Banishing</t>
  </si>
  <si>
    <t>Craft Wondrous Item, Mythic Creator, banishment, any one of cloak of chaos, holy aura, shield of law, or unholy aura</t>
  </si>
  <si>
    <t>Book of Perfect Jokes</t>
  </si>
  <si>
    <t>Craft Wondrous Item, Mythic Crafter, hideous laughter, rage</t>
  </si>
  <si>
    <t>Boots of Earth And Wind</t>
  </si>
  <si>
    <t>Craft Magic Arms and Armor, Mythic Crafter, entangle, fly</t>
  </si>
  <si>
    <t>Bountiful Bottle</t>
  </si>
  <si>
    <t>Craft Wondrous Item, Mythic Crafter, universal formulaAPG</t>
  </si>
  <si>
    <t>Bracers of Might</t>
  </si>
  <si>
    <t>Craft Wondrous Item, Mythic Crafter, bull's strength</t>
  </si>
  <si>
    <t>Bracers of The Shield Mates</t>
  </si>
  <si>
    <t>Craft Wondrous Item, Mythic Creator, dimension door, shield</t>
  </si>
  <si>
    <t>Canopic Jar</t>
  </si>
  <si>
    <t>Craft Wondrous Item, Mythic Crafter, gentle repose, polymorph</t>
  </si>
  <si>
    <t>Cape of Free Will +1</t>
  </si>
  <si>
    <t>Craft Wondrous Item, Mythic Crafter, resistance, the creator must have the mythic saves ability</t>
  </si>
  <si>
    <t>Cape of Free Will +2</t>
  </si>
  <si>
    <t>Cape of Free Will +3</t>
  </si>
  <si>
    <t>Cape of Free Will +4</t>
  </si>
  <si>
    <t>Cape of Free Will +5</t>
  </si>
  <si>
    <t>Cayden's Cup</t>
  </si>
  <si>
    <t>Craft wondrous Item, Mythic Crafter, create food and water, heroism, neutralize poison</t>
  </si>
  <si>
    <t>Censer of Sanctuary</t>
  </si>
  <si>
    <t>Craft Wondrous Item, Heighten Spell, Mythic Crafter, sanctuary</t>
  </si>
  <si>
    <t>Chime of Disillusionment</t>
  </si>
  <si>
    <t>Craft Wondrous Item, Mythic Crafter, calm emotions, darkness</t>
  </si>
  <si>
    <t>Cloak of Quick Reflexes +1</t>
  </si>
  <si>
    <t>Cloak of Quick Reflexes +2</t>
  </si>
  <si>
    <t>Cloak of Quick Reflexes +3</t>
  </si>
  <si>
    <t>Cloak of Quick Reflexes +4</t>
  </si>
  <si>
    <t>Cloak of Quick Reflexes +5</t>
  </si>
  <si>
    <t>Cloak of The Hunt</t>
  </si>
  <si>
    <t>Craft Wondrous Item, Mythic Crafter, greater invisibility</t>
  </si>
  <si>
    <t>Cornucopia of Plenty</t>
  </si>
  <si>
    <t>Craft Wondrous Item, Mythic Crafter, create food and water, heroes' feast</t>
  </si>
  <si>
    <t>Death Warden's Bandolier</t>
  </si>
  <si>
    <t>Craft Wondrous Item, Mythic Crafter, death ward, ghostbane dirge, holy smite</t>
  </si>
  <si>
    <t>Dolorous Rod</t>
  </si>
  <si>
    <t>Craft Rod, Mythic Crafter, bestow curse, crushing despair</t>
  </si>
  <si>
    <t>Everburning Lantern</t>
  </si>
  <si>
    <t>Craft Wondrous Item, Mythic Crafter, mythic daylight</t>
  </si>
  <si>
    <t>Eye Orb</t>
  </si>
  <si>
    <t>Craft Wondrous Item, Mythic Crafter, darkvision, true seeing</t>
  </si>
  <si>
    <t>Figurine of Wondrous Power, Basalt Dragon</t>
  </si>
  <si>
    <t>Craft Wondrous Item, Mythic Crafter, animate objects, form of the dragon III, telepathic bond</t>
  </si>
  <si>
    <t>Gallows Rope</t>
  </si>
  <si>
    <t>Craft Wondrous Item, Mythic Crafter, mythic regenerate</t>
  </si>
  <si>
    <t>Gloves of Distant Action</t>
  </si>
  <si>
    <t>Craft Wondrous Item, Mythic Crafter, mage hand, telekinesis</t>
  </si>
  <si>
    <t>Gloves of Spell Snaring</t>
  </si>
  <si>
    <t>Craft Wondrous Item, Mythic Crafter, shield, spell turning, creator must have the parry spell path ability</t>
  </si>
  <si>
    <t>Golden Holy Symbol</t>
  </si>
  <si>
    <t>Craft Wondrous Item, Mythic Crafter, cure critical wounds</t>
  </si>
  <si>
    <t>Headband of Sealed Thoughts</t>
  </si>
  <si>
    <t>Craft Wondrous Item, Mythic Crafter, fox's cunning, mind blank, spell turning</t>
  </si>
  <si>
    <t>Helm of The Serpent King</t>
  </si>
  <si>
    <t>Craft Magic Arms and Armor, Mythic Crafter, beast shape III, summon nature's ally III</t>
  </si>
  <si>
    <t>Herbs of The Primal Beast</t>
  </si>
  <si>
    <t>Craft Wondrous Item, Mythic Crafter, beast shape II</t>
  </si>
  <si>
    <t>Immolation Cloak</t>
  </si>
  <si>
    <t>Craft Wondrous Item, Mythic Crafter, detonateAPG, fire shield, resist fire</t>
  </si>
  <si>
    <t>Inescapable Gloves</t>
  </si>
  <si>
    <t>Craft Wondrous Item, Mythic Crafter, dimensional anchor, bull's strength</t>
  </si>
  <si>
    <t>Laurel Wreath</t>
  </si>
  <si>
    <t>Craft Wondrous Item, Mythic Crafter, false hope, good hope</t>
  </si>
  <si>
    <t>Lyre of Storms</t>
  </si>
  <si>
    <t>Craft Wondrous Item, Mythic Crafter, call lightning, control weather, water walk</t>
  </si>
  <si>
    <t>Mantle of The Faithful Vessel</t>
  </si>
  <si>
    <t>Craft Wondrous Item, Mythic Crafter, bestow curse, bless, channel energy class feature</t>
  </si>
  <si>
    <t>Mirroring Belt</t>
  </si>
  <si>
    <t>Craft Wondrous Item, Mythic Crafter, cat's grace, mirror image</t>
  </si>
  <si>
    <t>Mithral Rose</t>
  </si>
  <si>
    <t>Craft Magic Arms and Armor, Mythic Crafter, magic weapon</t>
  </si>
  <si>
    <t>Monocle of Unveiled Auras</t>
  </si>
  <si>
    <t>Craft Wondrous Item, Mythic Crafter, arcane sight, see invisibility, and any one of the following: detect chaos, detect evil, detect good, detect law, or detect magic</t>
  </si>
  <si>
    <t>Moonstone Cat</t>
  </si>
  <si>
    <t>Craft Wondrous Item, Mythic Crafter, mythic deep slumber</t>
  </si>
  <si>
    <t>Necklace of Spectral Strikes</t>
  </si>
  <si>
    <t>Craft Wondrous Item, Mythic Crafter, magic weapon, plane shift</t>
  </si>
  <si>
    <t>Nectar of The Gods</t>
  </si>
  <si>
    <t>Craft Wondrous Item, Mythic Crafter, heroism</t>
  </si>
  <si>
    <t>Pauldrons of Unflinching Fortitude +1</t>
  </si>
  <si>
    <t>Pauldrons of Unflinching Fortitude +2</t>
  </si>
  <si>
    <t>Pauldrons of Unflinching Fortitude +3</t>
  </si>
  <si>
    <t>Pauldrons of Unflinching Fortitude +4</t>
  </si>
  <si>
    <t>Pauldrons of Unflinching Fortitude +5</t>
  </si>
  <si>
    <t>Penitent's Robes</t>
  </si>
  <si>
    <t>Craft Wondrous Item, Mythic Crafter, magic vestment, prayer, resistance</t>
  </si>
  <si>
    <t>Phoenix Cloak</t>
  </si>
  <si>
    <t>Craft Wondrous Item, Mythic Crafter, breath of life, elemental body II</t>
  </si>
  <si>
    <t>Ring of Energy Dampening</t>
  </si>
  <si>
    <t>Forge Ring, Mythic Crafter, protection from energy, shield other</t>
  </si>
  <si>
    <t>Ring of Transcendent Spells</t>
  </si>
  <si>
    <t>Forge Ring, Mythic Crafter limited wish, mnemonic enhancer</t>
  </si>
  <si>
    <t>Root of The World Tree, Lesser</t>
  </si>
  <si>
    <t>Craft Wondrous Item, Mythic Crafter, Augment Summoning, heroism</t>
  </si>
  <si>
    <t>Root of The World Tree</t>
  </si>
  <si>
    <t>Root of The World Tree, Greater</t>
  </si>
  <si>
    <t>Seven-League Boots</t>
  </si>
  <si>
    <t>Craft Wondrous Item, Mythic Crafter, expeditious retreat, haste</t>
  </si>
  <si>
    <t>Stonefist Gloves</t>
  </si>
  <si>
    <t>Craft Magic Arms and Armor, Mythic Crafter, stoneskin</t>
  </si>
  <si>
    <t>Torc of Truespeech</t>
  </si>
  <si>
    <t>Craft Wondrous Item, Mythic Crafter, speak with animals, speak with plants, tongues</t>
  </si>
  <si>
    <t>Aegis</t>
  </si>
  <si>
    <t>The aegis is destroyed if the medusa whose head adorns it is brought back to life, and the awakened shield meets the gaze of this medusa.</t>
  </si>
  <si>
    <t>+4 determinationUE heavy steel shield</t>
  </si>
  <si>
    <t>Black Iron Axe</t>
  </si>
  <si>
    <t>If a mythic hero uses a black iron axe to decapitate herself, the artifact loses all of its magical properties and becomes a plain iron axe. The uses of mythic power remain in the affected heads after the black iron axe is destroyed.</t>
  </si>
  <si>
    <t>+6 keen vorpal greataxe</t>
  </si>
  <si>
    <t>Bullroarers of Outburst</t>
  </si>
  <si>
    <t>The bullroarers simultaneously shatter if all five are swung at the same time while their bearer stands within the eye of a massive hurricane.</t>
  </si>
  <si>
    <t>Elemental Chain</t>
  </si>
  <si>
    <t>Feeding its twin steel rings to an elemental lord destroys an elemental chain.</t>
  </si>
  <si>
    <t>+6 spiked chain</t>
  </si>
  <si>
    <t>Fleshhook of Mythic Sustenance</t>
  </si>
  <si>
    <t>A fleshhook of mythic sustenance snaps and become useless if used to serve the rotten flesh of a mythic creature to a powerful outsider.</t>
  </si>
  <si>
    <t>Fortune's Arrow</t>
  </si>
  <si>
    <t>Fortune's arrow can be destroyed by burying it within the heart of a being of pure chaos at the center of the realm of purest law.</t>
  </si>
  <si>
    <t>+3 seeking arrow</t>
  </si>
  <si>
    <t>Glabrezu Claw</t>
  </si>
  <si>
    <t>A glabrezu claw crumbles to dust and the demon within is destroyed if placed upon arm of a formerly evil high priest who has atoned for his past and converted to worship a good deity.</t>
  </si>
  <si>
    <t>Hermetic Flask</t>
  </si>
  <si>
    <t>A hermetic flask can be destroyed by using it to analyze any of the products of a philosopher's stone. Such an act of hubris shatters the flask in a powerful explosion, dealing 25d6 points of fire damage in a 30-foot-radius spread. The person performing the experiment receives no saving throw. Other victims can halve the damage with a successful DC 30 Reflex save.</t>
  </si>
  <si>
    <t>Nexus Crystal</t>
  </si>
  <si>
    <t>A nexus crystal can be destroyed by invoking its plane shift power as the bearer steps through a gate. Doing so destroys the crystal and the gate, and the resulting magical explosion causes 18d10 points of damage to creatures within a 2-mile-radius burst of either side of the gate (Reflex DC 27 for half damage). Permanent gates between planes could potentially be destroyed in this fashion, at the GM's discretion.</t>
  </si>
  <si>
    <t>Ring of Equilibrium</t>
  </si>
  <si>
    <t>A ring of equilibrium is destroyed if the wearer commits suicide while wearing it and while her opposite is still alive and healthy.</t>
  </si>
  <si>
    <t>Rod of Spell Sundering</t>
  </si>
  <si>
    <t>A rod of spell sundering can be destroyed by leaving it within an area devoid of all magic for a year and a day. After this, it must be broken across the knee of a spellcaster formerly capable of casting at least 5th-level spells who lost her powers by using mage's disjunction on an artifact.</t>
  </si>
  <si>
    <t>Screaming Spear of The Sun</t>
  </si>
  <si>
    <t>A screaming spear of the sun disintegrates if thrown into the flaming heart of a sun.</t>
  </si>
  <si>
    <t>+4 wounding throwing longspear</t>
  </si>
  <si>
    <t>Staff of Eldritch Sovereignty</t>
  </si>
  <si>
    <t>Destruction A staff of eldritch sovereignty can be broken for a retributive strike. Such an act must be purposeful and declared by the wielder. All charges in the staff are released in a 30-foot-radius spread. Quadruple the wielder's tier and add this amount to the number of charges remaining in the staff. All creatures within 10 feet of the staff take an amount of damage equal to 10 times this number. A successful Reflex save with a DC equal to 23 plus the wielder's tier halves the damage. Unlike with the staff of the magi, breaking a staff of arcane sovereignty invariably destroys the wielder (no saving throw).</t>
  </si>
  <si>
    <t>Sword of The Mists</t>
  </si>
  <si>
    <t>If bathed in the blood of its fey creators, a sword of mists mystically melts into a pool of useless lead.</t>
  </si>
  <si>
    <t>+6 defending greatsword</t>
  </si>
  <si>
    <t>Torc of The Heavens</t>
  </si>
  <si>
    <t>Melting a torc of the heavens in a cauldron filled with the boiling blood of an ancient red dragon destroys it.</t>
  </si>
  <si>
    <t>Witherfang</t>
  </si>
  <si>
    <t>A witherfang permanently loses its magical properties if plunged deep into the heart of a non-mythic humanoid that no longer possesses a soul.</t>
  </si>
  <si>
    <t>+3 kukri</t>
  </si>
  <si>
    <t>Apocalypse Box</t>
  </si>
  <si>
    <t>The Apocalypse Box can be destroyed by being crushed under the claw of an ancient gold dragon after a creature cursed by the box defeats three groups of Apocalypse Box monsters in a single day. The act of crushing the box immediately slays the gold dragon, who can't be returned to life short of divine intervention.</t>
  </si>
  <si>
    <t>Diadem of Nod</t>
  </si>
  <si>
    <t>The Diadem of Nod can be destroyed if its wearer uses it to create a dream inside of another pocket dream dimension. It can't be destroyed from within a dream it created.</t>
  </si>
  <si>
    <t>Emperor's Mammoth</t>
  </si>
  <si>
    <t>8 tons</t>
  </si>
  <si>
    <t>Placing the crown upon the head of an unworthy goblin dung-sweeper causes the Emperor's Mammoth to crumble into a thousand pieces.</t>
  </si>
  <si>
    <t>Frozen Heart of Cocytus</t>
  </si>
  <si>
    <t>The heart must be carried to the plane of Elysium and submerged for a day in the warm waters in the settlements of the azata. Once melted, a willing kiss from a brijidineB2 upon the now beating heart causes it to burst and turn to dust.</t>
  </si>
  <si>
    <t>Legendsbane</t>
  </si>
  <si>
    <t>Legendsbane can be destroyed if it's anointed in the blood of a slain 10th-rank mythic creature and then struck three times by a vorpal weapon. This act also destroys the vorpal weapon.</t>
  </si>
  <si>
    <t>+6 keen speed adamantine dagger</t>
  </si>
  <si>
    <t>Netherworld Cauldron</t>
  </si>
  <si>
    <t>1/2 ton</t>
  </si>
  <si>
    <t>Using the Netherworld Cauldron to boil a mythic hero to death destroys it.</t>
  </si>
  <si>
    <t>Nimbus of Radiant Truth</t>
  </si>
  <si>
    <t>The Nimbus of Radiant Truth can be destroyed by placing it on the head of a person who was once completely good and innocent, but is now corrupted into the vilest depths of evil and depravity.</t>
  </si>
  <si>
    <t>Plaguebringer</t>
  </si>
  <si>
    <t>To be destroyed, Plaguebringer must first be forced or tricked into the body of an angel. The angel must then willingly sacrifice itself by dying at the heart of a star.</t>
  </si>
  <si>
    <t>Scepter of The Shining Lord</t>
  </si>
  <si>
    <t>The Scepter of the Shining Lord explodes if its owner uses it to appoint a non-mythic queen, lord, or other ruler as an agent. This slays the scepter's owner and makes the ruler mythic.</t>
  </si>
  <si>
    <t>+6 brilliant energy light mace</t>
  </si>
  <si>
    <t>Shadowwraith Heart</t>
  </si>
  <si>
    <t>Implanting the Shadowwraith Heart into the chest of a dying mythic hero reanimates the heart, restoring the hero as the heal spell (CL 15th), though the hero loses all mythic tiers.</t>
  </si>
  <si>
    <t>Silver Maiden</t>
  </si>
  <si>
    <t>500 tons</t>
  </si>
  <si>
    <t>The Silver Maiden can be destroyed if its captain sails it into a black hole.</t>
  </si>
  <si>
    <t>Tarnhelm</t>
  </si>
  <si>
    <t>The Tarnhelm can be destroyed by being struck by a succession by hammer blows from a dwarven smith wielding an adamantine hammer, a human smith with a steel hammer, and an elven smith using a hammer of spun glass. Each must succeed at a DC 30 Craft (armor) check when landing the blow. Failure destroys the hammer, disrupts the attempt to destroy the Tarnhelm, and deals 12d6 points of damage to the smith.</t>
  </si>
  <si>
    <t>Trueforge</t>
  </si>
  <si>
    <t>The Trueforge can be destroyed by first destroying every object forged by it, then shattering the forge with a single blow from a hammer of thunderbolts.</t>
  </si>
  <si>
    <t>Armor of The Pious</t>
  </si>
  <si>
    <t>Craft Magic Arms and Armor, prayer, sanctify armorAPG</t>
  </si>
  <si>
    <t>AP 74</t>
  </si>
  <si>
    <t>+1 mithral full plate</t>
  </si>
  <si>
    <t>Horn of Assured Victory</t>
  </si>
  <si>
    <t>Righteous Medal of Agility</t>
  </si>
  <si>
    <t>Craft Wondrous Item; bless, cat's grace</t>
  </si>
  <si>
    <t>Righteous Medal of Clarity</t>
  </si>
  <si>
    <t>Craft Wondrous Item; bless, fox's cunning</t>
  </si>
  <si>
    <t>Righteous Medal of Command</t>
  </si>
  <si>
    <t>Craft Wondrous Item; bless, eagle's splendor</t>
  </si>
  <si>
    <t>Righteous Medal of Spirit</t>
  </si>
  <si>
    <t>Craft Wondrous Item; bless, owl's wisdom</t>
  </si>
  <si>
    <t>Righteous Medal of Valor</t>
  </si>
  <si>
    <t>Craft Wondrous Item; bless, bull's strength</t>
  </si>
  <si>
    <t>Righteous Medal of Vigor</t>
  </si>
  <si>
    <t>Craft Wondrous Item; bless, bear's endurance</t>
  </si>
  <si>
    <t>Shadowblood</t>
  </si>
  <si>
    <t>Craft Wondrous Item, desecrate, shadow evocation, creator must be a shadow demon or must have the cooperation of a shadow demon</t>
  </si>
  <si>
    <t>Soulshear</t>
  </si>
  <si>
    <t>Craft Magic Arms and Armor, major creation, planar binding</t>
  </si>
  <si>
    <t>60 ft. (vision and hearing)</t>
  </si>
  <si>
    <t>speech (Abyssal, Common, Giant)</t>
  </si>
  <si>
    <t>+2 transformative glaive</t>
  </si>
  <si>
    <t>Sword of Valor</t>
  </si>
  <si>
    <t>The Sword of Valor can be destroyed by Iomedae herself, but only if she chooses to do so and rips it apart with her bare hands.</t>
  </si>
  <si>
    <t>Barding of Pleated Light</t>
  </si>
  <si>
    <t>armor (barding)</t>
  </si>
  <si>
    <t>The barding of pleated light is destroyed if it's reduced to 0 hit points in an area of absolute darkness with no light-not even a candle's flicker or reflected moonbeam-within 10 miles in any direction.</t>
  </si>
  <si>
    <t>+2 greater spell resistance (19) full plate barding</t>
  </si>
  <si>
    <t>Fiendsplitter</t>
  </si>
  <si>
    <t>Craft Arms and Armor, bless weapon, lesser restoration, summon monster I</t>
  </si>
  <si>
    <t>+1 demon-bane battleaxe</t>
  </si>
  <si>
    <t>Jawbone of the Venerable</t>
  </si>
  <si>
    <t>If an evil user (that is capable of speech) wears the jawbone for a full year and does not speak a single word or utter a sound during that time, the jawbone crumbles to dust and is permanently destroyed.</t>
  </si>
  <si>
    <t>The Lymirin Discourses</t>
  </si>
  <si>
    <t>Create Wondrous Item, divine power, creator must have 12 ranks in Knowledge (religion)</t>
  </si>
  <si>
    <t>Pauper's Thighbone</t>
  </si>
  <si>
    <t>If a nonevil owner is so consistently selfish as to cause all the runes of the Pauper's Thighbone to permanently disappear, the rod can be broken open with a successful DC 35 Strength check. This liberates the shard of bone within but destroys the artifact.</t>
  </si>
  <si>
    <t>Baleful Eye</t>
  </si>
  <si>
    <t>Craft Wondrous Item, blindness/deafness, charm person, doom, see invisibility</t>
  </si>
  <si>
    <t>Brazen Hooves</t>
  </si>
  <si>
    <t>Craft Wondrous Item, bull's strength, wall of fire</t>
  </si>
  <si>
    <t>Crown of Horns</t>
  </si>
  <si>
    <t>Craft Wondrous Item, beast shape II, protection from law</t>
  </si>
  <si>
    <t>Demon Heart</t>
  </si>
  <si>
    <t>Craft Wondrous Item, remove fear, stabilize</t>
  </si>
  <si>
    <t>Demon Tongue</t>
  </si>
  <si>
    <t>Craft Wondrous Item, detect poison, eagle's splendor</t>
  </si>
  <si>
    <t>Demonhide</t>
  </si>
  <si>
    <t>Craft Wondrous Item, barkskin, delay poison, resist energy</t>
  </si>
  <si>
    <t>Splintered Mind</t>
  </si>
  <si>
    <t>Craft Wondrous Item, confusion, misdirection</t>
  </si>
  <si>
    <t>Wicked Wings</t>
  </si>
  <si>
    <t>Blood of Baphomet</t>
  </si>
  <si>
    <t>Craft Wondrous Item, beast shape III, rage</t>
  </si>
  <si>
    <t>Blackblot</t>
  </si>
  <si>
    <t>Craft Wondrous Item, Mythic Crafter, bestow curse, mythic severanceMA</t>
  </si>
  <si>
    <t>Mythic Origins</t>
  </si>
  <si>
    <t>Essence of Wandering Dreams</t>
  </si>
  <si>
    <t>Craft Wondrous Item, Mythic Crafter, contact other plane, plane shift</t>
  </si>
  <si>
    <t>Shieldmarshal's Ward</t>
  </si>
  <si>
    <t>Craft Magic Arms and Armor, Mythic CrafterMA, protection from arrows, shield, telekinesis</t>
  </si>
  <si>
    <t>+1 arrow deflection buckler</t>
  </si>
  <si>
    <t>Token of The Eldest</t>
  </si>
  <si>
    <t>Craft Wondrous Item, Mythic Crafter, charm monster, commune with nature</t>
  </si>
  <si>
    <t>Tyrant's Mark</t>
  </si>
  <si>
    <t>Craft Wondrous Item, Mythic Crafter, resistance, scrying, shield of faith</t>
  </si>
  <si>
    <t>Bracers of The Immortal Hunt</t>
  </si>
  <si>
    <t>The Bracers of the Immortal Hunt claim to have been gifted by Erastil to a favored Ulfen hunter millennia ago. They are stoic and steadfast in their decisions, regarding only the noblest of hunters as deserving of their attention. Transcendent Power: The Bracers of the Immortal Hunt seek an owner dedicated to the relentless pursuit and defeat of mythic beasts that pose a threat to settled lands. A non-mythic wearer deemed worthy by the Bracers of the Immortal Hunt can gain great power from this noble item. • The wearer gains 2 mythic tiers in the champion path (Mythic Adventures 20). • The wearer gains the champion's strike (distant barrage) champion feature. • The wearer gains a +2 increase to Dexterity. • The wearer gains the Mythic Rapid Shot feat, or Rapid Shot if he does not already have it and meets the prerequisites. • The wearer gains the endless hatred and limitless range path abilities.</t>
  </si>
  <si>
    <t>The Bracers of the Immortal Hunt can be destroyed by drenching them in the blood of one of Erastil's heralds and feeding them to a mythic stag.</t>
  </si>
  <si>
    <t>Demon Blood</t>
  </si>
  <si>
    <t>Craft Wondrous Item, desecrate</t>
  </si>
  <si>
    <t>Lords of Chaos</t>
  </si>
  <si>
    <t>Demon Senses</t>
  </si>
  <si>
    <t>Craft Wondrous Item, limited wish, regenerate</t>
  </si>
  <si>
    <t>Demon Talon</t>
  </si>
  <si>
    <t>Bell of Mercy</t>
  </si>
  <si>
    <t>AP 75</t>
  </si>
  <si>
    <t>A Bell of Mercy may be destroyed by transporting it to the Abyss, where it must be struck by an adamantine unholy longsword wielded by a balor lord.</t>
  </si>
  <si>
    <t>Retriever Drone</t>
  </si>
  <si>
    <t>Craft Construct, Craft Wondrous Item, greater planar binding, scrying</t>
  </si>
  <si>
    <t>Spherewalker's Staff</t>
  </si>
  <si>
    <t>Craft Staff, air walk, ant haul, dimension door, freedom of movement, plane shift, water walk, creator must worship Desna</t>
  </si>
  <si>
    <t>Starbow</t>
  </si>
  <si>
    <t>Craft Arms and Armor, searing light, warp wood</t>
  </si>
  <si>
    <t>+3 composite longbow</t>
  </si>
  <si>
    <t>Swallowtail Bracers</t>
  </si>
  <si>
    <t>Craft Wondrous Item, divine favor, dream, creator must worship Desna</t>
  </si>
  <si>
    <t>Swarmlord's Jar</t>
  </si>
  <si>
    <t>Craft Wondrous Item; summon swarm</t>
  </si>
  <si>
    <t>Nose Ring of Unearthly Scent</t>
  </si>
  <si>
    <t>Craft Wondrous Item, augury, detect magic</t>
  </si>
  <si>
    <t>Blood of The Moon</t>
  </si>
  <si>
    <t>Trident of The Storm Captain</t>
  </si>
  <si>
    <t>Craft Magic Arms and Armor, call lightning, control weather, greater magic fang, vortex</t>
  </si>
  <si>
    <t>+4 shock trident</t>
  </si>
  <si>
    <t>Tiger's Hide</t>
  </si>
  <si>
    <t>Craft Magic Arms and Armor, beast shape III</t>
  </si>
  <si>
    <t>Amulet of The True Form</t>
  </si>
  <si>
    <t>Corpse Puppet</t>
  </si>
  <si>
    <t>Craft Wondrous Item, sculpt corpseAPG</t>
  </si>
  <si>
    <t>Globe of Moonlight</t>
  </si>
  <si>
    <t>Craft Wondrous Item, light, moonstruckAPG</t>
  </si>
  <si>
    <t>Moon Clock</t>
  </si>
  <si>
    <t>Craft Wondrous Item, divination, lunar veil</t>
  </si>
  <si>
    <t>Pelt of The Beast</t>
  </si>
  <si>
    <t>Craft Wondrous Item, beast shape I, speak with animals</t>
  </si>
  <si>
    <t>Spell Totem</t>
  </si>
  <si>
    <t>Craft Wondrous Item, Quicken Spell, contingency, imbue with spell ability</t>
  </si>
  <si>
    <t>Scepter of Shibaxet</t>
  </si>
  <si>
    <t>Pazuzu's weapon is the Scepter of Shibaxet, a staff of black metal with a large hook at its tip. The scepter functions as a rod of enemy detection that can be used any number of times per day. If Pazuzu presents the scepter as a standard action, all creatures within 30 feet who view it become panicked for 1d6 rounds unless they succeed at a DC 23 Will save (this is a mind-affecting fear effect). Once per day, Pazuzu can use the Scepter of Shibaxet as a rod of cancellation (this does not deplete or harm the scepter). As a standard action, he can call the scepter to his hand from any distance, even across planar boundaries. As an immediate action, Pazuzu can transform the scepter into a +5 anarchic keen unholy longsword or return it to its normal shape. None of its other powers can be used in sword form.</t>
  </si>
  <si>
    <t>PFRPG Bestiary 4</t>
  </si>
  <si>
    <t>The Scepter of Shibaxet can be broken by a redeemed demon lord if the regenerating towers of Shibaxet are already destroyed.</t>
  </si>
  <si>
    <t>+5 anarchic keen unholy longsword</t>
  </si>
  <si>
    <t>Cicatrix</t>
  </si>
  <si>
    <t>Cicatrix is destroyed if an evil outsider of CR 20 or higher uses the blade to sacrifice itself to save a good outsider's life.</t>
  </si>
  <si>
    <t>+5 holy returning vicious dagger</t>
  </si>
  <si>
    <t>Blancher</t>
  </si>
  <si>
    <t>Craft Magic Arms and Armor; bestow curse, bleed</t>
  </si>
  <si>
    <t>AP 76</t>
  </si>
  <si>
    <t>+4 adamantine heavy pick</t>
  </si>
  <si>
    <t>Fasciculus Labyrinthum</t>
  </si>
  <si>
    <t>The Fasciculus Labyrinthum must be carried into a maze that has never been solved. The book must remain in the possession of a person lost in the maze for 666 days. If on the 666th day the carrier of the book solves the maze, the pages of the Fasciculus Labyrinthum turn blank and nonmagical.</t>
  </si>
  <si>
    <t>Imago Lens</t>
  </si>
  <si>
    <t>If a demigod is slain while it uses the lens to project an image, the lens shatters and the demigod turns into an insane ghost.</t>
  </si>
  <si>
    <t>Nahyndrian Crystal</t>
  </si>
  <si>
    <t>A Nahyndrian crystal can be destroyed by physical damage, provided the source can penetrate the crystal's hardness.</t>
  </si>
  <si>
    <t>Nahyndrian Elixir</t>
  </si>
  <si>
    <t>Merely opening the elixir ensures its destruction. Pouring the contents out triggers its unholy explosion instantly.</t>
  </si>
  <si>
    <t>Stalker's Crossbow</t>
  </si>
  <si>
    <t>Craft Magical Arms and Armor; locate creature, summon monster I, true seeing</t>
  </si>
  <si>
    <t>+3 seeking light crossbow</t>
  </si>
  <si>
    <t>Talisman of True Faith</t>
  </si>
  <si>
    <t>Craft Wondrous Item; detect chaos, detect evil, detect good, detect law</t>
  </si>
  <si>
    <t>Wanderer Compass</t>
  </si>
  <si>
    <t>Craft Wondrous Item, Enlarge Spell, arcane sight, clairaudience/clairvoyance</t>
  </si>
  <si>
    <t>Wardens of The Reborn Forge</t>
  </si>
  <si>
    <t>Muzzle of Suppression</t>
  </si>
  <si>
    <t>Craft Wondrous Item, arcane lock, silence</t>
  </si>
  <si>
    <t>Amulet of Primal Mastery</t>
  </si>
  <si>
    <t>Craft Wondrous Item, miracle, crafter must be an oracle with the spellscar mysteryISM</t>
  </si>
  <si>
    <t>Quake Cannon</t>
  </si>
  <si>
    <t>The crystallized heart of a shaitan that has never left the Elemental Plane of Earth must be used as a focal lens. Doing so centers the device's earthquake effect on the quake cannon itself and destroys the device, but not before it activates one last time.</t>
  </si>
  <si>
    <t>Stable Metamagic Rod, Lesser</t>
  </si>
  <si>
    <t>Craft Rod, Stable Spell</t>
  </si>
  <si>
    <t>Stable Metamagic Rod</t>
  </si>
  <si>
    <t>Stable Metamagic Rod, Greater</t>
  </si>
  <si>
    <t>Animal Totem Tattoo</t>
  </si>
  <si>
    <t>Inscribe Magical TattooISM, beast shape I</t>
  </si>
  <si>
    <t>Magical Tattoo</t>
  </si>
  <si>
    <t>Magical Marketplace</t>
  </si>
  <si>
    <t>Hypnotic Tattoo</t>
  </si>
  <si>
    <t>Inscribe Magical TattooISM, hypnotism</t>
  </si>
  <si>
    <t>Runeward Tattoo</t>
  </si>
  <si>
    <t>Inscribe Magical TattooISM, detect magic, guidance</t>
  </si>
  <si>
    <t>Serpentine Tattoo</t>
  </si>
  <si>
    <t>Improved Dirty TrickAPG, Inscribe Magical TattooISM, summon monster I</t>
  </si>
  <si>
    <t>Trailblazer's Spade</t>
  </si>
  <si>
    <t>Craft Magic Arms and Armor, soften earth and stone</t>
  </si>
  <si>
    <t>+1/+1 monk's spade</t>
  </si>
  <si>
    <t>Caster's Tattoo, Lesser</t>
  </si>
  <si>
    <t>Inscribe Magical Tattoo, Silent Spell, Still Spell</t>
  </si>
  <si>
    <t>Inner Sea Magic</t>
  </si>
  <si>
    <t>Caster's Tattoo</t>
  </si>
  <si>
    <t>10,500gp</t>
  </si>
  <si>
    <t>Caster's Tattoo, Greater</t>
  </si>
  <si>
    <t>24,000gp</t>
  </si>
  <si>
    <t>Reservoir Tattoo</t>
  </si>
  <si>
    <t>Inscribe Magical Tattoo</t>
  </si>
  <si>
    <t>Spell Tattoo</t>
  </si>
  <si>
    <t>A spell tattoo is essentially a wearable scroll inscribed on flesh instead of on parchment or vellum. These tattoos appear as colorful and intricate patterns rather than magical writing. The tattoo is a silent, spell completion item that only the bearer can activate. It vanishes when activated. A spell tattoo must be visible to the bearer and must be touched as part of its activation. These magical tattoos are not normally placed on the head, neck, or back as a result, since most creatures would require mirrors to activate them. A spell tattoo's aura and caster level varies as per the scroll it emulates. A spell tattoo has a market price four times as much as an equivalent scroll.</t>
  </si>
  <si>
    <t>Inscribe Magical Tattoo, the spell to be inscribed</t>
  </si>
  <si>
    <t>Bracelets of Stone</t>
  </si>
  <si>
    <t>Craft Wondrous Item, wall of stone</t>
  </si>
  <si>
    <t>Infiltrator's Mail</t>
  </si>
  <si>
    <t>Craft Magic Arms and Armor, cat's grace, magic aura</t>
  </si>
  <si>
    <t>+2 scale mail</t>
  </si>
  <si>
    <t>Shield of Covered Retreat</t>
  </si>
  <si>
    <t>+1 arrow deflection heavy wooden shield</t>
  </si>
  <si>
    <t>Floating Sail, 10-Ft.-By-15-Ft.</t>
  </si>
  <si>
    <t>Craft Wondrous Item, water walk</t>
  </si>
  <si>
    <t>Floating Sail, 15-Ft.-By-30-Ft.</t>
  </si>
  <si>
    <t>Floating Sail, 15-Ft.-By-40-Ft.</t>
  </si>
  <si>
    <t>10,000gp</t>
  </si>
  <si>
    <t>Floating Sail, 20-Ft.-By-50-Ft.</t>
  </si>
  <si>
    <t>16,000gp</t>
  </si>
  <si>
    <t>Saline Purge</t>
  </si>
  <si>
    <t>Craft Wondrous Item, neutralize poison, remove curse</t>
  </si>
  <si>
    <t>Scavenger's Ring</t>
  </si>
  <si>
    <t>Channeler's Aspergillum</t>
  </si>
  <si>
    <t>Craft Magic Arms and Armor, mass cure light wounds, mass inflict light wounds, creator must be able to channel energy</t>
  </si>
  <si>
    <t>Healer's Burning Glass</t>
  </si>
  <si>
    <t>Craft Wondrous Item, regenerate</t>
  </si>
  <si>
    <t>Sacrificial Sword</t>
  </si>
  <si>
    <t>Craft Magic Arms and Armor, Reach SpellAPG, breath of life</t>
  </si>
  <si>
    <t>+2 bastard sword</t>
  </si>
  <si>
    <t>Saint's Protection Charm</t>
  </si>
  <si>
    <t>Craft Wondrous Item; protection from chaos, evil, good, or law</t>
  </si>
  <si>
    <t>Explorer's Pith Helmet</t>
  </si>
  <si>
    <t>Craft Wondrous Item, endure elements, floating disk, hide from animals, unseen servant</t>
  </si>
  <si>
    <t>Orbicular Sac</t>
  </si>
  <si>
    <t>Craft Wondrous Item, invisibility, web</t>
  </si>
  <si>
    <t>Poison Popcushion</t>
  </si>
  <si>
    <t>(creation)</t>
  </si>
  <si>
    <t>Craft Wondrous Item, arrow eruptionAPG</t>
  </si>
  <si>
    <t>Trophy Box</t>
  </si>
  <si>
    <t>Craft Wondrous Item, alarm, dominate animal, secret chest</t>
  </si>
  <si>
    <t>Lizardmarked Blade</t>
  </si>
  <si>
    <t>Craft Magic Arms and Armor, lead bladesAPG, lightning bolt</t>
  </si>
  <si>
    <t>+1 shocking gladius</t>
  </si>
  <si>
    <t>Marrowcracker</t>
  </si>
  <si>
    <t>Craft Magic Arms and Armor, calcific touchAPG, divine power, ray of enfeeblement</t>
  </si>
  <si>
    <t>+2 mighty cleaving warhammer</t>
  </si>
  <si>
    <t>Crusader's Scabbard</t>
  </si>
  <si>
    <t>Craft Wondrous Item, bless weapon, greater magic weapon</t>
  </si>
  <si>
    <t>scabbard of vigor</t>
  </si>
  <si>
    <t>Gossamer Shrouds of The Clairvoyant</t>
  </si>
  <si>
    <t>Craft Magic Arms and Armor, disguise self, obscuring mist, rainbow pattern</t>
  </si>
  <si>
    <t>speech (Auran, Celestial, Common)</t>
  </si>
  <si>
    <t>suit of mistmail</t>
  </si>
  <si>
    <t>Skullduster</t>
  </si>
  <si>
    <t>Craft Magic Arms and Armor, death ward, heal, remove paralysis</t>
  </si>
  <si>
    <t>60 ft., darkvision</t>
  </si>
  <si>
    <t>speech (Common, Orc, Skald)</t>
  </si>
  <si>
    <t>+2 disruption morningstar</t>
  </si>
  <si>
    <t>Hollis's Lucky Rock</t>
  </si>
  <si>
    <t>Craft Wondrous Item, divine favor, good hope</t>
  </si>
  <si>
    <t>speech (Common, Halfling)</t>
  </si>
  <si>
    <t>Wary Ring</t>
  </si>
  <si>
    <t>lawful</t>
  </si>
  <si>
    <t>Forge Ring, nondetection, read magic, timely inspirationAPG</t>
  </si>
  <si>
    <t>Arcane Battery</t>
  </si>
  <si>
    <t>Elemental Storing Stone</t>
  </si>
  <si>
    <t>Craft Wondrous Item, elemental touchAPG</t>
  </si>
  <si>
    <t>Spell-Capturing Gem</t>
  </si>
  <si>
    <t>Copycat Siphon</t>
  </si>
  <si>
    <t>Craft Wondrous Item, create water, magic aura, major image</t>
  </si>
  <si>
    <t>Homunculus Clay</t>
  </si>
  <si>
    <t>Craft Construct, Craft Wondrous Item, animate objects, arcane eye, mending, mirror image, creator must have 2 ranks in Craft (alchemy) and 2 ranks in Craft (sculptures)</t>
  </si>
  <si>
    <t>Thoqqua Snake</t>
  </si>
  <si>
    <t>Clockwork Prosthesis</t>
  </si>
  <si>
    <t>Craft Wondrous Item, bull's strength, regenerate, creator must have 8 ranks in Craft (clockwork)</t>
  </si>
  <si>
    <t>Loudshot Pistol</t>
  </si>
  <si>
    <t>Craft Magic Arms and Armor, blindness/deafness, crafter must be a gunslinger with the pistol-whip deed</t>
  </si>
  <si>
    <t>+1 double-barreled pistol</t>
  </si>
  <si>
    <t>Murderer's Silence</t>
  </si>
  <si>
    <t>Poison Vial of Distance</t>
  </si>
  <si>
    <t>Quick Action Slippers</t>
  </si>
  <si>
    <t>Craft Wondrous Item, haste, creator must have the stand up rogue talent</t>
  </si>
  <si>
    <t>Scabbard of True Death</t>
  </si>
  <si>
    <t>Craft Wondrous Item, bestow curse, creator must have the bleeding attack rogue talent</t>
  </si>
  <si>
    <t>Clockwork Bug</t>
  </si>
  <si>
    <t>Craft Wondrous Item, ghost sound, creator must have 4 ranks in Craft (clockwork)</t>
  </si>
  <si>
    <t>Lacerating Rapier</t>
  </si>
  <si>
    <t>Craft Wondrous Item, greater magic weapon, mirror strikeUC</t>
  </si>
  <si>
    <t>Coldwarp Key</t>
  </si>
  <si>
    <t>Craft Rod, fabricate, major creation</t>
  </si>
  <si>
    <t>Fleshwarped Scorpion's Tail</t>
  </si>
  <si>
    <t>Craft Magic Arms and Armor, beast shape III, poison</t>
  </si>
  <si>
    <t>+1 scorpion whip</t>
  </si>
  <si>
    <t>Sporecrafter's Kindness</t>
  </si>
  <si>
    <t>Craft Wondrous Item, poison, summon nature's ally III</t>
  </si>
  <si>
    <t>Stalagmite Seed</t>
  </si>
  <si>
    <t>Craft Wondrous Item, magic stone, stone shape</t>
  </si>
  <si>
    <t>Discordant Piccolo</t>
  </si>
  <si>
    <t>Craft Wondrous Item, cacophonous callAPG</t>
  </si>
  <si>
    <t>Master Vidlian's Squeeze-Box</t>
  </si>
  <si>
    <t>Craft Wondrous Item, cushioning bandsUM, grease</t>
  </si>
  <si>
    <t>Music Box Trap</t>
  </si>
  <si>
    <t>Craft Wondrous Item, permanency, spiteAPG</t>
  </si>
  <si>
    <t>Pipes of Terror</t>
  </si>
  <si>
    <t>PFS S2-09</t>
  </si>
  <si>
    <t>Ring of The Weary Sky</t>
  </si>
  <si>
    <t>Forge Ring, charm monster</t>
  </si>
  <si>
    <t>Intelligent Ring of The Weary Sky</t>
  </si>
  <si>
    <t>N</t>
  </si>
  <si>
    <t>30 ft. vision and hearing</t>
  </si>
  <si>
    <t>resist energy 1/day (CL 3rd, affects wielder only)</t>
  </si>
  <si>
    <t>Dawnflower's Kiss</t>
  </si>
  <si>
    <t>AP 77</t>
  </si>
  <si>
    <t>A Dawnflower's Kiss must be thrown into the Pit of Gormuz at midnight on the winter solstice. If the blade remains in the pit for 1 year, during which time the light of the sun never strikes it, the weapon crumbles to corruption.</t>
  </si>
  <si>
    <t>+4 holy flaming scimitar|+5 holy flaming burst scimitar</t>
  </si>
  <si>
    <t>Heart of The Herald</t>
  </si>
  <si>
    <t>The Heart of the Herald must be used to redeem the Herald of the Ivory Labyrinth (see page 52).</t>
  </si>
  <si>
    <t>Mythic Amulet of The Abyss</t>
  </si>
  <si>
    <t>A mythic amulet of the Abyss can be destroyed as a swift action by the demon lord to which it is attuned, up to a range of 120 feet.</t>
  </si>
  <si>
    <t>Noose of Terminal Embrace</t>
  </si>
  <si>
    <t>Craft Wondrous Item, animate rope, black tentacles</t>
  </si>
  <si>
    <t>Stole of The Inheritor</t>
  </si>
  <si>
    <t>A demon lord must adorn itself with the stole and use its plane shift power to travel to Iomedae's court, whereupon anyone who pulls the stole from the Inheritor's shoulders can tear it apart while the demon lord remains alive and in Iomedae's presence.</t>
  </si>
  <si>
    <t>Burrower's Bridle</t>
  </si>
  <si>
    <t>Craft Wondrous Item, charm monster, passwall</t>
  </si>
  <si>
    <t>People of The Sands</t>
  </si>
  <si>
    <t>Carpet of Comfort</t>
  </si>
  <si>
    <t>Craft Wondrous Item, overland flight, secure shelter, tiny hut</t>
  </si>
  <si>
    <t>Inviolate Marker</t>
  </si>
  <si>
    <t>Craft Rod, bestow curse, levitate, silent image</t>
  </si>
  <si>
    <t>Ring of The Godless +1</t>
  </si>
  <si>
    <t>Forge Ring, arcane sight, detect magic, spell resistance, creator cannot be a divine spellcaster, creator must be of a level at least three times higher than the bonus of the ring</t>
  </si>
  <si>
    <t>Ring of The Godless +2</t>
  </si>
  <si>
    <t>Ring of The Godless +3</t>
  </si>
  <si>
    <t>Ring of The Godless +4</t>
  </si>
  <si>
    <t>Ring of The Godless +5</t>
  </si>
  <si>
    <t>Ioun Stone, Eraminho</t>
  </si>
  <si>
    <t>PFS S2-22</t>
  </si>
  <si>
    <t>An eraminho stone may be destroyed only by drawing a sphere of annihilation into it; doing so kills the soul within the sphere in the process.</t>
  </si>
  <si>
    <t>Stone of Sending</t>
  </si>
  <si>
    <t>Craft Wondrous Item, sending</t>
  </si>
  <si>
    <t>Vothuemont's Blade</t>
  </si>
  <si>
    <t>Craft Magic Arms and Armor</t>
  </si>
  <si>
    <t>speech (Common), telepathy</t>
  </si>
  <si>
    <t>blindsense</t>
  </si>
  <si>
    <t>fly 30 ft., magic aura on self at will</t>
  </si>
  <si>
    <t>+2 dancing greatsword</t>
  </si>
  <si>
    <t>Master's Lash</t>
  </si>
  <si>
    <t>Craft Magic Arms and Armor, bestow curse and fireball, flame blade, or flame strike</t>
  </si>
  <si>
    <t>AP 78</t>
  </si>
  <si>
    <t>+5 flaming burst whip</t>
  </si>
  <si>
    <t>Mournful Razor</t>
  </si>
  <si>
    <t>Craft Magic Arms and Armor; bestow curse, circle of death, keen edge</t>
  </si>
  <si>
    <t>+3 vorpal war razor</t>
  </si>
  <si>
    <t>Quasit Key</t>
  </si>
  <si>
    <t>Riftcarver</t>
  </si>
  <si>
    <t>[earth]</t>
  </si>
  <si>
    <t>If the remains of its ancient, forgotten source can be located and restored to life, Riftcarver can be destroyed by using it to deliver a coup de grace against that creature. If the attack slays the resurrected horror, Riftcarver crumbles to dust.</t>
  </si>
  <si>
    <t>+5 defending unholy wounding scythe</t>
  </si>
  <si>
    <t>Robe of The Rifts</t>
  </si>
  <si>
    <t>The Robe of the Rifts must be donned by a humanoid with an Intelligence score of 3 or lower, who must repeat the 13 debasements Areelu performed for demon lords when creating the robe with 13 different and unwilling angels.</t>
  </si>
  <si>
    <t>Ring of Culturemeld</t>
  </si>
  <si>
    <t>Forge Ring, comprehend languages</t>
  </si>
  <si>
    <t>Bastards of Golarion</t>
  </si>
  <si>
    <t>Kin's Face Tattoo</t>
  </si>
  <si>
    <t>Inscribe Magical TattooISM, disguise self</t>
  </si>
  <si>
    <t>Chalice of Undeath</t>
  </si>
  <si>
    <t>PFS S2-25</t>
  </si>
  <si>
    <t>The chalice is destroyed if filled with vampire ichor and the tears or blood of an outsider with the good subtype.</t>
  </si>
  <si>
    <t>Mummy Armor</t>
  </si>
  <si>
    <t>Craft Magic Arms and Armor, anticipate perilUM, stabilize, cure critical wounds or lesser restoration</t>
  </si>
  <si>
    <t>AP 79</t>
  </si>
  <si>
    <t>+1 stanching padded armor</t>
  </si>
  <si>
    <t>Kohl of Uncanny Discernment</t>
  </si>
  <si>
    <t>Craft Wondrous Item, keen sensesAPG, resistance</t>
  </si>
  <si>
    <t>Mummified Guardian</t>
  </si>
  <si>
    <t>Craft Wondrous Item, alarm, sanctify corpseUM, scare, creator must have 5 ranks in the Heal skill</t>
  </si>
  <si>
    <t>Scarab Shield</t>
  </si>
  <si>
    <t>Craft Magic Arms and Armor, blessing of courage and lifeAPG, sanctuary</t>
  </si>
  <si>
    <t>Spear of The Watchful Guardian</t>
  </si>
  <si>
    <t>Craft Magic Arms and Armor, timely inspirationAPG, versatile weaponAPG</t>
  </si>
  <si>
    <t>+1 spear</t>
  </si>
  <si>
    <t>Tablet of Languages Lost</t>
  </si>
  <si>
    <t>Craft Wondrous Item, comprehend languages, creator must know all three languages displayed on the tablet or have 3 ranks in Linguistics</t>
  </si>
  <si>
    <t>Cloak of Moral Refraction</t>
  </si>
  <si>
    <t>Craft Wondrous Item; banishment; dispel chaos, evil, good, and law; dispel magic; creator must be neutral</t>
  </si>
  <si>
    <t>Champions of Balance</t>
  </si>
  <si>
    <t>Dimensional Acid, Basic Pit</t>
  </si>
  <si>
    <t>Faint</t>
  </si>
  <si>
    <t>Craft Wondrous Item, create pitAPG</t>
  </si>
  <si>
    <t>Dimensional Acid, Corrosive Pit</t>
  </si>
  <si>
    <t>Craft Wondrous Item, acid pitAPG</t>
  </si>
  <si>
    <t>Dimensional Acid, Jagged Pit</t>
  </si>
  <si>
    <t>Craft Wondrous Item, spiked pitAPG</t>
  </si>
  <si>
    <t>Dimensional Acid, Living Pit</t>
  </si>
  <si>
    <t>Craft Wondrous Item, hungry pitAPG</t>
  </si>
  <si>
    <t>Eye of Brokerage</t>
  </si>
  <si>
    <t>Craft Wondrous Item, chaos hammer, order's wrath, creator must be neutral</t>
  </si>
  <si>
    <t>Gauntlets of The Unchained</t>
  </si>
  <si>
    <t>Judicial Hammer</t>
  </si>
  <si>
    <t>Craft Magic Arms and Armor, confessAPG</t>
  </si>
  <si>
    <t>+1 earth breaker</t>
  </si>
  <si>
    <t>Liar's Robe</t>
  </si>
  <si>
    <t>Slaver's Cane</t>
  </si>
  <si>
    <t>Craft Magic Arms and Armor, Enlarge Spell, resilient sphere</t>
  </si>
  <si>
    <t>+1 adamantine light mace</t>
  </si>
  <si>
    <t>Traitorous Blaster</t>
  </si>
  <si>
    <t>Craft Magic Arms and Armor, mirror strikeUC</t>
  </si>
  <si>
    <t>Clarity</t>
  </si>
  <si>
    <t>Craft Magic Arms and Armor, holy smite, remove fear</t>
  </si>
  <si>
    <t>Tears At Bitter Manor</t>
  </si>
  <si>
    <t>+1 holy scimitar</t>
  </si>
  <si>
    <t>Amulet of Grasping Souls</t>
  </si>
  <si>
    <t>Craft Wondrous Item, Ectoplasmic Spell, plane shift</t>
  </si>
  <si>
    <t>Chalice of Communal Dweomer</t>
  </si>
  <si>
    <t>Craft Wondrous Item, alchemical allocationAPG, amplify elixirAPG</t>
  </si>
  <si>
    <t>Elixir of Last Will</t>
  </si>
  <si>
    <t>Craft Wondrous Item, guidance</t>
  </si>
  <si>
    <t>Gorget of Living Whispers</t>
  </si>
  <si>
    <t>Craft Wondrous Item, suggestion, summon monster II</t>
  </si>
  <si>
    <t>Icon of Aspects</t>
  </si>
  <si>
    <t>Craft Wondrous Item, imbue with spell ability, creator must be a divine spellcaster</t>
  </si>
  <si>
    <t>Quicksand Cloak</t>
  </si>
  <si>
    <t>Craft Wondrous Item, create water, shifting sandAPG</t>
  </si>
  <si>
    <t>Rat-Tread Boots</t>
  </si>
  <si>
    <t>Craft Wondrous Item, charm animal, summon swarm</t>
  </si>
  <si>
    <t>Weirding Watch</t>
  </si>
  <si>
    <t>Craft Wondrous Item, haste, lesser age resistanceUM</t>
  </si>
  <si>
    <t>Whispering Gloves</t>
  </si>
  <si>
    <t>Requirements Craft Wondrous Item, message, silence</t>
  </si>
  <si>
    <t>Cage of Soul Echoes</t>
  </si>
  <si>
    <t>PFS S2-Special</t>
  </si>
  <si>
    <t>The Cage of Soul Echoes rusts away to nothingness if a departed soul is brought back to life within its bars.</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</si>
</sst>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0"/>
      <color rgb="FF000000"/>
      <name val="Arial"/>
    </font>
    <font>
      <sz val="10"/>
      <color rgb="FF000000"/>
      <name val="Arial"/>
    </font>
    <font>
      <sz val="10"/>
      <name val="Arial"/>
    </font>
    <font>
      <b/>
      <sz val="10"/>
      <color rgb="FF000000"/>
      <name val="Arial"/>
    </font>
    <font>
      <u/>
      <sz val="10"/>
      <color rgb="FF0000FF"/>
      <name val="Arial"/>
    </font>
    <font>
      <sz val="10"/>
      <color rgb="FF0000FF"/>
      <name val="Arial"/>
    </font>
    <font>
      <u/>
      <sz val="10"/>
      <color rgb="FF0000FF"/>
      <name val="Arial"/>
    </font>
  </fonts>
  <fills count="2">
    <fill>
      <patternFill patternType="none"/>
    </fill>
    <fill>
      <patternFill patternType="gray125"/>
    </fill>
  </fills>
  <borders count="1">
    <border>
      <left/>
      <right/>
      <top/>
      <bottom/>
      <diagonal/>
    </border>
  </borders>
  <cellStyleXfs count="1">
    <xf numFmtId="0" fontId="0" fillId="0" borderId="0"/>
  </cellStyleXfs>
  <cellXfs count="14">
    <xf numFmtId="0" fontId="0" fillId="0" borderId="0" xfId="0" applyFont="1" applyAlignment="1">
      <alignment wrapText="1"/>
    </xf>
    <xf numFmtId="0" fontId="1" fillId="0" borderId="0" xfId="0" applyFont="1" applyAlignment="1">
      <alignment wrapText="1"/>
    </xf>
    <xf numFmtId="0" fontId="2" fillId="0" borderId="0" xfId="0" applyFont="1" applyAlignment="1">
      <alignment wrapText="1"/>
    </xf>
    <xf numFmtId="0" fontId="3" fillId="0" borderId="0" xfId="0" applyFont="1" applyAlignment="1">
      <alignment vertical="center"/>
    </xf>
    <xf numFmtId="0" fontId="4" fillId="0" borderId="0" xfId="0" applyFont="1" applyAlignment="1">
      <alignment wrapText="1"/>
    </xf>
    <xf numFmtId="0" fontId="3" fillId="0" borderId="0" xfId="0" applyFont="1" applyAlignment="1">
      <alignment horizontal="center" vertical="center"/>
    </xf>
    <xf numFmtId="0" fontId="5" fillId="0" borderId="0" xfId="0" applyFont="1" applyAlignment="1">
      <alignment wrapText="1"/>
    </xf>
    <xf numFmtId="0" fontId="1" fillId="0" borderId="0" xfId="0" applyFont="1" applyAlignment="1">
      <alignment vertical="center"/>
    </xf>
    <xf numFmtId="0" fontId="1" fillId="0" borderId="0" xfId="0" applyFont="1" applyAlignment="1">
      <alignment vertical="center"/>
    </xf>
    <xf numFmtId="0" fontId="6" fillId="0" borderId="0" xfId="0" applyFont="1" applyAlignment="1">
      <alignment vertical="center"/>
    </xf>
    <xf numFmtId="0" fontId="1" fillId="0" borderId="0" xfId="0" applyFont="1" applyAlignment="1">
      <alignment horizontal="center" vertical="center"/>
    </xf>
    <xf numFmtId="0" fontId="1" fillId="0" borderId="0" xfId="0" applyFont="1" applyAlignment="1">
      <alignment horizontal="center" vertical="center"/>
    </xf>
    <xf numFmtId="14" fontId="1" fillId="0" borderId="0" xfId="0" applyNumberFormat="1" applyFont="1" applyAlignment="1">
      <alignment vertical="center"/>
    </xf>
    <xf numFmtId="0" fontId="2" fillId="0" borderId="0" xfId="0" applyFont="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6" Type="http://schemas.openxmlformats.org/officeDocument/2006/relationships/hyperlink" Target="http://www.d20pfsrd.com/magic-items/cursed-items" TargetMode="External"/><Relationship Id="rId117" Type="http://schemas.openxmlformats.org/officeDocument/2006/relationships/hyperlink" Target="http://www.d20pfsrd.com/magic-items/wondrous-items" TargetMode="External"/><Relationship Id="rId21" Type="http://schemas.openxmlformats.org/officeDocument/2006/relationships/hyperlink" Target="http://www.d20pfsrd.com/magic-items/cursed-items" TargetMode="External"/><Relationship Id="rId42" Type="http://schemas.openxmlformats.org/officeDocument/2006/relationships/hyperlink" Target="http://www.d20pfsrd.com/magic-items/magic-armor" TargetMode="External"/><Relationship Id="rId47" Type="http://schemas.openxmlformats.org/officeDocument/2006/relationships/hyperlink" Target="http://www.d20pfsrd.com/magic-items/cursed-items" TargetMode="External"/><Relationship Id="rId63" Type="http://schemas.openxmlformats.org/officeDocument/2006/relationships/hyperlink" Target="http://www.d20pfsrd.com/magic-items/wondrous-items" TargetMode="External"/><Relationship Id="rId68" Type="http://schemas.openxmlformats.org/officeDocument/2006/relationships/hyperlink" Target="http://www.d20pfsrd.com/magic-items/wondrous-items" TargetMode="External"/><Relationship Id="rId84" Type="http://schemas.openxmlformats.org/officeDocument/2006/relationships/hyperlink" Target="http://www.d20pfsrd.com/magic-items/wondrous-items" TargetMode="External"/><Relationship Id="rId89" Type="http://schemas.openxmlformats.org/officeDocument/2006/relationships/hyperlink" Target="http://www.d20pfsrd.com/magic-items/wondrous-items" TargetMode="External"/><Relationship Id="rId112" Type="http://schemas.openxmlformats.org/officeDocument/2006/relationships/hyperlink" Target="http://www.d20pfsrd.com/magic-items/wondrous-items" TargetMode="External"/><Relationship Id="rId16" Type="http://schemas.openxmlformats.org/officeDocument/2006/relationships/hyperlink" Target="http://www.d20pfsrd.com/magic-items/cursed-items" TargetMode="External"/><Relationship Id="rId107" Type="http://schemas.openxmlformats.org/officeDocument/2006/relationships/hyperlink" Target="http://www.d20pfsrd.com/magic-items/wondrous-items" TargetMode="External"/><Relationship Id="rId11" Type="http://schemas.openxmlformats.org/officeDocument/2006/relationships/hyperlink" Target="http://www.d20pfsrd.com/magic-items/cursed-items" TargetMode="External"/><Relationship Id="rId32" Type="http://schemas.openxmlformats.org/officeDocument/2006/relationships/hyperlink" Target="http://www.d20pfsrd.com/magic-items/cursed-items" TargetMode="External"/><Relationship Id="rId37" Type="http://schemas.openxmlformats.org/officeDocument/2006/relationships/hyperlink" Target="http://www.d20pfsrd.com/magic-items/cursed-items" TargetMode="External"/><Relationship Id="rId53" Type="http://schemas.openxmlformats.org/officeDocument/2006/relationships/hyperlink" Target="http://www.d20pfsrd.com/magic-items/wondrous-items" TargetMode="External"/><Relationship Id="rId58" Type="http://schemas.openxmlformats.org/officeDocument/2006/relationships/hyperlink" Target="http://www.d20pfsrd.com/magic-items/wondrous-items" TargetMode="External"/><Relationship Id="rId74" Type="http://schemas.openxmlformats.org/officeDocument/2006/relationships/hyperlink" Target="http://www.d20pfsrd.com/magic-items/wondrous-items" TargetMode="External"/><Relationship Id="rId79" Type="http://schemas.openxmlformats.org/officeDocument/2006/relationships/hyperlink" Target="http://www.d20pfsrd.com/magic-items/wondrous-items" TargetMode="External"/><Relationship Id="rId102" Type="http://schemas.openxmlformats.org/officeDocument/2006/relationships/hyperlink" Target="http://www.d20pfsrd.com/magic-items/wondrous-items" TargetMode="External"/><Relationship Id="rId123" Type="http://schemas.openxmlformats.org/officeDocument/2006/relationships/hyperlink" Target="http://www.d20pfsrd.com/magic-items/wondrous-items" TargetMode="External"/><Relationship Id="rId128" Type="http://schemas.openxmlformats.org/officeDocument/2006/relationships/hyperlink" Target="http://www.d20pfsrd.com/magic-items/wondrous-items" TargetMode="External"/><Relationship Id="rId5" Type="http://schemas.openxmlformats.org/officeDocument/2006/relationships/hyperlink" Target="http://www.d20pfsrd.com/magic-items/wondrous-items" TargetMode="External"/><Relationship Id="rId90" Type="http://schemas.openxmlformats.org/officeDocument/2006/relationships/hyperlink" Target="http://www.d20pfsrd.com/magic-items/wondrous-items" TargetMode="External"/><Relationship Id="rId95" Type="http://schemas.openxmlformats.org/officeDocument/2006/relationships/hyperlink" Target="http://www.d20pfsrd.com/magic-items/wondrous-items" TargetMode="External"/><Relationship Id="rId19" Type="http://schemas.openxmlformats.org/officeDocument/2006/relationships/hyperlink" Target="http://www.d20pfsrd.com/magic-items/cursed-items" TargetMode="External"/><Relationship Id="rId14" Type="http://schemas.openxmlformats.org/officeDocument/2006/relationships/hyperlink" Target="http://www.d20pfsrd.com/magic-items/cursed-items" TargetMode="External"/><Relationship Id="rId22" Type="http://schemas.openxmlformats.org/officeDocument/2006/relationships/hyperlink" Target="http://www.d20pfsrd.com/magic-items/cursed-items" TargetMode="External"/><Relationship Id="rId27" Type="http://schemas.openxmlformats.org/officeDocument/2006/relationships/hyperlink" Target="http://www.d20pfsrd.com/magic-items/cursed-items" TargetMode="External"/><Relationship Id="rId30" Type="http://schemas.openxmlformats.org/officeDocument/2006/relationships/hyperlink" Target="http://www.d20pfsrd.com/magic-items/cursed-items" TargetMode="External"/><Relationship Id="rId35" Type="http://schemas.openxmlformats.org/officeDocument/2006/relationships/hyperlink" Target="http://www.d20pfsrd.com/magic-items/cursed-items" TargetMode="External"/><Relationship Id="rId43" Type="http://schemas.openxmlformats.org/officeDocument/2006/relationships/hyperlink" Target="http://www.d20pfsrd.com/magic-items/magic-armor" TargetMode="External"/><Relationship Id="rId48" Type="http://schemas.openxmlformats.org/officeDocument/2006/relationships/hyperlink" Target="http://www.d20pfsrd.com/magic-items/wondrous-items" TargetMode="External"/><Relationship Id="rId56" Type="http://schemas.openxmlformats.org/officeDocument/2006/relationships/hyperlink" Target="http://www.d20pfsrd.com/magic-items/wondrous-items" TargetMode="External"/><Relationship Id="rId64" Type="http://schemas.openxmlformats.org/officeDocument/2006/relationships/hyperlink" Target="http://www.d20pfsrd.com/magic-items/wondrous-items" TargetMode="External"/><Relationship Id="rId69" Type="http://schemas.openxmlformats.org/officeDocument/2006/relationships/hyperlink" Target="http://www.d20pfsrd.com/magic-items/wondrous-items" TargetMode="External"/><Relationship Id="rId77" Type="http://schemas.openxmlformats.org/officeDocument/2006/relationships/hyperlink" Target="http://www.d20pfsrd.com/magic-items/wondrous-items" TargetMode="External"/><Relationship Id="rId100" Type="http://schemas.openxmlformats.org/officeDocument/2006/relationships/hyperlink" Target="http://www.d20pfsrd.com/magic-items/wondrous-items" TargetMode="External"/><Relationship Id="rId105" Type="http://schemas.openxmlformats.org/officeDocument/2006/relationships/hyperlink" Target="http://www.d20pfsrd.com/magic-items/wondrous-items" TargetMode="External"/><Relationship Id="rId113" Type="http://schemas.openxmlformats.org/officeDocument/2006/relationships/hyperlink" Target="http://www.d20pfsrd.com/magic-items/wondrous-items" TargetMode="External"/><Relationship Id="rId118" Type="http://schemas.openxmlformats.org/officeDocument/2006/relationships/hyperlink" Target="http://www.d20pfsrd.com/magic-items/wondrous-items" TargetMode="External"/><Relationship Id="rId126" Type="http://schemas.openxmlformats.org/officeDocument/2006/relationships/hyperlink" Target="http://www.d20pfsrd.com/magic-items/wondrous-items" TargetMode="External"/><Relationship Id="rId8" Type="http://schemas.openxmlformats.org/officeDocument/2006/relationships/hyperlink" Target="http://www.d20pfsrd.com/magic-items/wondrous-items" TargetMode="External"/><Relationship Id="rId51" Type="http://schemas.openxmlformats.org/officeDocument/2006/relationships/hyperlink" Target="http://www.d20pfsrd.com/magic-items/wondrous-items" TargetMode="External"/><Relationship Id="rId72" Type="http://schemas.openxmlformats.org/officeDocument/2006/relationships/hyperlink" Target="http://www.d20pfsrd.com/magic-items/wondrous-items" TargetMode="External"/><Relationship Id="rId80" Type="http://schemas.openxmlformats.org/officeDocument/2006/relationships/hyperlink" Target="http://www.d20pfsrd.com/magic-items/wondrous-items" TargetMode="External"/><Relationship Id="rId85" Type="http://schemas.openxmlformats.org/officeDocument/2006/relationships/hyperlink" Target="http://www.d20pfsrd.com/magic-items/wondrous-items" TargetMode="External"/><Relationship Id="rId93" Type="http://schemas.openxmlformats.org/officeDocument/2006/relationships/hyperlink" Target="http://www.d20pfsrd.com/magic-items/wondrous-items" TargetMode="External"/><Relationship Id="rId98" Type="http://schemas.openxmlformats.org/officeDocument/2006/relationships/hyperlink" Target="http://www.d20pfsrd.com/magic-items/wondrous-items" TargetMode="External"/><Relationship Id="rId121" Type="http://schemas.openxmlformats.org/officeDocument/2006/relationships/hyperlink" Target="http://www.d20pfsrd.com/magic-items/wondrous-items" TargetMode="External"/><Relationship Id="rId3" Type="http://schemas.openxmlformats.org/officeDocument/2006/relationships/hyperlink" Target="http://www.d20pfsrd.com/magic-items/wondrous-items" TargetMode="External"/><Relationship Id="rId12" Type="http://schemas.openxmlformats.org/officeDocument/2006/relationships/hyperlink" Target="http://www.d20pfsrd.com/magic-items/cursed-items" TargetMode="External"/><Relationship Id="rId17" Type="http://schemas.openxmlformats.org/officeDocument/2006/relationships/hyperlink" Target="http://www.d20pfsrd.com/magic-items/cursed-items" TargetMode="External"/><Relationship Id="rId25" Type="http://schemas.openxmlformats.org/officeDocument/2006/relationships/hyperlink" Target="http://www.d20pfsrd.com/magic-items/cursed-items" TargetMode="External"/><Relationship Id="rId33" Type="http://schemas.openxmlformats.org/officeDocument/2006/relationships/hyperlink" Target="http://www.d20pfsrd.com/magic-items/cursed-items" TargetMode="External"/><Relationship Id="rId38" Type="http://schemas.openxmlformats.org/officeDocument/2006/relationships/hyperlink" Target="http://www.d20pfsrd.com/magic-items/magic-armor" TargetMode="External"/><Relationship Id="rId46" Type="http://schemas.openxmlformats.org/officeDocument/2006/relationships/hyperlink" Target="http://www.d20pfsrd.com/magic-items/magic-weapons" TargetMode="External"/><Relationship Id="rId59" Type="http://schemas.openxmlformats.org/officeDocument/2006/relationships/hyperlink" Target="http://www.d20pfsrd.com/magic-items/wondrous-items" TargetMode="External"/><Relationship Id="rId67" Type="http://schemas.openxmlformats.org/officeDocument/2006/relationships/hyperlink" Target="http://www.d20pfsrd.com/magic-items/wondrous-items" TargetMode="External"/><Relationship Id="rId103" Type="http://schemas.openxmlformats.org/officeDocument/2006/relationships/hyperlink" Target="http://www.d20pfsrd.com/magic-items/wondrous-items" TargetMode="External"/><Relationship Id="rId108" Type="http://schemas.openxmlformats.org/officeDocument/2006/relationships/hyperlink" Target="http://www.d20pfsrd.com/magic-items/wondrous-items" TargetMode="External"/><Relationship Id="rId116" Type="http://schemas.openxmlformats.org/officeDocument/2006/relationships/hyperlink" Target="http://www.d20pfsrd.com/magic-items/rings" TargetMode="External"/><Relationship Id="rId124" Type="http://schemas.openxmlformats.org/officeDocument/2006/relationships/hyperlink" Target="http://www.d20pfsrd.com/magic-items/wondrous-items" TargetMode="External"/><Relationship Id="rId129" Type="http://schemas.openxmlformats.org/officeDocument/2006/relationships/hyperlink" Target="http://www.d20pfsrd.com/magic-items/wondrous-items" TargetMode="External"/><Relationship Id="rId20" Type="http://schemas.openxmlformats.org/officeDocument/2006/relationships/hyperlink" Target="http://www.d20pfsrd.com/magic-items/cursed-items" TargetMode="External"/><Relationship Id="rId41" Type="http://schemas.openxmlformats.org/officeDocument/2006/relationships/hyperlink" Target="http://www.d20pfsrd.com/magic-items/magic-armor" TargetMode="External"/><Relationship Id="rId54" Type="http://schemas.openxmlformats.org/officeDocument/2006/relationships/hyperlink" Target="http://www.d20pfsrd.com/magic-items/wondrous-items" TargetMode="External"/><Relationship Id="rId62" Type="http://schemas.openxmlformats.org/officeDocument/2006/relationships/hyperlink" Target="http://www.d20pfsrd.com/magic-items/wondrous-items" TargetMode="External"/><Relationship Id="rId70" Type="http://schemas.openxmlformats.org/officeDocument/2006/relationships/hyperlink" Target="http://www.d20pfsrd.com/magic-items/wondrous-items" TargetMode="External"/><Relationship Id="rId75" Type="http://schemas.openxmlformats.org/officeDocument/2006/relationships/hyperlink" Target="http://www.d20pfsrd.com/magic-items/wondrous-items" TargetMode="External"/><Relationship Id="rId83" Type="http://schemas.openxmlformats.org/officeDocument/2006/relationships/hyperlink" Target="http://www.d20pfsrd.com/magic-items/wondrous-items" TargetMode="External"/><Relationship Id="rId88" Type="http://schemas.openxmlformats.org/officeDocument/2006/relationships/hyperlink" Target="http://www.d20pfsrd.com/magic-items/wondrous-items" TargetMode="External"/><Relationship Id="rId91" Type="http://schemas.openxmlformats.org/officeDocument/2006/relationships/hyperlink" Target="http://www.d20pfsrd.com/magic-items/wondrous-items" TargetMode="External"/><Relationship Id="rId96" Type="http://schemas.openxmlformats.org/officeDocument/2006/relationships/hyperlink" Target="http://www.d20pfsrd.com/magic-items/wondrous-items" TargetMode="External"/><Relationship Id="rId111" Type="http://schemas.openxmlformats.org/officeDocument/2006/relationships/hyperlink" Target="http://www.d20pfsrd.com/magic-items/wondrous-items" TargetMode="External"/><Relationship Id="rId1" Type="http://schemas.openxmlformats.org/officeDocument/2006/relationships/hyperlink" Target="http://www.d20pfsrd.com/magic-items/magic-weapons" TargetMode="External"/><Relationship Id="rId6" Type="http://schemas.openxmlformats.org/officeDocument/2006/relationships/hyperlink" Target="http://www.d20pfsrd.com/magic-items/wondrous-items" TargetMode="External"/><Relationship Id="rId15" Type="http://schemas.openxmlformats.org/officeDocument/2006/relationships/hyperlink" Target="http://www.d20pfsrd.com/magic-items/cursed-items" TargetMode="External"/><Relationship Id="rId23" Type="http://schemas.openxmlformats.org/officeDocument/2006/relationships/hyperlink" Target="http://www.d20pfsrd.com/magic-items/cursed-items" TargetMode="External"/><Relationship Id="rId28" Type="http://schemas.openxmlformats.org/officeDocument/2006/relationships/hyperlink" Target="http://www.d20pfsrd.com/magic-items/cursed-items" TargetMode="External"/><Relationship Id="rId36" Type="http://schemas.openxmlformats.org/officeDocument/2006/relationships/hyperlink" Target="http://www.d20pfsrd.com/magic-items/cursed-items" TargetMode="External"/><Relationship Id="rId49" Type="http://schemas.openxmlformats.org/officeDocument/2006/relationships/hyperlink" Target="http://www.d20pfsrd.com/magic-items/wondrous-items" TargetMode="External"/><Relationship Id="rId57" Type="http://schemas.openxmlformats.org/officeDocument/2006/relationships/hyperlink" Target="http://www.d20pfsrd.com/magic-items/wondrous-items" TargetMode="External"/><Relationship Id="rId106" Type="http://schemas.openxmlformats.org/officeDocument/2006/relationships/hyperlink" Target="http://www.d20pfsrd.com/magic-items/wondrous-items" TargetMode="External"/><Relationship Id="rId114" Type="http://schemas.openxmlformats.org/officeDocument/2006/relationships/hyperlink" Target="http://www.d20pfsrd.com/magic-items/rings" TargetMode="External"/><Relationship Id="rId119" Type="http://schemas.openxmlformats.org/officeDocument/2006/relationships/hyperlink" Target="http://www.d20pfsrd.com/magic-items/wondrous-items" TargetMode="External"/><Relationship Id="rId127" Type="http://schemas.openxmlformats.org/officeDocument/2006/relationships/hyperlink" Target="http://www.d20pfsrd.com/magic-items/wondrous-items" TargetMode="External"/><Relationship Id="rId10" Type="http://schemas.openxmlformats.org/officeDocument/2006/relationships/hyperlink" Target="http://www.d20pfsrd.com/magic-items/cursed-items" TargetMode="External"/><Relationship Id="rId31" Type="http://schemas.openxmlformats.org/officeDocument/2006/relationships/hyperlink" Target="http://www.d20pfsrd.com/magic-items/cursed-items" TargetMode="External"/><Relationship Id="rId44" Type="http://schemas.openxmlformats.org/officeDocument/2006/relationships/hyperlink" Target="http://www.d20pfsrd.com/magic-items/magic-armor" TargetMode="External"/><Relationship Id="rId52" Type="http://schemas.openxmlformats.org/officeDocument/2006/relationships/hyperlink" Target="http://www.d20pfsrd.com/magic-items/wondrous-items" TargetMode="External"/><Relationship Id="rId60" Type="http://schemas.openxmlformats.org/officeDocument/2006/relationships/hyperlink" Target="http://www.d20pfsrd.com/magic-items/wondrous-items" TargetMode="External"/><Relationship Id="rId65" Type="http://schemas.openxmlformats.org/officeDocument/2006/relationships/hyperlink" Target="http://www.d20pfsrd.com/magic-items/wondrous-items" TargetMode="External"/><Relationship Id="rId73" Type="http://schemas.openxmlformats.org/officeDocument/2006/relationships/hyperlink" Target="http://www.d20pfsrd.com/magic-items/wondrous-items" TargetMode="External"/><Relationship Id="rId78" Type="http://schemas.openxmlformats.org/officeDocument/2006/relationships/hyperlink" Target="http://www.d20pfsrd.com/magic-items/wondrous-items" TargetMode="External"/><Relationship Id="rId81" Type="http://schemas.openxmlformats.org/officeDocument/2006/relationships/hyperlink" Target="http://www.d20pfsrd.com/magic-items/wondrous-items" TargetMode="External"/><Relationship Id="rId86" Type="http://schemas.openxmlformats.org/officeDocument/2006/relationships/hyperlink" Target="http://www.d20pfsrd.com/magic-items/wondrous-items" TargetMode="External"/><Relationship Id="rId94" Type="http://schemas.openxmlformats.org/officeDocument/2006/relationships/hyperlink" Target="http://www.d20pfsrd.com/magic-items/wondrous-items" TargetMode="External"/><Relationship Id="rId99" Type="http://schemas.openxmlformats.org/officeDocument/2006/relationships/hyperlink" Target="http://www.d20pfsrd.com/magic-items/wondrous-items" TargetMode="External"/><Relationship Id="rId101" Type="http://schemas.openxmlformats.org/officeDocument/2006/relationships/hyperlink" Target="http://www.d20pfsrd.com/magic-items/wondrous-items" TargetMode="External"/><Relationship Id="rId122" Type="http://schemas.openxmlformats.org/officeDocument/2006/relationships/hyperlink" Target="http://www.d20pfsrd.com/magic-items/wondrous-items" TargetMode="External"/><Relationship Id="rId130" Type="http://schemas.openxmlformats.org/officeDocument/2006/relationships/hyperlink" Target="http://www.d20pfsrd.com/magic-items/magic-weapons" TargetMode="External"/><Relationship Id="rId4" Type="http://schemas.openxmlformats.org/officeDocument/2006/relationships/hyperlink" Target="http://www.d20pfsrd.com/magic-items/wondrous-items" TargetMode="External"/><Relationship Id="rId9" Type="http://schemas.openxmlformats.org/officeDocument/2006/relationships/hyperlink" Target="http://www.d20pfsrd.com/magic-items/wondrous-items" TargetMode="External"/><Relationship Id="rId13" Type="http://schemas.openxmlformats.org/officeDocument/2006/relationships/hyperlink" Target="http://www.d20pfsrd.com/magic-items/cursed-items" TargetMode="External"/><Relationship Id="rId18" Type="http://schemas.openxmlformats.org/officeDocument/2006/relationships/hyperlink" Target="http://www.d20pfsrd.com/magic-items/cursed-items" TargetMode="External"/><Relationship Id="rId39" Type="http://schemas.openxmlformats.org/officeDocument/2006/relationships/hyperlink" Target="http://www.d20pfsrd.com/magic-items/magic-armor" TargetMode="External"/><Relationship Id="rId109" Type="http://schemas.openxmlformats.org/officeDocument/2006/relationships/hyperlink" Target="http://www.d20pfsrd.com/magic-items/wondrous-items" TargetMode="External"/><Relationship Id="rId34" Type="http://schemas.openxmlformats.org/officeDocument/2006/relationships/hyperlink" Target="http://www.d20pfsrd.com/magic-items/cursed-items" TargetMode="External"/><Relationship Id="rId50" Type="http://schemas.openxmlformats.org/officeDocument/2006/relationships/hyperlink" Target="http://www.d20pfsrd.com/magic-items/wondrous-items" TargetMode="External"/><Relationship Id="rId55" Type="http://schemas.openxmlformats.org/officeDocument/2006/relationships/hyperlink" Target="http://www.d20pfsrd.com/magic-items/wondrous-items" TargetMode="External"/><Relationship Id="rId76" Type="http://schemas.openxmlformats.org/officeDocument/2006/relationships/hyperlink" Target="http://www.d20pfsrd.com/magic-items/wondrous-items" TargetMode="External"/><Relationship Id="rId97" Type="http://schemas.openxmlformats.org/officeDocument/2006/relationships/hyperlink" Target="http://www.d20pfsrd.com/magic-items/wondrous-items" TargetMode="External"/><Relationship Id="rId104" Type="http://schemas.openxmlformats.org/officeDocument/2006/relationships/hyperlink" Target="http://www.d20pfsrd.com/magic-items/wondrous-items" TargetMode="External"/><Relationship Id="rId120" Type="http://schemas.openxmlformats.org/officeDocument/2006/relationships/hyperlink" Target="http://www.d20pfsrd.com/magic-items/wondrous-items" TargetMode="External"/><Relationship Id="rId125" Type="http://schemas.openxmlformats.org/officeDocument/2006/relationships/hyperlink" Target="http://www.d20pfsrd.com/magic-items/wondrous-items" TargetMode="External"/><Relationship Id="rId7" Type="http://schemas.openxmlformats.org/officeDocument/2006/relationships/hyperlink" Target="http://www.d20pfsrd.com/magic-items/wondrous-items" TargetMode="External"/><Relationship Id="rId71" Type="http://schemas.openxmlformats.org/officeDocument/2006/relationships/hyperlink" Target="http://www.d20pfsrd.com/magic-items/wondrous-items" TargetMode="External"/><Relationship Id="rId92" Type="http://schemas.openxmlformats.org/officeDocument/2006/relationships/hyperlink" Target="http://www.d20pfsrd.com/magic-items/wondrous-items" TargetMode="External"/><Relationship Id="rId2" Type="http://schemas.openxmlformats.org/officeDocument/2006/relationships/hyperlink" Target="http://www.d20pfsrd.com/magic-items/wondrous-items" TargetMode="External"/><Relationship Id="rId29" Type="http://schemas.openxmlformats.org/officeDocument/2006/relationships/hyperlink" Target="http://www.d20pfsrd.com/magic-items/cursed-items" TargetMode="External"/><Relationship Id="rId24" Type="http://schemas.openxmlformats.org/officeDocument/2006/relationships/hyperlink" Target="http://www.d20pfsrd.com/magic-items/cursed-items" TargetMode="External"/><Relationship Id="rId40" Type="http://schemas.openxmlformats.org/officeDocument/2006/relationships/hyperlink" Target="http://www.d20pfsrd.com/magic-items/magic-armor" TargetMode="External"/><Relationship Id="rId45" Type="http://schemas.openxmlformats.org/officeDocument/2006/relationships/hyperlink" Target="http://www.d20pfsrd.com/magic-items/magic-armor" TargetMode="External"/><Relationship Id="rId66" Type="http://schemas.openxmlformats.org/officeDocument/2006/relationships/hyperlink" Target="http://www.d20pfsrd.com/magic-items/wondrous-items" TargetMode="External"/><Relationship Id="rId87" Type="http://schemas.openxmlformats.org/officeDocument/2006/relationships/hyperlink" Target="http://www.d20pfsrd.com/magic-items/wondrous-items" TargetMode="External"/><Relationship Id="rId110" Type="http://schemas.openxmlformats.org/officeDocument/2006/relationships/hyperlink" Target="http://www.d20pfsrd.com/magic-items/wondrous-items" TargetMode="External"/><Relationship Id="rId115" Type="http://schemas.openxmlformats.org/officeDocument/2006/relationships/hyperlink" Target="http://www.d20pfsrd.com/magic-items/rings" TargetMode="External"/><Relationship Id="rId131" Type="http://schemas.openxmlformats.org/officeDocument/2006/relationships/hyperlink" Target="http://www.d20pfsrd.com/magic-items/wondrous-items" TargetMode="External"/><Relationship Id="rId61" Type="http://schemas.openxmlformats.org/officeDocument/2006/relationships/hyperlink" Target="http://www.d20pfsrd.com/magic-items/wondrous-items" TargetMode="External"/><Relationship Id="rId82" Type="http://schemas.openxmlformats.org/officeDocument/2006/relationships/hyperlink" Target="http://www.d20pfsrd.com/magic-items/wondrous-items"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d20pfsrd.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workbookViewId="0">
      <pane ySplit="1" topLeftCell="A2" activePane="bottomLeft" state="frozen"/>
      <selection pane="bottomLeft" activeCell="B3" sqref="B3"/>
    </sheetView>
  </sheetViews>
  <sheetFormatPr defaultColWidth="14.44140625" defaultRowHeight="12.75" customHeight="1" x14ac:dyDescent="0.25"/>
  <cols>
    <col min="1" max="2" width="21.5546875" customWidth="1"/>
  </cols>
  <sheetData>
    <row r="1" spans="1:2" ht="12.75" customHeight="1" x14ac:dyDescent="0.25">
      <c r="A1" t="s">
        <v>1</v>
      </c>
      <c r="B1" s="2" t="s">
        <v>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2463"/>
  <sheetViews>
    <sheetView tabSelected="1" workbookViewId="0">
      <pane ySplit="1" topLeftCell="A1906" activePane="bottomLeft" state="frozen"/>
      <selection pane="bottomLeft" activeCell="G1917" sqref="G1917"/>
    </sheetView>
  </sheetViews>
  <sheetFormatPr defaultColWidth="14.44140625" defaultRowHeight="12.75" customHeight="1" x14ac:dyDescent="0.25"/>
  <cols>
    <col min="1" max="1" width="35.33203125" customWidth="1"/>
    <col min="2" max="2" width="11.33203125" customWidth="1"/>
    <col min="3" max="3" width="35.33203125" hidden="1" customWidth="1"/>
    <col min="4" max="8" width="13.33203125" customWidth="1"/>
    <col min="9" max="10" width="15.88671875" customWidth="1"/>
    <col min="11" max="13" width="15.109375" customWidth="1"/>
    <col min="14" max="15" width="9.6640625" customWidth="1"/>
    <col min="16" max="16" width="19.44140625" customWidth="1"/>
    <col min="17" max="17" width="27.88671875" customWidth="1"/>
    <col min="18" max="19" width="9.6640625" customWidth="1"/>
    <col min="20" max="20" width="43.33203125" customWidth="1"/>
    <col min="21" max="45" width="9.6640625" hidden="1" customWidth="1"/>
    <col min="46" max="46" width="24.109375" hidden="1" customWidth="1"/>
    <col min="47" max="51" width="9.6640625" hidden="1" customWidth="1"/>
  </cols>
  <sheetData>
    <row r="1" spans="1:51" ht="27" customHeight="1" x14ac:dyDescent="0.25">
      <c r="A1" s="3" t="s">
        <v>3</v>
      </c>
      <c r="B1" s="3" t="s">
        <v>4</v>
      </c>
      <c r="C1" s="3" t="s">
        <v>5</v>
      </c>
      <c r="D1" s="5" t="s">
        <v>6</v>
      </c>
      <c r="E1" s="5" t="s">
        <v>8</v>
      </c>
      <c r="F1" s="5" t="s">
        <v>9</v>
      </c>
      <c r="G1" s="5" t="s">
        <v>10</v>
      </c>
      <c r="H1" s="5" t="s">
        <v>11</v>
      </c>
      <c r="I1" s="5" t="s">
        <v>12</v>
      </c>
      <c r="J1" s="5" t="s">
        <v>13</v>
      </c>
      <c r="K1" s="5" t="s">
        <v>14</v>
      </c>
      <c r="L1" s="5" t="s">
        <v>15</v>
      </c>
      <c r="M1" s="5" t="s">
        <v>16</v>
      </c>
      <c r="N1" s="3" t="s">
        <v>17</v>
      </c>
      <c r="O1" s="3" t="s">
        <v>18</v>
      </c>
      <c r="P1" s="3" t="s">
        <v>19</v>
      </c>
      <c r="Q1" s="3" t="s">
        <v>20</v>
      </c>
      <c r="R1" s="3" t="s">
        <v>21</v>
      </c>
      <c r="S1" s="3" t="s">
        <v>22</v>
      </c>
      <c r="T1" s="3" t="s">
        <v>23</v>
      </c>
      <c r="U1" s="3" t="s">
        <v>24</v>
      </c>
      <c r="V1" s="3" t="s">
        <v>25</v>
      </c>
      <c r="W1" s="3" t="s">
        <v>26</v>
      </c>
      <c r="X1" s="3" t="s">
        <v>27</v>
      </c>
      <c r="Y1" s="3" t="s">
        <v>28</v>
      </c>
      <c r="Z1" s="3" t="s">
        <v>30</v>
      </c>
      <c r="AA1" s="3" t="s">
        <v>31</v>
      </c>
      <c r="AB1" s="3" t="s">
        <v>32</v>
      </c>
      <c r="AC1" s="3" t="s">
        <v>33</v>
      </c>
      <c r="AD1" s="3" t="s">
        <v>35</v>
      </c>
      <c r="AE1" s="3" t="s">
        <v>36</v>
      </c>
      <c r="AF1" s="3" t="s">
        <v>38</v>
      </c>
      <c r="AG1" s="3" t="s">
        <v>39</v>
      </c>
      <c r="AH1" s="3" t="s">
        <v>41</v>
      </c>
      <c r="AI1" s="3" t="s">
        <v>43</v>
      </c>
      <c r="AJ1" s="3" t="s">
        <v>44</v>
      </c>
      <c r="AK1" s="3" t="s">
        <v>45</v>
      </c>
      <c r="AL1" s="3" t="s">
        <v>47</v>
      </c>
      <c r="AM1" s="3" t="s">
        <v>48</v>
      </c>
      <c r="AN1" s="3" t="s">
        <v>50</v>
      </c>
      <c r="AO1" s="3" t="s">
        <v>52</v>
      </c>
      <c r="AP1" s="3" t="s">
        <v>53</v>
      </c>
      <c r="AQ1" s="3" t="s">
        <v>54</v>
      </c>
      <c r="AR1" s="3" t="s">
        <v>56</v>
      </c>
      <c r="AS1" s="3" t="s">
        <v>57</v>
      </c>
      <c r="AT1" s="3" t="s">
        <v>59</v>
      </c>
      <c r="AU1" s="3" t="s">
        <v>60</v>
      </c>
      <c r="AV1" s="3" t="s">
        <v>62</v>
      </c>
      <c r="AW1" s="3" t="s">
        <v>64</v>
      </c>
      <c r="AX1" s="3" t="s">
        <v>65</v>
      </c>
      <c r="AY1" s="3" t="s">
        <v>67</v>
      </c>
    </row>
    <row r="2" spans="1:51" ht="13.5" customHeight="1" x14ac:dyDescent="0.25">
      <c r="A2" s="7" t="s">
        <v>70</v>
      </c>
      <c r="B2" s="8"/>
      <c r="C2" s="8"/>
      <c r="D2" s="7" t="s">
        <v>83</v>
      </c>
      <c r="E2" s="7" t="s">
        <v>84</v>
      </c>
      <c r="F2" s="8"/>
      <c r="G2" s="8"/>
      <c r="H2" s="8"/>
      <c r="I2" s="8"/>
      <c r="J2" s="8"/>
      <c r="K2" s="8"/>
      <c r="L2" s="8"/>
      <c r="M2" s="8"/>
      <c r="N2" s="7">
        <v>5</v>
      </c>
      <c r="O2" s="7" t="s">
        <v>85</v>
      </c>
      <c r="P2" s="7">
        <v>1</v>
      </c>
      <c r="Q2" s="7" t="s">
        <v>86</v>
      </c>
      <c r="R2" s="7">
        <v>4302</v>
      </c>
      <c r="S2" s="7" t="s">
        <v>87</v>
      </c>
      <c r="T2" s="7" t="s">
        <v>88</v>
      </c>
      <c r="AE2" s="7">
        <v>0</v>
      </c>
      <c r="AF2" s="7">
        <v>0</v>
      </c>
      <c r="AG2" s="7">
        <v>0</v>
      </c>
      <c r="AH2" s="7">
        <v>0</v>
      </c>
      <c r="AI2" s="7">
        <v>0</v>
      </c>
      <c r="AJ2" s="7">
        <v>0</v>
      </c>
      <c r="AK2" s="7">
        <v>0</v>
      </c>
      <c r="AL2" s="7">
        <v>1</v>
      </c>
      <c r="AM2" s="7">
        <v>0</v>
      </c>
      <c r="AN2" s="7" t="s">
        <v>83</v>
      </c>
      <c r="AO2" s="7">
        <v>1</v>
      </c>
      <c r="AP2" s="7">
        <v>8302</v>
      </c>
      <c r="AQ2" s="7">
        <v>4302</v>
      </c>
      <c r="AS2" s="7" t="s">
        <v>89</v>
      </c>
      <c r="AT2" s="9" t="str">
        <f>HYPERLINK("http://www.d20pfsrd.com/magic-items/magic-weapons#TOC-Dagger-of-Venom","Dagger of Venom")</f>
        <v>Dagger of Venom</v>
      </c>
      <c r="AU2" s="7">
        <v>13</v>
      </c>
      <c r="AV2" s="7">
        <v>0</v>
      </c>
      <c r="AW2" s="7">
        <v>0</v>
      </c>
      <c r="AX2" s="7">
        <v>0</v>
      </c>
      <c r="AY2" s="7">
        <v>0</v>
      </c>
    </row>
    <row r="3" spans="1:51" ht="13.5" customHeight="1" x14ac:dyDescent="0.25">
      <c r="A3" s="7" t="s">
        <v>90</v>
      </c>
      <c r="B3" s="8"/>
      <c r="C3" s="8"/>
      <c r="D3" s="7" t="s">
        <v>91</v>
      </c>
      <c r="E3" s="7" t="s">
        <v>92</v>
      </c>
      <c r="F3" s="8"/>
      <c r="G3" s="8"/>
      <c r="H3" s="8"/>
      <c r="I3" s="8"/>
      <c r="J3" s="8"/>
      <c r="K3" s="8"/>
      <c r="L3" s="8"/>
      <c r="M3" s="8"/>
      <c r="N3" s="7">
        <v>6</v>
      </c>
      <c r="O3" s="7" t="s">
        <v>85</v>
      </c>
      <c r="P3" s="7">
        <v>4</v>
      </c>
      <c r="Q3" s="7" t="s">
        <v>93</v>
      </c>
      <c r="R3" s="7">
        <v>3600</v>
      </c>
      <c r="S3" s="7" t="s">
        <v>94</v>
      </c>
      <c r="T3" s="7" t="s">
        <v>88</v>
      </c>
      <c r="AE3" s="7">
        <v>0</v>
      </c>
      <c r="AF3" s="7">
        <v>0</v>
      </c>
      <c r="AG3" s="7">
        <v>0</v>
      </c>
      <c r="AH3" s="7">
        <v>0</v>
      </c>
      <c r="AI3" s="7">
        <v>0</v>
      </c>
      <c r="AJ3" s="7">
        <v>0</v>
      </c>
      <c r="AK3" s="7">
        <v>0</v>
      </c>
      <c r="AL3" s="7">
        <v>0</v>
      </c>
      <c r="AM3" s="7">
        <v>1</v>
      </c>
      <c r="AN3" s="7" t="s">
        <v>91</v>
      </c>
      <c r="AO3" s="7">
        <v>4</v>
      </c>
      <c r="AP3" s="7">
        <v>7200</v>
      </c>
      <c r="AQ3" s="7">
        <v>3600</v>
      </c>
      <c r="AT3" s="9" t="str">
        <f>HYPERLINK("http://www.d20pfsrd.com/magic-items/wondrous-items#TOC-Boat-Folding","Boat; Folding")</f>
        <v>Boat; Folding</v>
      </c>
      <c r="AU3" s="7">
        <v>118</v>
      </c>
      <c r="AV3" s="7">
        <v>0</v>
      </c>
      <c r="AW3" s="7">
        <v>0</v>
      </c>
      <c r="AX3" s="7">
        <v>0</v>
      </c>
      <c r="AY3" s="7">
        <v>0</v>
      </c>
    </row>
    <row r="4" spans="1:51" ht="13.5" customHeight="1" x14ac:dyDescent="0.25">
      <c r="A4" s="7" t="s">
        <v>95</v>
      </c>
      <c r="B4" s="8"/>
      <c r="C4" s="8"/>
      <c r="D4" s="7" t="s">
        <v>91</v>
      </c>
      <c r="E4" s="7" t="s">
        <v>92</v>
      </c>
      <c r="F4" s="8"/>
      <c r="G4" s="8"/>
      <c r="H4" s="8"/>
      <c r="I4" s="8"/>
      <c r="J4" s="8"/>
      <c r="K4" s="8"/>
      <c r="L4" s="8"/>
      <c r="M4" s="8"/>
      <c r="N4" s="7">
        <v>8</v>
      </c>
      <c r="O4" s="7" t="s">
        <v>96</v>
      </c>
      <c r="P4" s="7">
        <v>1</v>
      </c>
      <c r="Q4" s="7" t="s">
        <v>97</v>
      </c>
      <c r="R4" s="7">
        <v>8000</v>
      </c>
      <c r="S4" s="7" t="s">
        <v>94</v>
      </c>
      <c r="T4" s="7" t="s">
        <v>88</v>
      </c>
      <c r="AE4" s="7">
        <v>0</v>
      </c>
      <c r="AF4" s="7">
        <v>0</v>
      </c>
      <c r="AG4" s="7">
        <v>0</v>
      </c>
      <c r="AH4" s="7">
        <v>0</v>
      </c>
      <c r="AI4" s="7">
        <v>0</v>
      </c>
      <c r="AJ4" s="7">
        <v>0</v>
      </c>
      <c r="AK4" s="7">
        <v>0</v>
      </c>
      <c r="AL4" s="7">
        <v>0</v>
      </c>
      <c r="AM4" s="7">
        <v>1</v>
      </c>
      <c r="AN4" s="7" t="s">
        <v>91</v>
      </c>
      <c r="AO4" s="7">
        <v>1</v>
      </c>
      <c r="AP4" s="7">
        <v>16000</v>
      </c>
      <c r="AQ4" s="7">
        <v>8000</v>
      </c>
      <c r="AT4" s="9" t="str">
        <f>HYPERLINK("http://www.d20pfsrd.com/magic-items/wondrous-items#TOC-Boots-Winged","Boots; Winged")</f>
        <v>Boots; Winged</v>
      </c>
      <c r="AU4" s="7">
        <v>125</v>
      </c>
      <c r="AV4" s="7">
        <v>0</v>
      </c>
      <c r="AW4" s="7">
        <v>0</v>
      </c>
      <c r="AX4" s="7">
        <v>0</v>
      </c>
      <c r="AY4" s="7">
        <v>0</v>
      </c>
    </row>
    <row r="5" spans="1:51" ht="13.5" customHeight="1" x14ac:dyDescent="0.25">
      <c r="A5" s="7" t="s">
        <v>98</v>
      </c>
      <c r="B5" s="8"/>
      <c r="C5" s="8"/>
      <c r="D5" s="7" t="s">
        <v>91</v>
      </c>
      <c r="E5" s="7" t="s">
        <v>99</v>
      </c>
      <c r="F5" s="8"/>
      <c r="G5" s="8"/>
      <c r="H5" s="8"/>
      <c r="I5" s="8"/>
      <c r="J5" s="8"/>
      <c r="K5" s="8"/>
      <c r="L5" s="8"/>
      <c r="M5" s="8"/>
      <c r="N5" s="7">
        <v>9</v>
      </c>
      <c r="O5" s="7" t="s">
        <v>100</v>
      </c>
      <c r="P5" s="7">
        <v>1</v>
      </c>
      <c r="Q5" s="7" t="s">
        <v>101</v>
      </c>
      <c r="R5" s="7">
        <v>1750</v>
      </c>
      <c r="S5" s="7" t="s">
        <v>94</v>
      </c>
      <c r="T5" s="7" t="s">
        <v>88</v>
      </c>
      <c r="AE5" s="7">
        <v>0</v>
      </c>
      <c r="AF5" s="7">
        <v>0</v>
      </c>
      <c r="AG5" s="7">
        <v>0</v>
      </c>
      <c r="AH5" s="7">
        <v>0</v>
      </c>
      <c r="AI5" s="7">
        <v>1</v>
      </c>
      <c r="AJ5" s="7">
        <v>0</v>
      </c>
      <c r="AK5" s="7">
        <v>0</v>
      </c>
      <c r="AL5" s="7">
        <v>0</v>
      </c>
      <c r="AM5" s="7">
        <v>0</v>
      </c>
      <c r="AN5" s="7" t="s">
        <v>91</v>
      </c>
      <c r="AO5" s="7">
        <v>1</v>
      </c>
      <c r="AP5" s="7">
        <v>3500</v>
      </c>
      <c r="AQ5" s="7">
        <v>1750</v>
      </c>
      <c r="AT5" s="9" t="str">
        <f>HYPERLINK("http://www.d20pfsrd.com/magic-items/wondrous-items#TOC-Lens-of-Detection","Lens of Detection")</f>
        <v>Lens of Detection</v>
      </c>
      <c r="AU5" s="7">
        <v>214</v>
      </c>
      <c r="AV5" s="7">
        <v>0</v>
      </c>
      <c r="AW5" s="7">
        <v>0</v>
      </c>
      <c r="AX5" s="7">
        <v>0</v>
      </c>
      <c r="AY5" s="7">
        <v>0</v>
      </c>
    </row>
    <row r="6" spans="1:51" ht="13.5" customHeight="1" x14ac:dyDescent="0.25">
      <c r="A6" s="7" t="s">
        <v>102</v>
      </c>
      <c r="B6" s="8"/>
      <c r="C6" s="8"/>
      <c r="D6" s="7" t="s">
        <v>91</v>
      </c>
      <c r="E6" s="7" t="s">
        <v>92</v>
      </c>
      <c r="F6" s="8"/>
      <c r="G6" s="8"/>
      <c r="H6" s="8"/>
      <c r="I6" s="8"/>
      <c r="J6" s="8"/>
      <c r="K6" s="8"/>
      <c r="L6" s="8"/>
      <c r="M6" s="8"/>
      <c r="N6" s="7">
        <v>10</v>
      </c>
      <c r="O6" s="7" t="s">
        <v>103</v>
      </c>
      <c r="P6" s="7">
        <v>1</v>
      </c>
      <c r="Q6" s="7" t="s">
        <v>104</v>
      </c>
      <c r="R6" s="7">
        <v>6500</v>
      </c>
      <c r="S6" s="7" t="s">
        <v>94</v>
      </c>
      <c r="T6" s="7" t="s">
        <v>88</v>
      </c>
      <c r="AE6" s="7">
        <v>0</v>
      </c>
      <c r="AF6" s="7">
        <v>0</v>
      </c>
      <c r="AG6" s="7">
        <v>0</v>
      </c>
      <c r="AH6" s="7">
        <v>0</v>
      </c>
      <c r="AI6" s="7">
        <v>0</v>
      </c>
      <c r="AJ6" s="7">
        <v>0</v>
      </c>
      <c r="AK6" s="7">
        <v>0</v>
      </c>
      <c r="AL6" s="7">
        <v>0</v>
      </c>
      <c r="AM6" s="7">
        <v>1</v>
      </c>
      <c r="AN6" s="7" t="s">
        <v>91</v>
      </c>
      <c r="AO6" s="7">
        <v>1</v>
      </c>
      <c r="AP6" s="7">
        <v>13000</v>
      </c>
      <c r="AQ6" s="7">
        <v>6500</v>
      </c>
      <c r="AT6" s="9" t="str">
        <f>HYPERLINK("http://www.d20pfsrd.com/magic-items/wondrous-items#TOC-Robe-Monk-s","Robe; Monk's")</f>
        <v>Robe; Monk's</v>
      </c>
      <c r="AU6" s="7">
        <v>249</v>
      </c>
      <c r="AV6" s="7">
        <v>0</v>
      </c>
      <c r="AW6" s="7">
        <v>0</v>
      </c>
      <c r="AX6" s="7">
        <v>0</v>
      </c>
      <c r="AY6" s="7">
        <v>0</v>
      </c>
    </row>
    <row r="7" spans="1:51" ht="13.5" customHeight="1" x14ac:dyDescent="0.25">
      <c r="A7" s="7" t="s">
        <v>105</v>
      </c>
      <c r="B7" s="8"/>
      <c r="C7" s="8"/>
      <c r="D7" s="7" t="s">
        <v>91</v>
      </c>
      <c r="E7" s="7" t="s">
        <v>99</v>
      </c>
      <c r="F7" s="8"/>
      <c r="G7" s="8"/>
      <c r="H7" s="8"/>
      <c r="I7" s="8"/>
      <c r="J7" s="8"/>
      <c r="K7" s="8"/>
      <c r="L7" s="8"/>
      <c r="M7" s="8"/>
      <c r="N7" s="7">
        <v>8</v>
      </c>
      <c r="O7" s="7" t="s">
        <v>106</v>
      </c>
      <c r="P7" s="7" t="s">
        <v>107</v>
      </c>
      <c r="Q7" s="7" t="s">
        <v>108</v>
      </c>
      <c r="R7" s="7">
        <v>1250</v>
      </c>
      <c r="S7" s="7" t="s">
        <v>94</v>
      </c>
      <c r="T7" s="7" t="s">
        <v>88</v>
      </c>
      <c r="AE7" s="7">
        <v>0</v>
      </c>
      <c r="AF7" s="7">
        <v>0</v>
      </c>
      <c r="AG7" s="7">
        <v>0</v>
      </c>
      <c r="AH7" s="7">
        <v>0</v>
      </c>
      <c r="AI7" s="7">
        <v>1</v>
      </c>
      <c r="AJ7" s="7">
        <v>0</v>
      </c>
      <c r="AK7" s="7">
        <v>0</v>
      </c>
      <c r="AL7" s="7">
        <v>0</v>
      </c>
      <c r="AM7" s="7">
        <v>0</v>
      </c>
      <c r="AN7" s="7" t="s">
        <v>91</v>
      </c>
      <c r="AO7" s="7">
        <v>0</v>
      </c>
      <c r="AP7" s="7">
        <v>2500</v>
      </c>
      <c r="AQ7" s="7">
        <v>1250</v>
      </c>
      <c r="AT7" s="9" t="str">
        <f>HYPERLINK("http://www.d20pfsrd.com/magic-items/wondrous-items#TOC-Scarab-Golembane","Scarab; Golembane")</f>
        <v>Scarab; Golembane</v>
      </c>
      <c r="AU7" s="7">
        <v>258</v>
      </c>
      <c r="AV7" s="7">
        <v>0</v>
      </c>
      <c r="AW7" s="7">
        <v>0</v>
      </c>
      <c r="AX7" s="7">
        <v>0</v>
      </c>
      <c r="AY7" s="7">
        <v>0</v>
      </c>
    </row>
    <row r="8" spans="1:51" ht="13.5" customHeight="1" x14ac:dyDescent="0.25">
      <c r="A8" s="7" t="s">
        <v>109</v>
      </c>
      <c r="B8" s="8"/>
      <c r="C8" s="8"/>
      <c r="D8" s="7" t="s">
        <v>83</v>
      </c>
      <c r="E8" s="7" t="s">
        <v>92</v>
      </c>
      <c r="F8" s="8"/>
      <c r="G8" s="8"/>
      <c r="H8" s="8"/>
      <c r="I8" s="8"/>
      <c r="J8" s="8"/>
      <c r="K8" s="8"/>
      <c r="L8" s="8"/>
      <c r="M8" s="8"/>
      <c r="N8" s="7">
        <v>3</v>
      </c>
      <c r="O8" s="7" t="s">
        <v>85</v>
      </c>
      <c r="P8" s="7" t="s">
        <v>107</v>
      </c>
      <c r="Q8" s="7" t="s">
        <v>110</v>
      </c>
      <c r="R8" s="7">
        <v>75</v>
      </c>
      <c r="S8" s="7" t="s">
        <v>94</v>
      </c>
      <c r="T8" s="7" t="s">
        <v>88</v>
      </c>
      <c r="AE8" s="7">
        <v>0</v>
      </c>
      <c r="AF8" s="7">
        <v>0</v>
      </c>
      <c r="AG8" s="7">
        <v>0</v>
      </c>
      <c r="AH8" s="7">
        <v>0</v>
      </c>
      <c r="AI8" s="7">
        <v>0</v>
      </c>
      <c r="AJ8" s="7">
        <v>0</v>
      </c>
      <c r="AK8" s="7">
        <v>0</v>
      </c>
      <c r="AL8" s="7">
        <v>0</v>
      </c>
      <c r="AM8" s="7">
        <v>1</v>
      </c>
      <c r="AN8" s="7" t="s">
        <v>83</v>
      </c>
      <c r="AO8" s="7">
        <v>0</v>
      </c>
      <c r="AP8" s="7">
        <v>150</v>
      </c>
      <c r="AQ8" s="7">
        <v>75</v>
      </c>
      <c r="AT8" s="9" t="str">
        <f>HYPERLINK("http://www.d20pfsrd.com/magic-items/wondrous-items#TOC-Unguent-of-Timelessness","Unguent of Timelessness")</f>
        <v>Unguent of Timelessness</v>
      </c>
      <c r="AU8" s="7">
        <v>270</v>
      </c>
      <c r="AV8" s="7">
        <v>0</v>
      </c>
      <c r="AW8" s="7">
        <v>0</v>
      </c>
      <c r="AX8" s="7">
        <v>0</v>
      </c>
      <c r="AY8" s="7">
        <v>0</v>
      </c>
    </row>
    <row r="9" spans="1:51" ht="13.5" customHeight="1" x14ac:dyDescent="0.25">
      <c r="A9" s="7" t="s">
        <v>111</v>
      </c>
      <c r="B9" s="8"/>
      <c r="C9" s="8"/>
      <c r="D9" s="7" t="s">
        <v>83</v>
      </c>
      <c r="E9" s="7" t="s">
        <v>92</v>
      </c>
      <c r="F9" s="8"/>
      <c r="G9" s="8"/>
      <c r="H9" s="8"/>
      <c r="I9" s="8"/>
      <c r="J9" s="8"/>
      <c r="K9" s="8"/>
      <c r="L9" s="8"/>
      <c r="M9" s="8"/>
      <c r="N9" s="7">
        <v>3</v>
      </c>
      <c r="O9" s="7" t="s">
        <v>85</v>
      </c>
      <c r="P9" s="7" t="s">
        <v>107</v>
      </c>
      <c r="Q9" s="7" t="s">
        <v>112</v>
      </c>
      <c r="R9" s="7">
        <v>25</v>
      </c>
      <c r="S9" s="7" t="s">
        <v>94</v>
      </c>
      <c r="T9" s="7" t="s">
        <v>88</v>
      </c>
      <c r="AE9" s="7">
        <v>0</v>
      </c>
      <c r="AF9" s="7">
        <v>0</v>
      </c>
      <c r="AG9" s="7">
        <v>0</v>
      </c>
      <c r="AH9" s="7">
        <v>0</v>
      </c>
      <c r="AI9" s="7">
        <v>0</v>
      </c>
      <c r="AJ9" s="7">
        <v>0</v>
      </c>
      <c r="AK9" s="7">
        <v>0</v>
      </c>
      <c r="AL9" s="7">
        <v>0</v>
      </c>
      <c r="AM9" s="7">
        <v>1</v>
      </c>
      <c r="AN9" s="7" t="s">
        <v>83</v>
      </c>
      <c r="AO9" s="7">
        <v>0</v>
      </c>
      <c r="AP9" s="7">
        <v>50</v>
      </c>
      <c r="AQ9" s="7">
        <v>25</v>
      </c>
      <c r="AT9" s="9" t="str">
        <f>HYPERLINK("http://www.d20pfsrd.com/magic-items/wondrous-items#TOC-Universal-Solvent","Universal Solvent")</f>
        <v>Universal Solvent</v>
      </c>
      <c r="AU9" s="7">
        <v>271</v>
      </c>
      <c r="AV9" s="7">
        <v>0</v>
      </c>
      <c r="AW9" s="7">
        <v>0</v>
      </c>
      <c r="AX9" s="7">
        <v>0</v>
      </c>
      <c r="AY9" s="7">
        <v>0</v>
      </c>
    </row>
    <row r="10" spans="1:51" ht="13.5" customHeight="1" x14ac:dyDescent="0.25">
      <c r="A10" s="7" t="s">
        <v>113</v>
      </c>
      <c r="B10" s="8"/>
      <c r="C10" s="8"/>
      <c r="D10" s="7" t="s">
        <v>91</v>
      </c>
      <c r="E10" s="7" t="s">
        <v>92</v>
      </c>
      <c r="F10" s="8"/>
      <c r="G10" s="8"/>
      <c r="H10" s="8"/>
      <c r="I10" s="8"/>
      <c r="J10" s="8"/>
      <c r="K10" s="8"/>
      <c r="L10" s="8"/>
      <c r="M10" s="8"/>
      <c r="N10" s="7">
        <v>10</v>
      </c>
      <c r="O10" s="7" t="s">
        <v>103</v>
      </c>
      <c r="P10" s="7" t="s">
        <v>107</v>
      </c>
      <c r="Q10" s="7" t="s">
        <v>114</v>
      </c>
      <c r="R10" s="7">
        <v>1375</v>
      </c>
      <c r="S10" s="7" t="s">
        <v>94</v>
      </c>
      <c r="T10" s="7" t="s">
        <v>88</v>
      </c>
      <c r="AE10" s="7">
        <v>0</v>
      </c>
      <c r="AF10" s="7">
        <v>0</v>
      </c>
      <c r="AG10" s="7">
        <v>0</v>
      </c>
      <c r="AH10" s="7">
        <v>0</v>
      </c>
      <c r="AI10" s="7">
        <v>0</v>
      </c>
      <c r="AJ10" s="7">
        <v>0</v>
      </c>
      <c r="AK10" s="7">
        <v>0</v>
      </c>
      <c r="AL10" s="7">
        <v>0</v>
      </c>
      <c r="AM10" s="7">
        <v>1</v>
      </c>
      <c r="AN10" s="7" t="s">
        <v>91</v>
      </c>
      <c r="AO10" s="7">
        <v>0</v>
      </c>
      <c r="AP10" s="7">
        <v>3750</v>
      </c>
      <c r="AQ10" s="7">
        <v>1375</v>
      </c>
      <c r="AT10" s="9" t="str">
        <f>HYPERLINK("http://www.d20pfsrd.com/magic-items/wondrous-items#TOC-Vestment-Druid-s","Vestment; Druid's")</f>
        <v>Vestment; Druid's</v>
      </c>
      <c r="AU10" s="7">
        <v>273</v>
      </c>
      <c r="AV10" s="7">
        <v>0</v>
      </c>
      <c r="AW10" s="7">
        <v>0</v>
      </c>
      <c r="AX10" s="7">
        <v>0</v>
      </c>
      <c r="AY10" s="7">
        <v>0</v>
      </c>
    </row>
    <row r="11" spans="1:51" ht="13.5" customHeight="1" x14ac:dyDescent="0.25">
      <c r="A11" s="7" t="s">
        <v>115</v>
      </c>
      <c r="B11" s="8"/>
      <c r="C11" s="8"/>
      <c r="D11" s="7" t="s">
        <v>91</v>
      </c>
      <c r="E11" s="7" t="s">
        <v>116</v>
      </c>
      <c r="F11" s="8"/>
      <c r="G11" s="8"/>
      <c r="H11" s="8"/>
      <c r="I11" s="8"/>
      <c r="J11" s="8"/>
      <c r="K11" s="8"/>
      <c r="L11" s="8"/>
      <c r="M11" s="8"/>
      <c r="N11" s="7">
        <v>10</v>
      </c>
      <c r="O11" s="7" t="s">
        <v>106</v>
      </c>
      <c r="P11" s="7">
        <v>0.5</v>
      </c>
      <c r="S11" s="7" t="s">
        <v>117</v>
      </c>
      <c r="T11" s="7" t="s">
        <v>88</v>
      </c>
      <c r="AC11" s="7" t="s">
        <v>118</v>
      </c>
      <c r="AE11" s="7">
        <v>0</v>
      </c>
      <c r="AF11" s="7">
        <v>0</v>
      </c>
      <c r="AG11" s="7">
        <v>1</v>
      </c>
      <c r="AH11" s="7">
        <v>0</v>
      </c>
      <c r="AI11" s="7">
        <v>0</v>
      </c>
      <c r="AJ11" s="7">
        <v>0</v>
      </c>
      <c r="AK11" s="7">
        <v>0</v>
      </c>
      <c r="AL11" s="7">
        <v>0</v>
      </c>
      <c r="AM11" s="7">
        <v>0</v>
      </c>
      <c r="AN11" s="7" t="s">
        <v>91</v>
      </c>
      <c r="AO11" s="7">
        <v>0.5</v>
      </c>
      <c r="AP11" s="7">
        <v>0</v>
      </c>
      <c r="AQ11" s="7">
        <v>0</v>
      </c>
      <c r="AT11" s="9" t="str">
        <f>HYPERLINK("http://www.d20pfsrd.com/magic-items/cursed-items#TOC-Amulet-of-Inescapable-Location","Amulet of Inescapable Location")</f>
        <v>Amulet of Inescapable Location</v>
      </c>
      <c r="AU11" s="7">
        <v>277</v>
      </c>
      <c r="AV11" s="7">
        <v>0</v>
      </c>
      <c r="AW11" s="7">
        <v>0</v>
      </c>
      <c r="AX11" s="7">
        <v>0</v>
      </c>
      <c r="AY11" s="7">
        <v>0</v>
      </c>
    </row>
    <row r="12" spans="1:51" ht="13.5" customHeight="1" x14ac:dyDescent="0.25">
      <c r="A12" s="7" t="s">
        <v>119</v>
      </c>
      <c r="B12" s="8"/>
      <c r="C12" s="8"/>
      <c r="D12" s="7" t="s">
        <v>120</v>
      </c>
      <c r="E12" s="7" t="s">
        <v>116</v>
      </c>
      <c r="F12" s="8"/>
      <c r="G12" s="8"/>
      <c r="H12" s="8"/>
      <c r="I12" s="8"/>
      <c r="J12" s="8"/>
      <c r="K12" s="8"/>
      <c r="L12" s="8"/>
      <c r="M12" s="8"/>
      <c r="N12" s="7">
        <v>16</v>
      </c>
      <c r="O12" s="7" t="s">
        <v>103</v>
      </c>
      <c r="P12" s="7">
        <v>50</v>
      </c>
      <c r="S12" s="7" t="s">
        <v>117</v>
      </c>
      <c r="T12" s="7" t="s">
        <v>88</v>
      </c>
      <c r="AC12" s="7" t="s">
        <v>121</v>
      </c>
      <c r="AE12" s="7">
        <v>0</v>
      </c>
      <c r="AF12" s="7">
        <v>0</v>
      </c>
      <c r="AG12" s="7">
        <v>1</v>
      </c>
      <c r="AH12" s="7">
        <v>0</v>
      </c>
      <c r="AI12" s="7">
        <v>0</v>
      </c>
      <c r="AJ12" s="7">
        <v>0</v>
      </c>
      <c r="AK12" s="7">
        <v>0</v>
      </c>
      <c r="AL12" s="7">
        <v>0</v>
      </c>
      <c r="AM12" s="7">
        <v>0</v>
      </c>
      <c r="AN12" s="7" t="s">
        <v>120</v>
      </c>
      <c r="AO12" s="7">
        <v>50</v>
      </c>
      <c r="AP12" s="7">
        <v>0</v>
      </c>
      <c r="AQ12" s="7">
        <v>0</v>
      </c>
      <c r="AT12" s="9" t="str">
        <f>HYPERLINK("http://www.d20pfsrd.com/magic-items/cursed-items#TOC-Armor-of-Arrow-Attraction","Armor of Arrow Attraction")</f>
        <v>Armor of Arrow Attraction</v>
      </c>
      <c r="AU12" s="7">
        <v>278</v>
      </c>
      <c r="AV12" s="7">
        <v>0</v>
      </c>
      <c r="AW12" s="7">
        <v>0</v>
      </c>
      <c r="AX12" s="7">
        <v>0</v>
      </c>
      <c r="AY12" s="7">
        <v>0</v>
      </c>
    </row>
    <row r="13" spans="1:51" ht="13.5" customHeight="1" x14ac:dyDescent="0.25">
      <c r="A13" s="7" t="s">
        <v>122</v>
      </c>
      <c r="B13" s="8"/>
      <c r="C13" s="8"/>
      <c r="D13" s="7" t="s">
        <v>120</v>
      </c>
      <c r="E13" s="7" t="s">
        <v>84</v>
      </c>
      <c r="F13" s="8"/>
      <c r="G13" s="8"/>
      <c r="H13" s="8"/>
      <c r="I13" s="8"/>
      <c r="J13" s="8"/>
      <c r="K13" s="8"/>
      <c r="L13" s="8"/>
      <c r="M13" s="8"/>
      <c r="N13" s="7">
        <v>16</v>
      </c>
      <c r="O13" s="7" t="s">
        <v>123</v>
      </c>
      <c r="P13" s="7">
        <v>50</v>
      </c>
      <c r="S13" s="7" t="s">
        <v>117</v>
      </c>
      <c r="T13" s="7" t="s">
        <v>88</v>
      </c>
      <c r="AC13" s="7" t="s">
        <v>124</v>
      </c>
      <c r="AE13" s="7">
        <v>0</v>
      </c>
      <c r="AF13" s="7">
        <v>0</v>
      </c>
      <c r="AG13" s="7">
        <v>0</v>
      </c>
      <c r="AH13" s="7">
        <v>0</v>
      </c>
      <c r="AI13" s="7">
        <v>0</v>
      </c>
      <c r="AJ13" s="7">
        <v>0</v>
      </c>
      <c r="AK13" s="7">
        <v>0</v>
      </c>
      <c r="AL13" s="7">
        <v>1</v>
      </c>
      <c r="AM13" s="7">
        <v>0</v>
      </c>
      <c r="AN13" s="7" t="s">
        <v>120</v>
      </c>
      <c r="AO13" s="7">
        <v>50</v>
      </c>
      <c r="AP13" s="7">
        <v>0</v>
      </c>
      <c r="AQ13" s="7">
        <v>0</v>
      </c>
      <c r="AT13" s="9" t="str">
        <f>HYPERLINK("http://www.d20pfsrd.com/magic-items/cursed-items#TOC-Armor-of-Rage","Armor of Rage")</f>
        <v>Armor of Rage</v>
      </c>
      <c r="AU13" s="7">
        <v>279</v>
      </c>
      <c r="AV13" s="7">
        <v>0</v>
      </c>
      <c r="AW13" s="7">
        <v>0</v>
      </c>
      <c r="AX13" s="7">
        <v>0</v>
      </c>
      <c r="AY13" s="7">
        <v>0</v>
      </c>
    </row>
    <row r="14" spans="1:51" ht="13.5" customHeight="1" x14ac:dyDescent="0.25">
      <c r="A14" s="7" t="s">
        <v>125</v>
      </c>
      <c r="B14" s="8"/>
      <c r="C14" s="8"/>
      <c r="D14" s="7" t="s">
        <v>120</v>
      </c>
      <c r="E14" s="7" t="s">
        <v>126</v>
      </c>
      <c r="F14" s="8"/>
      <c r="G14" s="8"/>
      <c r="H14" s="8"/>
      <c r="I14" s="8"/>
      <c r="J14" s="8"/>
      <c r="K14" s="8"/>
      <c r="L14" s="8"/>
      <c r="M14" s="8"/>
      <c r="N14" s="7">
        <v>17</v>
      </c>
      <c r="O14" s="7" t="s">
        <v>85</v>
      </c>
      <c r="P14" s="7">
        <v>15</v>
      </c>
      <c r="S14" s="7" t="s">
        <v>117</v>
      </c>
      <c r="T14" s="7" t="s">
        <v>88</v>
      </c>
      <c r="AC14" s="7" t="s">
        <v>127</v>
      </c>
      <c r="AE14" s="7">
        <v>0</v>
      </c>
      <c r="AF14" s="7">
        <v>0</v>
      </c>
      <c r="AG14" s="7">
        <v>0</v>
      </c>
      <c r="AH14" s="7">
        <v>1</v>
      </c>
      <c r="AI14" s="7">
        <v>0</v>
      </c>
      <c r="AJ14" s="7">
        <v>0</v>
      </c>
      <c r="AK14" s="7">
        <v>0</v>
      </c>
      <c r="AL14" s="7">
        <v>0</v>
      </c>
      <c r="AM14" s="7">
        <v>0</v>
      </c>
      <c r="AN14" s="7" t="s">
        <v>120</v>
      </c>
      <c r="AO14" s="7">
        <v>15</v>
      </c>
      <c r="AP14" s="7">
        <v>0</v>
      </c>
      <c r="AQ14" s="7">
        <v>0</v>
      </c>
      <c r="AT14" s="9" t="str">
        <f>HYPERLINK("http://www.d20pfsrd.com/magic-items/cursed-items#TOC-Bag-of-Devouring","Bag of Devouring")</f>
        <v>Bag of Devouring</v>
      </c>
      <c r="AU14" s="7">
        <v>280</v>
      </c>
      <c r="AV14" s="7">
        <v>0</v>
      </c>
      <c r="AW14" s="7">
        <v>0</v>
      </c>
      <c r="AX14" s="7">
        <v>0</v>
      </c>
      <c r="AY14" s="7">
        <v>0</v>
      </c>
    </row>
    <row r="15" spans="1:51" ht="13.5" customHeight="1" x14ac:dyDescent="0.25">
      <c r="A15" s="7" t="s">
        <v>128</v>
      </c>
      <c r="B15" s="8"/>
      <c r="C15" s="8"/>
      <c r="D15" s="7" t="s">
        <v>120</v>
      </c>
      <c r="E15" s="7" t="s">
        <v>129</v>
      </c>
      <c r="F15" s="8"/>
      <c r="G15" s="8"/>
      <c r="H15" s="8"/>
      <c r="I15" s="8"/>
      <c r="J15" s="8"/>
      <c r="K15" s="8"/>
      <c r="L15" s="8"/>
      <c r="M15" s="8"/>
      <c r="N15" s="7">
        <v>16</v>
      </c>
      <c r="O15" s="7" t="s">
        <v>96</v>
      </c>
      <c r="P15" s="7">
        <v>1</v>
      </c>
      <c r="S15" s="7" t="s">
        <v>117</v>
      </c>
      <c r="T15" s="7" t="s">
        <v>88</v>
      </c>
      <c r="AC15" s="7" t="s">
        <v>130</v>
      </c>
      <c r="AE15" s="7">
        <v>0</v>
      </c>
      <c r="AF15" s="7">
        <v>0</v>
      </c>
      <c r="AG15" s="7">
        <v>0</v>
      </c>
      <c r="AH15" s="7">
        <v>0</v>
      </c>
      <c r="AI15" s="7">
        <v>0</v>
      </c>
      <c r="AJ15" s="7">
        <v>1</v>
      </c>
      <c r="AK15" s="7">
        <v>0</v>
      </c>
      <c r="AL15" s="7">
        <v>0</v>
      </c>
      <c r="AM15" s="7">
        <v>0</v>
      </c>
      <c r="AN15" s="7" t="s">
        <v>120</v>
      </c>
      <c r="AO15" s="7">
        <v>1</v>
      </c>
      <c r="AP15" s="7">
        <v>0</v>
      </c>
      <c r="AQ15" s="7">
        <v>0</v>
      </c>
      <c r="AT15" s="9" t="str">
        <f>HYPERLINK("http://www.d20pfsrd.com/magic-items/cursed-items#TOC-Boots-of-Dancing","Boots of Dancing")</f>
        <v>Boots of Dancing</v>
      </c>
      <c r="AU15" s="7">
        <v>281</v>
      </c>
      <c r="AV15" s="7">
        <v>0</v>
      </c>
      <c r="AW15" s="7">
        <v>0</v>
      </c>
      <c r="AX15" s="7">
        <v>0</v>
      </c>
      <c r="AY15" s="7">
        <v>0</v>
      </c>
    </row>
    <row r="16" spans="1:51" ht="13.5" customHeight="1" x14ac:dyDescent="0.25">
      <c r="A16" s="7" t="s">
        <v>131</v>
      </c>
      <c r="B16" s="8"/>
      <c r="C16" s="8"/>
      <c r="D16" s="7" t="s">
        <v>120</v>
      </c>
      <c r="E16" s="7" t="s">
        <v>126</v>
      </c>
      <c r="F16" s="8"/>
      <c r="G16" s="8"/>
      <c r="H16" s="8"/>
      <c r="I16" s="8"/>
      <c r="J16" s="8"/>
      <c r="K16" s="8"/>
      <c r="L16" s="8"/>
      <c r="M16" s="8"/>
      <c r="N16" s="7">
        <v>16</v>
      </c>
      <c r="O16" s="7" t="s">
        <v>132</v>
      </c>
      <c r="P16" s="7">
        <v>1</v>
      </c>
      <c r="S16" s="7" t="s">
        <v>117</v>
      </c>
      <c r="T16" s="7" t="s">
        <v>88</v>
      </c>
      <c r="AC16" s="7" t="s">
        <v>133</v>
      </c>
      <c r="AE16" s="7">
        <v>0</v>
      </c>
      <c r="AF16" s="7">
        <v>0</v>
      </c>
      <c r="AG16" s="7">
        <v>0</v>
      </c>
      <c r="AH16" s="7">
        <v>1</v>
      </c>
      <c r="AI16" s="7">
        <v>0</v>
      </c>
      <c r="AJ16" s="7">
        <v>0</v>
      </c>
      <c r="AK16" s="7">
        <v>0</v>
      </c>
      <c r="AL16" s="7">
        <v>0</v>
      </c>
      <c r="AM16" s="7">
        <v>0</v>
      </c>
      <c r="AN16" s="7" t="s">
        <v>120</v>
      </c>
      <c r="AO16" s="7">
        <v>1</v>
      </c>
      <c r="AP16" s="7">
        <v>0</v>
      </c>
      <c r="AQ16" s="7">
        <v>0</v>
      </c>
      <c r="AT16" s="9" t="str">
        <f>HYPERLINK("http://www.d20pfsrd.com/magic-items/cursed-items#TOC-Bracers-of-Defenselessness","Bracers of Defenselessness")</f>
        <v>Bracers of Defenselessness</v>
      </c>
      <c r="AU16" s="7">
        <v>282</v>
      </c>
      <c r="AV16" s="7">
        <v>0</v>
      </c>
      <c r="AW16" s="7">
        <v>0</v>
      </c>
      <c r="AX16" s="7">
        <v>0</v>
      </c>
      <c r="AY16" s="7">
        <v>0</v>
      </c>
    </row>
    <row r="17" spans="1:51" ht="13.5" customHeight="1" x14ac:dyDescent="0.25">
      <c r="A17" s="7" t="s">
        <v>134</v>
      </c>
      <c r="B17" s="8"/>
      <c r="C17" s="8"/>
      <c r="D17" s="7" t="s">
        <v>91</v>
      </c>
      <c r="E17" s="7" t="s">
        <v>92</v>
      </c>
      <c r="F17" s="8"/>
      <c r="G17" s="8"/>
      <c r="H17" s="8"/>
      <c r="I17" s="8"/>
      <c r="J17" s="8"/>
      <c r="K17" s="8"/>
      <c r="L17" s="8"/>
      <c r="M17" s="8"/>
      <c r="N17" s="7">
        <v>10</v>
      </c>
      <c r="O17" s="7" t="s">
        <v>85</v>
      </c>
      <c r="P17" s="7">
        <v>3</v>
      </c>
      <c r="S17" s="7" t="s">
        <v>117</v>
      </c>
      <c r="T17" s="7" t="s">
        <v>88</v>
      </c>
      <c r="AC17" s="7" t="s">
        <v>135</v>
      </c>
      <c r="AE17" s="7">
        <v>0</v>
      </c>
      <c r="AF17" s="7">
        <v>0</v>
      </c>
      <c r="AG17" s="7">
        <v>0</v>
      </c>
      <c r="AH17" s="7">
        <v>0</v>
      </c>
      <c r="AI17" s="7">
        <v>0</v>
      </c>
      <c r="AJ17" s="7">
        <v>0</v>
      </c>
      <c r="AK17" s="7">
        <v>0</v>
      </c>
      <c r="AL17" s="7">
        <v>0</v>
      </c>
      <c r="AM17" s="7">
        <v>1</v>
      </c>
      <c r="AN17" s="7" t="s">
        <v>91</v>
      </c>
      <c r="AO17" s="7">
        <v>3</v>
      </c>
      <c r="AP17" s="7">
        <v>0</v>
      </c>
      <c r="AQ17" s="7">
        <v>0</v>
      </c>
      <c r="AT17" s="9" t="str">
        <f>HYPERLINK("http://www.d20pfsrd.com/magic-items/cursed-items#TOC-Broom-of-Animated-Attack","Broom of Animated Attack")</f>
        <v>Broom of Animated Attack</v>
      </c>
      <c r="AU17" s="7">
        <v>283</v>
      </c>
      <c r="AV17" s="7">
        <v>0</v>
      </c>
      <c r="AW17" s="7">
        <v>0</v>
      </c>
      <c r="AX17" s="7">
        <v>0</v>
      </c>
      <c r="AY17" s="7">
        <v>0</v>
      </c>
    </row>
    <row r="18" spans="1:51" ht="13.5" customHeight="1" x14ac:dyDescent="0.25">
      <c r="A18" s="7" t="s">
        <v>136</v>
      </c>
      <c r="B18" s="8"/>
      <c r="C18" s="8"/>
      <c r="D18" s="7" t="s">
        <v>120</v>
      </c>
      <c r="E18" s="7" t="s">
        <v>99</v>
      </c>
      <c r="F18" s="8"/>
      <c r="G18" s="8"/>
      <c r="H18" s="8"/>
      <c r="I18" s="8"/>
      <c r="J18" s="8"/>
      <c r="K18" s="8"/>
      <c r="L18" s="8"/>
      <c r="M18" s="8"/>
      <c r="N18" s="7">
        <v>17</v>
      </c>
      <c r="O18" s="7" t="s">
        <v>85</v>
      </c>
      <c r="P18" s="7">
        <v>7</v>
      </c>
      <c r="S18" s="7" t="s">
        <v>117</v>
      </c>
      <c r="T18" s="7" t="s">
        <v>88</v>
      </c>
      <c r="AC18" s="7" t="s">
        <v>137</v>
      </c>
      <c r="AE18" s="7">
        <v>0</v>
      </c>
      <c r="AF18" s="7">
        <v>0</v>
      </c>
      <c r="AG18" s="7">
        <v>0</v>
      </c>
      <c r="AH18" s="7">
        <v>0</v>
      </c>
      <c r="AI18" s="7">
        <v>1</v>
      </c>
      <c r="AJ18" s="7">
        <v>0</v>
      </c>
      <c r="AK18" s="7">
        <v>0</v>
      </c>
      <c r="AL18" s="7">
        <v>0</v>
      </c>
      <c r="AM18" s="7">
        <v>0</v>
      </c>
      <c r="AN18" s="7" t="s">
        <v>120</v>
      </c>
      <c r="AO18" s="7">
        <v>7</v>
      </c>
      <c r="AP18" s="7">
        <v>0</v>
      </c>
      <c r="AQ18" s="7">
        <v>0</v>
      </c>
      <c r="AT18" s="9" t="str">
        <f>HYPERLINK("http://www.d20pfsrd.com/magic-items/cursed-items#TOC-Crystal-Hypnosis-Ball","Crystal Hypnosis Ball")</f>
        <v>Crystal Hypnosis Ball</v>
      </c>
      <c r="AU18" s="7">
        <v>284</v>
      </c>
      <c r="AV18" s="7">
        <v>0</v>
      </c>
      <c r="AW18" s="7">
        <v>0</v>
      </c>
      <c r="AX18" s="7">
        <v>0</v>
      </c>
      <c r="AY18" s="7">
        <v>0</v>
      </c>
    </row>
    <row r="19" spans="1:51" ht="13.5" customHeight="1" x14ac:dyDescent="0.25">
      <c r="A19" s="7" t="s">
        <v>138</v>
      </c>
      <c r="B19" s="8"/>
      <c r="C19" s="8"/>
      <c r="D19" s="7" t="s">
        <v>91</v>
      </c>
      <c r="E19" s="7" t="s">
        <v>126</v>
      </c>
      <c r="F19" s="8"/>
      <c r="G19" s="8"/>
      <c r="H19" s="8"/>
      <c r="I19" s="8"/>
      <c r="J19" s="8"/>
      <c r="K19" s="8"/>
      <c r="L19" s="8"/>
      <c r="M19" s="8"/>
      <c r="N19" s="7">
        <v>7</v>
      </c>
      <c r="O19" s="7" t="s">
        <v>85</v>
      </c>
      <c r="P19" s="7" t="s">
        <v>107</v>
      </c>
      <c r="S19" s="7" t="s">
        <v>117</v>
      </c>
      <c r="T19" s="7" t="s">
        <v>88</v>
      </c>
      <c r="AC19" s="7" t="s">
        <v>139</v>
      </c>
      <c r="AE19" s="7">
        <v>0</v>
      </c>
      <c r="AF19" s="7">
        <v>0</v>
      </c>
      <c r="AG19" s="7">
        <v>0</v>
      </c>
      <c r="AH19" s="7">
        <v>1</v>
      </c>
      <c r="AI19" s="7">
        <v>0</v>
      </c>
      <c r="AJ19" s="7">
        <v>0</v>
      </c>
      <c r="AK19" s="7">
        <v>0</v>
      </c>
      <c r="AL19" s="7">
        <v>0</v>
      </c>
      <c r="AM19" s="7">
        <v>0</v>
      </c>
      <c r="AN19" s="7" t="s">
        <v>91</v>
      </c>
      <c r="AO19" s="7">
        <v>0</v>
      </c>
      <c r="AP19" s="7">
        <v>0</v>
      </c>
      <c r="AQ19" s="7">
        <v>0</v>
      </c>
      <c r="AT19" s="9" t="str">
        <f>HYPERLINK("http://www.d20pfsrd.com/magic-items/cursed-items#TOC-Dust-of-Sneezing-and-Choking","Dust of Sneezing and Choking")</f>
        <v>Dust of Sneezing and Choking</v>
      </c>
      <c r="AU19" s="7">
        <v>285</v>
      </c>
      <c r="AV19" s="7">
        <v>0</v>
      </c>
      <c r="AW19" s="7">
        <v>0</v>
      </c>
      <c r="AX19" s="7">
        <v>0</v>
      </c>
      <c r="AY19" s="7">
        <v>0</v>
      </c>
    </row>
    <row r="20" spans="1:51" ht="13.5" customHeight="1" x14ac:dyDescent="0.25">
      <c r="A20" s="7" t="s">
        <v>140</v>
      </c>
      <c r="B20" s="8"/>
      <c r="C20" s="8"/>
      <c r="D20" s="7" t="s">
        <v>91</v>
      </c>
      <c r="E20" s="7" t="s">
        <v>126</v>
      </c>
      <c r="F20" s="8"/>
      <c r="G20" s="8"/>
      <c r="H20" s="8"/>
      <c r="I20" s="8"/>
      <c r="J20" s="8"/>
      <c r="K20" s="8"/>
      <c r="L20" s="8"/>
      <c r="M20" s="8"/>
      <c r="N20" s="7">
        <v>7</v>
      </c>
      <c r="O20" s="7" t="s">
        <v>85</v>
      </c>
      <c r="P20" s="7">
        <v>2</v>
      </c>
      <c r="S20" s="7" t="s">
        <v>117</v>
      </c>
      <c r="T20" s="7" t="s">
        <v>88</v>
      </c>
      <c r="AC20" s="7" t="s">
        <v>141</v>
      </c>
      <c r="AE20" s="7">
        <v>0</v>
      </c>
      <c r="AF20" s="7">
        <v>0</v>
      </c>
      <c r="AG20" s="7">
        <v>0</v>
      </c>
      <c r="AH20" s="7">
        <v>1</v>
      </c>
      <c r="AI20" s="7">
        <v>0</v>
      </c>
      <c r="AJ20" s="7">
        <v>0</v>
      </c>
      <c r="AK20" s="7">
        <v>0</v>
      </c>
      <c r="AL20" s="7">
        <v>0</v>
      </c>
      <c r="AM20" s="7">
        <v>0</v>
      </c>
      <c r="AN20" s="7" t="s">
        <v>91</v>
      </c>
      <c r="AO20" s="7">
        <v>2</v>
      </c>
      <c r="AP20" s="7">
        <v>0</v>
      </c>
      <c r="AQ20" s="7">
        <v>0</v>
      </c>
      <c r="AT20" s="9" t="str">
        <f>HYPERLINK("http://www.d20pfsrd.com/magic-items/cursed-items#TOC-Flask-of-Curses","Flask of Curses")</f>
        <v>Flask of Curses</v>
      </c>
      <c r="AU20" s="7">
        <v>286</v>
      </c>
      <c r="AV20" s="7">
        <v>0</v>
      </c>
      <c r="AW20" s="7">
        <v>0</v>
      </c>
      <c r="AX20" s="7">
        <v>0</v>
      </c>
      <c r="AY20" s="7">
        <v>0</v>
      </c>
    </row>
    <row r="21" spans="1:51" ht="13.5" customHeight="1" x14ac:dyDescent="0.25">
      <c r="A21" s="7" t="s">
        <v>142</v>
      </c>
      <c r="B21" s="8"/>
      <c r="C21" s="8"/>
      <c r="D21" s="7" t="s">
        <v>91</v>
      </c>
      <c r="E21" s="7" t="s">
        <v>92</v>
      </c>
      <c r="F21" s="8"/>
      <c r="G21" s="8"/>
      <c r="H21" s="8"/>
      <c r="I21" s="8"/>
      <c r="J21" s="8"/>
      <c r="K21" s="8"/>
      <c r="L21" s="8"/>
      <c r="M21" s="8"/>
      <c r="N21" s="7">
        <v>7</v>
      </c>
      <c r="O21" s="7" t="s">
        <v>143</v>
      </c>
      <c r="P21" s="7">
        <v>2</v>
      </c>
      <c r="S21" s="7" t="s">
        <v>117</v>
      </c>
      <c r="T21" s="7" t="s">
        <v>88</v>
      </c>
      <c r="AC21" s="7" t="s">
        <v>144</v>
      </c>
      <c r="AE21" s="7">
        <v>0</v>
      </c>
      <c r="AF21" s="7">
        <v>0</v>
      </c>
      <c r="AG21" s="7">
        <v>0</v>
      </c>
      <c r="AH21" s="7">
        <v>0</v>
      </c>
      <c r="AI21" s="7">
        <v>0</v>
      </c>
      <c r="AJ21" s="7">
        <v>0</v>
      </c>
      <c r="AK21" s="7">
        <v>0</v>
      </c>
      <c r="AL21" s="7">
        <v>0</v>
      </c>
      <c r="AM21" s="7">
        <v>1</v>
      </c>
      <c r="AN21" s="7" t="s">
        <v>91</v>
      </c>
      <c r="AO21" s="7">
        <v>2</v>
      </c>
      <c r="AP21" s="7">
        <v>0</v>
      </c>
      <c r="AQ21" s="7">
        <v>0</v>
      </c>
      <c r="AT21" s="9" t="str">
        <f>HYPERLINK("http://www.d20pfsrd.com/magic-items/cursed-items#TOC-Gauntlets-of-Fumbling","Gauntlets of Fumbling")</f>
        <v>Gauntlets of Fumbling</v>
      </c>
      <c r="AU21" s="7">
        <v>287</v>
      </c>
      <c r="AV21" s="7">
        <v>0</v>
      </c>
      <c r="AW21" s="7">
        <v>0</v>
      </c>
      <c r="AX21" s="7">
        <v>0</v>
      </c>
      <c r="AY21" s="7">
        <v>0</v>
      </c>
    </row>
    <row r="22" spans="1:51" ht="13.5" customHeight="1" x14ac:dyDescent="0.25">
      <c r="A22" s="7" t="s">
        <v>145</v>
      </c>
      <c r="B22" s="8"/>
      <c r="C22" s="8"/>
      <c r="D22" s="7" t="s">
        <v>120</v>
      </c>
      <c r="E22" s="7" t="s">
        <v>92</v>
      </c>
      <c r="F22" s="8"/>
      <c r="G22" s="8"/>
      <c r="H22" s="8"/>
      <c r="I22" s="8"/>
      <c r="J22" s="8"/>
      <c r="K22" s="8"/>
      <c r="L22" s="8"/>
      <c r="M22" s="8"/>
      <c r="N22" s="7">
        <v>12</v>
      </c>
      <c r="O22" s="7" t="s">
        <v>146</v>
      </c>
      <c r="P22" s="7">
        <v>3</v>
      </c>
      <c r="S22" s="7" t="s">
        <v>117</v>
      </c>
      <c r="T22" s="7" t="s">
        <v>88</v>
      </c>
      <c r="AC22" s="7" t="s">
        <v>147</v>
      </c>
      <c r="AE22" s="7">
        <v>0</v>
      </c>
      <c r="AF22" s="7">
        <v>0</v>
      </c>
      <c r="AG22" s="7">
        <v>0</v>
      </c>
      <c r="AH22" s="7">
        <v>0</v>
      </c>
      <c r="AI22" s="7">
        <v>0</v>
      </c>
      <c r="AJ22" s="7">
        <v>0</v>
      </c>
      <c r="AK22" s="7">
        <v>0</v>
      </c>
      <c r="AL22" s="7">
        <v>0</v>
      </c>
      <c r="AM22" s="7">
        <v>1</v>
      </c>
      <c r="AN22" s="7" t="s">
        <v>120</v>
      </c>
      <c r="AO22" s="7">
        <v>3</v>
      </c>
      <c r="AP22" s="7">
        <v>0</v>
      </c>
      <c r="AQ22" s="7">
        <v>0</v>
      </c>
      <c r="AT22" s="9" t="str">
        <f>HYPERLINK("http://www.d20pfsrd.com/magic-items/cursed-items#TOC-Helm-of-Opposite-Alignment","Helm of Opposite Alignment")</f>
        <v>Helm of Opposite Alignment</v>
      </c>
      <c r="AU22" s="7">
        <v>288</v>
      </c>
      <c r="AV22" s="7">
        <v>0</v>
      </c>
      <c r="AW22" s="7">
        <v>0</v>
      </c>
      <c r="AX22" s="7">
        <v>0</v>
      </c>
      <c r="AY22" s="7">
        <v>0</v>
      </c>
    </row>
    <row r="23" spans="1:51" ht="13.5" customHeight="1" x14ac:dyDescent="0.25">
      <c r="A23" s="7" t="s">
        <v>148</v>
      </c>
      <c r="B23" s="8"/>
      <c r="C23" s="8"/>
      <c r="D23" s="7" t="s">
        <v>91</v>
      </c>
      <c r="E23" s="7" t="s">
        <v>129</v>
      </c>
      <c r="F23" s="8"/>
      <c r="G23" s="8"/>
      <c r="H23" s="8"/>
      <c r="I23" s="8"/>
      <c r="J23" s="8"/>
      <c r="K23" s="8"/>
      <c r="L23" s="8"/>
      <c r="M23" s="8"/>
      <c r="N23" s="7">
        <v>6</v>
      </c>
      <c r="O23" s="7" t="s">
        <v>85</v>
      </c>
      <c r="P23" s="7" t="s">
        <v>107</v>
      </c>
      <c r="S23" s="7" t="s">
        <v>117</v>
      </c>
      <c r="T23" s="7" t="s">
        <v>88</v>
      </c>
      <c r="AC23" s="7" t="s">
        <v>149</v>
      </c>
      <c r="AE23" s="7">
        <v>0</v>
      </c>
      <c r="AF23" s="7">
        <v>0</v>
      </c>
      <c r="AG23" s="7">
        <v>0</v>
      </c>
      <c r="AH23" s="7">
        <v>0</v>
      </c>
      <c r="AI23" s="7">
        <v>0</v>
      </c>
      <c r="AJ23" s="7">
        <v>1</v>
      </c>
      <c r="AK23" s="7">
        <v>0</v>
      </c>
      <c r="AL23" s="7">
        <v>0</v>
      </c>
      <c r="AM23" s="7">
        <v>0</v>
      </c>
      <c r="AN23" s="7" t="s">
        <v>91</v>
      </c>
      <c r="AO23" s="7">
        <v>0</v>
      </c>
      <c r="AP23" s="7">
        <v>0</v>
      </c>
      <c r="AQ23" s="7">
        <v>0</v>
      </c>
      <c r="AT23" s="9" t="str">
        <f>HYPERLINK("http://www.d20pfsrd.com/magic-items/cursed-items#TOC-Incense-of-Obsession","Incense of Obsession")</f>
        <v>Incense of Obsession</v>
      </c>
      <c r="AU23" s="7">
        <v>289</v>
      </c>
      <c r="AV23" s="7">
        <v>0</v>
      </c>
      <c r="AW23" s="7">
        <v>0</v>
      </c>
      <c r="AX23" s="7">
        <v>0</v>
      </c>
      <c r="AY23" s="7">
        <v>0</v>
      </c>
    </row>
    <row r="24" spans="1:51" ht="13.5" customHeight="1" x14ac:dyDescent="0.25">
      <c r="A24" s="7" t="s">
        <v>150</v>
      </c>
      <c r="B24" s="8"/>
      <c r="C24" s="8"/>
      <c r="D24" s="7" t="s">
        <v>91</v>
      </c>
      <c r="E24" s="7" t="s">
        <v>116</v>
      </c>
      <c r="F24" s="8"/>
      <c r="G24" s="8"/>
      <c r="H24" s="8"/>
      <c r="I24" s="8"/>
      <c r="J24" s="8"/>
      <c r="K24" s="8"/>
      <c r="L24" s="8"/>
      <c r="M24" s="8"/>
      <c r="N24" s="7">
        <v>8</v>
      </c>
      <c r="O24" s="7" t="s">
        <v>85</v>
      </c>
      <c r="P24" s="7">
        <v>8</v>
      </c>
      <c r="S24" s="7" t="s">
        <v>117</v>
      </c>
      <c r="T24" s="7" t="s">
        <v>88</v>
      </c>
      <c r="AC24" s="7" t="s">
        <v>151</v>
      </c>
      <c r="AE24" s="7">
        <v>0</v>
      </c>
      <c r="AF24" s="7">
        <v>0</v>
      </c>
      <c r="AG24" s="7">
        <v>1</v>
      </c>
      <c r="AH24" s="7">
        <v>0</v>
      </c>
      <c r="AI24" s="7">
        <v>0</v>
      </c>
      <c r="AJ24" s="7">
        <v>0</v>
      </c>
      <c r="AK24" s="7">
        <v>0</v>
      </c>
      <c r="AL24" s="7">
        <v>0</v>
      </c>
      <c r="AM24" s="7">
        <v>0</v>
      </c>
      <c r="AN24" s="7" t="s">
        <v>91</v>
      </c>
      <c r="AO24" s="7">
        <v>8</v>
      </c>
      <c r="AP24" s="7">
        <v>0</v>
      </c>
      <c r="AQ24" s="7">
        <v>0</v>
      </c>
      <c r="AT24" s="9" t="str">
        <f>HYPERLINK("http://www.d20pfsrd.com/magic-items/cursed-items#TOC-Mace-of-Blood","Mace of Blood")</f>
        <v>Mace of Blood</v>
      </c>
      <c r="AU24" s="7">
        <v>290</v>
      </c>
      <c r="AV24" s="7">
        <v>0</v>
      </c>
      <c r="AW24" s="7">
        <v>0</v>
      </c>
      <c r="AX24" s="7">
        <v>0</v>
      </c>
      <c r="AY24" s="7">
        <v>0</v>
      </c>
    </row>
    <row r="25" spans="1:51" ht="13.5" customHeight="1" x14ac:dyDescent="0.25">
      <c r="A25" s="7" t="s">
        <v>152</v>
      </c>
      <c r="B25" s="8"/>
      <c r="C25" s="8"/>
      <c r="D25" s="7" t="s">
        <v>91</v>
      </c>
      <c r="E25" s="7" t="s">
        <v>99</v>
      </c>
      <c r="F25" s="8"/>
      <c r="G25" s="8"/>
      <c r="H25" s="8"/>
      <c r="I25" s="8"/>
      <c r="J25" s="8"/>
      <c r="K25" s="8"/>
      <c r="L25" s="8"/>
      <c r="M25" s="8"/>
      <c r="N25" s="7">
        <v>7</v>
      </c>
      <c r="O25" s="7" t="s">
        <v>106</v>
      </c>
      <c r="P25" s="7" t="s">
        <v>107</v>
      </c>
      <c r="S25" s="7" t="s">
        <v>117</v>
      </c>
      <c r="T25" s="7" t="s">
        <v>88</v>
      </c>
      <c r="AC25" s="7" t="s">
        <v>153</v>
      </c>
      <c r="AE25" s="7">
        <v>0</v>
      </c>
      <c r="AF25" s="7">
        <v>0</v>
      </c>
      <c r="AG25" s="7">
        <v>0</v>
      </c>
      <c r="AH25" s="7">
        <v>0</v>
      </c>
      <c r="AI25" s="7">
        <v>1</v>
      </c>
      <c r="AJ25" s="7">
        <v>0</v>
      </c>
      <c r="AK25" s="7">
        <v>0</v>
      </c>
      <c r="AL25" s="7">
        <v>0</v>
      </c>
      <c r="AM25" s="7">
        <v>0</v>
      </c>
      <c r="AN25" s="7" t="s">
        <v>91</v>
      </c>
      <c r="AO25" s="7">
        <v>0</v>
      </c>
      <c r="AP25" s="7">
        <v>0</v>
      </c>
      <c r="AQ25" s="7">
        <v>0</v>
      </c>
      <c r="AT25" s="9" t="str">
        <f>HYPERLINK("http://www.d20pfsrd.com/magic-items/cursed-items#TOC-Medallion-of-Thought-Projection","Medallion of Thought Projection")</f>
        <v>Medallion of Thought Projection</v>
      </c>
      <c r="AU25" s="7">
        <v>291</v>
      </c>
      <c r="AV25" s="7">
        <v>0</v>
      </c>
      <c r="AW25" s="7">
        <v>0</v>
      </c>
      <c r="AX25" s="7">
        <v>0</v>
      </c>
      <c r="AY25" s="7">
        <v>0</v>
      </c>
    </row>
    <row r="26" spans="1:51" ht="13.5" customHeight="1" x14ac:dyDescent="0.25">
      <c r="A26" s="7" t="s">
        <v>154</v>
      </c>
      <c r="B26" s="8"/>
      <c r="C26" s="8"/>
      <c r="D26" s="7" t="s">
        <v>120</v>
      </c>
      <c r="E26" s="7" t="s">
        <v>126</v>
      </c>
      <c r="F26" s="8"/>
      <c r="G26" s="8"/>
      <c r="H26" s="8"/>
      <c r="I26" s="8"/>
      <c r="J26" s="8"/>
      <c r="K26" s="8"/>
      <c r="L26" s="8"/>
      <c r="M26" s="8"/>
      <c r="N26" s="7">
        <v>18</v>
      </c>
      <c r="O26" s="7" t="s">
        <v>106</v>
      </c>
      <c r="P26" s="7" t="s">
        <v>107</v>
      </c>
      <c r="S26" s="7" t="s">
        <v>117</v>
      </c>
      <c r="T26" s="7" t="s">
        <v>88</v>
      </c>
      <c r="AC26" s="7" t="s">
        <v>155</v>
      </c>
      <c r="AE26" s="7">
        <v>0</v>
      </c>
      <c r="AF26" s="7">
        <v>0</v>
      </c>
      <c r="AG26" s="7">
        <v>0</v>
      </c>
      <c r="AH26" s="7">
        <v>1</v>
      </c>
      <c r="AI26" s="7">
        <v>0</v>
      </c>
      <c r="AJ26" s="7">
        <v>0</v>
      </c>
      <c r="AK26" s="7">
        <v>0</v>
      </c>
      <c r="AL26" s="7">
        <v>0</v>
      </c>
      <c r="AM26" s="7">
        <v>0</v>
      </c>
      <c r="AN26" s="7" t="s">
        <v>120</v>
      </c>
      <c r="AO26" s="7">
        <v>0</v>
      </c>
      <c r="AP26" s="7">
        <v>0</v>
      </c>
      <c r="AQ26" s="7">
        <v>0</v>
      </c>
      <c r="AT26" s="9" t="str">
        <f>HYPERLINK("http://www.d20pfsrd.com/magic-items/cursed-items#TOC-Necklace-of-Strangulation","Necklace of Strangulation")</f>
        <v>Necklace of Strangulation</v>
      </c>
      <c r="AU26" s="7">
        <v>292</v>
      </c>
      <c r="AV26" s="7">
        <v>0</v>
      </c>
      <c r="AW26" s="7">
        <v>0</v>
      </c>
      <c r="AX26" s="7">
        <v>0</v>
      </c>
      <c r="AY26" s="7">
        <v>0</v>
      </c>
    </row>
    <row r="27" spans="1:51" ht="13.5" customHeight="1" x14ac:dyDescent="0.25">
      <c r="A27" s="7" t="s">
        <v>156</v>
      </c>
      <c r="B27" s="8"/>
      <c r="C27" s="8"/>
      <c r="D27" s="7" t="s">
        <v>91</v>
      </c>
      <c r="E27" s="7" t="s">
        <v>157</v>
      </c>
      <c r="F27" s="8"/>
      <c r="G27" s="8"/>
      <c r="H27" s="8"/>
      <c r="I27" s="8"/>
      <c r="J27" s="8"/>
      <c r="K27" s="8"/>
      <c r="L27" s="8"/>
      <c r="M27" s="8"/>
      <c r="N27" s="7">
        <v>8</v>
      </c>
      <c r="O27" s="7" t="s">
        <v>85</v>
      </c>
      <c r="P27" s="7">
        <v>6</v>
      </c>
      <c r="S27" s="7" t="s">
        <v>117</v>
      </c>
      <c r="T27" s="7" t="s">
        <v>88</v>
      </c>
      <c r="AC27" s="7" t="s">
        <v>158</v>
      </c>
      <c r="AE27" s="7">
        <v>0</v>
      </c>
      <c r="AF27" s="7">
        <v>0</v>
      </c>
      <c r="AG27" s="7">
        <v>0</v>
      </c>
      <c r="AH27" s="7">
        <v>0</v>
      </c>
      <c r="AI27" s="7">
        <v>0</v>
      </c>
      <c r="AJ27" s="7">
        <v>0</v>
      </c>
      <c r="AK27" s="7">
        <v>1</v>
      </c>
      <c r="AL27" s="7">
        <v>0</v>
      </c>
      <c r="AM27" s="7">
        <v>0</v>
      </c>
      <c r="AN27" s="7" t="s">
        <v>91</v>
      </c>
      <c r="AO27" s="7">
        <v>6</v>
      </c>
      <c r="AP27" s="7">
        <v>0</v>
      </c>
      <c r="AQ27" s="7">
        <v>0</v>
      </c>
      <c r="AT27" s="9" t="str">
        <f>HYPERLINK("http://www.d20pfsrd.com/magic-items/cursed-items#TOC-Net-of-Snaring","Net of Snaring")</f>
        <v>Net of Snaring</v>
      </c>
      <c r="AU27" s="7">
        <v>293</v>
      </c>
      <c r="AV27" s="7">
        <v>0</v>
      </c>
      <c r="AW27" s="7">
        <v>0</v>
      </c>
      <c r="AX27" s="7">
        <v>0</v>
      </c>
      <c r="AY27" s="7">
        <v>0</v>
      </c>
    </row>
    <row r="28" spans="1:51" ht="13.5" customHeight="1" x14ac:dyDescent="0.25">
      <c r="A28" s="7" t="s">
        <v>159</v>
      </c>
      <c r="B28" s="8"/>
      <c r="C28" s="8"/>
      <c r="D28" s="7" t="s">
        <v>91</v>
      </c>
      <c r="E28" s="7" t="s">
        <v>116</v>
      </c>
      <c r="F28" s="8"/>
      <c r="G28" s="8"/>
      <c r="H28" s="8"/>
      <c r="I28" s="8"/>
      <c r="J28" s="8"/>
      <c r="K28" s="8"/>
      <c r="L28" s="8"/>
      <c r="M28" s="8"/>
      <c r="N28" s="7">
        <v>10</v>
      </c>
      <c r="O28" s="7" t="s">
        <v>106</v>
      </c>
      <c r="P28" s="7" t="s">
        <v>107</v>
      </c>
      <c r="S28" s="7" t="s">
        <v>117</v>
      </c>
      <c r="T28" s="7" t="s">
        <v>88</v>
      </c>
      <c r="AC28" s="7" t="s">
        <v>160</v>
      </c>
      <c r="AE28" s="7">
        <v>0</v>
      </c>
      <c r="AF28" s="7">
        <v>0</v>
      </c>
      <c r="AG28" s="7">
        <v>1</v>
      </c>
      <c r="AH28" s="7">
        <v>0</v>
      </c>
      <c r="AI28" s="7">
        <v>0</v>
      </c>
      <c r="AJ28" s="7">
        <v>0</v>
      </c>
      <c r="AK28" s="7">
        <v>0</v>
      </c>
      <c r="AL28" s="7">
        <v>0</v>
      </c>
      <c r="AM28" s="7">
        <v>0</v>
      </c>
      <c r="AN28" s="7" t="s">
        <v>91</v>
      </c>
      <c r="AO28" s="7">
        <v>0</v>
      </c>
      <c r="AP28" s="7">
        <v>0</v>
      </c>
      <c r="AQ28" s="7">
        <v>0</v>
      </c>
      <c r="AT28" s="9" t="str">
        <f>HYPERLINK("http://www.d20pfsrd.com/magic-items/cursed-items#TOC-Periapt-of-Foul-Rotting","Periapt of Foul Rotting")</f>
        <v>Periapt of Foul Rotting</v>
      </c>
      <c r="AU28" s="7">
        <v>294</v>
      </c>
      <c r="AV28" s="7">
        <v>0</v>
      </c>
      <c r="AW28" s="7">
        <v>0</v>
      </c>
      <c r="AX28" s="7">
        <v>0</v>
      </c>
      <c r="AY28" s="7">
        <v>0</v>
      </c>
    </row>
    <row r="29" spans="1:51" ht="13.5" customHeight="1" x14ac:dyDescent="0.25">
      <c r="A29" s="7" t="s">
        <v>161</v>
      </c>
      <c r="B29" s="8"/>
      <c r="C29" s="8"/>
      <c r="D29" s="7" t="s">
        <v>120</v>
      </c>
      <c r="E29" s="7" t="s">
        <v>116</v>
      </c>
      <c r="F29" s="8"/>
      <c r="G29" s="8"/>
      <c r="H29" s="8"/>
      <c r="I29" s="8"/>
      <c r="J29" s="8"/>
      <c r="K29" s="8"/>
      <c r="L29" s="8"/>
      <c r="M29" s="8"/>
      <c r="N29" s="7">
        <v>15</v>
      </c>
      <c r="O29" s="7" t="s">
        <v>162</v>
      </c>
      <c r="P29" s="7">
        <v>1</v>
      </c>
      <c r="S29" s="7" t="s">
        <v>117</v>
      </c>
      <c r="T29" s="7" t="s">
        <v>88</v>
      </c>
      <c r="AC29" s="7" t="s">
        <v>163</v>
      </c>
      <c r="AE29" s="7">
        <v>0</v>
      </c>
      <c r="AF29" s="7">
        <v>0</v>
      </c>
      <c r="AG29" s="7">
        <v>1</v>
      </c>
      <c r="AH29" s="7">
        <v>0</v>
      </c>
      <c r="AI29" s="7">
        <v>0</v>
      </c>
      <c r="AJ29" s="7">
        <v>0</v>
      </c>
      <c r="AK29" s="7">
        <v>0</v>
      </c>
      <c r="AL29" s="7">
        <v>0</v>
      </c>
      <c r="AM29" s="7">
        <v>0</v>
      </c>
      <c r="AN29" s="7" t="s">
        <v>120</v>
      </c>
      <c r="AO29" s="7">
        <v>1</v>
      </c>
      <c r="AP29" s="7">
        <v>0</v>
      </c>
      <c r="AQ29" s="7">
        <v>0</v>
      </c>
      <c r="AT29" s="9" t="str">
        <f>HYPERLINK("http://www.d20pfsrd.com/magic-items/cursed-items#TOC-Poisonous-Cloak","Poisonous Cloak")</f>
        <v>Poisonous Cloak</v>
      </c>
      <c r="AU29" s="7">
        <v>295</v>
      </c>
      <c r="AV29" s="7">
        <v>0</v>
      </c>
      <c r="AW29" s="7">
        <v>0</v>
      </c>
      <c r="AX29" s="7">
        <v>0</v>
      </c>
      <c r="AY29" s="7">
        <v>0</v>
      </c>
    </row>
    <row r="30" spans="1:51" ht="13.5" customHeight="1" x14ac:dyDescent="0.25">
      <c r="A30" s="7" t="s">
        <v>164</v>
      </c>
      <c r="B30" s="8"/>
      <c r="C30" s="8"/>
      <c r="D30" s="7" t="s">
        <v>120</v>
      </c>
      <c r="E30" s="7" t="s">
        <v>126</v>
      </c>
      <c r="F30" s="8"/>
      <c r="G30" s="8"/>
      <c r="H30" s="8"/>
      <c r="I30" s="8"/>
      <c r="J30" s="8"/>
      <c r="K30" s="8"/>
      <c r="L30" s="8"/>
      <c r="M30" s="8"/>
      <c r="N30" s="7">
        <v>12</v>
      </c>
      <c r="O30" s="7" t="s">
        <v>85</v>
      </c>
      <c r="P30" s="7" t="s">
        <v>107</v>
      </c>
      <c r="S30" s="7" t="s">
        <v>117</v>
      </c>
      <c r="T30" s="7" t="s">
        <v>88</v>
      </c>
      <c r="AC30" s="7" t="s">
        <v>165</v>
      </c>
      <c r="AE30" s="7">
        <v>0</v>
      </c>
      <c r="AF30" s="7">
        <v>0</v>
      </c>
      <c r="AG30" s="7">
        <v>0</v>
      </c>
      <c r="AH30" s="7">
        <v>1</v>
      </c>
      <c r="AI30" s="7">
        <v>0</v>
      </c>
      <c r="AJ30" s="7">
        <v>0</v>
      </c>
      <c r="AK30" s="7">
        <v>0</v>
      </c>
      <c r="AL30" s="7">
        <v>0</v>
      </c>
      <c r="AM30" s="7">
        <v>0</v>
      </c>
      <c r="AN30" s="7" t="s">
        <v>120</v>
      </c>
      <c r="AO30" s="7">
        <v>0</v>
      </c>
      <c r="AP30" s="7">
        <v>0</v>
      </c>
      <c r="AQ30" s="7">
        <v>0</v>
      </c>
      <c r="AT30" s="9" t="str">
        <f>HYPERLINK("http://www.d20pfsrd.com/magic-items/cursed-items#TOC-Potion-of-Poison","Potion of Poison")</f>
        <v>Potion of Poison</v>
      </c>
      <c r="AU30" s="7">
        <v>296</v>
      </c>
      <c r="AV30" s="7">
        <v>0</v>
      </c>
      <c r="AW30" s="7">
        <v>0</v>
      </c>
      <c r="AX30" s="7">
        <v>0</v>
      </c>
      <c r="AY30" s="7">
        <v>0</v>
      </c>
    </row>
    <row r="31" spans="1:51" ht="13.5" customHeight="1" x14ac:dyDescent="0.25">
      <c r="A31" s="7" t="s">
        <v>166</v>
      </c>
      <c r="B31" s="8"/>
      <c r="C31" s="8"/>
      <c r="D31" s="7" t="s">
        <v>120</v>
      </c>
      <c r="E31" s="7" t="s">
        <v>92</v>
      </c>
      <c r="F31" s="8"/>
      <c r="G31" s="8"/>
      <c r="H31" s="8"/>
      <c r="I31" s="8"/>
      <c r="J31" s="8"/>
      <c r="K31" s="8"/>
      <c r="L31" s="8"/>
      <c r="M31" s="8"/>
      <c r="N31" s="7">
        <v>13</v>
      </c>
      <c r="O31" s="7" t="s">
        <v>103</v>
      </c>
      <c r="P31" s="7">
        <v>1</v>
      </c>
      <c r="S31" s="7" t="s">
        <v>117</v>
      </c>
      <c r="T31" s="7" t="s">
        <v>88</v>
      </c>
      <c r="AC31" s="7" t="s">
        <v>167</v>
      </c>
      <c r="AE31" s="7">
        <v>0</v>
      </c>
      <c r="AF31" s="7">
        <v>0</v>
      </c>
      <c r="AG31" s="7">
        <v>0</v>
      </c>
      <c r="AH31" s="7">
        <v>0</v>
      </c>
      <c r="AI31" s="7">
        <v>0</v>
      </c>
      <c r="AJ31" s="7">
        <v>0</v>
      </c>
      <c r="AK31" s="7">
        <v>0</v>
      </c>
      <c r="AL31" s="7">
        <v>0</v>
      </c>
      <c r="AM31" s="7">
        <v>1</v>
      </c>
      <c r="AN31" s="7" t="s">
        <v>120</v>
      </c>
      <c r="AO31" s="7">
        <v>1</v>
      </c>
      <c r="AP31" s="7">
        <v>0</v>
      </c>
      <c r="AQ31" s="7">
        <v>0</v>
      </c>
      <c r="AT31" s="9" t="str">
        <f>HYPERLINK("http://www.d20pfsrd.com/magic-items/cursed-items#TOC-Robe-of-Powerlessness","Robe of Powerlessness")</f>
        <v>Robe of Powerlessness</v>
      </c>
      <c r="AU31" s="7">
        <v>297</v>
      </c>
      <c r="AV31" s="7">
        <v>0</v>
      </c>
      <c r="AW31" s="7">
        <v>0</v>
      </c>
      <c r="AX31" s="7">
        <v>0</v>
      </c>
      <c r="AY31" s="7">
        <v>0</v>
      </c>
    </row>
    <row r="32" spans="1:51" ht="13.5" customHeight="1" x14ac:dyDescent="0.25">
      <c r="A32" s="7" t="s">
        <v>168</v>
      </c>
      <c r="B32" s="8"/>
      <c r="C32" s="8"/>
      <c r="D32" s="7" t="s">
        <v>120</v>
      </c>
      <c r="E32" s="7" t="s">
        <v>116</v>
      </c>
      <c r="F32" s="8"/>
      <c r="G32" s="8"/>
      <c r="H32" s="8"/>
      <c r="I32" s="8"/>
      <c r="J32" s="8"/>
      <c r="K32" s="8"/>
      <c r="L32" s="8"/>
      <c r="M32" s="8"/>
      <c r="N32" s="7">
        <v>13</v>
      </c>
      <c r="O32" s="7" t="s">
        <v>103</v>
      </c>
      <c r="P32" s="7">
        <v>1</v>
      </c>
      <c r="S32" s="7" t="s">
        <v>117</v>
      </c>
      <c r="T32" s="7" t="s">
        <v>88</v>
      </c>
      <c r="AC32" s="7" t="s">
        <v>167</v>
      </c>
      <c r="AE32" s="7">
        <v>0</v>
      </c>
      <c r="AF32" s="7">
        <v>0</v>
      </c>
      <c r="AG32" s="7">
        <v>1</v>
      </c>
      <c r="AH32" s="7">
        <v>0</v>
      </c>
      <c r="AI32" s="7">
        <v>0</v>
      </c>
      <c r="AJ32" s="7">
        <v>0</v>
      </c>
      <c r="AK32" s="7">
        <v>0</v>
      </c>
      <c r="AL32" s="7">
        <v>0</v>
      </c>
      <c r="AM32" s="7">
        <v>0</v>
      </c>
      <c r="AN32" s="7" t="s">
        <v>120</v>
      </c>
      <c r="AO32" s="7">
        <v>1</v>
      </c>
      <c r="AP32" s="7">
        <v>0</v>
      </c>
      <c r="AQ32" s="7">
        <v>0</v>
      </c>
      <c r="AT32" s="9" t="str">
        <f>HYPERLINK("http://www.d20pfsrd.com/magic-items/cursed-items#TOC-Robe-of-Vermin","Robe of Vermin")</f>
        <v>Robe of Vermin</v>
      </c>
      <c r="AU32" s="7">
        <v>298</v>
      </c>
      <c r="AV32" s="7">
        <v>0</v>
      </c>
      <c r="AW32" s="7">
        <v>0</v>
      </c>
      <c r="AX32" s="7">
        <v>0</v>
      </c>
      <c r="AY32" s="7">
        <v>0</v>
      </c>
    </row>
    <row r="33" spans="1:51" ht="13.5" customHeight="1" x14ac:dyDescent="0.25">
      <c r="A33" s="7" t="s">
        <v>169</v>
      </c>
      <c r="B33" s="8"/>
      <c r="C33" s="8"/>
      <c r="D33" s="7" t="s">
        <v>120</v>
      </c>
      <c r="E33" s="7" t="s">
        <v>92</v>
      </c>
      <c r="F33" s="8"/>
      <c r="G33" s="8"/>
      <c r="H33" s="8"/>
      <c r="I33" s="8"/>
      <c r="J33" s="8"/>
      <c r="K33" s="8"/>
      <c r="L33" s="8"/>
      <c r="M33" s="8"/>
      <c r="N33" s="7">
        <v>15</v>
      </c>
      <c r="O33" s="7" t="s">
        <v>170</v>
      </c>
      <c r="P33" s="7" t="s">
        <v>107</v>
      </c>
      <c r="S33" s="7" t="s">
        <v>117</v>
      </c>
      <c r="T33" s="7" t="s">
        <v>88</v>
      </c>
      <c r="AC33" s="7" t="s">
        <v>171</v>
      </c>
      <c r="AE33" s="7">
        <v>0</v>
      </c>
      <c r="AF33" s="7">
        <v>0</v>
      </c>
      <c r="AG33" s="7">
        <v>0</v>
      </c>
      <c r="AH33" s="7">
        <v>0</v>
      </c>
      <c r="AI33" s="7">
        <v>0</v>
      </c>
      <c r="AJ33" s="7">
        <v>0</v>
      </c>
      <c r="AK33" s="7">
        <v>0</v>
      </c>
      <c r="AL33" s="7">
        <v>0</v>
      </c>
      <c r="AM33" s="7">
        <v>1</v>
      </c>
      <c r="AN33" s="7" t="s">
        <v>120</v>
      </c>
      <c r="AO33" s="7">
        <v>0</v>
      </c>
      <c r="AP33" s="7">
        <v>0</v>
      </c>
      <c r="AQ33" s="7">
        <v>0</v>
      </c>
      <c r="AT33" s="9" t="str">
        <f>HYPERLINK("http://www.d20pfsrd.com/magic-items/cursed-items#TOC-Ring-of-Clumsiness","Ring of Clumsiness")</f>
        <v>Ring of Clumsiness</v>
      </c>
      <c r="AU33" s="7">
        <v>299</v>
      </c>
      <c r="AV33" s="7">
        <v>0</v>
      </c>
      <c r="AW33" s="7">
        <v>0</v>
      </c>
      <c r="AX33" s="7">
        <v>0</v>
      </c>
      <c r="AY33" s="7">
        <v>0</v>
      </c>
    </row>
    <row r="34" spans="1:51" ht="13.5" customHeight="1" x14ac:dyDescent="0.25">
      <c r="A34" s="7" t="s">
        <v>172</v>
      </c>
      <c r="B34" s="8"/>
      <c r="C34" s="8"/>
      <c r="D34" s="7" t="s">
        <v>120</v>
      </c>
      <c r="E34" s="7" t="s">
        <v>116</v>
      </c>
      <c r="F34" s="8"/>
      <c r="G34" s="8"/>
      <c r="H34" s="8"/>
      <c r="I34" s="8"/>
      <c r="J34" s="8"/>
      <c r="K34" s="8"/>
      <c r="L34" s="8"/>
      <c r="M34" s="8"/>
      <c r="N34" s="7">
        <v>19</v>
      </c>
      <c r="O34" s="7" t="s">
        <v>106</v>
      </c>
      <c r="P34" s="7" t="s">
        <v>107</v>
      </c>
      <c r="S34" s="7" t="s">
        <v>117</v>
      </c>
      <c r="T34" s="7" t="s">
        <v>88</v>
      </c>
      <c r="AC34" s="7" t="s">
        <v>173</v>
      </c>
      <c r="AE34" s="7">
        <v>0</v>
      </c>
      <c r="AF34" s="7">
        <v>0</v>
      </c>
      <c r="AG34" s="7">
        <v>1</v>
      </c>
      <c r="AH34" s="7">
        <v>0</v>
      </c>
      <c r="AI34" s="7">
        <v>0</v>
      </c>
      <c r="AJ34" s="7">
        <v>0</v>
      </c>
      <c r="AK34" s="7">
        <v>0</v>
      </c>
      <c r="AL34" s="7">
        <v>0</v>
      </c>
      <c r="AM34" s="7">
        <v>0</v>
      </c>
      <c r="AN34" s="7" t="s">
        <v>120</v>
      </c>
      <c r="AO34" s="7">
        <v>0</v>
      </c>
      <c r="AP34" s="7">
        <v>0</v>
      </c>
      <c r="AQ34" s="7">
        <v>0</v>
      </c>
      <c r="AT34" s="9" t="str">
        <f>HYPERLINK("http://www.d20pfsrd.com/magic-items/cursed-items#TOC-Scarab-of-Death","Scarab of Death")</f>
        <v>Scarab of Death</v>
      </c>
      <c r="AU34" s="7">
        <v>300</v>
      </c>
      <c r="AV34" s="7">
        <v>0</v>
      </c>
      <c r="AW34" s="7">
        <v>0</v>
      </c>
      <c r="AX34" s="7">
        <v>0</v>
      </c>
      <c r="AY34" s="7">
        <v>0</v>
      </c>
    </row>
    <row r="35" spans="1:51" ht="13.5" customHeight="1" x14ac:dyDescent="0.25">
      <c r="A35" s="7" t="s">
        <v>174</v>
      </c>
      <c r="B35" s="8"/>
      <c r="C35" s="8"/>
      <c r="D35" s="7" t="s">
        <v>91</v>
      </c>
      <c r="E35" s="7" t="s">
        <v>157</v>
      </c>
      <c r="F35" s="8"/>
      <c r="G35" s="8"/>
      <c r="H35" s="8"/>
      <c r="I35" s="8"/>
      <c r="J35" s="8"/>
      <c r="K35" s="8"/>
      <c r="L35" s="8"/>
      <c r="M35" s="8"/>
      <c r="N35" s="7">
        <v>10</v>
      </c>
      <c r="O35" s="7" t="s">
        <v>85</v>
      </c>
      <c r="P35" s="7">
        <v>3</v>
      </c>
      <c r="S35" s="7" t="s">
        <v>117</v>
      </c>
      <c r="T35" s="7" t="s">
        <v>88</v>
      </c>
      <c r="AC35" s="7" t="s">
        <v>175</v>
      </c>
      <c r="AE35" s="7">
        <v>0</v>
      </c>
      <c r="AF35" s="7">
        <v>0</v>
      </c>
      <c r="AG35" s="7">
        <v>0</v>
      </c>
      <c r="AH35" s="7">
        <v>0</v>
      </c>
      <c r="AI35" s="7">
        <v>0</v>
      </c>
      <c r="AJ35" s="7">
        <v>0</v>
      </c>
      <c r="AK35" s="7">
        <v>1</v>
      </c>
      <c r="AL35" s="7">
        <v>0</v>
      </c>
      <c r="AM35" s="7">
        <v>0</v>
      </c>
      <c r="AN35" s="7" t="s">
        <v>91</v>
      </c>
      <c r="AO35" s="7">
        <v>3</v>
      </c>
      <c r="AP35" s="7">
        <v>0</v>
      </c>
      <c r="AQ35" s="7">
        <v>0</v>
      </c>
      <c r="AT35" s="9" t="str">
        <f>HYPERLINK("http://www.d20pfsrd.com/magic-items/cursed-items#TOC-Spear-Cursed-Backbiter","Spear; Cursed Backbiter")</f>
        <v>Spear; Cursed Backbiter</v>
      </c>
      <c r="AU35" s="7">
        <v>301</v>
      </c>
      <c r="AV35" s="7">
        <v>0</v>
      </c>
      <c r="AW35" s="7">
        <v>0</v>
      </c>
      <c r="AX35" s="7">
        <v>0</v>
      </c>
      <c r="AY35" s="7">
        <v>0</v>
      </c>
    </row>
    <row r="36" spans="1:51" ht="13.5" customHeight="1" x14ac:dyDescent="0.25">
      <c r="A36" s="7" t="s">
        <v>176</v>
      </c>
      <c r="B36" s="8"/>
      <c r="C36" s="8"/>
      <c r="D36" s="7" t="s">
        <v>83</v>
      </c>
      <c r="E36" s="7" t="s">
        <v>92</v>
      </c>
      <c r="F36" s="8"/>
      <c r="G36" s="8"/>
      <c r="H36" s="8"/>
      <c r="I36" s="8"/>
      <c r="J36" s="8"/>
      <c r="K36" s="8"/>
      <c r="L36" s="8"/>
      <c r="M36" s="8"/>
      <c r="N36" s="7">
        <v>5</v>
      </c>
      <c r="O36" s="7" t="s">
        <v>85</v>
      </c>
      <c r="P36" s="7">
        <v>1</v>
      </c>
      <c r="S36" s="7" t="s">
        <v>117</v>
      </c>
      <c r="T36" s="7" t="s">
        <v>88</v>
      </c>
      <c r="AC36" s="7" t="s">
        <v>177</v>
      </c>
      <c r="AE36" s="7">
        <v>0</v>
      </c>
      <c r="AF36" s="7">
        <v>0</v>
      </c>
      <c r="AG36" s="7">
        <v>0</v>
      </c>
      <c r="AH36" s="7">
        <v>0</v>
      </c>
      <c r="AI36" s="7">
        <v>0</v>
      </c>
      <c r="AJ36" s="7">
        <v>0</v>
      </c>
      <c r="AK36" s="7">
        <v>0</v>
      </c>
      <c r="AL36" s="7">
        <v>0</v>
      </c>
      <c r="AM36" s="7">
        <v>1</v>
      </c>
      <c r="AN36" s="7" t="s">
        <v>83</v>
      </c>
      <c r="AO36" s="7">
        <v>1</v>
      </c>
      <c r="AP36" s="7">
        <v>0</v>
      </c>
      <c r="AQ36" s="7">
        <v>0</v>
      </c>
      <c r="AT36" s="9" t="str">
        <f>HYPERLINK("http://www.d20pfsrd.com/magic-items/cursed-items#TOC-Stone-of-Weight-Loadstone-","Stone of Weight (Loadstone)")</f>
        <v>Stone of Weight (Loadstone)</v>
      </c>
      <c r="AU36" s="7">
        <v>302</v>
      </c>
      <c r="AV36" s="7">
        <v>0</v>
      </c>
      <c r="AW36" s="7">
        <v>0</v>
      </c>
      <c r="AX36" s="7">
        <v>0</v>
      </c>
      <c r="AY36" s="7">
        <v>0</v>
      </c>
    </row>
    <row r="37" spans="1:51" ht="13.5" customHeight="1" x14ac:dyDescent="0.25">
      <c r="A37" s="7" t="s">
        <v>178</v>
      </c>
      <c r="B37" s="8"/>
      <c r="C37" s="8"/>
      <c r="D37" s="7" t="s">
        <v>91</v>
      </c>
      <c r="E37" s="7" t="s">
        <v>157</v>
      </c>
      <c r="F37" s="8"/>
      <c r="G37" s="8"/>
      <c r="H37" s="8"/>
      <c r="I37" s="8"/>
      <c r="J37" s="8"/>
      <c r="K37" s="8"/>
      <c r="L37" s="8"/>
      <c r="M37" s="8"/>
      <c r="N37" s="7">
        <v>8</v>
      </c>
      <c r="O37" s="7" t="s">
        <v>85</v>
      </c>
      <c r="P37" s="7">
        <v>12</v>
      </c>
      <c r="S37" s="7" t="s">
        <v>117</v>
      </c>
      <c r="T37" s="7" t="s">
        <v>88</v>
      </c>
      <c r="AC37" s="7" t="s">
        <v>179</v>
      </c>
      <c r="AE37" s="7">
        <v>0</v>
      </c>
      <c r="AF37" s="7">
        <v>0</v>
      </c>
      <c r="AG37" s="7">
        <v>0</v>
      </c>
      <c r="AH37" s="7">
        <v>0</v>
      </c>
      <c r="AI37" s="7">
        <v>0</v>
      </c>
      <c r="AJ37" s="7">
        <v>0</v>
      </c>
      <c r="AK37" s="7">
        <v>1</v>
      </c>
      <c r="AL37" s="7">
        <v>0</v>
      </c>
      <c r="AM37" s="7">
        <v>0</v>
      </c>
      <c r="AN37" s="7" t="s">
        <v>91</v>
      </c>
      <c r="AO37" s="7">
        <v>12</v>
      </c>
      <c r="AP37" s="7">
        <v>0</v>
      </c>
      <c r="AQ37" s="7">
        <v>0</v>
      </c>
      <c r="AT37" s="9" t="str">
        <f>HYPERLINK("http://www.d20pfsrd.com/magic-items/cursed-items#TOC-Sword-Berserking","Sword; Berserking")</f>
        <v>Sword; Berserking</v>
      </c>
      <c r="AU37" s="7">
        <v>303</v>
      </c>
      <c r="AV37" s="7">
        <v>0</v>
      </c>
      <c r="AW37" s="7">
        <v>0</v>
      </c>
      <c r="AX37" s="7">
        <v>0</v>
      </c>
      <c r="AY37" s="7">
        <v>0</v>
      </c>
    </row>
    <row r="38" spans="1:51" ht="13.5" customHeight="1" x14ac:dyDescent="0.25">
      <c r="A38" s="7" t="s">
        <v>180</v>
      </c>
      <c r="B38" s="8"/>
      <c r="C38" s="8"/>
      <c r="D38" s="7" t="s">
        <v>120</v>
      </c>
      <c r="E38" s="7" t="s">
        <v>129</v>
      </c>
      <c r="F38" s="8"/>
      <c r="G38" s="8"/>
      <c r="H38" s="8"/>
      <c r="I38" s="8"/>
      <c r="J38" s="8"/>
      <c r="K38" s="8"/>
      <c r="L38" s="8"/>
      <c r="M38" s="8"/>
      <c r="N38" s="7">
        <v>20</v>
      </c>
      <c r="O38" s="7" t="s">
        <v>85</v>
      </c>
      <c r="P38" s="7">
        <v>2</v>
      </c>
      <c r="S38" s="7" t="s">
        <v>117</v>
      </c>
      <c r="T38" s="7" t="s">
        <v>88</v>
      </c>
      <c r="AC38" s="7" t="s">
        <v>181</v>
      </c>
      <c r="AE38" s="7">
        <v>0</v>
      </c>
      <c r="AF38" s="7">
        <v>0</v>
      </c>
      <c r="AG38" s="7">
        <v>0</v>
      </c>
      <c r="AH38" s="7">
        <v>0</v>
      </c>
      <c r="AI38" s="7">
        <v>0</v>
      </c>
      <c r="AJ38" s="7">
        <v>1</v>
      </c>
      <c r="AK38" s="7">
        <v>0</v>
      </c>
      <c r="AL38" s="7">
        <v>0</v>
      </c>
      <c r="AM38" s="7">
        <v>0</v>
      </c>
      <c r="AN38" s="7" t="s">
        <v>120</v>
      </c>
      <c r="AO38" s="7">
        <v>2</v>
      </c>
      <c r="AP38" s="7">
        <v>0</v>
      </c>
      <c r="AQ38" s="7">
        <v>0</v>
      </c>
      <c r="AT38" s="9" t="str">
        <f>HYPERLINK("http://www.d20pfsrd.com/magic-items/cursed-items#TOC-Vacuous-Grimoire","Vacuous Grimoire")</f>
        <v>Vacuous Grimoire</v>
      </c>
      <c r="AU38" s="7">
        <v>304</v>
      </c>
      <c r="AV38" s="7">
        <v>0</v>
      </c>
      <c r="AW38" s="7">
        <v>0</v>
      </c>
      <c r="AX38" s="7">
        <v>0</v>
      </c>
      <c r="AY38" s="7">
        <v>0</v>
      </c>
    </row>
    <row r="39" spans="1:51" ht="13.5" customHeight="1" x14ac:dyDescent="0.25">
      <c r="A39" s="7" t="s">
        <v>182</v>
      </c>
      <c r="B39" s="7">
        <v>10200</v>
      </c>
      <c r="C39" s="7" t="s">
        <v>183</v>
      </c>
      <c r="D39" s="10" t="s">
        <v>184</v>
      </c>
      <c r="E39" s="11"/>
      <c r="F39" s="11"/>
      <c r="G39" s="11"/>
      <c r="H39" s="11"/>
      <c r="I39" s="11"/>
      <c r="J39" s="11"/>
      <c r="K39" s="11"/>
      <c r="L39" s="11"/>
      <c r="M39" s="8"/>
      <c r="N39" s="7" t="s">
        <v>107</v>
      </c>
      <c r="O39" s="7" t="s">
        <v>123</v>
      </c>
      <c r="P39" s="7">
        <v>30</v>
      </c>
      <c r="S39" s="7" t="s">
        <v>185</v>
      </c>
      <c r="T39" s="7" t="s">
        <v>88</v>
      </c>
      <c r="AE39" s="7">
        <v>0</v>
      </c>
      <c r="AF39" s="7">
        <v>0</v>
      </c>
      <c r="AG39" s="7">
        <v>0</v>
      </c>
      <c r="AH39" s="7">
        <v>0</v>
      </c>
      <c r="AI39" s="7">
        <v>0</v>
      </c>
      <c r="AJ39" s="7">
        <v>0</v>
      </c>
      <c r="AK39" s="7">
        <v>0</v>
      </c>
      <c r="AL39" s="7">
        <v>0</v>
      </c>
      <c r="AM39" s="7">
        <v>0</v>
      </c>
      <c r="AN39" s="7" t="s">
        <v>85</v>
      </c>
      <c r="AO39" s="7">
        <v>30</v>
      </c>
      <c r="AP39" s="7">
        <v>10200</v>
      </c>
      <c r="AQ39" s="7">
        <v>0</v>
      </c>
      <c r="AT39" s="9" t="str">
        <f>HYPERLINK("http://www.d20pfsrd.com/magic-items/magic-armor#TOC-Adamantine-Breastplate","Adamantine Breastplate")</f>
        <v>Adamantine Breastplate</v>
      </c>
      <c r="AU39" s="7">
        <v>305</v>
      </c>
      <c r="AV39" s="7">
        <v>0</v>
      </c>
      <c r="AW39" s="7">
        <v>0</v>
      </c>
      <c r="AX39" s="7">
        <v>0</v>
      </c>
      <c r="AY39" s="7">
        <v>0</v>
      </c>
    </row>
    <row r="40" spans="1:51" ht="13.5" customHeight="1" x14ac:dyDescent="0.25">
      <c r="A40" s="7" t="s">
        <v>186</v>
      </c>
      <c r="B40" s="7">
        <v>16500</v>
      </c>
      <c r="C40" s="7" t="s">
        <v>187</v>
      </c>
      <c r="D40" s="10" t="s">
        <v>184</v>
      </c>
      <c r="E40" s="11"/>
      <c r="F40" s="11"/>
      <c r="G40" s="11"/>
      <c r="H40" s="11"/>
      <c r="I40" s="11"/>
      <c r="J40" s="11"/>
      <c r="K40" s="11"/>
      <c r="L40" s="11"/>
      <c r="M40" s="8"/>
      <c r="N40" s="7" t="s">
        <v>107</v>
      </c>
      <c r="O40" s="7" t="s">
        <v>123</v>
      </c>
      <c r="P40" s="7">
        <v>50</v>
      </c>
      <c r="S40" s="7" t="s">
        <v>185</v>
      </c>
      <c r="T40" s="7" t="s">
        <v>88</v>
      </c>
      <c r="AE40" s="7">
        <v>0</v>
      </c>
      <c r="AF40" s="7">
        <v>0</v>
      </c>
      <c r="AG40" s="7">
        <v>0</v>
      </c>
      <c r="AH40" s="7">
        <v>0</v>
      </c>
      <c r="AI40" s="7">
        <v>0</v>
      </c>
      <c r="AJ40" s="7">
        <v>0</v>
      </c>
      <c r="AK40" s="7">
        <v>0</v>
      </c>
      <c r="AL40" s="7">
        <v>0</v>
      </c>
      <c r="AM40" s="7">
        <v>0</v>
      </c>
      <c r="AN40" s="7" t="s">
        <v>85</v>
      </c>
      <c r="AO40" s="7">
        <v>50</v>
      </c>
      <c r="AP40" s="7">
        <v>16500</v>
      </c>
      <c r="AQ40" s="7">
        <v>0</v>
      </c>
      <c r="AT40" s="9" t="str">
        <f>HYPERLINK("http://www.d20pfsrd.com/magic-items/magic-armor#TOC-Dwarven-Plate","Dwarven Plate")</f>
        <v>Dwarven Plate</v>
      </c>
      <c r="AU40" s="7">
        <v>306</v>
      </c>
      <c r="AV40" s="7">
        <v>0</v>
      </c>
      <c r="AW40" s="7">
        <v>0</v>
      </c>
      <c r="AX40" s="7">
        <v>0</v>
      </c>
      <c r="AY40" s="7">
        <v>0</v>
      </c>
    </row>
    <row r="41" spans="1:51" ht="13.5" customHeight="1" x14ac:dyDescent="0.25">
      <c r="A41" s="7" t="s">
        <v>188</v>
      </c>
      <c r="B41" s="7">
        <v>3300</v>
      </c>
      <c r="C41" s="7" t="s">
        <v>189</v>
      </c>
      <c r="D41" s="10" t="s">
        <v>184</v>
      </c>
      <c r="E41" s="11"/>
      <c r="F41" s="11"/>
      <c r="G41" s="11"/>
      <c r="H41" s="11"/>
      <c r="I41" s="11"/>
      <c r="J41" s="11"/>
      <c r="K41" s="11"/>
      <c r="L41" s="11"/>
      <c r="M41" s="8"/>
      <c r="N41" s="7" t="s">
        <v>107</v>
      </c>
      <c r="O41" s="7" t="s">
        <v>123</v>
      </c>
      <c r="P41" s="7">
        <v>50</v>
      </c>
      <c r="S41" s="7" t="s">
        <v>185</v>
      </c>
      <c r="T41" s="7" t="s">
        <v>88</v>
      </c>
      <c r="AE41" s="7">
        <v>0</v>
      </c>
      <c r="AF41" s="7">
        <v>0</v>
      </c>
      <c r="AG41" s="7">
        <v>0</v>
      </c>
      <c r="AH41" s="7">
        <v>0</v>
      </c>
      <c r="AI41" s="7">
        <v>0</v>
      </c>
      <c r="AJ41" s="7">
        <v>0</v>
      </c>
      <c r="AK41" s="7">
        <v>0</v>
      </c>
      <c r="AL41" s="7">
        <v>0</v>
      </c>
      <c r="AM41" s="7">
        <v>0</v>
      </c>
      <c r="AN41" s="7" t="s">
        <v>85</v>
      </c>
      <c r="AO41" s="7">
        <v>50</v>
      </c>
      <c r="AP41" s="7">
        <v>3300</v>
      </c>
      <c r="AQ41" s="7">
        <v>0</v>
      </c>
      <c r="AT41" s="9" t="str">
        <f>HYPERLINK("http://www.d20pfsrd.com/magic-items/magic-armor#TOC-Dragonhide-Plate","Dragonhide Plate")</f>
        <v>Dragonhide Plate</v>
      </c>
      <c r="AU41" s="7">
        <v>307</v>
      </c>
      <c r="AV41" s="7">
        <v>0</v>
      </c>
      <c r="AW41" s="7">
        <v>0</v>
      </c>
      <c r="AX41" s="7">
        <v>0</v>
      </c>
      <c r="AY41" s="7">
        <v>0</v>
      </c>
    </row>
    <row r="42" spans="1:51" ht="13.5" customHeight="1" x14ac:dyDescent="0.25">
      <c r="A42" s="7" t="s">
        <v>190</v>
      </c>
      <c r="B42" s="7">
        <v>5150</v>
      </c>
      <c r="C42" s="7" t="s">
        <v>191</v>
      </c>
      <c r="D42" s="10" t="s">
        <v>184</v>
      </c>
      <c r="E42" s="11"/>
      <c r="F42" s="11"/>
      <c r="G42" s="11"/>
      <c r="H42" s="11"/>
      <c r="I42" s="11"/>
      <c r="J42" s="11"/>
      <c r="K42" s="11"/>
      <c r="L42" s="11"/>
      <c r="M42" s="8"/>
      <c r="N42" s="7" t="s">
        <v>107</v>
      </c>
      <c r="O42" s="7" t="s">
        <v>123</v>
      </c>
      <c r="P42" s="7">
        <v>20</v>
      </c>
      <c r="S42" s="7" t="s">
        <v>185</v>
      </c>
      <c r="T42" s="7" t="s">
        <v>88</v>
      </c>
      <c r="AE42" s="7">
        <v>0</v>
      </c>
      <c r="AF42" s="7">
        <v>0</v>
      </c>
      <c r="AG42" s="7">
        <v>0</v>
      </c>
      <c r="AH42" s="7">
        <v>0</v>
      </c>
      <c r="AI42" s="7">
        <v>0</v>
      </c>
      <c r="AJ42" s="7">
        <v>0</v>
      </c>
      <c r="AK42" s="7">
        <v>0</v>
      </c>
      <c r="AL42" s="7">
        <v>0</v>
      </c>
      <c r="AM42" s="7">
        <v>0</v>
      </c>
      <c r="AN42" s="7" t="s">
        <v>85</v>
      </c>
      <c r="AO42" s="7">
        <v>20</v>
      </c>
      <c r="AP42" s="7">
        <v>5150</v>
      </c>
      <c r="AQ42" s="7">
        <v>0</v>
      </c>
      <c r="AT42" s="9" t="str">
        <f>HYPERLINK("http://www.d20pfsrd.com/magic-items/magic-armor#TOC-Elven-Chain","Elven Chain")</f>
        <v>Elven Chain</v>
      </c>
      <c r="AU42" s="7">
        <v>308</v>
      </c>
      <c r="AV42" s="7">
        <v>0</v>
      </c>
      <c r="AW42" s="7">
        <v>0</v>
      </c>
      <c r="AX42" s="7">
        <v>0</v>
      </c>
      <c r="AY42" s="7">
        <v>0</v>
      </c>
    </row>
    <row r="43" spans="1:51" ht="13.5" customHeight="1" x14ac:dyDescent="0.25">
      <c r="A43" s="7" t="s">
        <v>192</v>
      </c>
      <c r="B43" s="7">
        <v>1100</v>
      </c>
      <c r="C43" s="7" t="s">
        <v>193</v>
      </c>
      <c r="D43" s="10" t="s">
        <v>184</v>
      </c>
      <c r="E43" s="11"/>
      <c r="F43" s="11"/>
      <c r="G43" s="11"/>
      <c r="H43" s="11"/>
      <c r="I43" s="11"/>
      <c r="J43" s="11"/>
      <c r="K43" s="11"/>
      <c r="L43" s="11"/>
      <c r="M43" s="8"/>
      <c r="N43" s="7" t="s">
        <v>107</v>
      </c>
      <c r="O43" s="7" t="s">
        <v>123</v>
      </c>
      <c r="P43" s="7">
        <v>10</v>
      </c>
      <c r="S43" s="7" t="s">
        <v>185</v>
      </c>
      <c r="T43" s="7" t="s">
        <v>88</v>
      </c>
      <c r="AE43" s="7">
        <v>0</v>
      </c>
      <c r="AF43" s="7">
        <v>0</v>
      </c>
      <c r="AG43" s="7">
        <v>0</v>
      </c>
      <c r="AH43" s="7">
        <v>0</v>
      </c>
      <c r="AI43" s="7">
        <v>0</v>
      </c>
      <c r="AJ43" s="7">
        <v>0</v>
      </c>
      <c r="AK43" s="7">
        <v>0</v>
      </c>
      <c r="AL43" s="7">
        <v>0</v>
      </c>
      <c r="AM43" s="7">
        <v>0</v>
      </c>
      <c r="AN43" s="7" t="s">
        <v>85</v>
      </c>
      <c r="AO43" s="7">
        <v>10</v>
      </c>
      <c r="AP43" s="7">
        <v>1100</v>
      </c>
      <c r="AQ43" s="7">
        <v>0</v>
      </c>
      <c r="AT43" s="9" t="str">
        <f>HYPERLINK("http://www.d20pfsrd.com/magic-items/magic-armor#TOC-Mithral-Shirt","Mithral Shirt")</f>
        <v>Mithral Shirt</v>
      </c>
      <c r="AU43" s="7">
        <v>309</v>
      </c>
      <c r="AV43" s="7">
        <v>0</v>
      </c>
      <c r="AW43" s="7">
        <v>0</v>
      </c>
      <c r="AX43" s="7">
        <v>0</v>
      </c>
      <c r="AY43" s="7">
        <v>0</v>
      </c>
    </row>
    <row r="44" spans="1:51" ht="13.5" customHeight="1" x14ac:dyDescent="0.25">
      <c r="A44" s="7" t="s">
        <v>194</v>
      </c>
      <c r="B44" s="7">
        <v>205</v>
      </c>
      <c r="C44" s="7" t="s">
        <v>195</v>
      </c>
      <c r="D44" s="10" t="s">
        <v>184</v>
      </c>
      <c r="E44" s="11"/>
      <c r="F44" s="11"/>
      <c r="G44" s="11"/>
      <c r="H44" s="11"/>
      <c r="I44" s="11"/>
      <c r="J44" s="11"/>
      <c r="K44" s="11"/>
      <c r="L44" s="11"/>
      <c r="M44" s="8"/>
      <c r="N44" s="7" t="s">
        <v>107</v>
      </c>
      <c r="O44" s="7" t="s">
        <v>196</v>
      </c>
      <c r="P44" s="7">
        <v>2.5</v>
      </c>
      <c r="S44" s="7" t="s">
        <v>185</v>
      </c>
      <c r="T44" s="7" t="s">
        <v>88</v>
      </c>
      <c r="AE44" s="7">
        <v>0</v>
      </c>
      <c r="AF44" s="7">
        <v>0</v>
      </c>
      <c r="AG44" s="7">
        <v>0</v>
      </c>
      <c r="AH44" s="7">
        <v>0</v>
      </c>
      <c r="AI44" s="7">
        <v>0</v>
      </c>
      <c r="AJ44" s="7">
        <v>0</v>
      </c>
      <c r="AK44" s="7">
        <v>0</v>
      </c>
      <c r="AL44" s="7">
        <v>0</v>
      </c>
      <c r="AM44" s="7">
        <v>0</v>
      </c>
      <c r="AN44" s="7" t="s">
        <v>85</v>
      </c>
      <c r="AO44" s="7">
        <v>2.5</v>
      </c>
      <c r="AP44" s="7">
        <v>205</v>
      </c>
      <c r="AQ44" s="7">
        <v>0</v>
      </c>
      <c r="AT44" s="9" t="str">
        <f>HYPERLINK("http://www.d20pfsrd.com/magic-items/magic-armor#TOC-Darkwood-Buckler","Darkwood Buckler")</f>
        <v>Darkwood Buckler</v>
      </c>
      <c r="AU44" s="7">
        <v>310</v>
      </c>
      <c r="AV44" s="7">
        <v>0</v>
      </c>
      <c r="AW44" s="7">
        <v>0</v>
      </c>
      <c r="AX44" s="7">
        <v>0</v>
      </c>
      <c r="AY44" s="7">
        <v>0</v>
      </c>
    </row>
    <row r="45" spans="1:51" ht="13.5" customHeight="1" x14ac:dyDescent="0.25">
      <c r="A45" s="7" t="s">
        <v>197</v>
      </c>
      <c r="B45" s="7">
        <v>257</v>
      </c>
      <c r="C45" s="7" t="s">
        <v>198</v>
      </c>
      <c r="D45" s="10" t="s">
        <v>184</v>
      </c>
      <c r="E45" s="11"/>
      <c r="F45" s="11"/>
      <c r="G45" s="11"/>
      <c r="H45" s="11"/>
      <c r="I45" s="11"/>
      <c r="J45" s="11"/>
      <c r="K45" s="11"/>
      <c r="L45" s="11"/>
      <c r="M45" s="8"/>
      <c r="N45" s="7" t="s">
        <v>107</v>
      </c>
      <c r="O45" s="7" t="s">
        <v>196</v>
      </c>
      <c r="P45" s="7">
        <v>5</v>
      </c>
      <c r="S45" s="7" t="s">
        <v>185</v>
      </c>
      <c r="T45" s="7" t="s">
        <v>88</v>
      </c>
      <c r="AE45" s="7">
        <v>0</v>
      </c>
      <c r="AF45" s="7">
        <v>0</v>
      </c>
      <c r="AG45" s="7">
        <v>0</v>
      </c>
      <c r="AH45" s="7">
        <v>0</v>
      </c>
      <c r="AI45" s="7">
        <v>0</v>
      </c>
      <c r="AJ45" s="7">
        <v>0</v>
      </c>
      <c r="AK45" s="7">
        <v>0</v>
      </c>
      <c r="AL45" s="7">
        <v>0</v>
      </c>
      <c r="AM45" s="7">
        <v>0</v>
      </c>
      <c r="AN45" s="7" t="s">
        <v>85</v>
      </c>
      <c r="AO45" s="7">
        <v>5</v>
      </c>
      <c r="AP45" s="7">
        <v>257</v>
      </c>
      <c r="AQ45" s="7">
        <v>0</v>
      </c>
      <c r="AT45" s="9" t="str">
        <f>HYPERLINK("http://www.d20pfsrd.com/magic-items/magic-armor#TOC-Darkwood-Shield","Darkwood Shield")</f>
        <v>Darkwood Shield</v>
      </c>
      <c r="AU45" s="7">
        <v>311</v>
      </c>
      <c r="AV45" s="7">
        <v>0</v>
      </c>
      <c r="AW45" s="7">
        <v>0</v>
      </c>
      <c r="AX45" s="7">
        <v>0</v>
      </c>
      <c r="AY45" s="7">
        <v>0</v>
      </c>
    </row>
    <row r="46" spans="1:51" ht="13.5" customHeight="1" x14ac:dyDescent="0.25">
      <c r="A46" s="7" t="s">
        <v>199</v>
      </c>
      <c r="B46" s="7">
        <v>1020</v>
      </c>
      <c r="C46" s="7" t="s">
        <v>200</v>
      </c>
      <c r="D46" s="10" t="s">
        <v>184</v>
      </c>
      <c r="E46" s="11"/>
      <c r="F46" s="11"/>
      <c r="G46" s="11"/>
      <c r="H46" s="11"/>
      <c r="I46" s="11"/>
      <c r="J46" s="11"/>
      <c r="K46" s="11"/>
      <c r="L46" s="11"/>
      <c r="M46" s="8"/>
      <c r="N46" s="7" t="s">
        <v>107</v>
      </c>
      <c r="O46" s="7" t="s">
        <v>196</v>
      </c>
      <c r="P46" s="7">
        <v>5</v>
      </c>
      <c r="S46" s="7" t="s">
        <v>185</v>
      </c>
      <c r="T46" s="7" t="s">
        <v>88</v>
      </c>
      <c r="AE46" s="7">
        <v>0</v>
      </c>
      <c r="AF46" s="7">
        <v>0</v>
      </c>
      <c r="AG46" s="7">
        <v>0</v>
      </c>
      <c r="AH46" s="7">
        <v>0</v>
      </c>
      <c r="AI46" s="7">
        <v>0</v>
      </c>
      <c r="AJ46" s="7">
        <v>0</v>
      </c>
      <c r="AK46" s="7">
        <v>0</v>
      </c>
      <c r="AL46" s="7">
        <v>0</v>
      </c>
      <c r="AM46" s="7">
        <v>0</v>
      </c>
      <c r="AN46" s="7" t="s">
        <v>85</v>
      </c>
      <c r="AO46" s="7">
        <v>5</v>
      </c>
      <c r="AP46" s="7">
        <v>1020</v>
      </c>
      <c r="AQ46" s="7">
        <v>0</v>
      </c>
      <c r="AT46" s="9" t="str">
        <f>HYPERLINK("http://www.d20pfsrd.com/magic-items/magic-armor#TOC-Mithral-Heavy-Shield","Mithral Heavy Shield")</f>
        <v>Mithral Heavy Shield</v>
      </c>
      <c r="AU46" s="7">
        <v>312</v>
      </c>
      <c r="AV46" s="7">
        <v>0</v>
      </c>
      <c r="AW46" s="7">
        <v>0</v>
      </c>
      <c r="AX46" s="7">
        <v>0</v>
      </c>
      <c r="AY46" s="7">
        <v>0</v>
      </c>
    </row>
    <row r="47" spans="1:51" ht="13.5" customHeight="1" x14ac:dyDescent="0.25">
      <c r="A47" s="7" t="s">
        <v>201</v>
      </c>
      <c r="B47" s="7">
        <v>322</v>
      </c>
      <c r="C47" s="7" t="s">
        <v>202</v>
      </c>
      <c r="D47" s="10" t="s">
        <v>184</v>
      </c>
      <c r="E47" s="11"/>
      <c r="F47" s="11"/>
      <c r="G47" s="11"/>
      <c r="H47" s="11"/>
      <c r="I47" s="11"/>
      <c r="J47" s="11"/>
      <c r="K47" s="11"/>
      <c r="L47" s="11"/>
      <c r="M47" s="8"/>
      <c r="N47" s="7" t="s">
        <v>107</v>
      </c>
      <c r="O47" s="7" t="s">
        <v>85</v>
      </c>
      <c r="P47" s="7">
        <v>1</v>
      </c>
      <c r="S47" s="7" t="s">
        <v>87</v>
      </c>
      <c r="T47" s="7" t="s">
        <v>88</v>
      </c>
      <c r="AE47" s="7">
        <v>0</v>
      </c>
      <c r="AF47" s="7">
        <v>0</v>
      </c>
      <c r="AG47" s="7">
        <v>0</v>
      </c>
      <c r="AH47" s="7">
        <v>0</v>
      </c>
      <c r="AI47" s="7">
        <v>0</v>
      </c>
      <c r="AJ47" s="7">
        <v>0</v>
      </c>
      <c r="AK47" s="7">
        <v>0</v>
      </c>
      <c r="AL47" s="7">
        <v>0</v>
      </c>
      <c r="AM47" s="7">
        <v>0</v>
      </c>
      <c r="AN47" s="7" t="s">
        <v>85</v>
      </c>
      <c r="AO47" s="7">
        <v>1</v>
      </c>
      <c r="AP47" s="7">
        <v>322</v>
      </c>
      <c r="AQ47" s="7">
        <v>0</v>
      </c>
      <c r="AT47" s="9" t="str">
        <f>HYPERLINK("http://www.d20pfsrd.com/magic-items/magic-weapons#TOC-Silver-Dagger-Masterwork","Silver Dagger; Masterwork")</f>
        <v>Silver Dagger; Masterwork</v>
      </c>
      <c r="AU47" s="7">
        <v>313</v>
      </c>
      <c r="AV47" s="7">
        <v>0</v>
      </c>
      <c r="AW47" s="7">
        <v>0</v>
      </c>
      <c r="AX47" s="7">
        <v>0</v>
      </c>
      <c r="AY47" s="7">
        <v>0</v>
      </c>
    </row>
    <row r="48" spans="1:51" ht="13.5" customHeight="1" x14ac:dyDescent="0.25">
      <c r="A48" s="7" t="s">
        <v>203</v>
      </c>
      <c r="B48" s="8"/>
      <c r="C48" s="8"/>
      <c r="D48" s="7" t="s">
        <v>91</v>
      </c>
      <c r="E48" s="7" t="s">
        <v>84</v>
      </c>
      <c r="F48" s="8"/>
      <c r="G48" s="8"/>
      <c r="H48" s="8"/>
      <c r="I48" s="8"/>
      <c r="J48" s="8"/>
      <c r="K48" s="8"/>
      <c r="L48" s="8"/>
      <c r="M48" s="8"/>
      <c r="N48" s="7">
        <v>10</v>
      </c>
      <c r="O48" s="7" t="s">
        <v>85</v>
      </c>
      <c r="P48" s="7">
        <v>1</v>
      </c>
      <c r="Q48" s="7" t="s">
        <v>204</v>
      </c>
      <c r="R48" s="7">
        <v>2750</v>
      </c>
      <c r="S48" s="7" t="s">
        <v>94</v>
      </c>
      <c r="T48" s="7" t="s">
        <v>205</v>
      </c>
      <c r="AE48" s="7">
        <v>0</v>
      </c>
      <c r="AF48" s="7">
        <v>0</v>
      </c>
      <c r="AG48" s="7">
        <v>0</v>
      </c>
      <c r="AH48" s="7">
        <v>0</v>
      </c>
      <c r="AI48" s="7">
        <v>0</v>
      </c>
      <c r="AJ48" s="7">
        <v>0</v>
      </c>
      <c r="AK48" s="7">
        <v>0</v>
      </c>
      <c r="AL48" s="7">
        <v>0</v>
      </c>
      <c r="AM48" s="7">
        <v>0</v>
      </c>
      <c r="AN48" s="7" t="s">
        <v>206</v>
      </c>
      <c r="AO48" s="7" t="s">
        <v>206</v>
      </c>
      <c r="AP48" s="7">
        <v>0</v>
      </c>
      <c r="AQ48" s="7">
        <v>0</v>
      </c>
      <c r="AT48" s="7" t="s">
        <v>206</v>
      </c>
      <c r="AU48" s="7">
        <v>324</v>
      </c>
      <c r="AV48" s="7">
        <v>0</v>
      </c>
      <c r="AW48" s="7">
        <v>0</v>
      </c>
      <c r="AX48" s="7">
        <v>0</v>
      </c>
      <c r="AY48" s="7">
        <v>0</v>
      </c>
    </row>
    <row r="49" spans="1:51" ht="13.5" customHeight="1" x14ac:dyDescent="0.25">
      <c r="A49" s="7" t="s">
        <v>207</v>
      </c>
      <c r="B49" s="8"/>
      <c r="C49" s="8"/>
      <c r="D49" s="7" t="s">
        <v>83</v>
      </c>
      <c r="E49" s="7" t="s">
        <v>99</v>
      </c>
      <c r="F49" s="8"/>
      <c r="G49" s="8"/>
      <c r="H49" s="8"/>
      <c r="I49" s="8"/>
      <c r="J49" s="8"/>
      <c r="K49" s="8"/>
      <c r="L49" s="8"/>
      <c r="M49" s="8"/>
      <c r="N49" s="7">
        <v>1</v>
      </c>
      <c r="O49" s="7" t="s">
        <v>85</v>
      </c>
      <c r="P49" s="7" t="s">
        <v>107</v>
      </c>
      <c r="Q49" s="7" t="s">
        <v>208</v>
      </c>
      <c r="R49" s="7">
        <v>25</v>
      </c>
      <c r="S49" s="7" t="s">
        <v>94</v>
      </c>
      <c r="T49" s="7" t="s">
        <v>205</v>
      </c>
      <c r="AE49" s="7">
        <v>0</v>
      </c>
      <c r="AF49" s="7">
        <v>0</v>
      </c>
      <c r="AG49" s="7">
        <v>0</v>
      </c>
      <c r="AH49" s="7">
        <v>0</v>
      </c>
      <c r="AI49" s="7">
        <v>0</v>
      </c>
      <c r="AJ49" s="7">
        <v>0</v>
      </c>
      <c r="AK49" s="7">
        <v>0</v>
      </c>
      <c r="AL49" s="7">
        <v>0</v>
      </c>
      <c r="AM49" s="7">
        <v>0</v>
      </c>
      <c r="AN49" s="7" t="s">
        <v>206</v>
      </c>
      <c r="AO49" s="7" t="s">
        <v>206</v>
      </c>
      <c r="AP49" s="7">
        <v>0</v>
      </c>
      <c r="AQ49" s="7">
        <v>0</v>
      </c>
      <c r="AT49" s="7" t="s">
        <v>206</v>
      </c>
      <c r="AU49" s="7">
        <v>325</v>
      </c>
      <c r="AV49" s="7">
        <v>0</v>
      </c>
      <c r="AW49" s="7">
        <v>0</v>
      </c>
      <c r="AX49" s="7">
        <v>0</v>
      </c>
      <c r="AY49" s="7">
        <v>0</v>
      </c>
    </row>
    <row r="50" spans="1:51" ht="13.5" customHeight="1" x14ac:dyDescent="0.25">
      <c r="A50" s="7" t="s">
        <v>209</v>
      </c>
      <c r="B50" s="8"/>
      <c r="C50" s="8"/>
      <c r="D50" s="7" t="s">
        <v>83</v>
      </c>
      <c r="E50" s="7" t="s">
        <v>129</v>
      </c>
      <c r="F50" s="8"/>
      <c r="G50" s="8"/>
      <c r="H50" s="8"/>
      <c r="I50" s="8"/>
      <c r="J50" s="8"/>
      <c r="K50" s="8"/>
      <c r="L50" s="8"/>
      <c r="M50" s="8"/>
      <c r="N50" s="7">
        <v>4</v>
      </c>
      <c r="O50" s="7" t="s">
        <v>85</v>
      </c>
      <c r="P50" s="7">
        <v>1</v>
      </c>
      <c r="Q50" s="7" t="s">
        <v>210</v>
      </c>
      <c r="R50" s="7">
        <v>1125</v>
      </c>
      <c r="S50" s="7" t="s">
        <v>94</v>
      </c>
      <c r="T50" s="7" t="s">
        <v>205</v>
      </c>
      <c r="AE50" s="7">
        <v>0</v>
      </c>
      <c r="AF50" s="7">
        <v>0</v>
      </c>
      <c r="AG50" s="7">
        <v>0</v>
      </c>
      <c r="AH50" s="7">
        <v>0</v>
      </c>
      <c r="AI50" s="7">
        <v>0</v>
      </c>
      <c r="AJ50" s="7">
        <v>0</v>
      </c>
      <c r="AK50" s="7">
        <v>0</v>
      </c>
      <c r="AL50" s="7">
        <v>0</v>
      </c>
      <c r="AM50" s="7">
        <v>0</v>
      </c>
      <c r="AN50" s="7" t="s">
        <v>206</v>
      </c>
      <c r="AO50" s="7" t="s">
        <v>206</v>
      </c>
      <c r="AP50" s="7">
        <v>0</v>
      </c>
      <c r="AQ50" s="7">
        <v>0</v>
      </c>
      <c r="AT50" s="7" t="s">
        <v>206</v>
      </c>
      <c r="AU50" s="7">
        <v>327</v>
      </c>
      <c r="AV50" s="7">
        <v>0</v>
      </c>
      <c r="AW50" s="7">
        <v>0</v>
      </c>
      <c r="AX50" s="7">
        <v>0</v>
      </c>
      <c r="AY50" s="7">
        <v>0</v>
      </c>
    </row>
    <row r="51" spans="1:51" ht="13.5" customHeight="1" x14ac:dyDescent="0.25">
      <c r="A51" s="7" t="s">
        <v>211</v>
      </c>
      <c r="B51" s="8"/>
      <c r="C51" s="8"/>
      <c r="D51" s="7" t="s">
        <v>91</v>
      </c>
      <c r="E51" s="7" t="s">
        <v>157</v>
      </c>
      <c r="F51" s="8"/>
      <c r="G51" s="8"/>
      <c r="H51" s="8"/>
      <c r="I51" s="8"/>
      <c r="J51" s="8"/>
      <c r="K51" s="8"/>
      <c r="L51" s="8"/>
      <c r="M51" s="8"/>
      <c r="N51" s="7">
        <v>8</v>
      </c>
      <c r="O51" s="7" t="s">
        <v>146</v>
      </c>
      <c r="P51" s="7">
        <v>1</v>
      </c>
      <c r="Q51" s="7" t="s">
        <v>212</v>
      </c>
      <c r="R51" s="7">
        <v>6400</v>
      </c>
      <c r="S51" s="7" t="s">
        <v>94</v>
      </c>
      <c r="T51" s="7" t="s">
        <v>205</v>
      </c>
      <c r="AE51" s="7">
        <v>0</v>
      </c>
      <c r="AF51" s="7">
        <v>0</v>
      </c>
      <c r="AG51" s="7">
        <v>0</v>
      </c>
      <c r="AH51" s="7">
        <v>0</v>
      </c>
      <c r="AI51" s="7">
        <v>0</v>
      </c>
      <c r="AJ51" s="7">
        <v>0</v>
      </c>
      <c r="AK51" s="7">
        <v>0</v>
      </c>
      <c r="AL51" s="7">
        <v>0</v>
      </c>
      <c r="AM51" s="7">
        <v>0</v>
      </c>
      <c r="AN51" s="7" t="s">
        <v>206</v>
      </c>
      <c r="AO51" s="7" t="s">
        <v>206</v>
      </c>
      <c r="AP51" s="7">
        <v>0</v>
      </c>
      <c r="AQ51" s="7">
        <v>0</v>
      </c>
      <c r="AT51" s="7" t="s">
        <v>206</v>
      </c>
      <c r="AU51" s="7">
        <v>328</v>
      </c>
      <c r="AV51" s="7">
        <v>0</v>
      </c>
      <c r="AW51" s="7">
        <v>0</v>
      </c>
      <c r="AX51" s="7">
        <v>0</v>
      </c>
      <c r="AY51" s="7">
        <v>0</v>
      </c>
    </row>
    <row r="52" spans="1:51" ht="13.5" customHeight="1" x14ac:dyDescent="0.25">
      <c r="A52" s="7" t="s">
        <v>213</v>
      </c>
      <c r="B52" s="8"/>
      <c r="C52" s="8"/>
      <c r="D52" s="7" t="s">
        <v>91</v>
      </c>
      <c r="E52" s="7" t="s">
        <v>214</v>
      </c>
      <c r="F52" s="8"/>
      <c r="G52" s="8"/>
      <c r="H52" s="8"/>
      <c r="I52" s="8"/>
      <c r="J52" s="8"/>
      <c r="K52" s="8"/>
      <c r="L52" s="8"/>
      <c r="M52" s="8"/>
      <c r="N52" s="7">
        <v>7</v>
      </c>
      <c r="O52" s="7" t="s">
        <v>85</v>
      </c>
      <c r="P52" s="7">
        <v>2</v>
      </c>
      <c r="Q52" s="7" t="s">
        <v>215</v>
      </c>
      <c r="R52" s="7">
        <v>7150</v>
      </c>
      <c r="S52" s="7" t="s">
        <v>94</v>
      </c>
      <c r="T52" s="7" t="s">
        <v>205</v>
      </c>
      <c r="AE52" s="7">
        <v>0</v>
      </c>
      <c r="AF52" s="7">
        <v>0</v>
      </c>
      <c r="AG52" s="7">
        <v>0</v>
      </c>
      <c r="AH52" s="7">
        <v>0</v>
      </c>
      <c r="AI52" s="7">
        <v>0</v>
      </c>
      <c r="AJ52" s="7">
        <v>0</v>
      </c>
      <c r="AK52" s="7">
        <v>0</v>
      </c>
      <c r="AL52" s="7">
        <v>0</v>
      </c>
      <c r="AM52" s="7">
        <v>0</v>
      </c>
      <c r="AN52" s="7" t="s">
        <v>206</v>
      </c>
      <c r="AO52" s="7" t="s">
        <v>206</v>
      </c>
      <c r="AP52" s="7">
        <v>0</v>
      </c>
      <c r="AQ52" s="7">
        <v>0</v>
      </c>
      <c r="AT52" s="7" t="s">
        <v>206</v>
      </c>
      <c r="AU52" s="7">
        <v>329</v>
      </c>
      <c r="AV52" s="7">
        <v>0</v>
      </c>
      <c r="AW52" s="7">
        <v>0</v>
      </c>
      <c r="AX52" s="7">
        <v>1</v>
      </c>
      <c r="AY52" s="7">
        <v>0</v>
      </c>
    </row>
    <row r="53" spans="1:51" ht="13.5" customHeight="1" x14ac:dyDescent="0.25">
      <c r="A53" s="7" t="s">
        <v>216</v>
      </c>
      <c r="B53" s="8"/>
      <c r="C53" s="8"/>
      <c r="D53" s="7" t="s">
        <v>91</v>
      </c>
      <c r="E53" s="7" t="s">
        <v>99</v>
      </c>
      <c r="F53" s="8"/>
      <c r="G53" s="8"/>
      <c r="H53" s="8"/>
      <c r="I53" s="8"/>
      <c r="J53" s="8"/>
      <c r="K53" s="8"/>
      <c r="L53" s="8"/>
      <c r="M53" s="8"/>
      <c r="N53" s="7">
        <v>6</v>
      </c>
      <c r="O53" s="7" t="s">
        <v>85</v>
      </c>
      <c r="P53" s="7">
        <v>4</v>
      </c>
      <c r="Q53" s="7" t="s">
        <v>217</v>
      </c>
      <c r="R53" s="7">
        <v>11187</v>
      </c>
      <c r="S53" s="7" t="s">
        <v>87</v>
      </c>
      <c r="T53" s="7" t="s">
        <v>205</v>
      </c>
      <c r="AE53" s="7">
        <v>0</v>
      </c>
      <c r="AF53" s="7">
        <v>0</v>
      </c>
      <c r="AG53" s="7">
        <v>0</v>
      </c>
      <c r="AH53" s="7">
        <v>0</v>
      </c>
      <c r="AI53" s="7">
        <v>0</v>
      </c>
      <c r="AJ53" s="7">
        <v>0</v>
      </c>
      <c r="AK53" s="7">
        <v>0</v>
      </c>
      <c r="AL53" s="7">
        <v>0</v>
      </c>
      <c r="AM53" s="7">
        <v>0</v>
      </c>
      <c r="AN53" s="7" t="s">
        <v>206</v>
      </c>
      <c r="AO53" s="7" t="s">
        <v>206</v>
      </c>
      <c r="AP53" s="7">
        <v>0</v>
      </c>
      <c r="AQ53" s="7">
        <v>0</v>
      </c>
      <c r="AS53" s="7" t="s">
        <v>218</v>
      </c>
      <c r="AT53" s="7" t="s">
        <v>206</v>
      </c>
      <c r="AU53" s="7">
        <v>330</v>
      </c>
      <c r="AV53" s="7">
        <v>0</v>
      </c>
      <c r="AW53" s="7">
        <v>0</v>
      </c>
      <c r="AX53" s="7">
        <v>0</v>
      </c>
      <c r="AY53" s="7">
        <v>0</v>
      </c>
    </row>
    <row r="54" spans="1:51" ht="13.5" customHeight="1" x14ac:dyDescent="0.25">
      <c r="A54" s="7" t="s">
        <v>219</v>
      </c>
      <c r="B54" s="8"/>
      <c r="C54" s="8"/>
      <c r="D54" s="7" t="s">
        <v>83</v>
      </c>
      <c r="E54" s="7" t="s">
        <v>157</v>
      </c>
      <c r="F54" s="8"/>
      <c r="G54" s="8"/>
      <c r="H54" s="8"/>
      <c r="I54" s="8"/>
      <c r="J54" s="8"/>
      <c r="K54" s="8"/>
      <c r="L54" s="8"/>
      <c r="M54" s="8"/>
      <c r="N54" s="7">
        <v>3</v>
      </c>
      <c r="O54" s="7" t="s">
        <v>85</v>
      </c>
      <c r="P54" s="7">
        <v>2</v>
      </c>
      <c r="Q54" s="7" t="s">
        <v>220</v>
      </c>
      <c r="R54" s="7">
        <v>1800</v>
      </c>
      <c r="S54" s="7" t="s">
        <v>94</v>
      </c>
      <c r="T54" s="7" t="s">
        <v>205</v>
      </c>
      <c r="AE54" s="7">
        <v>0</v>
      </c>
      <c r="AF54" s="7">
        <v>0</v>
      </c>
      <c r="AG54" s="7">
        <v>0</v>
      </c>
      <c r="AH54" s="7">
        <v>0</v>
      </c>
      <c r="AI54" s="7">
        <v>0</v>
      </c>
      <c r="AJ54" s="7">
        <v>0</v>
      </c>
      <c r="AK54" s="7">
        <v>0</v>
      </c>
      <c r="AL54" s="7">
        <v>0</v>
      </c>
      <c r="AM54" s="7">
        <v>0</v>
      </c>
      <c r="AN54" s="7" t="s">
        <v>206</v>
      </c>
      <c r="AO54" s="7" t="s">
        <v>206</v>
      </c>
      <c r="AP54" s="7">
        <v>0</v>
      </c>
      <c r="AQ54" s="7">
        <v>0</v>
      </c>
      <c r="AT54" s="7" t="s">
        <v>206</v>
      </c>
      <c r="AU54" s="7">
        <v>331</v>
      </c>
      <c r="AV54" s="7">
        <v>0</v>
      </c>
      <c r="AW54" s="7">
        <v>0</v>
      </c>
      <c r="AX54" s="7">
        <v>0</v>
      </c>
      <c r="AY54" s="7">
        <v>0</v>
      </c>
    </row>
    <row r="55" spans="1:51" ht="13.5" customHeight="1" x14ac:dyDescent="0.25">
      <c r="A55" s="7" t="s">
        <v>221</v>
      </c>
      <c r="B55" s="8"/>
      <c r="C55" s="8"/>
      <c r="D55" s="7" t="s">
        <v>83</v>
      </c>
      <c r="E55" s="7" t="s">
        <v>84</v>
      </c>
      <c r="F55" s="8"/>
      <c r="G55" s="8"/>
      <c r="H55" s="8"/>
      <c r="I55" s="8"/>
      <c r="J55" s="8"/>
      <c r="K55" s="8"/>
      <c r="L55" s="8"/>
      <c r="M55" s="8"/>
      <c r="N55" s="7">
        <v>4</v>
      </c>
      <c r="O55" s="7" t="s">
        <v>146</v>
      </c>
      <c r="P55" s="7">
        <v>5</v>
      </c>
      <c r="Q55" s="7" t="s">
        <v>222</v>
      </c>
      <c r="R55" s="7">
        <v>1850</v>
      </c>
      <c r="S55" s="7" t="s">
        <v>94</v>
      </c>
      <c r="T55" s="7" t="s">
        <v>205</v>
      </c>
      <c r="AE55" s="7">
        <v>0</v>
      </c>
      <c r="AF55" s="7">
        <v>0</v>
      </c>
      <c r="AG55" s="7">
        <v>0</v>
      </c>
      <c r="AH55" s="7">
        <v>0</v>
      </c>
      <c r="AI55" s="7">
        <v>0</v>
      </c>
      <c r="AJ55" s="7">
        <v>0</v>
      </c>
      <c r="AK55" s="7">
        <v>0</v>
      </c>
      <c r="AL55" s="7">
        <v>0</v>
      </c>
      <c r="AM55" s="7">
        <v>0</v>
      </c>
      <c r="AN55" s="7" t="s">
        <v>206</v>
      </c>
      <c r="AO55" s="7" t="s">
        <v>206</v>
      </c>
      <c r="AP55" s="7">
        <v>0</v>
      </c>
      <c r="AQ55" s="7">
        <v>0</v>
      </c>
      <c r="AT55" s="7" t="s">
        <v>206</v>
      </c>
      <c r="AU55" s="7">
        <v>334</v>
      </c>
      <c r="AV55" s="7">
        <v>0</v>
      </c>
      <c r="AW55" s="7">
        <v>0</v>
      </c>
      <c r="AX55" s="7">
        <v>0</v>
      </c>
      <c r="AY55" s="7">
        <v>0</v>
      </c>
    </row>
    <row r="56" spans="1:51" ht="13.5" customHeight="1" x14ac:dyDescent="0.25">
      <c r="A56" s="7" t="s">
        <v>223</v>
      </c>
      <c r="B56" s="8"/>
      <c r="C56" s="8"/>
      <c r="D56" s="7" t="s">
        <v>91</v>
      </c>
      <c r="E56" s="7" t="s">
        <v>84</v>
      </c>
      <c r="F56" s="8"/>
      <c r="G56" s="8"/>
      <c r="H56" s="8"/>
      <c r="I56" s="8"/>
      <c r="J56" s="8"/>
      <c r="K56" s="8"/>
      <c r="L56" s="8"/>
      <c r="M56" s="8"/>
      <c r="N56" s="7">
        <v>7</v>
      </c>
      <c r="O56" s="7" t="s">
        <v>85</v>
      </c>
      <c r="P56" s="7">
        <v>2</v>
      </c>
      <c r="Q56" s="7" t="s">
        <v>224</v>
      </c>
      <c r="R56" s="7">
        <v>13125</v>
      </c>
      <c r="S56" s="7" t="s">
        <v>94</v>
      </c>
      <c r="T56" s="7" t="s">
        <v>205</v>
      </c>
      <c r="AE56" s="7">
        <v>0</v>
      </c>
      <c r="AF56" s="7">
        <v>0</v>
      </c>
      <c r="AG56" s="7">
        <v>0</v>
      </c>
      <c r="AH56" s="7">
        <v>0</v>
      </c>
      <c r="AI56" s="7">
        <v>0</v>
      </c>
      <c r="AJ56" s="7">
        <v>0</v>
      </c>
      <c r="AK56" s="7">
        <v>0</v>
      </c>
      <c r="AL56" s="7">
        <v>0</v>
      </c>
      <c r="AM56" s="7">
        <v>0</v>
      </c>
      <c r="AN56" s="7" t="s">
        <v>206</v>
      </c>
      <c r="AO56" s="7" t="s">
        <v>206</v>
      </c>
      <c r="AP56" s="7">
        <v>0</v>
      </c>
      <c r="AQ56" s="7">
        <v>0</v>
      </c>
      <c r="AT56" s="7" t="s">
        <v>206</v>
      </c>
      <c r="AU56" s="7">
        <v>335</v>
      </c>
      <c r="AV56" s="7">
        <v>0</v>
      </c>
      <c r="AW56" s="7">
        <v>0</v>
      </c>
      <c r="AX56" s="7">
        <v>0</v>
      </c>
      <c r="AY56" s="7">
        <v>0</v>
      </c>
    </row>
    <row r="57" spans="1:51" ht="13.5" customHeight="1" x14ac:dyDescent="0.25">
      <c r="A57" s="7" t="s">
        <v>225</v>
      </c>
      <c r="B57" s="8"/>
      <c r="C57" s="8"/>
      <c r="D57" s="7" t="s">
        <v>91</v>
      </c>
      <c r="E57" s="7" t="s">
        <v>126</v>
      </c>
      <c r="F57" s="8"/>
      <c r="G57" s="8"/>
      <c r="H57" s="8"/>
      <c r="I57" s="8"/>
      <c r="J57" s="8"/>
      <c r="K57" s="8"/>
      <c r="L57" s="8"/>
      <c r="M57" s="8"/>
      <c r="N57" s="7">
        <v>8</v>
      </c>
      <c r="O57" s="7" t="s">
        <v>123</v>
      </c>
      <c r="P57" s="7">
        <v>25</v>
      </c>
      <c r="Q57" s="7" t="s">
        <v>226</v>
      </c>
      <c r="R57" s="7">
        <v>8157</v>
      </c>
      <c r="S57" s="7" t="s">
        <v>185</v>
      </c>
      <c r="T57" s="7" t="s">
        <v>205</v>
      </c>
      <c r="AE57" s="7">
        <v>0</v>
      </c>
      <c r="AF57" s="7">
        <v>0</v>
      </c>
      <c r="AG57" s="7">
        <v>0</v>
      </c>
      <c r="AH57" s="7">
        <v>0</v>
      </c>
      <c r="AI57" s="7">
        <v>0</v>
      </c>
      <c r="AJ57" s="7">
        <v>0</v>
      </c>
      <c r="AK57" s="7">
        <v>0</v>
      </c>
      <c r="AL57" s="7">
        <v>0</v>
      </c>
      <c r="AM57" s="7">
        <v>0</v>
      </c>
      <c r="AN57" s="7" t="s">
        <v>206</v>
      </c>
      <c r="AO57" s="7" t="s">
        <v>206</v>
      </c>
      <c r="AP57" s="7">
        <v>0</v>
      </c>
      <c r="AQ57" s="7">
        <v>0</v>
      </c>
      <c r="AS57" s="7" t="s">
        <v>227</v>
      </c>
      <c r="AT57" s="7" t="s">
        <v>206</v>
      </c>
      <c r="AU57" s="7">
        <v>336</v>
      </c>
      <c r="AV57" s="7">
        <v>0</v>
      </c>
      <c r="AW57" s="7">
        <v>0</v>
      </c>
      <c r="AX57" s="7">
        <v>0</v>
      </c>
      <c r="AY57" s="7">
        <v>0</v>
      </c>
    </row>
    <row r="58" spans="1:51" ht="13.5" customHeight="1" x14ac:dyDescent="0.25">
      <c r="A58" s="7" t="s">
        <v>228</v>
      </c>
      <c r="B58" s="8"/>
      <c r="C58" s="8"/>
      <c r="D58" s="7" t="s">
        <v>83</v>
      </c>
      <c r="E58" s="7" t="s">
        <v>126</v>
      </c>
      <c r="F58" s="8"/>
      <c r="G58" s="8"/>
      <c r="H58" s="8"/>
      <c r="I58" s="8"/>
      <c r="J58" s="8"/>
      <c r="K58" s="8"/>
      <c r="L58" s="8"/>
      <c r="M58" s="8"/>
      <c r="N58" s="7">
        <v>4</v>
      </c>
      <c r="O58" s="7" t="s">
        <v>106</v>
      </c>
      <c r="P58" s="7">
        <v>2</v>
      </c>
      <c r="Q58" s="7" t="s">
        <v>229</v>
      </c>
      <c r="R58" s="7">
        <v>6000</v>
      </c>
      <c r="S58" s="7" t="s">
        <v>94</v>
      </c>
      <c r="T58" s="7" t="s">
        <v>205</v>
      </c>
      <c r="AE58" s="7">
        <v>0</v>
      </c>
      <c r="AF58" s="7">
        <v>0</v>
      </c>
      <c r="AG58" s="7">
        <v>0</v>
      </c>
      <c r="AH58" s="7">
        <v>0</v>
      </c>
      <c r="AI58" s="7">
        <v>0</v>
      </c>
      <c r="AJ58" s="7">
        <v>0</v>
      </c>
      <c r="AK58" s="7">
        <v>0</v>
      </c>
      <c r="AL58" s="7">
        <v>0</v>
      </c>
      <c r="AM58" s="7">
        <v>0</v>
      </c>
      <c r="AN58" s="7" t="s">
        <v>206</v>
      </c>
      <c r="AO58" s="7" t="s">
        <v>206</v>
      </c>
      <c r="AP58" s="7">
        <v>0</v>
      </c>
      <c r="AQ58" s="7">
        <v>0</v>
      </c>
      <c r="AT58" s="7" t="s">
        <v>206</v>
      </c>
      <c r="AU58" s="7">
        <v>337</v>
      </c>
      <c r="AV58" s="7">
        <v>0</v>
      </c>
      <c r="AW58" s="7">
        <v>0</v>
      </c>
      <c r="AX58" s="7">
        <v>0</v>
      </c>
      <c r="AY58" s="7">
        <v>0</v>
      </c>
    </row>
    <row r="59" spans="1:51" ht="13.5" customHeight="1" x14ac:dyDescent="0.25">
      <c r="A59" s="7" t="s">
        <v>230</v>
      </c>
      <c r="B59" s="8"/>
      <c r="C59" s="8"/>
      <c r="D59" s="7" t="s">
        <v>120</v>
      </c>
      <c r="E59" s="7" t="s">
        <v>126</v>
      </c>
      <c r="F59" s="8"/>
      <c r="G59" s="8"/>
      <c r="H59" s="8"/>
      <c r="I59" s="8"/>
      <c r="J59" s="8"/>
      <c r="K59" s="8"/>
      <c r="L59" s="8"/>
      <c r="M59" s="8"/>
      <c r="N59" s="7">
        <v>18</v>
      </c>
      <c r="O59" s="7" t="s">
        <v>106</v>
      </c>
      <c r="P59" s="7" t="s">
        <v>107</v>
      </c>
      <c r="Q59" s="7" t="s">
        <v>231</v>
      </c>
      <c r="R59" s="7">
        <v>25000</v>
      </c>
      <c r="S59" s="7" t="s">
        <v>94</v>
      </c>
      <c r="T59" s="7" t="s">
        <v>232</v>
      </c>
      <c r="AE59" s="7">
        <v>0</v>
      </c>
      <c r="AF59" s="7">
        <v>0</v>
      </c>
      <c r="AG59" s="7">
        <v>0</v>
      </c>
      <c r="AH59" s="7">
        <v>0</v>
      </c>
      <c r="AI59" s="7">
        <v>0</v>
      </c>
      <c r="AJ59" s="7">
        <v>0</v>
      </c>
      <c r="AK59" s="7">
        <v>0</v>
      </c>
      <c r="AL59" s="7">
        <v>0</v>
      </c>
      <c r="AM59" s="7">
        <v>0</v>
      </c>
      <c r="AN59" s="7" t="s">
        <v>206</v>
      </c>
      <c r="AO59" s="7" t="s">
        <v>206</v>
      </c>
      <c r="AP59" s="7">
        <v>0</v>
      </c>
      <c r="AQ59" s="7">
        <v>0</v>
      </c>
      <c r="AT59" s="7" t="s">
        <v>206</v>
      </c>
      <c r="AU59" s="7">
        <v>340</v>
      </c>
      <c r="AV59" s="7">
        <v>0</v>
      </c>
      <c r="AW59" s="7">
        <v>0</v>
      </c>
      <c r="AX59" s="7">
        <v>0</v>
      </c>
      <c r="AY59" s="7">
        <v>0</v>
      </c>
    </row>
    <row r="60" spans="1:51" ht="13.5" customHeight="1" x14ac:dyDescent="0.25">
      <c r="A60" s="7" t="s">
        <v>233</v>
      </c>
      <c r="B60" s="8"/>
      <c r="C60" s="8"/>
      <c r="D60" s="7" t="s">
        <v>120</v>
      </c>
      <c r="E60" s="7" t="s">
        <v>126</v>
      </c>
      <c r="F60" s="8"/>
      <c r="G60" s="8"/>
      <c r="H60" s="8"/>
      <c r="I60" s="8"/>
      <c r="J60" s="8"/>
      <c r="K60" s="8"/>
      <c r="L60" s="8"/>
      <c r="M60" s="8"/>
      <c r="N60" s="7">
        <v>8</v>
      </c>
      <c r="O60" s="7" t="s">
        <v>106</v>
      </c>
      <c r="P60" s="7" t="s">
        <v>107</v>
      </c>
      <c r="Q60" s="7" t="s">
        <v>234</v>
      </c>
      <c r="R60" s="7">
        <v>33750</v>
      </c>
      <c r="S60" s="7" t="s">
        <v>94</v>
      </c>
      <c r="T60" s="7" t="s">
        <v>232</v>
      </c>
      <c r="AE60" s="7">
        <v>0</v>
      </c>
      <c r="AF60" s="7">
        <v>0</v>
      </c>
      <c r="AG60" s="7">
        <v>0</v>
      </c>
      <c r="AH60" s="7">
        <v>0</v>
      </c>
      <c r="AI60" s="7">
        <v>0</v>
      </c>
      <c r="AJ60" s="7">
        <v>0</v>
      </c>
      <c r="AK60" s="7">
        <v>0</v>
      </c>
      <c r="AL60" s="7">
        <v>0</v>
      </c>
      <c r="AM60" s="7">
        <v>0</v>
      </c>
      <c r="AN60" s="7" t="s">
        <v>206</v>
      </c>
      <c r="AO60" s="7" t="s">
        <v>206</v>
      </c>
      <c r="AP60" s="7">
        <v>0</v>
      </c>
      <c r="AQ60" s="7">
        <v>0</v>
      </c>
      <c r="AT60" s="7" t="s">
        <v>206</v>
      </c>
      <c r="AU60" s="7">
        <v>341</v>
      </c>
      <c r="AV60" s="7">
        <v>0</v>
      </c>
      <c r="AW60" s="7">
        <v>0</v>
      </c>
      <c r="AX60" s="7">
        <v>0</v>
      </c>
      <c r="AY60" s="7">
        <v>0</v>
      </c>
    </row>
    <row r="61" spans="1:51" ht="13.5" customHeight="1" x14ac:dyDescent="0.25">
      <c r="A61" s="7" t="s">
        <v>235</v>
      </c>
      <c r="B61" s="8"/>
      <c r="C61" s="8"/>
      <c r="D61" s="7" t="s">
        <v>236</v>
      </c>
      <c r="E61" s="7" t="s">
        <v>126</v>
      </c>
      <c r="F61" s="8"/>
      <c r="G61" s="8"/>
      <c r="H61" s="8"/>
      <c r="I61" s="8"/>
      <c r="J61" s="8"/>
      <c r="K61" s="8"/>
      <c r="L61" s="8"/>
      <c r="M61" s="8"/>
      <c r="N61" s="7">
        <v>21</v>
      </c>
      <c r="O61" s="7" t="s">
        <v>106</v>
      </c>
      <c r="P61" s="7" t="s">
        <v>107</v>
      </c>
      <c r="S61" s="7" t="s">
        <v>237</v>
      </c>
      <c r="T61" s="7" t="s">
        <v>232</v>
      </c>
      <c r="AD61" s="7" t="s">
        <v>238</v>
      </c>
      <c r="AE61" s="7">
        <v>1</v>
      </c>
      <c r="AF61" s="7">
        <v>0</v>
      </c>
      <c r="AG61" s="7">
        <v>0</v>
      </c>
      <c r="AH61" s="7">
        <v>0</v>
      </c>
      <c r="AI61" s="7">
        <v>0</v>
      </c>
      <c r="AJ61" s="7">
        <v>0</v>
      </c>
      <c r="AK61" s="7">
        <v>0</v>
      </c>
      <c r="AL61" s="7">
        <v>0</v>
      </c>
      <c r="AM61" s="7">
        <v>0</v>
      </c>
      <c r="AN61" s="7" t="s">
        <v>206</v>
      </c>
      <c r="AO61" s="7" t="s">
        <v>206</v>
      </c>
      <c r="AP61" s="7">
        <v>0</v>
      </c>
      <c r="AQ61" s="7">
        <v>0</v>
      </c>
      <c r="AT61" s="7" t="s">
        <v>206</v>
      </c>
      <c r="AU61" s="7">
        <v>342</v>
      </c>
      <c r="AV61" s="7">
        <v>0</v>
      </c>
      <c r="AW61" s="7">
        <v>0</v>
      </c>
      <c r="AX61" s="7">
        <v>0</v>
      </c>
      <c r="AY61" s="7">
        <v>0</v>
      </c>
    </row>
    <row r="62" spans="1:51" ht="13.5" customHeight="1" x14ac:dyDescent="0.25">
      <c r="A62" s="7" t="s">
        <v>239</v>
      </c>
      <c r="B62" s="8"/>
      <c r="C62" s="8"/>
      <c r="D62" s="7" t="s">
        <v>120</v>
      </c>
      <c r="E62" s="7" t="s">
        <v>157</v>
      </c>
      <c r="F62" s="8"/>
      <c r="G62" s="8"/>
      <c r="H62" s="8"/>
      <c r="I62" s="8"/>
      <c r="J62" s="8"/>
      <c r="K62" s="8"/>
      <c r="L62" s="8"/>
      <c r="M62" s="8"/>
      <c r="N62" s="7">
        <v>15</v>
      </c>
      <c r="O62" s="7" t="s">
        <v>85</v>
      </c>
      <c r="P62" s="7">
        <v>5</v>
      </c>
      <c r="S62" s="7" t="s">
        <v>237</v>
      </c>
      <c r="T62" s="7" t="s">
        <v>205</v>
      </c>
      <c r="AD62" s="7" t="s">
        <v>240</v>
      </c>
      <c r="AE62" s="7">
        <v>1</v>
      </c>
      <c r="AF62" s="7">
        <v>0</v>
      </c>
      <c r="AG62" s="7">
        <v>0</v>
      </c>
      <c r="AH62" s="7">
        <v>0</v>
      </c>
      <c r="AI62" s="7">
        <v>0</v>
      </c>
      <c r="AJ62" s="7">
        <v>0</v>
      </c>
      <c r="AK62" s="7">
        <v>0</v>
      </c>
      <c r="AL62" s="7">
        <v>0</v>
      </c>
      <c r="AM62" s="7">
        <v>0</v>
      </c>
      <c r="AN62" s="7" t="s">
        <v>206</v>
      </c>
      <c r="AO62" s="7" t="s">
        <v>206</v>
      </c>
      <c r="AP62" s="7">
        <v>0</v>
      </c>
      <c r="AQ62" s="7">
        <v>0</v>
      </c>
      <c r="AT62" s="7" t="s">
        <v>206</v>
      </c>
      <c r="AU62" s="7">
        <v>343</v>
      </c>
      <c r="AV62" s="7">
        <v>0</v>
      </c>
      <c r="AW62" s="7">
        <v>0</v>
      </c>
      <c r="AX62" s="7">
        <v>0</v>
      </c>
      <c r="AY62" s="7">
        <v>0</v>
      </c>
    </row>
    <row r="63" spans="1:51" ht="13.5" customHeight="1" x14ac:dyDescent="0.25">
      <c r="A63" s="7" t="s">
        <v>241</v>
      </c>
      <c r="B63" s="8"/>
      <c r="C63" s="8"/>
      <c r="D63" s="7" t="s">
        <v>120</v>
      </c>
      <c r="E63" s="7" t="s">
        <v>157</v>
      </c>
      <c r="F63" s="8"/>
      <c r="G63" s="8"/>
      <c r="H63" s="8"/>
      <c r="I63" s="8"/>
      <c r="J63" s="8"/>
      <c r="K63" s="8"/>
      <c r="L63" s="8"/>
      <c r="M63" s="8"/>
      <c r="N63" s="7">
        <v>15</v>
      </c>
      <c r="O63" s="7" t="s">
        <v>85</v>
      </c>
      <c r="P63" s="7">
        <v>4</v>
      </c>
      <c r="S63" s="7" t="s">
        <v>117</v>
      </c>
      <c r="T63" s="7" t="s">
        <v>88</v>
      </c>
      <c r="AC63" s="7" t="s">
        <v>242</v>
      </c>
      <c r="AE63" s="7">
        <v>0</v>
      </c>
      <c r="AF63" s="7">
        <v>0</v>
      </c>
      <c r="AG63" s="7">
        <v>0</v>
      </c>
      <c r="AH63" s="7">
        <v>0</v>
      </c>
      <c r="AI63" s="7">
        <v>0</v>
      </c>
      <c r="AJ63" s="7">
        <v>0</v>
      </c>
      <c r="AK63" s="7">
        <v>1</v>
      </c>
      <c r="AL63" s="7">
        <v>0</v>
      </c>
      <c r="AM63" s="7">
        <v>0</v>
      </c>
      <c r="AN63" s="7" t="s">
        <v>120</v>
      </c>
      <c r="AO63" s="7">
        <v>4</v>
      </c>
      <c r="AP63" s="7">
        <v>0</v>
      </c>
      <c r="AQ63" s="7">
        <v>0</v>
      </c>
      <c r="AT63" s="9" t="str">
        <f>HYPERLINK("http://www.d20pfsrd.com/magic-items/cursed-items#TOC-Sword-2-Cursed","Sword; -2 Cursed")</f>
        <v>Sword; -2 Cursed</v>
      </c>
      <c r="AU63" s="7">
        <v>344</v>
      </c>
      <c r="AV63" s="7">
        <v>0</v>
      </c>
      <c r="AW63" s="7">
        <v>0</v>
      </c>
      <c r="AX63" s="7">
        <v>0</v>
      </c>
      <c r="AY63" s="7">
        <v>0</v>
      </c>
    </row>
    <row r="64" spans="1:51" ht="13.5" customHeight="1" x14ac:dyDescent="0.25">
      <c r="A64" s="7" t="s">
        <v>243</v>
      </c>
      <c r="B64" s="8"/>
      <c r="C64" s="8"/>
      <c r="D64" s="7" t="s">
        <v>120</v>
      </c>
      <c r="E64" s="7" t="s">
        <v>126</v>
      </c>
      <c r="F64" s="8"/>
      <c r="G64" s="8"/>
      <c r="H64" s="8"/>
      <c r="I64" s="8"/>
      <c r="J64" s="8"/>
      <c r="K64" s="8"/>
      <c r="L64" s="8"/>
      <c r="M64" s="8"/>
      <c r="N64" s="7">
        <v>12</v>
      </c>
      <c r="O64" s="7" t="s">
        <v>85</v>
      </c>
      <c r="P64" s="7" t="s">
        <v>107</v>
      </c>
      <c r="Q64" s="7" t="s">
        <v>244</v>
      </c>
      <c r="R64" s="7">
        <v>25</v>
      </c>
      <c r="S64" s="7" t="s">
        <v>94</v>
      </c>
      <c r="T64" s="7" t="s">
        <v>88</v>
      </c>
      <c r="AE64" s="7">
        <v>0</v>
      </c>
      <c r="AF64" s="7">
        <v>0</v>
      </c>
      <c r="AG64" s="7">
        <v>0</v>
      </c>
      <c r="AH64" s="7">
        <v>1</v>
      </c>
      <c r="AI64" s="7">
        <v>0</v>
      </c>
      <c r="AJ64" s="7">
        <v>0</v>
      </c>
      <c r="AK64" s="7">
        <v>0</v>
      </c>
      <c r="AL64" s="7">
        <v>0</v>
      </c>
      <c r="AM64" s="7">
        <v>0</v>
      </c>
      <c r="AN64" s="7" t="s">
        <v>120</v>
      </c>
      <c r="AO64" s="7">
        <v>0</v>
      </c>
      <c r="AP64" s="7">
        <v>50</v>
      </c>
      <c r="AQ64" s="7">
        <v>25</v>
      </c>
      <c r="AT64" s="9" t="str">
        <f>HYPERLINK("http://www.d20pfsrd.com/magic-items/wondrous-items#TOC-Feather-Token","Feather Token; Anchor")</f>
        <v>Feather Token; Anchor</v>
      </c>
      <c r="AU64" s="7">
        <v>345</v>
      </c>
      <c r="AV64" s="7">
        <v>0</v>
      </c>
      <c r="AW64" s="7">
        <v>0</v>
      </c>
      <c r="AX64" s="7">
        <v>0</v>
      </c>
      <c r="AY64" s="7">
        <v>0</v>
      </c>
    </row>
    <row r="65" spans="1:51" ht="13.5" customHeight="1" x14ac:dyDescent="0.25">
      <c r="A65" s="7" t="s">
        <v>245</v>
      </c>
      <c r="B65" s="8"/>
      <c r="C65" s="8"/>
      <c r="D65" s="7" t="s">
        <v>120</v>
      </c>
      <c r="E65" s="7" t="s">
        <v>126</v>
      </c>
      <c r="F65" s="8"/>
      <c r="G65" s="8"/>
      <c r="H65" s="8"/>
      <c r="I65" s="8"/>
      <c r="J65" s="8"/>
      <c r="K65" s="8"/>
      <c r="L65" s="8"/>
      <c r="M65" s="8"/>
      <c r="N65" s="7">
        <v>12</v>
      </c>
      <c r="O65" s="7" t="s">
        <v>85</v>
      </c>
      <c r="P65" s="7" t="s">
        <v>107</v>
      </c>
      <c r="Q65" s="7" t="s">
        <v>244</v>
      </c>
      <c r="R65" s="7">
        <v>150</v>
      </c>
      <c r="S65" s="7" t="s">
        <v>94</v>
      </c>
      <c r="T65" s="7" t="s">
        <v>88</v>
      </c>
      <c r="AE65" s="7">
        <v>0</v>
      </c>
      <c r="AF65" s="7">
        <v>0</v>
      </c>
      <c r="AG65" s="7">
        <v>0</v>
      </c>
      <c r="AH65" s="7">
        <v>1</v>
      </c>
      <c r="AI65" s="7">
        <v>0</v>
      </c>
      <c r="AJ65" s="7">
        <v>0</v>
      </c>
      <c r="AK65" s="7">
        <v>0</v>
      </c>
      <c r="AL65" s="7">
        <v>0</v>
      </c>
      <c r="AM65" s="7">
        <v>0</v>
      </c>
      <c r="AN65" s="7" t="s">
        <v>120</v>
      </c>
      <c r="AO65" s="7">
        <v>0</v>
      </c>
      <c r="AP65" s="7">
        <v>300</v>
      </c>
      <c r="AQ65" s="7">
        <v>150</v>
      </c>
      <c r="AT65" s="9" t="str">
        <f>HYPERLINK("http://www.d20pfsrd.com/magic-items/wondrous-items#TOC-Feather-Token","Feather Token; Bird")</f>
        <v>Feather Token; Bird</v>
      </c>
      <c r="AU65" s="7">
        <v>346</v>
      </c>
      <c r="AV65" s="7">
        <v>0</v>
      </c>
      <c r="AW65" s="7">
        <v>0</v>
      </c>
      <c r="AX65" s="7">
        <v>0</v>
      </c>
      <c r="AY65" s="7">
        <v>0</v>
      </c>
    </row>
    <row r="66" spans="1:51" ht="13.5" customHeight="1" x14ac:dyDescent="0.25">
      <c r="A66" s="7" t="s">
        <v>246</v>
      </c>
      <c r="B66" s="8"/>
      <c r="C66" s="8"/>
      <c r="D66" s="7" t="s">
        <v>120</v>
      </c>
      <c r="E66" s="7" t="s">
        <v>126</v>
      </c>
      <c r="F66" s="8"/>
      <c r="G66" s="8"/>
      <c r="H66" s="8"/>
      <c r="I66" s="8"/>
      <c r="J66" s="8"/>
      <c r="K66" s="8"/>
      <c r="L66" s="8"/>
      <c r="M66" s="8"/>
      <c r="N66" s="7">
        <v>12</v>
      </c>
      <c r="O66" s="7" t="s">
        <v>85</v>
      </c>
      <c r="P66" s="7" t="s">
        <v>107</v>
      </c>
      <c r="Q66" s="7" t="s">
        <v>244</v>
      </c>
      <c r="R66" s="7">
        <v>100</v>
      </c>
      <c r="S66" s="7" t="s">
        <v>94</v>
      </c>
      <c r="T66" s="7" t="s">
        <v>88</v>
      </c>
      <c r="AE66" s="7">
        <v>0</v>
      </c>
      <c r="AF66" s="7">
        <v>0</v>
      </c>
      <c r="AG66" s="7">
        <v>0</v>
      </c>
      <c r="AH66" s="7">
        <v>1</v>
      </c>
      <c r="AI66" s="7">
        <v>0</v>
      </c>
      <c r="AJ66" s="7">
        <v>0</v>
      </c>
      <c r="AK66" s="7">
        <v>0</v>
      </c>
      <c r="AL66" s="7">
        <v>0</v>
      </c>
      <c r="AM66" s="7">
        <v>0</v>
      </c>
      <c r="AN66" s="7" t="s">
        <v>120</v>
      </c>
      <c r="AO66" s="7">
        <v>0</v>
      </c>
      <c r="AP66" s="7">
        <v>200</v>
      </c>
      <c r="AQ66" s="7">
        <v>100</v>
      </c>
      <c r="AT66" s="9" t="str">
        <f>HYPERLINK("http://www.d20pfsrd.com/magic-items/wondrous-items#TOC-Feather-Token","Feather Token; Fan")</f>
        <v>Feather Token; Fan</v>
      </c>
      <c r="AU66" s="7">
        <v>347</v>
      </c>
      <c r="AV66" s="7">
        <v>0</v>
      </c>
      <c r="AW66" s="7">
        <v>0</v>
      </c>
      <c r="AX66" s="7">
        <v>0</v>
      </c>
      <c r="AY66" s="7">
        <v>0</v>
      </c>
    </row>
    <row r="67" spans="1:51" ht="13.5" customHeight="1" x14ac:dyDescent="0.25">
      <c r="A67" s="7" t="s">
        <v>247</v>
      </c>
      <c r="B67" s="8"/>
      <c r="C67" s="8"/>
      <c r="D67" s="7" t="s">
        <v>120</v>
      </c>
      <c r="E67" s="7" t="s">
        <v>126</v>
      </c>
      <c r="F67" s="8"/>
      <c r="G67" s="8"/>
      <c r="H67" s="8"/>
      <c r="I67" s="8"/>
      <c r="J67" s="8"/>
      <c r="K67" s="8"/>
      <c r="L67" s="8"/>
      <c r="M67" s="8"/>
      <c r="N67" s="7">
        <v>12</v>
      </c>
      <c r="O67" s="7" t="s">
        <v>85</v>
      </c>
      <c r="P67" s="7" t="s">
        <v>107</v>
      </c>
      <c r="Q67" s="7" t="s">
        <v>244</v>
      </c>
      <c r="R67" s="7">
        <v>225</v>
      </c>
      <c r="S67" s="7" t="s">
        <v>94</v>
      </c>
      <c r="T67" s="7" t="s">
        <v>88</v>
      </c>
      <c r="AE67" s="7">
        <v>0</v>
      </c>
      <c r="AF67" s="7">
        <v>0</v>
      </c>
      <c r="AG67" s="7">
        <v>0</v>
      </c>
      <c r="AH67" s="7">
        <v>1</v>
      </c>
      <c r="AI67" s="7">
        <v>0</v>
      </c>
      <c r="AJ67" s="7">
        <v>0</v>
      </c>
      <c r="AK67" s="7">
        <v>0</v>
      </c>
      <c r="AL67" s="7">
        <v>0</v>
      </c>
      <c r="AM67" s="7">
        <v>0</v>
      </c>
      <c r="AN67" s="7" t="s">
        <v>120</v>
      </c>
      <c r="AO67" s="7">
        <v>0</v>
      </c>
      <c r="AP67" s="7">
        <v>450</v>
      </c>
      <c r="AQ67" s="7">
        <v>225</v>
      </c>
      <c r="AT67" s="9" t="str">
        <f>HYPERLINK("http://www.d20pfsrd.com/magic-items/wondrous-items#TOC-Feather-Token","Feather Token; Swan Boat")</f>
        <v>Feather Token; Swan Boat</v>
      </c>
      <c r="AU67" s="7">
        <v>348</v>
      </c>
      <c r="AV67" s="7">
        <v>0</v>
      </c>
      <c r="AW67" s="7">
        <v>0</v>
      </c>
      <c r="AX67" s="7">
        <v>0</v>
      </c>
      <c r="AY67" s="7">
        <v>0</v>
      </c>
    </row>
    <row r="68" spans="1:51" ht="13.5" customHeight="1" x14ac:dyDescent="0.25">
      <c r="A68" s="7" t="s">
        <v>248</v>
      </c>
      <c r="B68" s="8"/>
      <c r="C68" s="8"/>
      <c r="D68" s="7" t="s">
        <v>120</v>
      </c>
      <c r="E68" s="7" t="s">
        <v>126</v>
      </c>
      <c r="F68" s="8"/>
      <c r="G68" s="8"/>
      <c r="H68" s="8"/>
      <c r="I68" s="8"/>
      <c r="J68" s="8"/>
      <c r="K68" s="8"/>
      <c r="L68" s="8"/>
      <c r="M68" s="8"/>
      <c r="N68" s="7">
        <v>12</v>
      </c>
      <c r="O68" s="7" t="s">
        <v>85</v>
      </c>
      <c r="P68" s="7" t="s">
        <v>107</v>
      </c>
      <c r="Q68" s="7" t="s">
        <v>244</v>
      </c>
      <c r="R68" s="7">
        <v>200</v>
      </c>
      <c r="S68" s="7" t="s">
        <v>94</v>
      </c>
      <c r="T68" s="7" t="s">
        <v>88</v>
      </c>
      <c r="AE68" s="7">
        <v>0</v>
      </c>
      <c r="AF68" s="7">
        <v>0</v>
      </c>
      <c r="AG68" s="7">
        <v>0</v>
      </c>
      <c r="AH68" s="7">
        <v>1</v>
      </c>
      <c r="AI68" s="7">
        <v>0</v>
      </c>
      <c r="AJ68" s="7">
        <v>0</v>
      </c>
      <c r="AK68" s="7">
        <v>0</v>
      </c>
      <c r="AL68" s="7">
        <v>0</v>
      </c>
      <c r="AM68" s="7">
        <v>0</v>
      </c>
      <c r="AN68" s="7" t="s">
        <v>120</v>
      </c>
      <c r="AO68" s="7">
        <v>0</v>
      </c>
      <c r="AP68" s="7">
        <v>400</v>
      </c>
      <c r="AQ68" s="7">
        <v>200</v>
      </c>
      <c r="AT68" s="9" t="str">
        <f>HYPERLINK("http://www.d20pfsrd.com/magic-items/wondrous-items#TOC-Feather-Token","Feather Token; Tree")</f>
        <v>Feather Token; Tree</v>
      </c>
      <c r="AU68" s="7">
        <v>349</v>
      </c>
      <c r="AV68" s="7">
        <v>0</v>
      </c>
      <c r="AW68" s="7">
        <v>0</v>
      </c>
      <c r="AX68" s="7">
        <v>0</v>
      </c>
      <c r="AY68" s="7">
        <v>0</v>
      </c>
    </row>
    <row r="69" spans="1:51" ht="13.5" customHeight="1" x14ac:dyDescent="0.25">
      <c r="A69" s="7" t="s">
        <v>249</v>
      </c>
      <c r="B69" s="8"/>
      <c r="C69" s="8"/>
      <c r="D69" s="7" t="s">
        <v>120</v>
      </c>
      <c r="E69" s="7" t="s">
        <v>126</v>
      </c>
      <c r="F69" s="8"/>
      <c r="G69" s="8"/>
      <c r="H69" s="8"/>
      <c r="I69" s="8"/>
      <c r="J69" s="8"/>
      <c r="K69" s="8"/>
      <c r="L69" s="8"/>
      <c r="M69" s="8"/>
      <c r="N69" s="7">
        <v>12</v>
      </c>
      <c r="O69" s="7" t="s">
        <v>85</v>
      </c>
      <c r="P69" s="7" t="s">
        <v>107</v>
      </c>
      <c r="Q69" s="7" t="s">
        <v>244</v>
      </c>
      <c r="R69" s="7">
        <v>250</v>
      </c>
      <c r="S69" s="7" t="s">
        <v>94</v>
      </c>
      <c r="T69" s="7" t="s">
        <v>88</v>
      </c>
      <c r="AE69" s="7">
        <v>0</v>
      </c>
      <c r="AF69" s="7">
        <v>0</v>
      </c>
      <c r="AG69" s="7">
        <v>0</v>
      </c>
      <c r="AH69" s="7">
        <v>1</v>
      </c>
      <c r="AI69" s="7">
        <v>0</v>
      </c>
      <c r="AJ69" s="7">
        <v>0</v>
      </c>
      <c r="AK69" s="7">
        <v>0</v>
      </c>
      <c r="AL69" s="7">
        <v>0</v>
      </c>
      <c r="AM69" s="7">
        <v>0</v>
      </c>
      <c r="AN69" s="7" t="s">
        <v>120</v>
      </c>
      <c r="AO69" s="7">
        <v>0</v>
      </c>
      <c r="AP69" s="7">
        <v>500</v>
      </c>
      <c r="AQ69" s="7">
        <v>250</v>
      </c>
      <c r="AT69" s="9" t="str">
        <f>HYPERLINK("http://www.d20pfsrd.com/magic-items/wondrous-items#TOC-Feather-Token","Feather Token; Whip")</f>
        <v>Feather Token; Whip</v>
      </c>
      <c r="AU69" s="7">
        <v>350</v>
      </c>
      <c r="AV69" s="7">
        <v>0</v>
      </c>
      <c r="AW69" s="7">
        <v>0</v>
      </c>
      <c r="AX69" s="7">
        <v>0</v>
      </c>
      <c r="AY69" s="7">
        <v>0</v>
      </c>
    </row>
    <row r="70" spans="1:51" ht="13.5" customHeight="1" x14ac:dyDescent="0.25">
      <c r="A70" s="7" t="s">
        <v>250</v>
      </c>
      <c r="B70" s="8"/>
      <c r="C70" s="8"/>
      <c r="D70" s="7" t="s">
        <v>120</v>
      </c>
      <c r="E70" s="7" t="s">
        <v>92</v>
      </c>
      <c r="F70" s="8"/>
      <c r="G70" s="8"/>
      <c r="H70" s="8"/>
      <c r="I70" s="8"/>
      <c r="J70" s="8"/>
      <c r="K70" s="8"/>
      <c r="L70" s="8"/>
      <c r="M70" s="8"/>
      <c r="N70" s="7">
        <v>17</v>
      </c>
      <c r="O70" s="7" t="s">
        <v>85</v>
      </c>
      <c r="P70" s="7" t="s">
        <v>107</v>
      </c>
      <c r="Q70" s="7" t="s">
        <v>251</v>
      </c>
      <c r="R70" s="7">
        <v>500</v>
      </c>
      <c r="S70" s="7" t="s">
        <v>94</v>
      </c>
      <c r="T70" s="7" t="s">
        <v>88</v>
      </c>
      <c r="AE70" s="7">
        <v>0</v>
      </c>
      <c r="AF70" s="7">
        <v>0</v>
      </c>
      <c r="AG70" s="7">
        <v>0</v>
      </c>
      <c r="AH70" s="7">
        <v>0</v>
      </c>
      <c r="AI70" s="7">
        <v>0</v>
      </c>
      <c r="AJ70" s="7">
        <v>0</v>
      </c>
      <c r="AK70" s="7">
        <v>0</v>
      </c>
      <c r="AL70" s="7">
        <v>0</v>
      </c>
      <c r="AM70" s="7">
        <v>1</v>
      </c>
      <c r="AN70" s="7" t="s">
        <v>120</v>
      </c>
      <c r="AO70" s="7">
        <v>0</v>
      </c>
      <c r="AP70" s="7">
        <v>1000</v>
      </c>
      <c r="AQ70" s="7">
        <v>500</v>
      </c>
      <c r="AT70" s="9" t="str">
        <f>HYPERLINK("http://www.d20pfsrd.com/magic-items/wondrous-items#TOC-Pearl-of-Power","Pearl of Power; 1st Level Spell")</f>
        <v>Pearl of Power; 1st Level Spell</v>
      </c>
      <c r="AU70" s="7">
        <v>365</v>
      </c>
      <c r="AV70" s="7">
        <v>0</v>
      </c>
      <c r="AW70" s="7">
        <v>0</v>
      </c>
      <c r="AX70" s="7">
        <v>0</v>
      </c>
      <c r="AY70" s="7">
        <v>0</v>
      </c>
    </row>
    <row r="71" spans="1:51" ht="13.5" customHeight="1" x14ac:dyDescent="0.25">
      <c r="A71" s="7" t="s">
        <v>252</v>
      </c>
      <c r="B71" s="8"/>
      <c r="C71" s="8"/>
      <c r="D71" s="7" t="s">
        <v>120</v>
      </c>
      <c r="E71" s="7" t="s">
        <v>92</v>
      </c>
      <c r="F71" s="8"/>
      <c r="G71" s="8"/>
      <c r="H71" s="8"/>
      <c r="I71" s="8"/>
      <c r="J71" s="8"/>
      <c r="K71" s="8"/>
      <c r="L71" s="8"/>
      <c r="M71" s="8"/>
      <c r="N71" s="7">
        <v>17</v>
      </c>
      <c r="O71" s="7" t="s">
        <v>85</v>
      </c>
      <c r="P71" s="7" t="s">
        <v>107</v>
      </c>
      <c r="Q71" s="7" t="s">
        <v>251</v>
      </c>
      <c r="R71" s="7">
        <v>2000</v>
      </c>
      <c r="S71" s="7" t="s">
        <v>94</v>
      </c>
      <c r="T71" s="7" t="s">
        <v>88</v>
      </c>
      <c r="AE71" s="7">
        <v>0</v>
      </c>
      <c r="AF71" s="7">
        <v>0</v>
      </c>
      <c r="AG71" s="7">
        <v>0</v>
      </c>
      <c r="AH71" s="7">
        <v>0</v>
      </c>
      <c r="AI71" s="7">
        <v>0</v>
      </c>
      <c r="AJ71" s="7">
        <v>0</v>
      </c>
      <c r="AK71" s="7">
        <v>0</v>
      </c>
      <c r="AL71" s="7">
        <v>0</v>
      </c>
      <c r="AM71" s="7">
        <v>1</v>
      </c>
      <c r="AN71" s="7" t="s">
        <v>120</v>
      </c>
      <c r="AO71" s="7">
        <v>0</v>
      </c>
      <c r="AP71" s="7">
        <v>4000</v>
      </c>
      <c r="AQ71" s="7">
        <v>2000</v>
      </c>
      <c r="AT71" s="9" t="str">
        <f>HYPERLINK("http://www.d20pfsrd.com/magic-items/wondrous-items#TOC-Pearl-of-Power","Pearl of Power; 2nd Level Spell")</f>
        <v>Pearl of Power; 2nd Level Spell</v>
      </c>
      <c r="AU71" s="7">
        <v>366</v>
      </c>
      <c r="AV71" s="7">
        <v>0</v>
      </c>
      <c r="AW71" s="7">
        <v>0</v>
      </c>
      <c r="AX71" s="7">
        <v>0</v>
      </c>
      <c r="AY71" s="7">
        <v>0</v>
      </c>
    </row>
    <row r="72" spans="1:51" ht="13.5" customHeight="1" x14ac:dyDescent="0.25">
      <c r="A72" s="7" t="s">
        <v>253</v>
      </c>
      <c r="B72" s="8"/>
      <c r="C72" s="8"/>
      <c r="D72" s="7" t="s">
        <v>120</v>
      </c>
      <c r="E72" s="7" t="s">
        <v>92</v>
      </c>
      <c r="F72" s="8"/>
      <c r="G72" s="8"/>
      <c r="H72" s="8"/>
      <c r="I72" s="8"/>
      <c r="J72" s="8"/>
      <c r="K72" s="8"/>
      <c r="L72" s="8"/>
      <c r="M72" s="8"/>
      <c r="N72" s="7">
        <v>17</v>
      </c>
      <c r="O72" s="7" t="s">
        <v>85</v>
      </c>
      <c r="P72" s="7" t="s">
        <v>107</v>
      </c>
      <c r="Q72" s="7" t="s">
        <v>251</v>
      </c>
      <c r="R72" s="7">
        <v>4500</v>
      </c>
      <c r="S72" s="7" t="s">
        <v>94</v>
      </c>
      <c r="T72" s="7" t="s">
        <v>88</v>
      </c>
      <c r="AE72" s="7">
        <v>0</v>
      </c>
      <c r="AF72" s="7">
        <v>0</v>
      </c>
      <c r="AG72" s="7">
        <v>0</v>
      </c>
      <c r="AH72" s="7">
        <v>0</v>
      </c>
      <c r="AI72" s="7">
        <v>0</v>
      </c>
      <c r="AJ72" s="7">
        <v>0</v>
      </c>
      <c r="AK72" s="7">
        <v>0</v>
      </c>
      <c r="AL72" s="7">
        <v>0</v>
      </c>
      <c r="AM72" s="7">
        <v>1</v>
      </c>
      <c r="AN72" s="7" t="s">
        <v>120</v>
      </c>
      <c r="AO72" s="7">
        <v>0</v>
      </c>
      <c r="AP72" s="7">
        <v>9000</v>
      </c>
      <c r="AQ72" s="7">
        <v>4500</v>
      </c>
      <c r="AT72" s="9" t="str">
        <f>HYPERLINK("http://www.d20pfsrd.com/magic-items/wondrous-items#TOC-Pearl-of-Power","Pearl of Power; 3rd Level Spell")</f>
        <v>Pearl of Power; 3rd Level Spell</v>
      </c>
      <c r="AU72" s="7">
        <v>367</v>
      </c>
      <c r="AV72" s="7">
        <v>0</v>
      </c>
      <c r="AW72" s="7">
        <v>0</v>
      </c>
      <c r="AX72" s="7">
        <v>0</v>
      </c>
      <c r="AY72" s="7">
        <v>0</v>
      </c>
    </row>
    <row r="73" spans="1:51" ht="13.5" customHeight="1" x14ac:dyDescent="0.25">
      <c r="A73" s="7" t="s">
        <v>254</v>
      </c>
      <c r="B73" s="8"/>
      <c r="C73" s="8"/>
      <c r="D73" s="7" t="s">
        <v>120</v>
      </c>
      <c r="E73" s="7" t="s">
        <v>92</v>
      </c>
      <c r="F73" s="8"/>
      <c r="G73" s="8"/>
      <c r="H73" s="8"/>
      <c r="I73" s="8"/>
      <c r="J73" s="8"/>
      <c r="K73" s="8"/>
      <c r="L73" s="8"/>
      <c r="M73" s="8"/>
      <c r="N73" s="7">
        <v>17</v>
      </c>
      <c r="O73" s="7" t="s">
        <v>85</v>
      </c>
      <c r="P73" s="7" t="s">
        <v>107</v>
      </c>
      <c r="Q73" s="7" t="s">
        <v>251</v>
      </c>
      <c r="R73" s="7">
        <v>8000</v>
      </c>
      <c r="S73" s="7" t="s">
        <v>94</v>
      </c>
      <c r="T73" s="7" t="s">
        <v>88</v>
      </c>
      <c r="AE73" s="7">
        <v>0</v>
      </c>
      <c r="AF73" s="7">
        <v>0</v>
      </c>
      <c r="AG73" s="7">
        <v>0</v>
      </c>
      <c r="AH73" s="7">
        <v>0</v>
      </c>
      <c r="AI73" s="7">
        <v>0</v>
      </c>
      <c r="AJ73" s="7">
        <v>0</v>
      </c>
      <c r="AK73" s="7">
        <v>0</v>
      </c>
      <c r="AL73" s="7">
        <v>0</v>
      </c>
      <c r="AM73" s="7">
        <v>1</v>
      </c>
      <c r="AN73" s="7" t="s">
        <v>120</v>
      </c>
      <c r="AO73" s="7">
        <v>0</v>
      </c>
      <c r="AP73" s="7">
        <v>16000</v>
      </c>
      <c r="AQ73" s="7">
        <v>8000</v>
      </c>
      <c r="AT73" s="9" t="str">
        <f>HYPERLINK("http://www.d20pfsrd.com/magic-items/wondrous-items#TOC-Pearl-of-Power","Pearl of Power; 4th Level Spell")</f>
        <v>Pearl of Power; 4th Level Spell</v>
      </c>
      <c r="AU73" s="7">
        <v>368</v>
      </c>
      <c r="AV73" s="7">
        <v>0</v>
      </c>
      <c r="AW73" s="7">
        <v>0</v>
      </c>
      <c r="AX73" s="7">
        <v>0</v>
      </c>
      <c r="AY73" s="7">
        <v>0</v>
      </c>
    </row>
    <row r="74" spans="1:51" ht="13.5" customHeight="1" x14ac:dyDescent="0.25">
      <c r="A74" s="7" t="s">
        <v>255</v>
      </c>
      <c r="B74" s="8"/>
      <c r="C74" s="8"/>
      <c r="D74" s="7" t="s">
        <v>120</v>
      </c>
      <c r="E74" s="7" t="s">
        <v>92</v>
      </c>
      <c r="F74" s="8"/>
      <c r="G74" s="8"/>
      <c r="H74" s="8"/>
      <c r="I74" s="8"/>
      <c r="J74" s="8"/>
      <c r="K74" s="8"/>
      <c r="L74" s="8"/>
      <c r="M74" s="8"/>
      <c r="N74" s="7">
        <v>17</v>
      </c>
      <c r="O74" s="7" t="s">
        <v>85</v>
      </c>
      <c r="P74" s="7" t="s">
        <v>107</v>
      </c>
      <c r="Q74" s="7" t="s">
        <v>251</v>
      </c>
      <c r="R74" s="7">
        <v>12500</v>
      </c>
      <c r="S74" s="7" t="s">
        <v>94</v>
      </c>
      <c r="T74" s="7" t="s">
        <v>88</v>
      </c>
      <c r="AE74" s="7">
        <v>0</v>
      </c>
      <c r="AF74" s="7">
        <v>0</v>
      </c>
      <c r="AG74" s="7">
        <v>0</v>
      </c>
      <c r="AH74" s="7">
        <v>0</v>
      </c>
      <c r="AI74" s="7">
        <v>0</v>
      </c>
      <c r="AJ74" s="7">
        <v>0</v>
      </c>
      <c r="AK74" s="7">
        <v>0</v>
      </c>
      <c r="AL74" s="7">
        <v>0</v>
      </c>
      <c r="AM74" s="7">
        <v>1</v>
      </c>
      <c r="AN74" s="7" t="s">
        <v>120</v>
      </c>
      <c r="AO74" s="7">
        <v>0</v>
      </c>
      <c r="AP74" s="7">
        <v>25000</v>
      </c>
      <c r="AQ74" s="7">
        <v>12500</v>
      </c>
      <c r="AT74" s="9" t="str">
        <f>HYPERLINK("http://www.d20pfsrd.com/magic-items/wondrous-items#TOC-Pearl-of-Power","Pearl of Power; 5th Level Spell")</f>
        <v>Pearl of Power; 5th Level Spell</v>
      </c>
      <c r="AU74" s="7">
        <v>369</v>
      </c>
      <c r="AV74" s="7">
        <v>0</v>
      </c>
      <c r="AW74" s="7">
        <v>0</v>
      </c>
      <c r="AX74" s="7">
        <v>0</v>
      </c>
      <c r="AY74" s="7">
        <v>0</v>
      </c>
    </row>
    <row r="75" spans="1:51" ht="13.5" customHeight="1" x14ac:dyDescent="0.25">
      <c r="A75" s="7" t="s">
        <v>256</v>
      </c>
      <c r="B75" s="8"/>
      <c r="C75" s="8"/>
      <c r="D75" s="7" t="s">
        <v>120</v>
      </c>
      <c r="E75" s="7" t="s">
        <v>92</v>
      </c>
      <c r="F75" s="8"/>
      <c r="G75" s="8"/>
      <c r="H75" s="8"/>
      <c r="I75" s="8"/>
      <c r="J75" s="8"/>
      <c r="K75" s="8"/>
      <c r="L75" s="8"/>
      <c r="M75" s="8"/>
      <c r="N75" s="7">
        <v>17</v>
      </c>
      <c r="O75" s="7" t="s">
        <v>85</v>
      </c>
      <c r="P75" s="7" t="s">
        <v>107</v>
      </c>
      <c r="Q75" s="7" t="s">
        <v>251</v>
      </c>
      <c r="R75" s="7">
        <v>18000</v>
      </c>
      <c r="S75" s="7" t="s">
        <v>94</v>
      </c>
      <c r="T75" s="7" t="s">
        <v>88</v>
      </c>
      <c r="AE75" s="7">
        <v>0</v>
      </c>
      <c r="AF75" s="7">
        <v>0</v>
      </c>
      <c r="AG75" s="7">
        <v>0</v>
      </c>
      <c r="AH75" s="7">
        <v>0</v>
      </c>
      <c r="AI75" s="7">
        <v>0</v>
      </c>
      <c r="AJ75" s="7">
        <v>0</v>
      </c>
      <c r="AK75" s="7">
        <v>0</v>
      </c>
      <c r="AL75" s="7">
        <v>0</v>
      </c>
      <c r="AM75" s="7">
        <v>1</v>
      </c>
      <c r="AN75" s="7" t="s">
        <v>120</v>
      </c>
      <c r="AO75" s="7">
        <v>0</v>
      </c>
      <c r="AP75" s="7">
        <v>36000</v>
      </c>
      <c r="AQ75" s="7">
        <v>18000</v>
      </c>
      <c r="AT75" s="9" t="str">
        <f>HYPERLINK("http://www.d20pfsrd.com/magic-items/wondrous-items#TOC-Pearl-of-Power","Pearl of Power; 6th Level Spell")</f>
        <v>Pearl of Power; 6th Level Spell</v>
      </c>
      <c r="AU75" s="7">
        <v>370</v>
      </c>
      <c r="AV75" s="7">
        <v>0</v>
      </c>
      <c r="AW75" s="7">
        <v>0</v>
      </c>
      <c r="AX75" s="7">
        <v>0</v>
      </c>
      <c r="AY75" s="7">
        <v>0</v>
      </c>
    </row>
    <row r="76" spans="1:51" ht="13.5" customHeight="1" x14ac:dyDescent="0.25">
      <c r="A76" s="7" t="s">
        <v>257</v>
      </c>
      <c r="B76" s="8"/>
      <c r="C76" s="8"/>
      <c r="D76" s="7" t="s">
        <v>120</v>
      </c>
      <c r="E76" s="7" t="s">
        <v>92</v>
      </c>
      <c r="F76" s="8"/>
      <c r="G76" s="8"/>
      <c r="H76" s="8"/>
      <c r="I76" s="8"/>
      <c r="J76" s="8"/>
      <c r="K76" s="8"/>
      <c r="L76" s="8"/>
      <c r="M76" s="8"/>
      <c r="N76" s="7">
        <v>17</v>
      </c>
      <c r="O76" s="7" t="s">
        <v>85</v>
      </c>
      <c r="P76" s="7" t="s">
        <v>107</v>
      </c>
      <c r="Q76" s="7" t="s">
        <v>251</v>
      </c>
      <c r="R76" s="7">
        <v>24500</v>
      </c>
      <c r="S76" s="7" t="s">
        <v>94</v>
      </c>
      <c r="T76" s="7" t="s">
        <v>88</v>
      </c>
      <c r="AE76" s="7">
        <v>0</v>
      </c>
      <c r="AF76" s="7">
        <v>0</v>
      </c>
      <c r="AG76" s="7">
        <v>0</v>
      </c>
      <c r="AH76" s="7">
        <v>0</v>
      </c>
      <c r="AI76" s="7">
        <v>0</v>
      </c>
      <c r="AJ76" s="7">
        <v>0</v>
      </c>
      <c r="AK76" s="7">
        <v>0</v>
      </c>
      <c r="AL76" s="7">
        <v>0</v>
      </c>
      <c r="AM76" s="7">
        <v>1</v>
      </c>
      <c r="AN76" s="7" t="s">
        <v>120</v>
      </c>
      <c r="AO76" s="7">
        <v>0</v>
      </c>
      <c r="AP76" s="7">
        <v>49000</v>
      </c>
      <c r="AQ76" s="7">
        <v>24500</v>
      </c>
      <c r="AT76" s="9" t="str">
        <f>HYPERLINK("http://www.d20pfsrd.com/magic-items/wondrous-items#TOC-Pearl-of-Power","Pearl of Power; 7th Level Spell")</f>
        <v>Pearl of Power; 7th Level Spell</v>
      </c>
      <c r="AU76" s="7">
        <v>371</v>
      </c>
      <c r="AV76" s="7">
        <v>0</v>
      </c>
      <c r="AW76" s="7">
        <v>0</v>
      </c>
      <c r="AX76" s="7">
        <v>0</v>
      </c>
      <c r="AY76" s="7">
        <v>0</v>
      </c>
    </row>
    <row r="77" spans="1:51" ht="13.5" customHeight="1" x14ac:dyDescent="0.25">
      <c r="A77" s="7" t="s">
        <v>258</v>
      </c>
      <c r="B77" s="8"/>
      <c r="C77" s="8"/>
      <c r="D77" s="7" t="s">
        <v>120</v>
      </c>
      <c r="E77" s="7" t="s">
        <v>92</v>
      </c>
      <c r="F77" s="8"/>
      <c r="G77" s="8"/>
      <c r="H77" s="8"/>
      <c r="I77" s="8"/>
      <c r="J77" s="8"/>
      <c r="K77" s="8"/>
      <c r="L77" s="8"/>
      <c r="M77" s="8"/>
      <c r="N77" s="7">
        <v>17</v>
      </c>
      <c r="O77" s="7" t="s">
        <v>85</v>
      </c>
      <c r="P77" s="7" t="s">
        <v>107</v>
      </c>
      <c r="Q77" s="7" t="s">
        <v>251</v>
      </c>
      <c r="R77" s="7">
        <v>32000</v>
      </c>
      <c r="S77" s="7" t="s">
        <v>94</v>
      </c>
      <c r="T77" s="7" t="s">
        <v>88</v>
      </c>
      <c r="AE77" s="7">
        <v>0</v>
      </c>
      <c r="AF77" s="7">
        <v>0</v>
      </c>
      <c r="AG77" s="7">
        <v>0</v>
      </c>
      <c r="AH77" s="7">
        <v>0</v>
      </c>
      <c r="AI77" s="7">
        <v>0</v>
      </c>
      <c r="AJ77" s="7">
        <v>0</v>
      </c>
      <c r="AK77" s="7">
        <v>0</v>
      </c>
      <c r="AL77" s="7">
        <v>0</v>
      </c>
      <c r="AM77" s="7">
        <v>1</v>
      </c>
      <c r="AN77" s="7" t="s">
        <v>120</v>
      </c>
      <c r="AO77" s="7">
        <v>0</v>
      </c>
      <c r="AP77" s="7">
        <v>64000</v>
      </c>
      <c r="AQ77" s="7">
        <v>32000</v>
      </c>
      <c r="AT77" s="9" t="str">
        <f>HYPERLINK("http://www.d20pfsrd.com/magic-items/wondrous-items#TOC-Pearl-of-Power","Pearl of Power; 8th Level Spell")</f>
        <v>Pearl of Power; 8th Level Spell</v>
      </c>
      <c r="AU77" s="7">
        <v>372</v>
      </c>
      <c r="AV77" s="7">
        <v>0</v>
      </c>
      <c r="AW77" s="7">
        <v>0</v>
      </c>
      <c r="AX77" s="7">
        <v>0</v>
      </c>
      <c r="AY77" s="7">
        <v>0</v>
      </c>
    </row>
    <row r="78" spans="1:51" ht="13.5" customHeight="1" x14ac:dyDescent="0.25">
      <c r="A78" s="7" t="s">
        <v>259</v>
      </c>
      <c r="B78" s="8"/>
      <c r="C78" s="8"/>
      <c r="D78" s="7" t="s">
        <v>120</v>
      </c>
      <c r="E78" s="7" t="s">
        <v>92</v>
      </c>
      <c r="F78" s="8"/>
      <c r="G78" s="8"/>
      <c r="H78" s="8"/>
      <c r="I78" s="8"/>
      <c r="J78" s="8"/>
      <c r="K78" s="8"/>
      <c r="L78" s="8"/>
      <c r="M78" s="8"/>
      <c r="N78" s="7">
        <v>17</v>
      </c>
      <c r="O78" s="7" t="s">
        <v>85</v>
      </c>
      <c r="P78" s="7" t="s">
        <v>107</v>
      </c>
      <c r="Q78" s="7" t="s">
        <v>251</v>
      </c>
      <c r="R78" s="7">
        <v>40500</v>
      </c>
      <c r="S78" s="7" t="s">
        <v>94</v>
      </c>
      <c r="T78" s="7" t="s">
        <v>88</v>
      </c>
      <c r="AE78" s="7">
        <v>0</v>
      </c>
      <c r="AF78" s="7">
        <v>0</v>
      </c>
      <c r="AG78" s="7">
        <v>0</v>
      </c>
      <c r="AH78" s="7">
        <v>0</v>
      </c>
      <c r="AI78" s="7">
        <v>0</v>
      </c>
      <c r="AJ78" s="7">
        <v>0</v>
      </c>
      <c r="AK78" s="7">
        <v>0</v>
      </c>
      <c r="AL78" s="7">
        <v>0</v>
      </c>
      <c r="AM78" s="7">
        <v>1</v>
      </c>
      <c r="AN78" s="7" t="s">
        <v>120</v>
      </c>
      <c r="AO78" s="7">
        <v>0</v>
      </c>
      <c r="AP78" s="7">
        <v>81000</v>
      </c>
      <c r="AQ78" s="7">
        <v>40500</v>
      </c>
      <c r="AT78" s="9" t="str">
        <f>HYPERLINK("http://www.d20pfsrd.com/magic-items/wondrous-items#TOC-Pearl-of-Power","Pearl of Power; 9th Level Spell")</f>
        <v>Pearl of Power; 9th Level Spell</v>
      </c>
      <c r="AU78" s="7">
        <v>373</v>
      </c>
      <c r="AV78" s="7">
        <v>0</v>
      </c>
      <c r="AW78" s="7">
        <v>0</v>
      </c>
      <c r="AX78" s="7">
        <v>0</v>
      </c>
      <c r="AY78" s="7">
        <v>0</v>
      </c>
    </row>
    <row r="79" spans="1:51" ht="13.5" customHeight="1" x14ac:dyDescent="0.25">
      <c r="A79" s="7" t="s">
        <v>260</v>
      </c>
      <c r="B79" s="8"/>
      <c r="C79" s="8"/>
      <c r="D79" s="7" t="s">
        <v>120</v>
      </c>
      <c r="E79" s="7" t="s">
        <v>92</v>
      </c>
      <c r="F79" s="8"/>
      <c r="G79" s="8"/>
      <c r="H79" s="8"/>
      <c r="I79" s="8"/>
      <c r="J79" s="8"/>
      <c r="K79" s="8"/>
      <c r="L79" s="8"/>
      <c r="M79" s="8"/>
      <c r="N79" s="7">
        <v>17</v>
      </c>
      <c r="O79" s="7" t="s">
        <v>85</v>
      </c>
      <c r="P79" s="7" t="s">
        <v>107</v>
      </c>
      <c r="Q79" s="7" t="s">
        <v>251</v>
      </c>
      <c r="R79" s="7">
        <v>35000</v>
      </c>
      <c r="S79" s="7" t="s">
        <v>94</v>
      </c>
      <c r="T79" s="7" t="s">
        <v>88</v>
      </c>
      <c r="AE79" s="7">
        <v>0</v>
      </c>
      <c r="AF79" s="7">
        <v>0</v>
      </c>
      <c r="AG79" s="7">
        <v>0</v>
      </c>
      <c r="AH79" s="7">
        <v>0</v>
      </c>
      <c r="AI79" s="7">
        <v>0</v>
      </c>
      <c r="AJ79" s="7">
        <v>0</v>
      </c>
      <c r="AK79" s="7">
        <v>0</v>
      </c>
      <c r="AL79" s="7">
        <v>0</v>
      </c>
      <c r="AM79" s="7">
        <v>1</v>
      </c>
      <c r="AN79" s="7" t="s">
        <v>120</v>
      </c>
      <c r="AO79" s="7">
        <v>0</v>
      </c>
      <c r="AP79" s="7">
        <v>70000</v>
      </c>
      <c r="AQ79" s="7">
        <v>35000</v>
      </c>
      <c r="AT79" s="9" t="str">
        <f>HYPERLINK("http://www.d20pfsrd.com/magic-items/wondrous-items#TOC-Pearl-of-Power","Pearl of Power; Two Spells")</f>
        <v>Pearl of Power; Two Spells</v>
      </c>
      <c r="AU79" s="7">
        <v>374</v>
      </c>
      <c r="AV79" s="7">
        <v>0</v>
      </c>
      <c r="AW79" s="7">
        <v>0</v>
      </c>
      <c r="AX79" s="7">
        <v>0</v>
      </c>
      <c r="AY79" s="7">
        <v>0</v>
      </c>
    </row>
    <row r="80" spans="1:51" ht="13.5" customHeight="1" x14ac:dyDescent="0.25">
      <c r="A80" s="7" t="s">
        <v>261</v>
      </c>
      <c r="B80" s="8"/>
      <c r="C80" s="8"/>
      <c r="D80" s="7" t="s">
        <v>120</v>
      </c>
      <c r="E80" s="7" t="s">
        <v>262</v>
      </c>
      <c r="F80" s="8"/>
      <c r="G80" s="8"/>
      <c r="H80" s="8"/>
      <c r="I80" s="8"/>
      <c r="J80" s="8"/>
      <c r="K80" s="8"/>
      <c r="L80" s="8"/>
      <c r="M80" s="8"/>
      <c r="N80" s="7">
        <v>12</v>
      </c>
      <c r="O80" s="7" t="s">
        <v>85</v>
      </c>
      <c r="P80" s="7" t="s">
        <v>107</v>
      </c>
      <c r="Q80" s="7" t="s">
        <v>263</v>
      </c>
      <c r="R80" s="7">
        <v>2000</v>
      </c>
      <c r="S80" s="7" t="s">
        <v>94</v>
      </c>
      <c r="T80" s="7" t="s">
        <v>88</v>
      </c>
      <c r="AE80" s="7">
        <v>0</v>
      </c>
      <c r="AF80" s="7">
        <v>0</v>
      </c>
      <c r="AG80" s="7">
        <v>0</v>
      </c>
      <c r="AH80" s="7">
        <v>0</v>
      </c>
      <c r="AI80" s="7">
        <v>0</v>
      </c>
      <c r="AJ80" s="7">
        <v>0</v>
      </c>
      <c r="AK80" s="7">
        <v>0</v>
      </c>
      <c r="AL80" s="7">
        <v>0</v>
      </c>
      <c r="AM80" s="7">
        <v>0</v>
      </c>
      <c r="AN80" s="7" t="s">
        <v>120</v>
      </c>
      <c r="AO80" s="7">
        <v>0</v>
      </c>
      <c r="AP80" s="7">
        <v>4000</v>
      </c>
      <c r="AQ80" s="7">
        <v>2000</v>
      </c>
      <c r="AT80" s="9" t="str">
        <f>HYPERLINK("http://www.d20pfsrd.com/magic-items/wondrous-items#TOC-Ioun-Stones","Ioun Stone; clear spindle")</f>
        <v>Ioun Stone; clear spindle</v>
      </c>
      <c r="AU80" s="7">
        <v>424</v>
      </c>
      <c r="AV80" s="7">
        <v>0</v>
      </c>
      <c r="AW80" s="7">
        <v>0</v>
      </c>
      <c r="AX80" s="7">
        <v>0</v>
      </c>
      <c r="AY80" s="7">
        <v>0</v>
      </c>
    </row>
    <row r="81" spans="1:51" ht="13.5" customHeight="1" x14ac:dyDescent="0.25">
      <c r="A81" s="7" t="s">
        <v>264</v>
      </c>
      <c r="B81" s="8"/>
      <c r="C81" s="8"/>
      <c r="D81" s="7" t="s">
        <v>120</v>
      </c>
      <c r="E81" s="7" t="s">
        <v>265</v>
      </c>
      <c r="F81" s="8"/>
      <c r="G81" s="8"/>
      <c r="H81" s="8"/>
      <c r="I81" s="8"/>
      <c r="J81" s="8"/>
      <c r="K81" s="8"/>
      <c r="L81" s="8"/>
      <c r="M81" s="8"/>
      <c r="N81" s="7">
        <v>12</v>
      </c>
      <c r="O81" s="7" t="s">
        <v>85</v>
      </c>
      <c r="P81" s="7" t="s">
        <v>107</v>
      </c>
      <c r="Q81" s="7" t="s">
        <v>263</v>
      </c>
      <c r="R81" s="7">
        <v>2500</v>
      </c>
      <c r="S81" s="7" t="s">
        <v>94</v>
      </c>
      <c r="T81" s="7" t="s">
        <v>88</v>
      </c>
      <c r="AE81" s="7">
        <v>0</v>
      </c>
      <c r="AF81" s="7">
        <v>0</v>
      </c>
      <c r="AG81" s="7">
        <v>0</v>
      </c>
      <c r="AH81" s="7">
        <v>0</v>
      </c>
      <c r="AI81" s="7">
        <v>0</v>
      </c>
      <c r="AJ81" s="7">
        <v>0</v>
      </c>
      <c r="AK81" s="7">
        <v>0</v>
      </c>
      <c r="AL81" s="7">
        <v>0</v>
      </c>
      <c r="AM81" s="7">
        <v>0</v>
      </c>
      <c r="AN81" s="7" t="s">
        <v>120</v>
      </c>
      <c r="AO81" s="7">
        <v>0</v>
      </c>
      <c r="AP81" s="7">
        <v>5000</v>
      </c>
      <c r="AQ81" s="7">
        <v>2500</v>
      </c>
      <c r="AT81" s="9" t="str">
        <f>HYPERLINK("http://www.d20pfsrd.com/magic-items/wondrous-items#TOC-Ioun-Stones","Ioun Stone; dusty rose prism")</f>
        <v>Ioun Stone; dusty rose prism</v>
      </c>
      <c r="AU81" s="7">
        <v>425</v>
      </c>
      <c r="AV81" s="7">
        <v>0</v>
      </c>
      <c r="AW81" s="7">
        <v>0</v>
      </c>
      <c r="AX81" s="7">
        <v>0</v>
      </c>
      <c r="AY81" s="7">
        <v>0</v>
      </c>
    </row>
    <row r="82" spans="1:51" ht="13.5" customHeight="1" x14ac:dyDescent="0.25">
      <c r="A82" s="7" t="s">
        <v>266</v>
      </c>
      <c r="B82" s="8"/>
      <c r="C82" s="8"/>
      <c r="D82" s="7" t="s">
        <v>120</v>
      </c>
      <c r="E82" s="7" t="s">
        <v>265</v>
      </c>
      <c r="F82" s="8"/>
      <c r="G82" s="8"/>
      <c r="H82" s="8"/>
      <c r="I82" s="8"/>
      <c r="J82" s="8"/>
      <c r="K82" s="8"/>
      <c r="L82" s="8"/>
      <c r="M82" s="8"/>
      <c r="N82" s="7">
        <v>12</v>
      </c>
      <c r="O82" s="7" t="s">
        <v>85</v>
      </c>
      <c r="P82" s="7" t="s">
        <v>107</v>
      </c>
      <c r="Q82" s="7" t="s">
        <v>263</v>
      </c>
      <c r="R82" s="7">
        <v>4000</v>
      </c>
      <c r="S82" s="7" t="s">
        <v>94</v>
      </c>
      <c r="T82" s="7" t="s">
        <v>88</v>
      </c>
      <c r="AE82" s="7">
        <v>0</v>
      </c>
      <c r="AF82" s="7">
        <v>0</v>
      </c>
      <c r="AG82" s="7">
        <v>0</v>
      </c>
      <c r="AH82" s="7">
        <v>0</v>
      </c>
      <c r="AI82" s="7">
        <v>0</v>
      </c>
      <c r="AJ82" s="7">
        <v>0</v>
      </c>
      <c r="AK82" s="7">
        <v>0</v>
      </c>
      <c r="AL82" s="7">
        <v>0</v>
      </c>
      <c r="AM82" s="7">
        <v>0</v>
      </c>
      <c r="AN82" s="7" t="s">
        <v>120</v>
      </c>
      <c r="AO82" s="7">
        <v>0</v>
      </c>
      <c r="AP82" s="7">
        <v>8000</v>
      </c>
      <c r="AQ82" s="7">
        <v>4000</v>
      </c>
      <c r="AT82" s="9" t="str">
        <f>HYPERLINK("http://www.d20pfsrd.com/magic-items/wondrous-items#TOC-Ioun-Stones","Ioun Stone; deep red sphere")</f>
        <v>Ioun Stone; deep red sphere</v>
      </c>
      <c r="AU82" s="7">
        <v>426</v>
      </c>
      <c r="AV82" s="7">
        <v>0</v>
      </c>
      <c r="AW82" s="7">
        <v>0</v>
      </c>
      <c r="AX82" s="7">
        <v>0</v>
      </c>
      <c r="AY82" s="7">
        <v>0</v>
      </c>
    </row>
    <row r="83" spans="1:51" ht="13.5" customHeight="1" x14ac:dyDescent="0.25">
      <c r="A83" s="7" t="s">
        <v>267</v>
      </c>
      <c r="B83" s="8"/>
      <c r="C83" s="8"/>
      <c r="D83" s="7" t="s">
        <v>120</v>
      </c>
      <c r="E83" s="7" t="s">
        <v>265</v>
      </c>
      <c r="F83" s="8"/>
      <c r="G83" s="8"/>
      <c r="H83" s="8"/>
      <c r="I83" s="8"/>
      <c r="J83" s="8"/>
      <c r="K83" s="8"/>
      <c r="L83" s="8"/>
      <c r="M83" s="8"/>
      <c r="N83" s="7">
        <v>12</v>
      </c>
      <c r="O83" s="7" t="s">
        <v>85</v>
      </c>
      <c r="P83" s="7" t="s">
        <v>107</v>
      </c>
      <c r="Q83" s="7" t="s">
        <v>263</v>
      </c>
      <c r="R83" s="7">
        <v>4000</v>
      </c>
      <c r="S83" s="7" t="s">
        <v>94</v>
      </c>
      <c r="T83" s="7" t="s">
        <v>88</v>
      </c>
      <c r="AE83" s="7">
        <v>0</v>
      </c>
      <c r="AF83" s="7">
        <v>0</v>
      </c>
      <c r="AG83" s="7">
        <v>0</v>
      </c>
      <c r="AH83" s="7">
        <v>0</v>
      </c>
      <c r="AI83" s="7">
        <v>0</v>
      </c>
      <c r="AJ83" s="7">
        <v>0</v>
      </c>
      <c r="AK83" s="7">
        <v>0</v>
      </c>
      <c r="AL83" s="7">
        <v>0</v>
      </c>
      <c r="AM83" s="7">
        <v>0</v>
      </c>
      <c r="AN83" s="7" t="s">
        <v>120</v>
      </c>
      <c r="AO83" s="7">
        <v>0</v>
      </c>
      <c r="AP83" s="7">
        <v>8000</v>
      </c>
      <c r="AQ83" s="7">
        <v>4000</v>
      </c>
      <c r="AT83" s="9" t="str">
        <f>HYPERLINK("http://www.d20pfsrd.com/magic-items/wondrous-items#TOC-Ioun-Stones","Ioun Stone; incandescent blue sphere")</f>
        <v>Ioun Stone; incandescent blue sphere</v>
      </c>
      <c r="AU83" s="7">
        <v>427</v>
      </c>
      <c r="AV83" s="7">
        <v>0</v>
      </c>
      <c r="AW83" s="7">
        <v>0</v>
      </c>
      <c r="AX83" s="7">
        <v>0</v>
      </c>
      <c r="AY83" s="7">
        <v>0</v>
      </c>
    </row>
    <row r="84" spans="1:51" ht="13.5" customHeight="1" x14ac:dyDescent="0.25">
      <c r="A84" s="7" t="s">
        <v>268</v>
      </c>
      <c r="B84" s="8"/>
      <c r="C84" s="8"/>
      <c r="D84" s="7" t="s">
        <v>120</v>
      </c>
      <c r="E84" s="7" t="s">
        <v>265</v>
      </c>
      <c r="F84" s="8"/>
      <c r="G84" s="8"/>
      <c r="H84" s="8"/>
      <c r="I84" s="8"/>
      <c r="J84" s="8"/>
      <c r="K84" s="8"/>
      <c r="L84" s="8"/>
      <c r="M84" s="8"/>
      <c r="N84" s="7">
        <v>12</v>
      </c>
      <c r="O84" s="7" t="s">
        <v>85</v>
      </c>
      <c r="P84" s="7" t="s">
        <v>107</v>
      </c>
      <c r="Q84" s="7" t="s">
        <v>263</v>
      </c>
      <c r="R84" s="7">
        <v>4000</v>
      </c>
      <c r="S84" s="7" t="s">
        <v>94</v>
      </c>
      <c r="T84" s="7" t="s">
        <v>88</v>
      </c>
      <c r="AE84" s="7">
        <v>0</v>
      </c>
      <c r="AF84" s="7">
        <v>0</v>
      </c>
      <c r="AG84" s="7">
        <v>0</v>
      </c>
      <c r="AH84" s="7">
        <v>0</v>
      </c>
      <c r="AI84" s="7">
        <v>0</v>
      </c>
      <c r="AJ84" s="7">
        <v>0</v>
      </c>
      <c r="AK84" s="7">
        <v>0</v>
      </c>
      <c r="AL84" s="7">
        <v>0</v>
      </c>
      <c r="AM84" s="7">
        <v>0</v>
      </c>
      <c r="AN84" s="7" t="s">
        <v>120</v>
      </c>
      <c r="AO84" s="7">
        <v>0</v>
      </c>
      <c r="AP84" s="7">
        <v>8000</v>
      </c>
      <c r="AQ84" s="7">
        <v>4000</v>
      </c>
      <c r="AT84" s="9" t="str">
        <f>HYPERLINK("http://www.d20pfsrd.com/magic-items/wondrous-items#TOC-Ioun-Stones","Ioun Stone; pale blue rhomboid")</f>
        <v>Ioun Stone; pale blue rhomboid</v>
      </c>
      <c r="AU84" s="7">
        <v>428</v>
      </c>
      <c r="AV84" s="7">
        <v>0</v>
      </c>
      <c r="AW84" s="7">
        <v>0</v>
      </c>
      <c r="AX84" s="7">
        <v>0</v>
      </c>
      <c r="AY84" s="7">
        <v>0</v>
      </c>
    </row>
    <row r="85" spans="1:51" ht="13.5" customHeight="1" x14ac:dyDescent="0.25">
      <c r="A85" s="7" t="s">
        <v>269</v>
      </c>
      <c r="B85" s="8"/>
      <c r="C85" s="8"/>
      <c r="D85" s="7" t="s">
        <v>120</v>
      </c>
      <c r="E85" s="7" t="s">
        <v>265</v>
      </c>
      <c r="F85" s="8"/>
      <c r="G85" s="8"/>
      <c r="H85" s="8"/>
      <c r="I85" s="8"/>
      <c r="J85" s="8"/>
      <c r="K85" s="8"/>
      <c r="L85" s="8"/>
      <c r="M85" s="8"/>
      <c r="N85" s="7">
        <v>12</v>
      </c>
      <c r="O85" s="7" t="s">
        <v>85</v>
      </c>
      <c r="P85" s="7" t="s">
        <v>107</v>
      </c>
      <c r="Q85" s="7" t="s">
        <v>263</v>
      </c>
      <c r="R85" s="7">
        <v>4000</v>
      </c>
      <c r="S85" s="7" t="s">
        <v>94</v>
      </c>
      <c r="T85" s="7" t="s">
        <v>88</v>
      </c>
      <c r="AE85" s="7">
        <v>0</v>
      </c>
      <c r="AF85" s="7">
        <v>0</v>
      </c>
      <c r="AG85" s="7">
        <v>0</v>
      </c>
      <c r="AH85" s="7">
        <v>0</v>
      </c>
      <c r="AI85" s="7">
        <v>0</v>
      </c>
      <c r="AJ85" s="7">
        <v>0</v>
      </c>
      <c r="AK85" s="7">
        <v>0</v>
      </c>
      <c r="AL85" s="7">
        <v>0</v>
      </c>
      <c r="AM85" s="7">
        <v>0</v>
      </c>
      <c r="AN85" s="7" t="s">
        <v>120</v>
      </c>
      <c r="AO85" s="7">
        <v>0</v>
      </c>
      <c r="AP85" s="7">
        <v>8000</v>
      </c>
      <c r="AQ85" s="7">
        <v>4000</v>
      </c>
      <c r="AT85" s="9" t="str">
        <f>HYPERLINK("http://www.d20pfsrd.com/magic-items/wondrous-items#TOC-Ioun-Stones","Ioun Stone; pink rhomboid")</f>
        <v>Ioun Stone; pink rhomboid</v>
      </c>
      <c r="AU85" s="7">
        <v>429</v>
      </c>
      <c r="AV85" s="7">
        <v>0</v>
      </c>
      <c r="AW85" s="7">
        <v>0</v>
      </c>
      <c r="AX85" s="7">
        <v>0</v>
      </c>
      <c r="AY85" s="7">
        <v>0</v>
      </c>
    </row>
    <row r="86" spans="1:51" ht="13.5" customHeight="1" x14ac:dyDescent="0.25">
      <c r="A86" s="7" t="s">
        <v>270</v>
      </c>
      <c r="B86" s="8"/>
      <c r="C86" s="8"/>
      <c r="D86" s="7" t="s">
        <v>120</v>
      </c>
      <c r="E86" s="7" t="s">
        <v>265</v>
      </c>
      <c r="F86" s="8"/>
      <c r="G86" s="8"/>
      <c r="H86" s="8"/>
      <c r="I86" s="8"/>
      <c r="J86" s="8"/>
      <c r="K86" s="8"/>
      <c r="L86" s="8"/>
      <c r="M86" s="8"/>
      <c r="N86" s="7">
        <v>12</v>
      </c>
      <c r="O86" s="7" t="s">
        <v>85</v>
      </c>
      <c r="P86" s="7" t="s">
        <v>107</v>
      </c>
      <c r="Q86" s="7" t="s">
        <v>263</v>
      </c>
      <c r="R86" s="7">
        <v>4000</v>
      </c>
      <c r="S86" s="7" t="s">
        <v>94</v>
      </c>
      <c r="T86" s="7" t="s">
        <v>88</v>
      </c>
      <c r="AE86" s="7">
        <v>0</v>
      </c>
      <c r="AF86" s="7">
        <v>0</v>
      </c>
      <c r="AG86" s="7">
        <v>0</v>
      </c>
      <c r="AH86" s="7">
        <v>0</v>
      </c>
      <c r="AI86" s="7">
        <v>0</v>
      </c>
      <c r="AJ86" s="7">
        <v>0</v>
      </c>
      <c r="AK86" s="7">
        <v>0</v>
      </c>
      <c r="AL86" s="7">
        <v>0</v>
      </c>
      <c r="AM86" s="7">
        <v>0</v>
      </c>
      <c r="AN86" s="7" t="s">
        <v>120</v>
      </c>
      <c r="AO86" s="7">
        <v>0</v>
      </c>
      <c r="AP86" s="7">
        <v>8000</v>
      </c>
      <c r="AQ86" s="7">
        <v>4000</v>
      </c>
      <c r="AT86" s="9" t="str">
        <f>HYPERLINK("http://www.d20pfsrd.com/magic-items/wondrous-items#TOC-Ioun-Stones","Ioun Stone; pink and green sphere")</f>
        <v>Ioun Stone; pink and green sphere</v>
      </c>
      <c r="AU86" s="7">
        <v>430</v>
      </c>
      <c r="AV86" s="7">
        <v>0</v>
      </c>
      <c r="AW86" s="7">
        <v>0</v>
      </c>
      <c r="AX86" s="7">
        <v>0</v>
      </c>
      <c r="AY86" s="7">
        <v>0</v>
      </c>
    </row>
    <row r="87" spans="1:51" ht="13.5" customHeight="1" x14ac:dyDescent="0.25">
      <c r="A87" s="7" t="s">
        <v>271</v>
      </c>
      <c r="B87" s="8"/>
      <c r="C87" s="8"/>
      <c r="D87" s="7" t="s">
        <v>120</v>
      </c>
      <c r="E87" s="7" t="s">
        <v>265</v>
      </c>
      <c r="F87" s="8"/>
      <c r="G87" s="8"/>
      <c r="H87" s="8"/>
      <c r="I87" s="8"/>
      <c r="J87" s="8"/>
      <c r="K87" s="8"/>
      <c r="L87" s="8"/>
      <c r="M87" s="8"/>
      <c r="N87" s="7">
        <v>12</v>
      </c>
      <c r="O87" s="7" t="s">
        <v>85</v>
      </c>
      <c r="P87" s="7" t="s">
        <v>107</v>
      </c>
      <c r="Q87" s="7" t="s">
        <v>263</v>
      </c>
      <c r="R87" s="7">
        <v>4000</v>
      </c>
      <c r="S87" s="7" t="s">
        <v>94</v>
      </c>
      <c r="T87" s="7" t="s">
        <v>88</v>
      </c>
      <c r="AE87" s="7">
        <v>0</v>
      </c>
      <c r="AF87" s="7">
        <v>0</v>
      </c>
      <c r="AG87" s="7">
        <v>0</v>
      </c>
      <c r="AH87" s="7">
        <v>0</v>
      </c>
      <c r="AI87" s="7">
        <v>0</v>
      </c>
      <c r="AJ87" s="7">
        <v>0</v>
      </c>
      <c r="AK87" s="7">
        <v>0</v>
      </c>
      <c r="AL87" s="7">
        <v>0</v>
      </c>
      <c r="AM87" s="7">
        <v>0</v>
      </c>
      <c r="AN87" s="7" t="s">
        <v>120</v>
      </c>
      <c r="AO87" s="7">
        <v>0</v>
      </c>
      <c r="AP87" s="7">
        <v>8000</v>
      </c>
      <c r="AQ87" s="7">
        <v>4000</v>
      </c>
      <c r="AT87" s="9" t="str">
        <f>HYPERLINK("http://www.d20pfsrd.com/magic-items/wondrous-items#TOC-Ioun-Stones","Ioun Stone; scarlet and blue sphere")</f>
        <v>Ioun Stone; scarlet and blue sphere</v>
      </c>
      <c r="AU87" s="7">
        <v>431</v>
      </c>
      <c r="AV87" s="7">
        <v>0</v>
      </c>
      <c r="AW87" s="7">
        <v>0</v>
      </c>
      <c r="AX87" s="7">
        <v>0</v>
      </c>
      <c r="AY87" s="7">
        <v>0</v>
      </c>
    </row>
    <row r="88" spans="1:51" ht="13.5" customHeight="1" x14ac:dyDescent="0.25">
      <c r="A88" s="7" t="s">
        <v>272</v>
      </c>
      <c r="B88" s="8"/>
      <c r="C88" s="8"/>
      <c r="D88" s="7" t="s">
        <v>120</v>
      </c>
      <c r="E88" s="7" t="s">
        <v>265</v>
      </c>
      <c r="F88" s="8"/>
      <c r="G88" s="8"/>
      <c r="H88" s="8"/>
      <c r="I88" s="8"/>
      <c r="J88" s="8"/>
      <c r="K88" s="8"/>
      <c r="L88" s="8"/>
      <c r="M88" s="8"/>
      <c r="N88" s="7">
        <v>12</v>
      </c>
      <c r="O88" s="7" t="s">
        <v>85</v>
      </c>
      <c r="P88" s="7" t="s">
        <v>107</v>
      </c>
      <c r="Q88" s="7" t="s">
        <v>263</v>
      </c>
      <c r="R88" s="7">
        <v>5000</v>
      </c>
      <c r="S88" s="7" t="s">
        <v>94</v>
      </c>
      <c r="T88" s="7" t="s">
        <v>88</v>
      </c>
      <c r="AE88" s="7">
        <v>0</v>
      </c>
      <c r="AF88" s="7">
        <v>0</v>
      </c>
      <c r="AG88" s="7">
        <v>0</v>
      </c>
      <c r="AH88" s="7">
        <v>0</v>
      </c>
      <c r="AI88" s="7">
        <v>0</v>
      </c>
      <c r="AJ88" s="7">
        <v>0</v>
      </c>
      <c r="AK88" s="7">
        <v>0</v>
      </c>
      <c r="AL88" s="7">
        <v>0</v>
      </c>
      <c r="AM88" s="7">
        <v>0</v>
      </c>
      <c r="AN88" s="7" t="s">
        <v>120</v>
      </c>
      <c r="AO88" s="7">
        <v>0</v>
      </c>
      <c r="AP88" s="7">
        <v>10000</v>
      </c>
      <c r="AQ88" s="7">
        <v>5000</v>
      </c>
      <c r="AT88" s="9" t="str">
        <f>HYPERLINK("http://www.d20pfsrd.com/magic-items/wondrous-items#TOC-Ioun-Stones","Ioun Stone; dark blue rhomboid")</f>
        <v>Ioun Stone; dark blue rhomboid</v>
      </c>
      <c r="AU88" s="7">
        <v>432</v>
      </c>
      <c r="AV88" s="7">
        <v>0</v>
      </c>
      <c r="AW88" s="7">
        <v>0</v>
      </c>
      <c r="AX88" s="7">
        <v>0</v>
      </c>
      <c r="AY88" s="7">
        <v>0</v>
      </c>
    </row>
    <row r="89" spans="1:51" ht="13.5" customHeight="1" x14ac:dyDescent="0.25">
      <c r="A89" s="7" t="s">
        <v>273</v>
      </c>
      <c r="B89" s="8"/>
      <c r="C89" s="8"/>
      <c r="D89" s="7" t="s">
        <v>120</v>
      </c>
      <c r="E89" s="7" t="s">
        <v>265</v>
      </c>
      <c r="F89" s="8"/>
      <c r="G89" s="8"/>
      <c r="H89" s="8"/>
      <c r="I89" s="8"/>
      <c r="J89" s="8"/>
      <c r="K89" s="8"/>
      <c r="L89" s="8"/>
      <c r="M89" s="8"/>
      <c r="N89" s="7">
        <v>12</v>
      </c>
      <c r="O89" s="7" t="s">
        <v>85</v>
      </c>
      <c r="P89" s="7" t="s">
        <v>107</v>
      </c>
      <c r="Q89" s="7" t="s">
        <v>263</v>
      </c>
      <c r="R89" s="7">
        <v>9000</v>
      </c>
      <c r="S89" s="7" t="s">
        <v>94</v>
      </c>
      <c r="T89" s="7" t="s">
        <v>88</v>
      </c>
      <c r="AE89" s="7">
        <v>0</v>
      </c>
      <c r="AF89" s="7">
        <v>0</v>
      </c>
      <c r="AG89" s="7">
        <v>0</v>
      </c>
      <c r="AH89" s="7">
        <v>0</v>
      </c>
      <c r="AI89" s="7">
        <v>0</v>
      </c>
      <c r="AJ89" s="7">
        <v>0</v>
      </c>
      <c r="AK89" s="7">
        <v>0</v>
      </c>
      <c r="AL89" s="7">
        <v>0</v>
      </c>
      <c r="AM89" s="7">
        <v>0</v>
      </c>
      <c r="AN89" s="7" t="s">
        <v>120</v>
      </c>
      <c r="AO89" s="7">
        <v>0</v>
      </c>
      <c r="AP89" s="7">
        <v>18000</v>
      </c>
      <c r="AQ89" s="7">
        <v>9000</v>
      </c>
      <c r="AT89" s="9" t="str">
        <f>HYPERLINK("http://www.d20pfsrd.com/magic-items/wondrous-items#TOC-Ioun-Stones","Ioun Stone; iridescent spindle")</f>
        <v>Ioun Stone; iridescent spindle</v>
      </c>
      <c r="AU89" s="7">
        <v>433</v>
      </c>
      <c r="AV89" s="7">
        <v>0</v>
      </c>
      <c r="AW89" s="7">
        <v>0</v>
      </c>
      <c r="AX89" s="7">
        <v>0</v>
      </c>
      <c r="AY89" s="7">
        <v>0</v>
      </c>
    </row>
    <row r="90" spans="1:51" ht="13.5" customHeight="1" x14ac:dyDescent="0.25">
      <c r="A90" s="7" t="s">
        <v>274</v>
      </c>
      <c r="B90" s="8"/>
      <c r="C90" s="8"/>
      <c r="D90" s="7" t="s">
        <v>120</v>
      </c>
      <c r="E90" s="7" t="s">
        <v>265</v>
      </c>
      <c r="F90" s="8"/>
      <c r="G90" s="8"/>
      <c r="H90" s="8"/>
      <c r="I90" s="8"/>
      <c r="J90" s="8"/>
      <c r="K90" s="8"/>
      <c r="L90" s="8"/>
      <c r="M90" s="8"/>
      <c r="N90" s="7">
        <v>12</v>
      </c>
      <c r="O90" s="7" t="s">
        <v>85</v>
      </c>
      <c r="P90" s="7" t="s">
        <v>107</v>
      </c>
      <c r="Q90" s="7" t="s">
        <v>263</v>
      </c>
      <c r="R90" s="7">
        <v>10000</v>
      </c>
      <c r="S90" s="7" t="s">
        <v>94</v>
      </c>
      <c r="T90" s="7" t="s">
        <v>88</v>
      </c>
      <c r="AE90" s="7">
        <v>0</v>
      </c>
      <c r="AF90" s="7">
        <v>0</v>
      </c>
      <c r="AG90" s="7">
        <v>0</v>
      </c>
      <c r="AH90" s="7">
        <v>0</v>
      </c>
      <c r="AI90" s="7">
        <v>0</v>
      </c>
      <c r="AJ90" s="7">
        <v>0</v>
      </c>
      <c r="AK90" s="7">
        <v>0</v>
      </c>
      <c r="AL90" s="7">
        <v>0</v>
      </c>
      <c r="AM90" s="7">
        <v>0</v>
      </c>
      <c r="AN90" s="7" t="s">
        <v>120</v>
      </c>
      <c r="AO90" s="7">
        <v>0</v>
      </c>
      <c r="AP90" s="7">
        <v>20000</v>
      </c>
      <c r="AQ90" s="7">
        <v>10000</v>
      </c>
      <c r="AT90" s="9" t="str">
        <f>HYPERLINK("http://www.d20pfsrd.com/magic-items/wondrous-items#TOC-Ioun-Stones","Ioun Stone; pale lavender ellipsoid")</f>
        <v>Ioun Stone; pale lavender ellipsoid</v>
      </c>
      <c r="AU90" s="7">
        <v>434</v>
      </c>
      <c r="AV90" s="7">
        <v>0</v>
      </c>
      <c r="AW90" s="7">
        <v>0</v>
      </c>
      <c r="AX90" s="7">
        <v>0</v>
      </c>
      <c r="AY90" s="7">
        <v>0</v>
      </c>
    </row>
    <row r="91" spans="1:51" ht="13.5" customHeight="1" x14ac:dyDescent="0.25">
      <c r="A91" s="7" t="s">
        <v>275</v>
      </c>
      <c r="B91" s="8"/>
      <c r="C91" s="8"/>
      <c r="D91" s="7" t="s">
        <v>120</v>
      </c>
      <c r="E91" s="7" t="s">
        <v>265</v>
      </c>
      <c r="F91" s="8"/>
      <c r="G91" s="8"/>
      <c r="H91" s="8"/>
      <c r="I91" s="8"/>
      <c r="J91" s="8"/>
      <c r="K91" s="8"/>
      <c r="L91" s="8"/>
      <c r="M91" s="8"/>
      <c r="N91" s="7">
        <v>12</v>
      </c>
      <c r="O91" s="7" t="s">
        <v>85</v>
      </c>
      <c r="P91" s="7" t="s">
        <v>107</v>
      </c>
      <c r="Q91" s="7" t="s">
        <v>263</v>
      </c>
      <c r="R91" s="7">
        <v>10000</v>
      </c>
      <c r="S91" s="7" t="s">
        <v>94</v>
      </c>
      <c r="T91" s="7" t="s">
        <v>88</v>
      </c>
      <c r="AE91" s="7">
        <v>0</v>
      </c>
      <c r="AF91" s="7">
        <v>0</v>
      </c>
      <c r="AG91" s="7">
        <v>0</v>
      </c>
      <c r="AH91" s="7">
        <v>0</v>
      </c>
      <c r="AI91" s="7">
        <v>0</v>
      </c>
      <c r="AJ91" s="7">
        <v>0</v>
      </c>
      <c r="AK91" s="7">
        <v>0</v>
      </c>
      <c r="AL91" s="7">
        <v>0</v>
      </c>
      <c r="AM91" s="7">
        <v>0</v>
      </c>
      <c r="AN91" s="7" t="s">
        <v>120</v>
      </c>
      <c r="AO91" s="7">
        <v>0</v>
      </c>
      <c r="AP91" s="7">
        <v>20000</v>
      </c>
      <c r="AQ91" s="7">
        <v>10000</v>
      </c>
      <c r="AT91" s="9" t="str">
        <f>HYPERLINK("http://www.d20pfsrd.com/magic-items/wondrous-items#TOC-Ioun-Stones","Ioun Stone; pearly white spindle")</f>
        <v>Ioun Stone; pearly white spindle</v>
      </c>
      <c r="AU91" s="7">
        <v>435</v>
      </c>
      <c r="AV91" s="7">
        <v>0</v>
      </c>
      <c r="AW91" s="7">
        <v>0</v>
      </c>
      <c r="AX91" s="7">
        <v>0</v>
      </c>
      <c r="AY91" s="7">
        <v>0</v>
      </c>
    </row>
    <row r="92" spans="1:51" ht="13.5" customHeight="1" x14ac:dyDescent="0.25">
      <c r="A92" s="7" t="s">
        <v>276</v>
      </c>
      <c r="B92" s="8"/>
      <c r="C92" s="8"/>
      <c r="D92" s="7" t="s">
        <v>120</v>
      </c>
      <c r="E92" s="7" t="s">
        <v>265</v>
      </c>
      <c r="F92" s="8"/>
      <c r="G92" s="8"/>
      <c r="H92" s="8"/>
      <c r="I92" s="8"/>
      <c r="J92" s="8"/>
      <c r="K92" s="8"/>
      <c r="L92" s="8"/>
      <c r="M92" s="8"/>
      <c r="N92" s="7">
        <v>12</v>
      </c>
      <c r="O92" s="7" t="s">
        <v>85</v>
      </c>
      <c r="P92" s="7" t="s">
        <v>107</v>
      </c>
      <c r="Q92" s="7" t="s">
        <v>263</v>
      </c>
      <c r="R92" s="7">
        <v>15000</v>
      </c>
      <c r="S92" s="7" t="s">
        <v>94</v>
      </c>
      <c r="T92" s="7" t="s">
        <v>88</v>
      </c>
      <c r="AE92" s="7">
        <v>0</v>
      </c>
      <c r="AF92" s="7">
        <v>0</v>
      </c>
      <c r="AG92" s="7">
        <v>0</v>
      </c>
      <c r="AH92" s="7">
        <v>0</v>
      </c>
      <c r="AI92" s="7">
        <v>0</v>
      </c>
      <c r="AJ92" s="7">
        <v>0</v>
      </c>
      <c r="AK92" s="7">
        <v>0</v>
      </c>
      <c r="AL92" s="7">
        <v>0</v>
      </c>
      <c r="AM92" s="7">
        <v>0</v>
      </c>
      <c r="AN92" s="7" t="s">
        <v>120</v>
      </c>
      <c r="AO92" s="7">
        <v>0</v>
      </c>
      <c r="AP92" s="7">
        <v>30000</v>
      </c>
      <c r="AQ92" s="7">
        <v>15000</v>
      </c>
      <c r="AT92" s="9" t="str">
        <f>HYPERLINK("http://www.d20pfsrd.com/magic-items/wondrous-items#TOC-Ioun-Stones","Ioun Stone; pale green prism")</f>
        <v>Ioun Stone; pale green prism</v>
      </c>
      <c r="AU92" s="7">
        <v>436</v>
      </c>
      <c r="AV92" s="7">
        <v>0</v>
      </c>
      <c r="AW92" s="7">
        <v>0</v>
      </c>
      <c r="AX92" s="7">
        <v>0</v>
      </c>
      <c r="AY92" s="7">
        <v>0</v>
      </c>
    </row>
    <row r="93" spans="1:51" ht="13.5" customHeight="1" x14ac:dyDescent="0.25">
      <c r="A93" s="7" t="s">
        <v>277</v>
      </c>
      <c r="B93" s="8"/>
      <c r="C93" s="8"/>
      <c r="D93" s="7" t="s">
        <v>120</v>
      </c>
      <c r="E93" s="7" t="s">
        <v>265</v>
      </c>
      <c r="F93" s="8"/>
      <c r="G93" s="8"/>
      <c r="H93" s="8"/>
      <c r="I93" s="8"/>
      <c r="J93" s="8"/>
      <c r="K93" s="8"/>
      <c r="L93" s="8"/>
      <c r="M93" s="8"/>
      <c r="N93" s="7">
        <v>12</v>
      </c>
      <c r="O93" s="7" t="s">
        <v>85</v>
      </c>
      <c r="P93" s="7" t="s">
        <v>107</v>
      </c>
      <c r="Q93" s="7" t="s">
        <v>263</v>
      </c>
      <c r="R93" s="7">
        <v>15000</v>
      </c>
      <c r="S93" s="7" t="s">
        <v>94</v>
      </c>
      <c r="T93" s="7" t="s">
        <v>88</v>
      </c>
      <c r="AE93" s="7">
        <v>0</v>
      </c>
      <c r="AF93" s="7">
        <v>0</v>
      </c>
      <c r="AG93" s="7">
        <v>0</v>
      </c>
      <c r="AH93" s="7">
        <v>0</v>
      </c>
      <c r="AI93" s="7">
        <v>0</v>
      </c>
      <c r="AJ93" s="7">
        <v>0</v>
      </c>
      <c r="AK93" s="7">
        <v>0</v>
      </c>
      <c r="AL93" s="7">
        <v>0</v>
      </c>
      <c r="AM93" s="7">
        <v>0</v>
      </c>
      <c r="AN93" s="7" t="s">
        <v>120</v>
      </c>
      <c r="AO93" s="7">
        <v>0</v>
      </c>
      <c r="AP93" s="7">
        <v>30000</v>
      </c>
      <c r="AQ93" s="7">
        <v>15000</v>
      </c>
      <c r="AT93" s="9" t="str">
        <f>HYPERLINK("http://www.d20pfsrd.com/magic-items/wondrous-items#TOC-Ioun-Stones","Ioun Stone; orange prism")</f>
        <v>Ioun Stone; orange prism</v>
      </c>
      <c r="AU93" s="7">
        <v>437</v>
      </c>
      <c r="AV93" s="7">
        <v>0</v>
      </c>
      <c r="AW93" s="7">
        <v>0</v>
      </c>
      <c r="AX93" s="7">
        <v>0</v>
      </c>
      <c r="AY93" s="7">
        <v>0</v>
      </c>
    </row>
    <row r="94" spans="1:51" ht="13.5" customHeight="1" x14ac:dyDescent="0.25">
      <c r="A94" s="7" t="s">
        <v>278</v>
      </c>
      <c r="B94" s="8"/>
      <c r="C94" s="8"/>
      <c r="D94" s="7" t="s">
        <v>120</v>
      </c>
      <c r="E94" s="7" t="s">
        <v>265</v>
      </c>
      <c r="F94" s="8"/>
      <c r="G94" s="8"/>
      <c r="H94" s="8"/>
      <c r="I94" s="8"/>
      <c r="J94" s="8"/>
      <c r="K94" s="8"/>
      <c r="L94" s="8"/>
      <c r="M94" s="8"/>
      <c r="N94" s="7">
        <v>12</v>
      </c>
      <c r="O94" s="7" t="s">
        <v>85</v>
      </c>
      <c r="P94" s="7" t="s">
        <v>107</v>
      </c>
      <c r="Q94" s="7" t="s">
        <v>263</v>
      </c>
      <c r="R94" s="7">
        <v>18000</v>
      </c>
      <c r="S94" s="7" t="s">
        <v>94</v>
      </c>
      <c r="T94" s="7" t="s">
        <v>88</v>
      </c>
      <c r="AE94" s="7">
        <v>0</v>
      </c>
      <c r="AF94" s="7">
        <v>0</v>
      </c>
      <c r="AG94" s="7">
        <v>0</v>
      </c>
      <c r="AH94" s="7">
        <v>0</v>
      </c>
      <c r="AI94" s="7">
        <v>0</v>
      </c>
      <c r="AJ94" s="7">
        <v>0</v>
      </c>
      <c r="AK94" s="7">
        <v>0</v>
      </c>
      <c r="AL94" s="7">
        <v>0</v>
      </c>
      <c r="AM94" s="7">
        <v>0</v>
      </c>
      <c r="AN94" s="7" t="s">
        <v>120</v>
      </c>
      <c r="AO94" s="7">
        <v>0</v>
      </c>
      <c r="AP94" s="7">
        <v>36000</v>
      </c>
      <c r="AQ94" s="7">
        <v>18000</v>
      </c>
      <c r="AT94" s="9" t="str">
        <f>HYPERLINK("http://www.d20pfsrd.com/magic-items/wondrous-items#TOC-Ioun-Stones","Ioun Stone; vibrant purple prism")</f>
        <v>Ioun Stone; vibrant purple prism</v>
      </c>
      <c r="AU94" s="7">
        <v>438</v>
      </c>
      <c r="AV94" s="7">
        <v>0</v>
      </c>
      <c r="AW94" s="7">
        <v>0</v>
      </c>
      <c r="AX94" s="7">
        <v>0</v>
      </c>
      <c r="AY94" s="7">
        <v>0</v>
      </c>
    </row>
    <row r="95" spans="1:51" ht="13.5" customHeight="1" x14ac:dyDescent="0.25">
      <c r="A95" s="7" t="s">
        <v>279</v>
      </c>
      <c r="B95" s="8"/>
      <c r="C95" s="8"/>
      <c r="D95" s="7" t="s">
        <v>120</v>
      </c>
      <c r="E95" s="7" t="s">
        <v>265</v>
      </c>
      <c r="F95" s="8"/>
      <c r="G95" s="8"/>
      <c r="H95" s="8"/>
      <c r="I95" s="8"/>
      <c r="J95" s="8"/>
      <c r="K95" s="8"/>
      <c r="L95" s="8"/>
      <c r="M95" s="8"/>
      <c r="N95" s="7">
        <v>12</v>
      </c>
      <c r="O95" s="7" t="s">
        <v>85</v>
      </c>
      <c r="P95" s="7" t="s">
        <v>107</v>
      </c>
      <c r="Q95" s="7" t="s">
        <v>263</v>
      </c>
      <c r="R95" s="7">
        <v>20000</v>
      </c>
      <c r="S95" s="7" t="s">
        <v>94</v>
      </c>
      <c r="T95" s="7" t="s">
        <v>88</v>
      </c>
      <c r="AE95" s="7">
        <v>0</v>
      </c>
      <c r="AF95" s="7">
        <v>0</v>
      </c>
      <c r="AG95" s="7">
        <v>0</v>
      </c>
      <c r="AH95" s="7">
        <v>0</v>
      </c>
      <c r="AI95" s="7">
        <v>0</v>
      </c>
      <c r="AJ95" s="7">
        <v>0</v>
      </c>
      <c r="AK95" s="7">
        <v>0</v>
      </c>
      <c r="AL95" s="7">
        <v>0</v>
      </c>
      <c r="AM95" s="7">
        <v>0</v>
      </c>
      <c r="AN95" s="7" t="s">
        <v>120</v>
      </c>
      <c r="AO95" s="7">
        <v>0</v>
      </c>
      <c r="AP95" s="7">
        <v>40000</v>
      </c>
      <c r="AQ95" s="7">
        <v>20000</v>
      </c>
      <c r="AT95" s="9" t="str">
        <f>HYPERLINK("http://www.d20pfsrd.com/magic-items/wondrous-items#TOC-Ioun-Stones","Ioun Stone; lavender and green ellipsoid")</f>
        <v>Ioun Stone; lavender and green ellipsoid</v>
      </c>
      <c r="AU95" s="7">
        <v>439</v>
      </c>
      <c r="AV95" s="7">
        <v>0</v>
      </c>
      <c r="AW95" s="7">
        <v>0</v>
      </c>
      <c r="AX95" s="7">
        <v>0</v>
      </c>
      <c r="AY95" s="7">
        <v>0</v>
      </c>
    </row>
    <row r="96" spans="1:51" ht="13.5" customHeight="1" x14ac:dyDescent="0.25">
      <c r="A96" s="7" t="s">
        <v>280</v>
      </c>
      <c r="B96" s="8"/>
      <c r="C96" s="8"/>
      <c r="D96" s="7" t="s">
        <v>281</v>
      </c>
      <c r="E96" s="7" t="s">
        <v>126</v>
      </c>
      <c r="F96" s="7" t="s">
        <v>99</v>
      </c>
      <c r="G96" s="7" t="s">
        <v>129</v>
      </c>
      <c r="H96" s="7" t="s">
        <v>92</v>
      </c>
      <c r="I96" s="8"/>
      <c r="J96" s="8"/>
      <c r="K96" s="8"/>
      <c r="L96" s="8"/>
      <c r="M96" s="8"/>
      <c r="N96" s="7">
        <v>11</v>
      </c>
      <c r="O96" s="7" t="s">
        <v>85</v>
      </c>
      <c r="P96" s="7">
        <v>5</v>
      </c>
      <c r="Q96" s="7" t="s">
        <v>282</v>
      </c>
      <c r="R96" s="7">
        <v>6000</v>
      </c>
      <c r="S96" s="7" t="s">
        <v>94</v>
      </c>
      <c r="T96" s="7" t="s">
        <v>88</v>
      </c>
      <c r="AE96" s="7">
        <v>0</v>
      </c>
      <c r="AF96" s="7">
        <v>0</v>
      </c>
      <c r="AG96" s="7">
        <v>0</v>
      </c>
      <c r="AH96" s="7">
        <v>1</v>
      </c>
      <c r="AI96" s="7">
        <v>1</v>
      </c>
      <c r="AJ96" s="7">
        <v>1</v>
      </c>
      <c r="AK96" s="7">
        <v>0</v>
      </c>
      <c r="AL96" s="7">
        <v>0</v>
      </c>
      <c r="AM96" s="7">
        <v>1</v>
      </c>
      <c r="AN96" s="7" t="s">
        <v>91</v>
      </c>
      <c r="AO96" s="7">
        <v>5</v>
      </c>
      <c r="AP96" s="7">
        <v>12000</v>
      </c>
      <c r="AQ96" s="7">
        <v>6000</v>
      </c>
      <c r="AT96" s="9" t="str">
        <f>HYPERLINK("http://www.d20pfsrd.com/magic-items/wondrous-items#TOC-Golem-Manual","Golem Manual clay")</f>
        <v>Golem Manual clay</v>
      </c>
      <c r="AU96" s="7">
        <v>452</v>
      </c>
      <c r="AV96" s="7">
        <v>0</v>
      </c>
      <c r="AW96" s="7">
        <v>0</v>
      </c>
      <c r="AX96" s="7">
        <v>0</v>
      </c>
      <c r="AY96" s="7">
        <v>0</v>
      </c>
    </row>
    <row r="97" spans="1:51" ht="13.5" customHeight="1" x14ac:dyDescent="0.25">
      <c r="A97" s="7" t="s">
        <v>283</v>
      </c>
      <c r="B97" s="8"/>
      <c r="C97" s="8"/>
      <c r="D97" s="7" t="s">
        <v>281</v>
      </c>
      <c r="E97" s="7" t="s">
        <v>84</v>
      </c>
      <c r="F97" s="7" t="s">
        <v>129</v>
      </c>
      <c r="G97" s="7" t="s">
        <v>92</v>
      </c>
      <c r="I97" s="8"/>
      <c r="J97" s="8"/>
      <c r="K97" s="7" t="s">
        <v>284</v>
      </c>
      <c r="L97" s="8"/>
      <c r="M97" s="8"/>
      <c r="N97" s="7">
        <v>8</v>
      </c>
      <c r="O97" s="7" t="s">
        <v>85</v>
      </c>
      <c r="P97" s="7">
        <v>5</v>
      </c>
      <c r="Q97" s="7" t="s">
        <v>285</v>
      </c>
      <c r="R97" s="7">
        <v>4000</v>
      </c>
      <c r="S97" s="7" t="s">
        <v>94</v>
      </c>
      <c r="T97" s="7" t="s">
        <v>88</v>
      </c>
      <c r="AE97" s="7">
        <v>0</v>
      </c>
      <c r="AF97" s="7">
        <v>0</v>
      </c>
      <c r="AG97" s="7">
        <v>0</v>
      </c>
      <c r="AH97" s="7">
        <v>0</v>
      </c>
      <c r="AI97" s="7">
        <v>0</v>
      </c>
      <c r="AJ97" s="7">
        <v>1</v>
      </c>
      <c r="AK97" s="7">
        <v>0</v>
      </c>
      <c r="AL97" s="7">
        <v>1</v>
      </c>
      <c r="AM97" s="7">
        <v>1</v>
      </c>
      <c r="AN97" s="7" t="s">
        <v>91</v>
      </c>
      <c r="AO97" s="7">
        <v>5</v>
      </c>
      <c r="AP97" s="7">
        <v>8000</v>
      </c>
      <c r="AQ97" s="7">
        <v>4000</v>
      </c>
      <c r="AT97" s="9" t="str">
        <f>HYPERLINK("http://www.d20pfsrd.com/magic-items/wondrous-items#TOC-Golem-Manual","Golem Manual flesh")</f>
        <v>Golem Manual flesh</v>
      </c>
      <c r="AU97" s="7">
        <v>453</v>
      </c>
      <c r="AV97" s="7">
        <v>0</v>
      </c>
      <c r="AW97" s="7">
        <v>0</v>
      </c>
      <c r="AX97" s="7">
        <v>0</v>
      </c>
      <c r="AY97" s="7">
        <v>0</v>
      </c>
    </row>
    <row r="98" spans="1:51" ht="13.5" customHeight="1" x14ac:dyDescent="0.25">
      <c r="A98" s="7" t="s">
        <v>286</v>
      </c>
      <c r="B98" s="8"/>
      <c r="C98" s="8"/>
      <c r="D98" s="7" t="s">
        <v>287</v>
      </c>
      <c r="E98" s="7" t="s">
        <v>126</v>
      </c>
      <c r="F98" s="7" t="s">
        <v>129</v>
      </c>
      <c r="G98" s="7" t="s">
        <v>92</v>
      </c>
      <c r="I98" s="8"/>
      <c r="J98" s="8"/>
      <c r="K98" s="8"/>
      <c r="L98" s="8"/>
      <c r="M98" s="8"/>
      <c r="N98" s="7">
        <v>16</v>
      </c>
      <c r="O98" s="7" t="s">
        <v>85</v>
      </c>
      <c r="P98" s="7">
        <v>5</v>
      </c>
      <c r="Q98" s="7" t="s">
        <v>288</v>
      </c>
      <c r="R98" s="7">
        <v>17500</v>
      </c>
      <c r="S98" s="7" t="s">
        <v>94</v>
      </c>
      <c r="T98" s="7" t="s">
        <v>88</v>
      </c>
      <c r="AE98" s="7">
        <v>0</v>
      </c>
      <c r="AF98" s="7">
        <v>0</v>
      </c>
      <c r="AG98" s="7">
        <v>0</v>
      </c>
      <c r="AH98" s="7">
        <v>1</v>
      </c>
      <c r="AI98" s="7">
        <v>0</v>
      </c>
      <c r="AJ98" s="7">
        <v>1</v>
      </c>
      <c r="AK98" s="7">
        <v>0</v>
      </c>
      <c r="AL98" s="7">
        <v>0</v>
      </c>
      <c r="AM98" s="7">
        <v>1</v>
      </c>
      <c r="AN98" s="7" t="s">
        <v>120</v>
      </c>
      <c r="AO98" s="7">
        <v>5</v>
      </c>
      <c r="AP98" s="7">
        <v>35000</v>
      </c>
      <c r="AQ98" s="7">
        <v>17500</v>
      </c>
      <c r="AT98" s="9" t="str">
        <f>HYPERLINK("http://www.d20pfsrd.com/magic-items/wondrous-items#TOC-Golem-Manual","Golem Manual iron")</f>
        <v>Golem Manual iron</v>
      </c>
      <c r="AU98" s="7">
        <v>454</v>
      </c>
      <c r="AV98" s="7">
        <v>0</v>
      </c>
      <c r="AW98" s="7">
        <v>0</v>
      </c>
      <c r="AX98" s="7">
        <v>0</v>
      </c>
      <c r="AY98" s="7">
        <v>0</v>
      </c>
    </row>
    <row r="99" spans="1:51" ht="13.5" customHeight="1" x14ac:dyDescent="0.25">
      <c r="A99" s="7" t="s">
        <v>289</v>
      </c>
      <c r="B99" s="8"/>
      <c r="C99" s="8"/>
      <c r="D99" s="7" t="s">
        <v>287</v>
      </c>
      <c r="E99" s="7" t="s">
        <v>116</v>
      </c>
      <c r="F99" s="7" t="s">
        <v>129</v>
      </c>
      <c r="H99" s="8"/>
      <c r="I99" s="8"/>
      <c r="J99" s="8"/>
      <c r="K99" s="8"/>
      <c r="L99" s="8"/>
      <c r="M99" s="8"/>
      <c r="N99" s="7">
        <v>14</v>
      </c>
      <c r="O99" s="7" t="s">
        <v>85</v>
      </c>
      <c r="P99" s="7">
        <v>5</v>
      </c>
      <c r="Q99" s="7" t="s">
        <v>290</v>
      </c>
      <c r="R99" s="7">
        <v>11000</v>
      </c>
      <c r="S99" s="7" t="s">
        <v>94</v>
      </c>
      <c r="T99" s="7" t="s">
        <v>88</v>
      </c>
      <c r="AE99" s="7">
        <v>0</v>
      </c>
      <c r="AF99" s="7">
        <v>0</v>
      </c>
      <c r="AG99" s="7">
        <v>1</v>
      </c>
      <c r="AH99" s="7">
        <v>0</v>
      </c>
      <c r="AI99" s="7">
        <v>0</v>
      </c>
      <c r="AJ99" s="7">
        <v>1</v>
      </c>
      <c r="AK99" s="7">
        <v>0</v>
      </c>
      <c r="AL99" s="7">
        <v>0</v>
      </c>
      <c r="AM99" s="7">
        <v>0</v>
      </c>
      <c r="AN99" s="7" t="s">
        <v>120</v>
      </c>
      <c r="AO99" s="7">
        <v>5</v>
      </c>
      <c r="AP99" s="7">
        <v>22000</v>
      </c>
      <c r="AQ99" s="7">
        <v>11000</v>
      </c>
      <c r="AT99" s="9" t="str">
        <f>HYPERLINK("http://www.d20pfsrd.com/magic-items/wondrous-items#TOC-Golem-Manual","Golem Manual stone")</f>
        <v>Golem Manual stone</v>
      </c>
      <c r="AU99" s="7">
        <v>455</v>
      </c>
      <c r="AV99" s="7">
        <v>0</v>
      </c>
      <c r="AW99" s="7">
        <v>0</v>
      </c>
      <c r="AX99" s="7">
        <v>0</v>
      </c>
      <c r="AY99" s="7">
        <v>0</v>
      </c>
    </row>
    <row r="100" spans="1:51" ht="13.5" customHeight="1" x14ac:dyDescent="0.25">
      <c r="A100" s="7" t="s">
        <v>291</v>
      </c>
      <c r="B100" s="8"/>
      <c r="C100" s="8"/>
      <c r="D100" s="7" t="s">
        <v>287</v>
      </c>
      <c r="E100" s="7" t="s">
        <v>116</v>
      </c>
      <c r="F100" s="7" t="s">
        <v>129</v>
      </c>
      <c r="H100" s="8"/>
      <c r="I100" s="8"/>
      <c r="J100" s="8"/>
      <c r="K100" s="8"/>
      <c r="L100" s="8"/>
      <c r="M100" s="8"/>
      <c r="N100" s="7">
        <v>14</v>
      </c>
      <c r="O100" s="7" t="s">
        <v>85</v>
      </c>
      <c r="P100" s="7">
        <v>5</v>
      </c>
      <c r="Q100" s="7" t="s">
        <v>292</v>
      </c>
      <c r="R100" s="7">
        <v>22000</v>
      </c>
      <c r="S100" s="7" t="s">
        <v>94</v>
      </c>
      <c r="T100" s="7" t="s">
        <v>88</v>
      </c>
      <c r="AE100" s="7">
        <v>0</v>
      </c>
      <c r="AF100" s="7">
        <v>0</v>
      </c>
      <c r="AG100" s="7">
        <v>1</v>
      </c>
      <c r="AH100" s="7">
        <v>0</v>
      </c>
      <c r="AI100" s="7">
        <v>0</v>
      </c>
      <c r="AJ100" s="7">
        <v>1</v>
      </c>
      <c r="AK100" s="7">
        <v>0</v>
      </c>
      <c r="AL100" s="7">
        <v>0</v>
      </c>
      <c r="AM100" s="7">
        <v>0</v>
      </c>
      <c r="AN100" s="7" t="s">
        <v>120</v>
      </c>
      <c r="AO100" s="7">
        <v>5</v>
      </c>
      <c r="AP100" s="7">
        <v>44000</v>
      </c>
      <c r="AQ100" s="7">
        <v>22000</v>
      </c>
      <c r="AT100" s="9" t="str">
        <f>HYPERLINK("http://www.d20pfsrd.com/magic-items/wondrous-items#TOC-Golem-Manual","Golem Manual stone guardian")</f>
        <v>Golem Manual stone guardian</v>
      </c>
      <c r="AU100" s="7">
        <v>456</v>
      </c>
      <c r="AV100" s="7">
        <v>0</v>
      </c>
      <c r="AW100" s="7">
        <v>0</v>
      </c>
      <c r="AX100" s="7">
        <v>0</v>
      </c>
      <c r="AY100" s="7">
        <v>0</v>
      </c>
    </row>
    <row r="101" spans="1:51" ht="13.5" customHeight="1" x14ac:dyDescent="0.25">
      <c r="A101" s="7" t="s">
        <v>293</v>
      </c>
      <c r="B101" s="8"/>
      <c r="C101" s="8"/>
      <c r="D101" s="7" t="s">
        <v>120</v>
      </c>
      <c r="E101" s="7" t="s">
        <v>157</v>
      </c>
      <c r="F101" s="8"/>
      <c r="G101" s="8"/>
      <c r="H101" s="8"/>
      <c r="I101" s="8"/>
      <c r="J101" s="8"/>
      <c r="K101" s="8"/>
      <c r="L101" s="8"/>
      <c r="M101" s="8"/>
      <c r="N101" s="7">
        <v>17</v>
      </c>
      <c r="O101" s="7" t="s">
        <v>85</v>
      </c>
      <c r="P101" s="7">
        <v>5</v>
      </c>
      <c r="Q101" s="7" t="s">
        <v>294</v>
      </c>
      <c r="R101" s="7">
        <v>26250</v>
      </c>
      <c r="S101" s="7" t="s">
        <v>94</v>
      </c>
      <c r="T101" s="7" t="s">
        <v>88</v>
      </c>
      <c r="AE101" s="7">
        <v>0</v>
      </c>
      <c r="AF101" s="7">
        <v>0</v>
      </c>
      <c r="AG101" s="7">
        <v>0</v>
      </c>
      <c r="AH101" s="7">
        <v>0</v>
      </c>
      <c r="AI101" s="7">
        <v>0</v>
      </c>
      <c r="AJ101" s="7">
        <v>0</v>
      </c>
      <c r="AK101" s="7">
        <v>1</v>
      </c>
      <c r="AL101" s="7">
        <v>0</v>
      </c>
      <c r="AM101" s="7">
        <v>0</v>
      </c>
      <c r="AN101" s="7" t="s">
        <v>120</v>
      </c>
      <c r="AO101" s="7">
        <v>5</v>
      </c>
      <c r="AP101" s="7">
        <v>27500</v>
      </c>
      <c r="AQ101" s="7">
        <v>26250</v>
      </c>
      <c r="AT101" s="9" t="str">
        <f>HYPERLINK("http://www.d20pfsrd.com/magic-items/wondrous-items#TOC-Manual-of-Bodily-Health","Manual of Bodily Health +1")</f>
        <v>Manual of Bodily Health +1</v>
      </c>
      <c r="AU101" s="7">
        <v>457</v>
      </c>
      <c r="AV101" s="7">
        <v>0</v>
      </c>
      <c r="AW101" s="7">
        <v>0</v>
      </c>
      <c r="AX101" s="7">
        <v>0</v>
      </c>
      <c r="AY101" s="7">
        <v>0</v>
      </c>
    </row>
    <row r="102" spans="1:51" ht="13.5" customHeight="1" x14ac:dyDescent="0.25">
      <c r="A102" s="7" t="s">
        <v>295</v>
      </c>
      <c r="B102" s="8"/>
      <c r="C102" s="8"/>
      <c r="D102" s="7" t="s">
        <v>120</v>
      </c>
      <c r="E102" s="7" t="s">
        <v>157</v>
      </c>
      <c r="F102" s="8"/>
      <c r="G102" s="8"/>
      <c r="H102" s="8"/>
      <c r="I102" s="8"/>
      <c r="J102" s="8"/>
      <c r="K102" s="8"/>
      <c r="L102" s="8"/>
      <c r="M102" s="8"/>
      <c r="N102" s="7">
        <v>17</v>
      </c>
      <c r="O102" s="7" t="s">
        <v>85</v>
      </c>
      <c r="P102" s="7">
        <v>5</v>
      </c>
      <c r="Q102" s="7" t="s">
        <v>294</v>
      </c>
      <c r="R102" s="7">
        <v>52500</v>
      </c>
      <c r="S102" s="7" t="s">
        <v>94</v>
      </c>
      <c r="T102" s="7" t="s">
        <v>88</v>
      </c>
      <c r="AE102" s="7">
        <v>0</v>
      </c>
      <c r="AF102" s="7">
        <v>0</v>
      </c>
      <c r="AG102" s="7">
        <v>0</v>
      </c>
      <c r="AH102" s="7">
        <v>0</v>
      </c>
      <c r="AI102" s="7">
        <v>0</v>
      </c>
      <c r="AJ102" s="7">
        <v>0</v>
      </c>
      <c r="AK102" s="7">
        <v>1</v>
      </c>
      <c r="AL102" s="7">
        <v>0</v>
      </c>
      <c r="AM102" s="7">
        <v>0</v>
      </c>
      <c r="AN102" s="7" t="s">
        <v>120</v>
      </c>
      <c r="AO102" s="7">
        <v>5</v>
      </c>
      <c r="AP102" s="7">
        <v>55000</v>
      </c>
      <c r="AQ102" s="7">
        <v>52500</v>
      </c>
      <c r="AT102" s="9" t="str">
        <f>HYPERLINK("http://www.d20pfsrd.com/magic-items/wondrous-items#TOC-Manual-of-Bodily-Health","Manual of Bodily Health +2")</f>
        <v>Manual of Bodily Health +2</v>
      </c>
      <c r="AU102" s="7">
        <v>458</v>
      </c>
      <c r="AV102" s="7">
        <v>0</v>
      </c>
      <c r="AW102" s="7">
        <v>0</v>
      </c>
      <c r="AX102" s="7">
        <v>0</v>
      </c>
      <c r="AY102" s="7">
        <v>0</v>
      </c>
    </row>
    <row r="103" spans="1:51" ht="13.5" customHeight="1" x14ac:dyDescent="0.25">
      <c r="A103" s="7" t="s">
        <v>296</v>
      </c>
      <c r="B103" s="8"/>
      <c r="C103" s="8"/>
      <c r="D103" s="7" t="s">
        <v>120</v>
      </c>
      <c r="E103" s="7" t="s">
        <v>157</v>
      </c>
      <c r="F103" s="8"/>
      <c r="G103" s="8"/>
      <c r="H103" s="8"/>
      <c r="I103" s="8"/>
      <c r="J103" s="8"/>
      <c r="K103" s="8"/>
      <c r="L103" s="8"/>
      <c r="M103" s="8"/>
      <c r="N103" s="7">
        <v>17</v>
      </c>
      <c r="O103" s="7" t="s">
        <v>85</v>
      </c>
      <c r="P103" s="7">
        <v>5</v>
      </c>
      <c r="Q103" s="7" t="s">
        <v>294</v>
      </c>
      <c r="R103" s="7">
        <v>78750</v>
      </c>
      <c r="S103" s="7" t="s">
        <v>94</v>
      </c>
      <c r="T103" s="7" t="s">
        <v>88</v>
      </c>
      <c r="AE103" s="7">
        <v>0</v>
      </c>
      <c r="AF103" s="7">
        <v>0</v>
      </c>
      <c r="AG103" s="7">
        <v>0</v>
      </c>
      <c r="AH103" s="7">
        <v>0</v>
      </c>
      <c r="AI103" s="7">
        <v>0</v>
      </c>
      <c r="AJ103" s="7">
        <v>0</v>
      </c>
      <c r="AK103" s="7">
        <v>1</v>
      </c>
      <c r="AL103" s="7">
        <v>0</v>
      </c>
      <c r="AM103" s="7">
        <v>0</v>
      </c>
      <c r="AN103" s="7" t="s">
        <v>120</v>
      </c>
      <c r="AO103" s="7">
        <v>5</v>
      </c>
      <c r="AP103" s="7">
        <v>82500</v>
      </c>
      <c r="AQ103" s="7">
        <v>78750</v>
      </c>
      <c r="AT103" s="9" t="str">
        <f>HYPERLINK("http://www.d20pfsrd.com/magic-items/wondrous-items#TOC-Manual-of-Bodily-Health","Manual of Bodily Health +3")</f>
        <v>Manual of Bodily Health +3</v>
      </c>
      <c r="AU103" s="7">
        <v>459</v>
      </c>
      <c r="AV103" s="7">
        <v>0</v>
      </c>
      <c r="AW103" s="7">
        <v>0</v>
      </c>
      <c r="AX103" s="7">
        <v>0</v>
      </c>
      <c r="AY103" s="7">
        <v>0</v>
      </c>
    </row>
    <row r="104" spans="1:51" ht="13.5" customHeight="1" x14ac:dyDescent="0.25">
      <c r="A104" s="7" t="s">
        <v>297</v>
      </c>
      <c r="B104" s="8"/>
      <c r="C104" s="8"/>
      <c r="D104" s="7" t="s">
        <v>120</v>
      </c>
      <c r="E104" s="7" t="s">
        <v>157</v>
      </c>
      <c r="F104" s="8"/>
      <c r="G104" s="8"/>
      <c r="H104" s="8"/>
      <c r="I104" s="8"/>
      <c r="J104" s="8"/>
      <c r="K104" s="8"/>
      <c r="L104" s="8"/>
      <c r="M104" s="8"/>
      <c r="N104" s="7">
        <v>17</v>
      </c>
      <c r="O104" s="7" t="s">
        <v>85</v>
      </c>
      <c r="P104" s="7">
        <v>5</v>
      </c>
      <c r="Q104" s="7" t="s">
        <v>294</v>
      </c>
      <c r="R104" s="7">
        <v>105500</v>
      </c>
      <c r="S104" s="7" t="s">
        <v>94</v>
      </c>
      <c r="T104" s="7" t="s">
        <v>88</v>
      </c>
      <c r="AE104" s="7">
        <v>0</v>
      </c>
      <c r="AF104" s="7">
        <v>0</v>
      </c>
      <c r="AG104" s="7">
        <v>0</v>
      </c>
      <c r="AH104" s="7">
        <v>0</v>
      </c>
      <c r="AI104" s="7">
        <v>0</v>
      </c>
      <c r="AJ104" s="7">
        <v>0</v>
      </c>
      <c r="AK104" s="7">
        <v>1</v>
      </c>
      <c r="AL104" s="7">
        <v>0</v>
      </c>
      <c r="AM104" s="7">
        <v>0</v>
      </c>
      <c r="AN104" s="7" t="s">
        <v>120</v>
      </c>
      <c r="AO104" s="7">
        <v>5</v>
      </c>
      <c r="AP104" s="7">
        <v>110000</v>
      </c>
      <c r="AQ104" s="7">
        <v>105500</v>
      </c>
      <c r="AT104" s="9" t="str">
        <f>HYPERLINK("http://www.d20pfsrd.com/magic-items/wondrous-items#TOC-Manual-of-Bodily-Health","Manual of Bodily Health +4")</f>
        <v>Manual of Bodily Health +4</v>
      </c>
      <c r="AU104" s="7">
        <v>460</v>
      </c>
      <c r="AV104" s="7">
        <v>0</v>
      </c>
      <c r="AW104" s="7">
        <v>0</v>
      </c>
      <c r="AX104" s="7">
        <v>0</v>
      </c>
      <c r="AY104" s="7">
        <v>0</v>
      </c>
    </row>
    <row r="105" spans="1:51" ht="13.5" customHeight="1" x14ac:dyDescent="0.25">
      <c r="A105" s="7" t="s">
        <v>298</v>
      </c>
      <c r="B105" s="8"/>
      <c r="C105" s="8"/>
      <c r="D105" s="7" t="s">
        <v>120</v>
      </c>
      <c r="E105" s="7" t="s">
        <v>157</v>
      </c>
      <c r="F105" s="8"/>
      <c r="G105" s="8"/>
      <c r="H105" s="8"/>
      <c r="I105" s="8"/>
      <c r="J105" s="8"/>
      <c r="K105" s="8"/>
      <c r="L105" s="8"/>
      <c r="M105" s="8"/>
      <c r="N105" s="7">
        <v>17</v>
      </c>
      <c r="O105" s="7" t="s">
        <v>85</v>
      </c>
      <c r="P105" s="7">
        <v>5</v>
      </c>
      <c r="Q105" s="7" t="s">
        <v>294</v>
      </c>
      <c r="R105" s="7">
        <v>131250</v>
      </c>
      <c r="S105" s="7" t="s">
        <v>94</v>
      </c>
      <c r="T105" s="7" t="s">
        <v>88</v>
      </c>
      <c r="AE105" s="7">
        <v>0</v>
      </c>
      <c r="AF105" s="7">
        <v>0</v>
      </c>
      <c r="AG105" s="7">
        <v>0</v>
      </c>
      <c r="AH105" s="7">
        <v>0</v>
      </c>
      <c r="AI105" s="7">
        <v>0</v>
      </c>
      <c r="AJ105" s="7">
        <v>0</v>
      </c>
      <c r="AK105" s="7">
        <v>1</v>
      </c>
      <c r="AL105" s="7">
        <v>0</v>
      </c>
      <c r="AM105" s="7">
        <v>0</v>
      </c>
      <c r="AN105" s="7" t="s">
        <v>120</v>
      </c>
      <c r="AO105" s="7">
        <v>5</v>
      </c>
      <c r="AP105" s="7">
        <v>137500</v>
      </c>
      <c r="AQ105" s="7">
        <v>131250</v>
      </c>
      <c r="AT105" s="9" t="str">
        <f>HYPERLINK("http://www.d20pfsrd.com/magic-items/wondrous-items#TOC-Manual-of-Bodily-Health","Manual of Bodily Health +5")</f>
        <v>Manual of Bodily Health +5</v>
      </c>
      <c r="AU105" s="7">
        <v>461</v>
      </c>
      <c r="AV105" s="7">
        <v>0</v>
      </c>
      <c r="AW105" s="7">
        <v>0</v>
      </c>
      <c r="AX105" s="7">
        <v>0</v>
      </c>
      <c r="AY105" s="7">
        <v>0</v>
      </c>
    </row>
    <row r="106" spans="1:51" ht="13.5" customHeight="1" x14ac:dyDescent="0.25">
      <c r="A106" s="7" t="s">
        <v>299</v>
      </c>
      <c r="B106" s="8"/>
      <c r="C106" s="8"/>
      <c r="D106" s="7" t="s">
        <v>120</v>
      </c>
      <c r="E106" s="7" t="s">
        <v>157</v>
      </c>
      <c r="F106" s="8"/>
      <c r="G106" s="8"/>
      <c r="H106" s="8"/>
      <c r="I106" s="8"/>
      <c r="J106" s="8"/>
      <c r="K106" s="8"/>
      <c r="L106" s="8"/>
      <c r="M106" s="8"/>
      <c r="N106" s="7">
        <v>17</v>
      </c>
      <c r="O106" s="7" t="s">
        <v>85</v>
      </c>
      <c r="P106" s="7">
        <v>5</v>
      </c>
      <c r="Q106" s="7" t="s">
        <v>294</v>
      </c>
      <c r="R106" s="7">
        <v>26250</v>
      </c>
      <c r="S106" s="7" t="s">
        <v>94</v>
      </c>
      <c r="T106" s="7" t="s">
        <v>88</v>
      </c>
      <c r="AE106" s="7">
        <v>0</v>
      </c>
      <c r="AF106" s="7">
        <v>0</v>
      </c>
      <c r="AG106" s="7">
        <v>0</v>
      </c>
      <c r="AH106" s="7">
        <v>0</v>
      </c>
      <c r="AI106" s="7">
        <v>0</v>
      </c>
      <c r="AJ106" s="7">
        <v>0</v>
      </c>
      <c r="AK106" s="7">
        <v>1</v>
      </c>
      <c r="AL106" s="7">
        <v>0</v>
      </c>
      <c r="AM106" s="7">
        <v>0</v>
      </c>
      <c r="AN106" s="7" t="s">
        <v>120</v>
      </c>
      <c r="AO106" s="7">
        <v>5</v>
      </c>
      <c r="AP106" s="7">
        <v>27500</v>
      </c>
      <c r="AQ106" s="7">
        <v>26250</v>
      </c>
      <c r="AT106" s="9" t="str">
        <f>HYPERLINK("http://www.d20pfsrd.com/magic-items/wondrous-items#TOC-Manual-of-Gainful-Exercise","Manual of Gainful Exercise +1")</f>
        <v>Manual of Gainful Exercise +1</v>
      </c>
      <c r="AU106" s="7">
        <v>462</v>
      </c>
      <c r="AV106" s="7">
        <v>0</v>
      </c>
      <c r="AW106" s="7">
        <v>0</v>
      </c>
      <c r="AX106" s="7">
        <v>0</v>
      </c>
      <c r="AY106" s="7">
        <v>0</v>
      </c>
    </row>
    <row r="107" spans="1:51" ht="13.5" customHeight="1" x14ac:dyDescent="0.25">
      <c r="A107" s="7" t="s">
        <v>300</v>
      </c>
      <c r="B107" s="8"/>
      <c r="C107" s="8"/>
      <c r="D107" s="7" t="s">
        <v>120</v>
      </c>
      <c r="E107" s="7" t="s">
        <v>157</v>
      </c>
      <c r="F107" s="8"/>
      <c r="G107" s="8"/>
      <c r="H107" s="8"/>
      <c r="I107" s="8"/>
      <c r="J107" s="8"/>
      <c r="K107" s="8"/>
      <c r="L107" s="8"/>
      <c r="M107" s="8"/>
      <c r="N107" s="7">
        <v>17</v>
      </c>
      <c r="O107" s="7" t="s">
        <v>85</v>
      </c>
      <c r="P107" s="7">
        <v>5</v>
      </c>
      <c r="Q107" s="7" t="s">
        <v>294</v>
      </c>
      <c r="R107" s="7">
        <v>52500</v>
      </c>
      <c r="S107" s="7" t="s">
        <v>94</v>
      </c>
      <c r="T107" s="7" t="s">
        <v>88</v>
      </c>
      <c r="AE107" s="7">
        <v>0</v>
      </c>
      <c r="AF107" s="7">
        <v>0</v>
      </c>
      <c r="AG107" s="7">
        <v>0</v>
      </c>
      <c r="AH107" s="7">
        <v>0</v>
      </c>
      <c r="AI107" s="7">
        <v>0</v>
      </c>
      <c r="AJ107" s="7">
        <v>0</v>
      </c>
      <c r="AK107" s="7">
        <v>1</v>
      </c>
      <c r="AL107" s="7">
        <v>0</v>
      </c>
      <c r="AM107" s="7">
        <v>0</v>
      </c>
      <c r="AN107" s="7" t="s">
        <v>120</v>
      </c>
      <c r="AO107" s="7">
        <v>5</v>
      </c>
      <c r="AP107" s="7">
        <v>55000</v>
      </c>
      <c r="AQ107" s="7">
        <v>52500</v>
      </c>
      <c r="AT107" s="9" t="str">
        <f>HYPERLINK("http://www.d20pfsrd.com/magic-items/wondrous-items#TOC-Manual-of-Gainful-Exercise","Manual of Gainful Exercise +2")</f>
        <v>Manual of Gainful Exercise +2</v>
      </c>
      <c r="AU107" s="7">
        <v>463</v>
      </c>
      <c r="AV107" s="7">
        <v>0</v>
      </c>
      <c r="AW107" s="7">
        <v>0</v>
      </c>
      <c r="AX107" s="7">
        <v>0</v>
      </c>
      <c r="AY107" s="7">
        <v>0</v>
      </c>
    </row>
    <row r="108" spans="1:51" ht="13.5" customHeight="1" x14ac:dyDescent="0.25">
      <c r="A108" s="7" t="s">
        <v>301</v>
      </c>
      <c r="B108" s="8"/>
      <c r="C108" s="8"/>
      <c r="D108" s="7" t="s">
        <v>120</v>
      </c>
      <c r="E108" s="7" t="s">
        <v>157</v>
      </c>
      <c r="F108" s="8"/>
      <c r="G108" s="8"/>
      <c r="H108" s="8"/>
      <c r="I108" s="8"/>
      <c r="J108" s="8"/>
      <c r="K108" s="8"/>
      <c r="L108" s="8"/>
      <c r="M108" s="8"/>
      <c r="N108" s="7">
        <v>17</v>
      </c>
      <c r="O108" s="7" t="s">
        <v>85</v>
      </c>
      <c r="P108" s="7">
        <v>5</v>
      </c>
      <c r="Q108" s="7" t="s">
        <v>294</v>
      </c>
      <c r="R108" s="7">
        <v>78750</v>
      </c>
      <c r="S108" s="7" t="s">
        <v>94</v>
      </c>
      <c r="T108" s="7" t="s">
        <v>88</v>
      </c>
      <c r="AE108" s="7">
        <v>0</v>
      </c>
      <c r="AF108" s="7">
        <v>0</v>
      </c>
      <c r="AG108" s="7">
        <v>0</v>
      </c>
      <c r="AH108" s="7">
        <v>0</v>
      </c>
      <c r="AI108" s="7">
        <v>0</v>
      </c>
      <c r="AJ108" s="7">
        <v>0</v>
      </c>
      <c r="AK108" s="7">
        <v>1</v>
      </c>
      <c r="AL108" s="7">
        <v>0</v>
      </c>
      <c r="AM108" s="7">
        <v>0</v>
      </c>
      <c r="AN108" s="7" t="s">
        <v>120</v>
      </c>
      <c r="AO108" s="7">
        <v>5</v>
      </c>
      <c r="AP108" s="7">
        <v>82500</v>
      </c>
      <c r="AQ108" s="7">
        <v>78750</v>
      </c>
      <c r="AT108" s="9" t="str">
        <f>HYPERLINK("http://www.d20pfsrd.com/magic-items/wondrous-items#TOC-Manual-of-Gainful-Exercise","Manual of Gainful Exercise +3")</f>
        <v>Manual of Gainful Exercise +3</v>
      </c>
      <c r="AU108" s="7">
        <v>464</v>
      </c>
      <c r="AV108" s="7">
        <v>0</v>
      </c>
      <c r="AW108" s="7">
        <v>0</v>
      </c>
      <c r="AX108" s="7">
        <v>0</v>
      </c>
      <c r="AY108" s="7">
        <v>0</v>
      </c>
    </row>
    <row r="109" spans="1:51" ht="13.5" customHeight="1" x14ac:dyDescent="0.25">
      <c r="A109" s="7" t="s">
        <v>302</v>
      </c>
      <c r="B109" s="8"/>
      <c r="C109" s="8"/>
      <c r="D109" s="7" t="s">
        <v>120</v>
      </c>
      <c r="E109" s="7" t="s">
        <v>157</v>
      </c>
      <c r="F109" s="8"/>
      <c r="G109" s="8"/>
      <c r="H109" s="8"/>
      <c r="I109" s="8"/>
      <c r="J109" s="8"/>
      <c r="K109" s="8"/>
      <c r="L109" s="8"/>
      <c r="M109" s="8"/>
      <c r="N109" s="7">
        <v>17</v>
      </c>
      <c r="O109" s="7" t="s">
        <v>85</v>
      </c>
      <c r="P109" s="7">
        <v>5</v>
      </c>
      <c r="Q109" s="7" t="s">
        <v>294</v>
      </c>
      <c r="R109" s="7">
        <v>105000</v>
      </c>
      <c r="S109" s="7" t="s">
        <v>94</v>
      </c>
      <c r="T109" s="7" t="s">
        <v>88</v>
      </c>
      <c r="AE109" s="7">
        <v>0</v>
      </c>
      <c r="AF109" s="7">
        <v>0</v>
      </c>
      <c r="AG109" s="7">
        <v>0</v>
      </c>
      <c r="AH109" s="7">
        <v>0</v>
      </c>
      <c r="AI109" s="7">
        <v>0</v>
      </c>
      <c r="AJ109" s="7">
        <v>0</v>
      </c>
      <c r="AK109" s="7">
        <v>1</v>
      </c>
      <c r="AL109" s="7">
        <v>0</v>
      </c>
      <c r="AM109" s="7">
        <v>0</v>
      </c>
      <c r="AN109" s="7" t="s">
        <v>120</v>
      </c>
      <c r="AO109" s="7">
        <v>5</v>
      </c>
      <c r="AP109" s="7">
        <v>110000</v>
      </c>
      <c r="AQ109" s="7">
        <v>105000</v>
      </c>
      <c r="AT109" s="9" t="str">
        <f>HYPERLINK("http://www.d20pfsrd.com/magic-items/wondrous-items#TOC-Manual-of-Gainful-Exercise","Manual of Gainful Exercise +4")</f>
        <v>Manual of Gainful Exercise +4</v>
      </c>
      <c r="AU109" s="7">
        <v>465</v>
      </c>
      <c r="AV109" s="7">
        <v>0</v>
      </c>
      <c r="AW109" s="7">
        <v>0</v>
      </c>
      <c r="AX109" s="7">
        <v>0</v>
      </c>
      <c r="AY109" s="7">
        <v>0</v>
      </c>
    </row>
    <row r="110" spans="1:51" ht="13.5" customHeight="1" x14ac:dyDescent="0.25">
      <c r="A110" s="7" t="s">
        <v>303</v>
      </c>
      <c r="B110" s="8"/>
      <c r="C110" s="8"/>
      <c r="D110" s="7" t="s">
        <v>120</v>
      </c>
      <c r="E110" s="7" t="s">
        <v>157</v>
      </c>
      <c r="F110" s="8"/>
      <c r="G110" s="8"/>
      <c r="H110" s="8"/>
      <c r="I110" s="8"/>
      <c r="J110" s="8"/>
      <c r="K110" s="8"/>
      <c r="L110" s="8"/>
      <c r="M110" s="8"/>
      <c r="N110" s="7">
        <v>17</v>
      </c>
      <c r="O110" s="7" t="s">
        <v>85</v>
      </c>
      <c r="P110" s="7">
        <v>5</v>
      </c>
      <c r="Q110" s="7" t="s">
        <v>294</v>
      </c>
      <c r="R110" s="7">
        <v>131250</v>
      </c>
      <c r="S110" s="7" t="s">
        <v>94</v>
      </c>
      <c r="T110" s="7" t="s">
        <v>88</v>
      </c>
      <c r="AE110" s="7">
        <v>0</v>
      </c>
      <c r="AF110" s="7">
        <v>0</v>
      </c>
      <c r="AG110" s="7">
        <v>0</v>
      </c>
      <c r="AH110" s="7">
        <v>0</v>
      </c>
      <c r="AI110" s="7">
        <v>0</v>
      </c>
      <c r="AJ110" s="7">
        <v>0</v>
      </c>
      <c r="AK110" s="7">
        <v>1</v>
      </c>
      <c r="AL110" s="7">
        <v>0</v>
      </c>
      <c r="AM110" s="7">
        <v>0</v>
      </c>
      <c r="AN110" s="7" t="s">
        <v>120</v>
      </c>
      <c r="AO110" s="7">
        <v>5</v>
      </c>
      <c r="AP110" s="7">
        <v>137500</v>
      </c>
      <c r="AQ110" s="7">
        <v>131250</v>
      </c>
      <c r="AT110" s="9" t="str">
        <f>HYPERLINK("http://www.d20pfsrd.com/magic-items/wondrous-items#TOC-Manual-of-Gainful-Exercise","Manual of Gainful Exercise +5")</f>
        <v>Manual of Gainful Exercise +5</v>
      </c>
      <c r="AU110" s="7">
        <v>466</v>
      </c>
      <c r="AV110" s="7">
        <v>0</v>
      </c>
      <c r="AW110" s="7">
        <v>0</v>
      </c>
      <c r="AX110" s="7">
        <v>0</v>
      </c>
      <c r="AY110" s="7">
        <v>0</v>
      </c>
    </row>
    <row r="111" spans="1:51" ht="13.5" customHeight="1" x14ac:dyDescent="0.25">
      <c r="A111" s="7" t="s">
        <v>304</v>
      </c>
      <c r="B111" s="8"/>
      <c r="C111" s="8"/>
      <c r="D111" s="7" t="s">
        <v>120</v>
      </c>
      <c r="E111" s="7" t="s">
        <v>157</v>
      </c>
      <c r="F111" s="8"/>
      <c r="G111" s="8"/>
      <c r="H111" s="8"/>
      <c r="I111" s="8"/>
      <c r="J111" s="8"/>
      <c r="K111" s="8"/>
      <c r="L111" s="8"/>
      <c r="M111" s="8"/>
      <c r="N111" s="7">
        <v>17</v>
      </c>
      <c r="O111" s="7" t="s">
        <v>85</v>
      </c>
      <c r="P111" s="7">
        <v>5</v>
      </c>
      <c r="Q111" s="7" t="s">
        <v>294</v>
      </c>
      <c r="R111" s="7">
        <v>26250</v>
      </c>
      <c r="S111" s="7" t="s">
        <v>94</v>
      </c>
      <c r="T111" s="7" t="s">
        <v>88</v>
      </c>
      <c r="AE111" s="7">
        <v>0</v>
      </c>
      <c r="AF111" s="7">
        <v>0</v>
      </c>
      <c r="AG111" s="7">
        <v>0</v>
      </c>
      <c r="AH111" s="7">
        <v>0</v>
      </c>
      <c r="AI111" s="7">
        <v>0</v>
      </c>
      <c r="AJ111" s="7">
        <v>0</v>
      </c>
      <c r="AK111" s="7">
        <v>1</v>
      </c>
      <c r="AL111" s="7">
        <v>0</v>
      </c>
      <c r="AM111" s="7">
        <v>0</v>
      </c>
      <c r="AN111" s="7" t="s">
        <v>120</v>
      </c>
      <c r="AO111" s="7">
        <v>5</v>
      </c>
      <c r="AP111" s="7">
        <v>27500</v>
      </c>
      <c r="AQ111" s="7">
        <v>26250</v>
      </c>
      <c r="AT111" s="9" t="str">
        <f>HYPERLINK("http://www.d20pfsrd.com/magic-items/wondrous-items#TOC-Manual-of-Quickness-of-Action","Manual of Quickness of Action +1")</f>
        <v>Manual of Quickness of Action +1</v>
      </c>
      <c r="AU111" s="7">
        <v>467</v>
      </c>
      <c r="AV111" s="7">
        <v>0</v>
      </c>
      <c r="AW111" s="7">
        <v>0</v>
      </c>
      <c r="AX111" s="7">
        <v>0</v>
      </c>
      <c r="AY111" s="7">
        <v>0</v>
      </c>
    </row>
    <row r="112" spans="1:51" ht="13.5" customHeight="1" x14ac:dyDescent="0.25">
      <c r="A112" s="7" t="s">
        <v>305</v>
      </c>
      <c r="B112" s="8"/>
      <c r="C112" s="8"/>
      <c r="D112" s="7" t="s">
        <v>120</v>
      </c>
      <c r="E112" s="7" t="s">
        <v>157</v>
      </c>
      <c r="F112" s="8"/>
      <c r="G112" s="8"/>
      <c r="H112" s="8"/>
      <c r="I112" s="8"/>
      <c r="J112" s="8"/>
      <c r="K112" s="8"/>
      <c r="L112" s="8"/>
      <c r="M112" s="8"/>
      <c r="N112" s="7">
        <v>17</v>
      </c>
      <c r="O112" s="7" t="s">
        <v>85</v>
      </c>
      <c r="P112" s="7">
        <v>5</v>
      </c>
      <c r="Q112" s="7" t="s">
        <v>294</v>
      </c>
      <c r="R112" s="7">
        <v>52500</v>
      </c>
      <c r="S112" s="7" t="s">
        <v>94</v>
      </c>
      <c r="T112" s="7" t="s">
        <v>88</v>
      </c>
      <c r="AE112" s="7">
        <v>0</v>
      </c>
      <c r="AF112" s="7">
        <v>0</v>
      </c>
      <c r="AG112" s="7">
        <v>0</v>
      </c>
      <c r="AH112" s="7">
        <v>0</v>
      </c>
      <c r="AI112" s="7">
        <v>0</v>
      </c>
      <c r="AJ112" s="7">
        <v>0</v>
      </c>
      <c r="AK112" s="7">
        <v>1</v>
      </c>
      <c r="AL112" s="7">
        <v>0</v>
      </c>
      <c r="AM112" s="7">
        <v>0</v>
      </c>
      <c r="AN112" s="7" t="s">
        <v>120</v>
      </c>
      <c r="AO112" s="7">
        <v>5</v>
      </c>
      <c r="AP112" s="7">
        <v>55000</v>
      </c>
      <c r="AQ112" s="7">
        <v>52500</v>
      </c>
      <c r="AT112" s="9" t="str">
        <f>HYPERLINK("http://www.d20pfsrd.com/magic-items/wondrous-items#TOC-Manual-of-Quickness-of-Action","Manual of Quickness of Action +2")</f>
        <v>Manual of Quickness of Action +2</v>
      </c>
      <c r="AU112" s="7">
        <v>468</v>
      </c>
      <c r="AV112" s="7">
        <v>0</v>
      </c>
      <c r="AW112" s="7">
        <v>0</v>
      </c>
      <c r="AX112" s="7">
        <v>0</v>
      </c>
      <c r="AY112" s="7">
        <v>0</v>
      </c>
    </row>
    <row r="113" spans="1:51" ht="13.5" customHeight="1" x14ac:dyDescent="0.25">
      <c r="A113" s="7" t="s">
        <v>306</v>
      </c>
      <c r="B113" s="8"/>
      <c r="C113" s="8"/>
      <c r="D113" s="7" t="s">
        <v>120</v>
      </c>
      <c r="E113" s="7" t="s">
        <v>157</v>
      </c>
      <c r="F113" s="8"/>
      <c r="G113" s="8"/>
      <c r="H113" s="8"/>
      <c r="I113" s="8"/>
      <c r="J113" s="8"/>
      <c r="K113" s="8"/>
      <c r="L113" s="8"/>
      <c r="M113" s="8"/>
      <c r="N113" s="7">
        <v>17</v>
      </c>
      <c r="O113" s="7" t="s">
        <v>85</v>
      </c>
      <c r="P113" s="7">
        <v>5</v>
      </c>
      <c r="Q113" s="7" t="s">
        <v>294</v>
      </c>
      <c r="R113" s="7">
        <v>78750</v>
      </c>
      <c r="S113" s="7" t="s">
        <v>94</v>
      </c>
      <c r="T113" s="7" t="s">
        <v>88</v>
      </c>
      <c r="AE113" s="7">
        <v>0</v>
      </c>
      <c r="AF113" s="7">
        <v>0</v>
      </c>
      <c r="AG113" s="7">
        <v>0</v>
      </c>
      <c r="AH113" s="7">
        <v>0</v>
      </c>
      <c r="AI113" s="7">
        <v>0</v>
      </c>
      <c r="AJ113" s="7">
        <v>0</v>
      </c>
      <c r="AK113" s="7">
        <v>1</v>
      </c>
      <c r="AL113" s="7">
        <v>0</v>
      </c>
      <c r="AM113" s="7">
        <v>0</v>
      </c>
      <c r="AN113" s="7" t="s">
        <v>120</v>
      </c>
      <c r="AO113" s="7">
        <v>5</v>
      </c>
      <c r="AP113" s="7">
        <v>82500</v>
      </c>
      <c r="AQ113" s="7">
        <v>78750</v>
      </c>
      <c r="AT113" s="9" t="str">
        <f>HYPERLINK("http://www.d20pfsrd.com/magic-items/wondrous-items#TOC-Manual-of-Quickness-of-Action","Manual of Quickness of Action +3")</f>
        <v>Manual of Quickness of Action +3</v>
      </c>
      <c r="AU113" s="7">
        <v>469</v>
      </c>
      <c r="AV113" s="7">
        <v>0</v>
      </c>
      <c r="AW113" s="7">
        <v>0</v>
      </c>
      <c r="AX113" s="7">
        <v>0</v>
      </c>
      <c r="AY113" s="7">
        <v>0</v>
      </c>
    </row>
    <row r="114" spans="1:51" ht="13.5" customHeight="1" x14ac:dyDescent="0.25">
      <c r="A114" s="7" t="s">
        <v>307</v>
      </c>
      <c r="B114" s="8"/>
      <c r="C114" s="8"/>
      <c r="D114" s="7" t="s">
        <v>120</v>
      </c>
      <c r="E114" s="7" t="s">
        <v>157</v>
      </c>
      <c r="F114" s="8"/>
      <c r="G114" s="8"/>
      <c r="H114" s="8"/>
      <c r="I114" s="8"/>
      <c r="J114" s="8"/>
      <c r="K114" s="8"/>
      <c r="L114" s="8"/>
      <c r="M114" s="8"/>
      <c r="N114" s="7">
        <v>17</v>
      </c>
      <c r="O114" s="7" t="s">
        <v>85</v>
      </c>
      <c r="P114" s="7">
        <v>5</v>
      </c>
      <c r="Q114" s="7" t="s">
        <v>294</v>
      </c>
      <c r="R114" s="7">
        <v>105000</v>
      </c>
      <c r="S114" s="7" t="s">
        <v>94</v>
      </c>
      <c r="T114" s="7" t="s">
        <v>88</v>
      </c>
      <c r="AE114" s="7">
        <v>0</v>
      </c>
      <c r="AF114" s="7">
        <v>0</v>
      </c>
      <c r="AG114" s="7">
        <v>0</v>
      </c>
      <c r="AH114" s="7">
        <v>0</v>
      </c>
      <c r="AI114" s="7">
        <v>0</v>
      </c>
      <c r="AJ114" s="7">
        <v>0</v>
      </c>
      <c r="AK114" s="7">
        <v>1</v>
      </c>
      <c r="AL114" s="7">
        <v>0</v>
      </c>
      <c r="AM114" s="7">
        <v>0</v>
      </c>
      <c r="AN114" s="7" t="s">
        <v>120</v>
      </c>
      <c r="AO114" s="7">
        <v>5</v>
      </c>
      <c r="AP114" s="7">
        <v>110000</v>
      </c>
      <c r="AQ114" s="7">
        <v>105000</v>
      </c>
      <c r="AT114" s="9" t="str">
        <f>HYPERLINK("http://www.d20pfsrd.com/magic-items/wondrous-items#TOC-Manual-of-Quickness-of-Action","Manual of Quickness of Action +4")</f>
        <v>Manual of Quickness of Action +4</v>
      </c>
      <c r="AU114" s="7">
        <v>470</v>
      </c>
      <c r="AV114" s="7">
        <v>0</v>
      </c>
      <c r="AW114" s="7">
        <v>0</v>
      </c>
      <c r="AX114" s="7">
        <v>0</v>
      </c>
      <c r="AY114" s="7">
        <v>0</v>
      </c>
    </row>
    <row r="115" spans="1:51" ht="13.5" customHeight="1" x14ac:dyDescent="0.25">
      <c r="A115" s="7" t="s">
        <v>308</v>
      </c>
      <c r="B115" s="8"/>
      <c r="C115" s="8"/>
      <c r="D115" s="7" t="s">
        <v>120</v>
      </c>
      <c r="E115" s="7" t="s">
        <v>157</v>
      </c>
      <c r="F115" s="8"/>
      <c r="G115" s="8"/>
      <c r="H115" s="8"/>
      <c r="I115" s="8"/>
      <c r="J115" s="8"/>
      <c r="K115" s="8"/>
      <c r="L115" s="8"/>
      <c r="M115" s="8"/>
      <c r="N115" s="7">
        <v>17</v>
      </c>
      <c r="O115" s="7" t="s">
        <v>85</v>
      </c>
      <c r="P115" s="7">
        <v>5</v>
      </c>
      <c r="Q115" s="7" t="s">
        <v>294</v>
      </c>
      <c r="R115" s="7">
        <v>131250</v>
      </c>
      <c r="S115" s="7" t="s">
        <v>94</v>
      </c>
      <c r="T115" s="7" t="s">
        <v>88</v>
      </c>
      <c r="AE115" s="7">
        <v>0</v>
      </c>
      <c r="AF115" s="7">
        <v>0</v>
      </c>
      <c r="AG115" s="7">
        <v>0</v>
      </c>
      <c r="AH115" s="7">
        <v>0</v>
      </c>
      <c r="AI115" s="7">
        <v>0</v>
      </c>
      <c r="AJ115" s="7">
        <v>0</v>
      </c>
      <c r="AK115" s="7">
        <v>1</v>
      </c>
      <c r="AL115" s="7">
        <v>0</v>
      </c>
      <c r="AM115" s="7">
        <v>0</v>
      </c>
      <c r="AN115" s="7" t="s">
        <v>120</v>
      </c>
      <c r="AO115" s="7">
        <v>5</v>
      </c>
      <c r="AP115" s="7">
        <v>137500</v>
      </c>
      <c r="AQ115" s="7">
        <v>131250</v>
      </c>
      <c r="AT115" s="9" t="str">
        <f>HYPERLINK("http://www.d20pfsrd.com/magic-items/wondrous-items#TOC-Manual-of-Quickness-of-Action","Manual of Quickness of Action +5")</f>
        <v>Manual of Quickness of Action +5</v>
      </c>
      <c r="AU115" s="7">
        <v>471</v>
      </c>
      <c r="AV115" s="7">
        <v>0</v>
      </c>
      <c r="AW115" s="7">
        <v>0</v>
      </c>
      <c r="AX115" s="7">
        <v>0</v>
      </c>
      <c r="AY115" s="7">
        <v>0</v>
      </c>
    </row>
    <row r="116" spans="1:51" ht="13.5" customHeight="1" x14ac:dyDescent="0.25">
      <c r="A116" s="7" t="s">
        <v>309</v>
      </c>
      <c r="B116" s="8"/>
      <c r="C116" s="8"/>
      <c r="D116" s="7" t="s">
        <v>120</v>
      </c>
      <c r="E116" s="7" t="s">
        <v>157</v>
      </c>
      <c r="F116" s="8"/>
      <c r="G116" s="8"/>
      <c r="H116" s="8"/>
      <c r="I116" s="8"/>
      <c r="J116" s="8"/>
      <c r="K116" s="8"/>
      <c r="L116" s="8"/>
      <c r="M116" s="8"/>
      <c r="N116" s="7">
        <v>17</v>
      </c>
      <c r="O116" s="7" t="s">
        <v>85</v>
      </c>
      <c r="P116" s="7">
        <v>5</v>
      </c>
      <c r="Q116" s="7" t="s">
        <v>310</v>
      </c>
      <c r="R116" s="7">
        <v>26250</v>
      </c>
      <c r="S116" s="7" t="s">
        <v>94</v>
      </c>
      <c r="T116" s="7" t="s">
        <v>88</v>
      </c>
      <c r="AE116" s="7">
        <v>0</v>
      </c>
      <c r="AF116" s="7">
        <v>0</v>
      </c>
      <c r="AG116" s="7">
        <v>0</v>
      </c>
      <c r="AH116" s="7">
        <v>0</v>
      </c>
      <c r="AI116" s="7">
        <v>0</v>
      </c>
      <c r="AJ116" s="7">
        <v>0</v>
      </c>
      <c r="AK116" s="7">
        <v>1</v>
      </c>
      <c r="AL116" s="7">
        <v>0</v>
      </c>
      <c r="AM116" s="7">
        <v>0</v>
      </c>
      <c r="AN116" s="7" t="s">
        <v>120</v>
      </c>
      <c r="AO116" s="7">
        <v>5</v>
      </c>
      <c r="AP116" s="7">
        <v>27500</v>
      </c>
      <c r="AQ116" s="7">
        <v>26250</v>
      </c>
      <c r="AT116" s="9" t="str">
        <f>HYPERLINK("http://www.d20pfsrd.com/magic-items/wondrous-items#TOC-Tome-of-Clear-Thought","Tome of Clear Thought +1")</f>
        <v>Tome of Clear Thought +1</v>
      </c>
      <c r="AU116" s="7">
        <v>472</v>
      </c>
      <c r="AV116" s="7">
        <v>0</v>
      </c>
      <c r="AW116" s="7">
        <v>0</v>
      </c>
      <c r="AX116" s="7">
        <v>0</v>
      </c>
      <c r="AY116" s="7">
        <v>0</v>
      </c>
    </row>
    <row r="117" spans="1:51" ht="13.5" customHeight="1" x14ac:dyDescent="0.25">
      <c r="A117" s="7" t="s">
        <v>311</v>
      </c>
      <c r="B117" s="8"/>
      <c r="C117" s="8"/>
      <c r="D117" s="7" t="s">
        <v>120</v>
      </c>
      <c r="E117" s="7" t="s">
        <v>157</v>
      </c>
      <c r="F117" s="8"/>
      <c r="G117" s="8"/>
      <c r="H117" s="8"/>
      <c r="I117" s="8"/>
      <c r="J117" s="8"/>
      <c r="K117" s="8"/>
      <c r="L117" s="8"/>
      <c r="M117" s="8"/>
      <c r="N117" s="7">
        <v>17</v>
      </c>
      <c r="O117" s="7" t="s">
        <v>85</v>
      </c>
      <c r="P117" s="7">
        <v>5</v>
      </c>
      <c r="Q117" s="7" t="s">
        <v>310</v>
      </c>
      <c r="R117" s="7">
        <v>52500</v>
      </c>
      <c r="S117" s="7" t="s">
        <v>94</v>
      </c>
      <c r="T117" s="7" t="s">
        <v>88</v>
      </c>
      <c r="AE117" s="7">
        <v>0</v>
      </c>
      <c r="AF117" s="7">
        <v>0</v>
      </c>
      <c r="AG117" s="7">
        <v>0</v>
      </c>
      <c r="AH117" s="7">
        <v>0</v>
      </c>
      <c r="AI117" s="7">
        <v>0</v>
      </c>
      <c r="AJ117" s="7">
        <v>0</v>
      </c>
      <c r="AK117" s="7">
        <v>1</v>
      </c>
      <c r="AL117" s="7">
        <v>0</v>
      </c>
      <c r="AM117" s="7">
        <v>0</v>
      </c>
      <c r="AN117" s="7" t="s">
        <v>120</v>
      </c>
      <c r="AO117" s="7">
        <v>5</v>
      </c>
      <c r="AP117" s="7">
        <v>55000</v>
      </c>
      <c r="AQ117" s="7">
        <v>52500</v>
      </c>
      <c r="AT117" s="9" t="str">
        <f>HYPERLINK("http://www.d20pfsrd.com/magic-items/wondrous-items#TOC-Tome-of-Clear-Thought","Tome of Clear Thought +2")</f>
        <v>Tome of Clear Thought +2</v>
      </c>
      <c r="AU117" s="7">
        <v>473</v>
      </c>
      <c r="AV117" s="7">
        <v>0</v>
      </c>
      <c r="AW117" s="7">
        <v>0</v>
      </c>
      <c r="AX117" s="7">
        <v>0</v>
      </c>
      <c r="AY117" s="7">
        <v>0</v>
      </c>
    </row>
    <row r="118" spans="1:51" ht="13.5" customHeight="1" x14ac:dyDescent="0.25">
      <c r="A118" s="7" t="s">
        <v>312</v>
      </c>
      <c r="B118" s="8"/>
      <c r="C118" s="8"/>
      <c r="D118" s="7" t="s">
        <v>120</v>
      </c>
      <c r="E118" s="7" t="s">
        <v>157</v>
      </c>
      <c r="F118" s="8"/>
      <c r="G118" s="8"/>
      <c r="H118" s="8"/>
      <c r="I118" s="8"/>
      <c r="J118" s="8"/>
      <c r="K118" s="8"/>
      <c r="L118" s="8"/>
      <c r="M118" s="8"/>
      <c r="N118" s="7">
        <v>17</v>
      </c>
      <c r="O118" s="7" t="s">
        <v>85</v>
      </c>
      <c r="P118" s="7">
        <v>5</v>
      </c>
      <c r="Q118" s="7" t="s">
        <v>310</v>
      </c>
      <c r="R118" s="7">
        <v>78750</v>
      </c>
      <c r="S118" s="7" t="s">
        <v>94</v>
      </c>
      <c r="T118" s="7" t="s">
        <v>88</v>
      </c>
      <c r="AE118" s="7">
        <v>0</v>
      </c>
      <c r="AF118" s="7">
        <v>0</v>
      </c>
      <c r="AG118" s="7">
        <v>0</v>
      </c>
      <c r="AH118" s="7">
        <v>0</v>
      </c>
      <c r="AI118" s="7">
        <v>0</v>
      </c>
      <c r="AJ118" s="7">
        <v>0</v>
      </c>
      <c r="AK118" s="7">
        <v>1</v>
      </c>
      <c r="AL118" s="7">
        <v>0</v>
      </c>
      <c r="AM118" s="7">
        <v>0</v>
      </c>
      <c r="AN118" s="7" t="s">
        <v>120</v>
      </c>
      <c r="AO118" s="7">
        <v>5</v>
      </c>
      <c r="AP118" s="7">
        <v>82500</v>
      </c>
      <c r="AQ118" s="7">
        <v>78750</v>
      </c>
      <c r="AT118" s="9" t="str">
        <f>HYPERLINK("http://www.d20pfsrd.com/magic-items/wondrous-items#TOC-Tome-of-Clear-Thought","Tome of Clear Thought +3")</f>
        <v>Tome of Clear Thought +3</v>
      </c>
      <c r="AU118" s="7">
        <v>474</v>
      </c>
      <c r="AV118" s="7">
        <v>0</v>
      </c>
      <c r="AW118" s="7">
        <v>0</v>
      </c>
      <c r="AX118" s="7">
        <v>0</v>
      </c>
      <c r="AY118" s="7">
        <v>0</v>
      </c>
    </row>
    <row r="119" spans="1:51" ht="13.5" customHeight="1" x14ac:dyDescent="0.25">
      <c r="A119" s="7" t="s">
        <v>313</v>
      </c>
      <c r="B119" s="8"/>
      <c r="C119" s="8"/>
      <c r="D119" s="7" t="s">
        <v>120</v>
      </c>
      <c r="E119" s="7" t="s">
        <v>157</v>
      </c>
      <c r="F119" s="8"/>
      <c r="G119" s="8"/>
      <c r="H119" s="8"/>
      <c r="I119" s="8"/>
      <c r="J119" s="8"/>
      <c r="K119" s="8"/>
      <c r="L119" s="8"/>
      <c r="M119" s="8"/>
      <c r="N119" s="7">
        <v>17</v>
      </c>
      <c r="O119" s="7" t="s">
        <v>85</v>
      </c>
      <c r="P119" s="7">
        <v>5</v>
      </c>
      <c r="Q119" s="7" t="s">
        <v>310</v>
      </c>
      <c r="R119" s="7">
        <v>105000</v>
      </c>
      <c r="S119" s="7" t="s">
        <v>94</v>
      </c>
      <c r="T119" s="7" t="s">
        <v>88</v>
      </c>
      <c r="AE119" s="7">
        <v>0</v>
      </c>
      <c r="AF119" s="7">
        <v>0</v>
      </c>
      <c r="AG119" s="7">
        <v>0</v>
      </c>
      <c r="AH119" s="7">
        <v>0</v>
      </c>
      <c r="AI119" s="7">
        <v>0</v>
      </c>
      <c r="AJ119" s="7">
        <v>0</v>
      </c>
      <c r="AK119" s="7">
        <v>1</v>
      </c>
      <c r="AL119" s="7">
        <v>0</v>
      </c>
      <c r="AM119" s="7">
        <v>0</v>
      </c>
      <c r="AN119" s="7" t="s">
        <v>120</v>
      </c>
      <c r="AO119" s="7">
        <v>5</v>
      </c>
      <c r="AP119" s="7">
        <v>110000</v>
      </c>
      <c r="AQ119" s="7">
        <v>105000</v>
      </c>
      <c r="AT119" s="9" t="str">
        <f>HYPERLINK("http://www.d20pfsrd.com/magic-items/wondrous-items#TOC-Tome-of-Clear-Thought","Tome of Clear Thought +4")</f>
        <v>Tome of Clear Thought +4</v>
      </c>
      <c r="AU119" s="7">
        <v>475</v>
      </c>
      <c r="AV119" s="7">
        <v>0</v>
      </c>
      <c r="AW119" s="7">
        <v>0</v>
      </c>
      <c r="AX119" s="7">
        <v>0</v>
      </c>
      <c r="AY119" s="7">
        <v>0</v>
      </c>
    </row>
    <row r="120" spans="1:51" ht="13.5" customHeight="1" x14ac:dyDescent="0.25">
      <c r="A120" s="7" t="s">
        <v>314</v>
      </c>
      <c r="B120" s="8"/>
      <c r="C120" s="8"/>
      <c r="D120" s="7" t="s">
        <v>120</v>
      </c>
      <c r="E120" s="7" t="s">
        <v>157</v>
      </c>
      <c r="F120" s="8"/>
      <c r="G120" s="8"/>
      <c r="H120" s="8"/>
      <c r="I120" s="8"/>
      <c r="J120" s="8"/>
      <c r="K120" s="8"/>
      <c r="L120" s="8"/>
      <c r="M120" s="8"/>
      <c r="N120" s="7">
        <v>17</v>
      </c>
      <c r="O120" s="7" t="s">
        <v>85</v>
      </c>
      <c r="P120" s="7">
        <v>5</v>
      </c>
      <c r="Q120" s="7" t="s">
        <v>310</v>
      </c>
      <c r="R120" s="7">
        <v>131250</v>
      </c>
      <c r="S120" s="7" t="s">
        <v>94</v>
      </c>
      <c r="T120" s="7" t="s">
        <v>88</v>
      </c>
      <c r="AE120" s="7">
        <v>0</v>
      </c>
      <c r="AF120" s="7">
        <v>0</v>
      </c>
      <c r="AG120" s="7">
        <v>0</v>
      </c>
      <c r="AH120" s="7">
        <v>0</v>
      </c>
      <c r="AI120" s="7">
        <v>0</v>
      </c>
      <c r="AJ120" s="7">
        <v>0</v>
      </c>
      <c r="AK120" s="7">
        <v>1</v>
      </c>
      <c r="AL120" s="7">
        <v>0</v>
      </c>
      <c r="AM120" s="7">
        <v>0</v>
      </c>
      <c r="AN120" s="7" t="s">
        <v>120</v>
      </c>
      <c r="AO120" s="7">
        <v>5</v>
      </c>
      <c r="AP120" s="7">
        <v>137500</v>
      </c>
      <c r="AQ120" s="7">
        <v>131250</v>
      </c>
      <c r="AT120" s="9" t="str">
        <f>HYPERLINK("http://www.d20pfsrd.com/magic-items/wondrous-items#TOC-Tome-of-Clear-Thought","Tome of Clear Thought +5")</f>
        <v>Tome of Clear Thought +5</v>
      </c>
      <c r="AU120" s="7">
        <v>476</v>
      </c>
      <c r="AV120" s="7">
        <v>0</v>
      </c>
      <c r="AW120" s="7">
        <v>0</v>
      </c>
      <c r="AX120" s="7">
        <v>0</v>
      </c>
      <c r="AY120" s="7">
        <v>0</v>
      </c>
    </row>
    <row r="121" spans="1:51" ht="13.5" customHeight="1" x14ac:dyDescent="0.25">
      <c r="A121" s="7" t="s">
        <v>315</v>
      </c>
      <c r="B121" s="8"/>
      <c r="C121" s="8"/>
      <c r="D121" s="7" t="s">
        <v>120</v>
      </c>
      <c r="E121" s="7" t="s">
        <v>157</v>
      </c>
      <c r="F121" s="8"/>
      <c r="G121" s="8"/>
      <c r="H121" s="8"/>
      <c r="I121" s="8"/>
      <c r="J121" s="8"/>
      <c r="K121" s="8"/>
      <c r="L121" s="8"/>
      <c r="M121" s="8"/>
      <c r="N121" s="7">
        <v>17</v>
      </c>
      <c r="O121" s="7" t="s">
        <v>85</v>
      </c>
      <c r="P121" s="7">
        <v>5</v>
      </c>
      <c r="Q121" s="7" t="s">
        <v>310</v>
      </c>
      <c r="R121" s="7">
        <v>26250</v>
      </c>
      <c r="S121" s="7" t="s">
        <v>94</v>
      </c>
      <c r="T121" s="7" t="s">
        <v>88</v>
      </c>
      <c r="AE121" s="7">
        <v>0</v>
      </c>
      <c r="AF121" s="7">
        <v>0</v>
      </c>
      <c r="AG121" s="7">
        <v>0</v>
      </c>
      <c r="AH121" s="7">
        <v>0</v>
      </c>
      <c r="AI121" s="7">
        <v>0</v>
      </c>
      <c r="AJ121" s="7">
        <v>0</v>
      </c>
      <c r="AK121" s="7">
        <v>1</v>
      </c>
      <c r="AL121" s="7">
        <v>0</v>
      </c>
      <c r="AM121" s="7">
        <v>0</v>
      </c>
      <c r="AN121" s="7" t="s">
        <v>120</v>
      </c>
      <c r="AO121" s="7">
        <v>5</v>
      </c>
      <c r="AP121" s="7">
        <v>27500</v>
      </c>
      <c r="AQ121" s="7">
        <v>26250</v>
      </c>
      <c r="AT121" s="9" t="str">
        <f>HYPERLINK("http://www.d20pfsrd.com/magic-items/wondrous-items#TOC-Tome-of-Leadership-And-Influence","Tome of Leadership and Influence +1")</f>
        <v>Tome of Leadership and Influence +1</v>
      </c>
      <c r="AU121" s="7">
        <v>477</v>
      </c>
      <c r="AV121" s="7">
        <v>0</v>
      </c>
      <c r="AW121" s="7">
        <v>0</v>
      </c>
      <c r="AX121" s="7">
        <v>0</v>
      </c>
      <c r="AY121" s="7">
        <v>0</v>
      </c>
    </row>
    <row r="122" spans="1:51" ht="13.5" customHeight="1" x14ac:dyDescent="0.25">
      <c r="A122" s="7" t="s">
        <v>316</v>
      </c>
      <c r="B122" s="8"/>
      <c r="C122" s="8"/>
      <c r="D122" s="7" t="s">
        <v>120</v>
      </c>
      <c r="E122" s="7" t="s">
        <v>157</v>
      </c>
      <c r="F122" s="8"/>
      <c r="G122" s="8"/>
      <c r="H122" s="8"/>
      <c r="I122" s="8"/>
      <c r="J122" s="8"/>
      <c r="K122" s="8"/>
      <c r="L122" s="8"/>
      <c r="M122" s="8"/>
      <c r="N122" s="7">
        <v>17</v>
      </c>
      <c r="O122" s="7" t="s">
        <v>85</v>
      </c>
      <c r="P122" s="7">
        <v>5</v>
      </c>
      <c r="Q122" s="7" t="s">
        <v>310</v>
      </c>
      <c r="R122" s="7">
        <v>78750</v>
      </c>
      <c r="S122" s="7" t="s">
        <v>94</v>
      </c>
      <c r="T122" s="7" t="s">
        <v>88</v>
      </c>
      <c r="AE122" s="7">
        <v>0</v>
      </c>
      <c r="AF122" s="7">
        <v>0</v>
      </c>
      <c r="AG122" s="7">
        <v>0</v>
      </c>
      <c r="AH122" s="7">
        <v>0</v>
      </c>
      <c r="AI122" s="7">
        <v>0</v>
      </c>
      <c r="AJ122" s="7">
        <v>0</v>
      </c>
      <c r="AK122" s="7">
        <v>1</v>
      </c>
      <c r="AL122" s="7">
        <v>0</v>
      </c>
      <c r="AM122" s="7">
        <v>0</v>
      </c>
      <c r="AN122" s="7" t="s">
        <v>120</v>
      </c>
      <c r="AO122" s="7">
        <v>5</v>
      </c>
      <c r="AP122" s="7">
        <v>82500</v>
      </c>
      <c r="AQ122" s="7">
        <v>78750</v>
      </c>
      <c r="AT122" s="9" t="str">
        <f>HYPERLINK("http://www.d20pfsrd.com/magic-items/wondrous-items#TOC-Tome-of-Leadership-And-Influence","Tome of Leadership and Influence +3")</f>
        <v>Tome of Leadership and Influence +3</v>
      </c>
      <c r="AU122" s="7">
        <v>478</v>
      </c>
      <c r="AV122" s="7">
        <v>0</v>
      </c>
      <c r="AW122" s="7">
        <v>0</v>
      </c>
      <c r="AX122" s="7">
        <v>0</v>
      </c>
      <c r="AY122" s="7">
        <v>0</v>
      </c>
    </row>
    <row r="123" spans="1:51" ht="13.5" customHeight="1" x14ac:dyDescent="0.25">
      <c r="A123" s="7" t="s">
        <v>317</v>
      </c>
      <c r="B123" s="8"/>
      <c r="C123" s="8"/>
      <c r="D123" s="7" t="s">
        <v>120</v>
      </c>
      <c r="E123" s="7" t="s">
        <v>157</v>
      </c>
      <c r="F123" s="8"/>
      <c r="G123" s="8"/>
      <c r="H123" s="8"/>
      <c r="I123" s="8"/>
      <c r="J123" s="8"/>
      <c r="K123" s="8"/>
      <c r="L123" s="8"/>
      <c r="M123" s="8"/>
      <c r="N123" s="7">
        <v>17</v>
      </c>
      <c r="O123" s="7" t="s">
        <v>85</v>
      </c>
      <c r="P123" s="7">
        <v>5</v>
      </c>
      <c r="Q123" s="7" t="s">
        <v>310</v>
      </c>
      <c r="R123" s="7">
        <v>105000</v>
      </c>
      <c r="S123" s="7" t="s">
        <v>94</v>
      </c>
      <c r="T123" s="7" t="s">
        <v>88</v>
      </c>
      <c r="AE123" s="7">
        <v>0</v>
      </c>
      <c r="AF123" s="7">
        <v>0</v>
      </c>
      <c r="AG123" s="7">
        <v>0</v>
      </c>
      <c r="AH123" s="7">
        <v>0</v>
      </c>
      <c r="AI123" s="7">
        <v>0</v>
      </c>
      <c r="AJ123" s="7">
        <v>0</v>
      </c>
      <c r="AK123" s="7">
        <v>1</v>
      </c>
      <c r="AL123" s="7">
        <v>0</v>
      </c>
      <c r="AM123" s="7">
        <v>0</v>
      </c>
      <c r="AN123" s="7" t="s">
        <v>120</v>
      </c>
      <c r="AO123" s="7">
        <v>5</v>
      </c>
      <c r="AP123" s="7">
        <v>110000</v>
      </c>
      <c r="AQ123" s="7">
        <v>105000</v>
      </c>
      <c r="AT123" s="9" t="str">
        <f>HYPERLINK("http://www.d20pfsrd.com/magic-items/wondrous-items#TOC-Tome-of-Leadership-And-Influence","Tome of Leadership and Influence +4")</f>
        <v>Tome of Leadership and Influence +4</v>
      </c>
      <c r="AU123" s="7">
        <v>479</v>
      </c>
      <c r="AV123" s="7">
        <v>0</v>
      </c>
      <c r="AW123" s="7">
        <v>0</v>
      </c>
      <c r="AX123" s="7">
        <v>0</v>
      </c>
      <c r="AY123" s="7">
        <v>0</v>
      </c>
    </row>
    <row r="124" spans="1:51" ht="13.5" customHeight="1" x14ac:dyDescent="0.25">
      <c r="A124" s="7" t="s">
        <v>318</v>
      </c>
      <c r="B124" s="8"/>
      <c r="C124" s="8"/>
      <c r="D124" s="7" t="s">
        <v>120</v>
      </c>
      <c r="E124" s="7" t="s">
        <v>157</v>
      </c>
      <c r="F124" s="8"/>
      <c r="G124" s="8"/>
      <c r="H124" s="8"/>
      <c r="I124" s="8"/>
      <c r="J124" s="8"/>
      <c r="K124" s="8"/>
      <c r="L124" s="8"/>
      <c r="M124" s="8"/>
      <c r="N124" s="7">
        <v>17</v>
      </c>
      <c r="O124" s="7" t="s">
        <v>85</v>
      </c>
      <c r="P124" s="7">
        <v>5</v>
      </c>
      <c r="Q124" s="7" t="s">
        <v>310</v>
      </c>
      <c r="R124" s="7">
        <v>131500</v>
      </c>
      <c r="S124" s="7" t="s">
        <v>94</v>
      </c>
      <c r="T124" s="7" t="s">
        <v>88</v>
      </c>
      <c r="AE124" s="7">
        <v>0</v>
      </c>
      <c r="AF124" s="7">
        <v>0</v>
      </c>
      <c r="AG124" s="7">
        <v>0</v>
      </c>
      <c r="AH124" s="7">
        <v>0</v>
      </c>
      <c r="AI124" s="7">
        <v>0</v>
      </c>
      <c r="AJ124" s="7">
        <v>0</v>
      </c>
      <c r="AK124" s="7">
        <v>1</v>
      </c>
      <c r="AL124" s="7">
        <v>0</v>
      </c>
      <c r="AM124" s="7">
        <v>0</v>
      </c>
      <c r="AN124" s="7" t="s">
        <v>120</v>
      </c>
      <c r="AO124" s="7">
        <v>5</v>
      </c>
      <c r="AP124" s="7">
        <v>137500</v>
      </c>
      <c r="AQ124" s="7">
        <v>131500</v>
      </c>
      <c r="AT124" s="9" t="str">
        <f>HYPERLINK("http://www.d20pfsrd.com/magic-items/wondrous-items#TOC-Tome-of-Leadership-And-Influence","Tome of Leadership and Influence +5")</f>
        <v>Tome of Leadership and Influence +5</v>
      </c>
      <c r="AU124" s="7">
        <v>480</v>
      </c>
      <c r="AV124" s="7">
        <v>0</v>
      </c>
      <c r="AW124" s="7">
        <v>0</v>
      </c>
      <c r="AX124" s="7">
        <v>0</v>
      </c>
      <c r="AY124" s="7">
        <v>0</v>
      </c>
    </row>
    <row r="125" spans="1:51" ht="13.5" customHeight="1" x14ac:dyDescent="0.25">
      <c r="A125" s="7" t="s">
        <v>319</v>
      </c>
      <c r="B125" s="8"/>
      <c r="C125" s="8"/>
      <c r="D125" s="7" t="s">
        <v>120</v>
      </c>
      <c r="E125" s="7" t="s">
        <v>157</v>
      </c>
      <c r="F125" s="8"/>
      <c r="G125" s="8"/>
      <c r="H125" s="8"/>
      <c r="I125" s="8"/>
      <c r="J125" s="8"/>
      <c r="K125" s="8"/>
      <c r="L125" s="8"/>
      <c r="M125" s="8"/>
      <c r="N125" s="7">
        <v>17</v>
      </c>
      <c r="O125" s="7" t="s">
        <v>85</v>
      </c>
      <c r="P125" s="7">
        <v>5</v>
      </c>
      <c r="Q125" s="7" t="s">
        <v>310</v>
      </c>
      <c r="R125" s="7">
        <v>26250</v>
      </c>
      <c r="S125" s="7" t="s">
        <v>94</v>
      </c>
      <c r="T125" s="7" t="s">
        <v>88</v>
      </c>
      <c r="AE125" s="7">
        <v>0</v>
      </c>
      <c r="AF125" s="7">
        <v>0</v>
      </c>
      <c r="AG125" s="7">
        <v>0</v>
      </c>
      <c r="AH125" s="7">
        <v>0</v>
      </c>
      <c r="AI125" s="7">
        <v>0</v>
      </c>
      <c r="AJ125" s="7">
        <v>0</v>
      </c>
      <c r="AK125" s="7">
        <v>1</v>
      </c>
      <c r="AL125" s="7">
        <v>0</v>
      </c>
      <c r="AM125" s="7">
        <v>0</v>
      </c>
      <c r="AN125" s="7" t="s">
        <v>120</v>
      </c>
      <c r="AO125" s="7">
        <v>5</v>
      </c>
      <c r="AP125" s="7">
        <v>27500</v>
      </c>
      <c r="AQ125" s="7">
        <v>26250</v>
      </c>
      <c r="AT125" s="9" t="str">
        <f>HYPERLINK("http://www.d20pfsrd.com/magic-items/wondrous-items#TOC-Tome-of-Understanding","Tome of Understanding +1")</f>
        <v>Tome of Understanding +1</v>
      </c>
      <c r="AU125" s="7">
        <v>481</v>
      </c>
      <c r="AV125" s="7">
        <v>0</v>
      </c>
      <c r="AW125" s="7">
        <v>0</v>
      </c>
      <c r="AX125" s="7">
        <v>0</v>
      </c>
      <c r="AY125" s="7">
        <v>0</v>
      </c>
    </row>
    <row r="126" spans="1:51" ht="13.5" customHeight="1" x14ac:dyDescent="0.25">
      <c r="A126" s="7" t="s">
        <v>320</v>
      </c>
      <c r="B126" s="8"/>
      <c r="C126" s="8"/>
      <c r="D126" s="7" t="s">
        <v>120</v>
      </c>
      <c r="E126" s="7" t="s">
        <v>157</v>
      </c>
      <c r="F126" s="8"/>
      <c r="G126" s="8"/>
      <c r="H126" s="8"/>
      <c r="I126" s="8"/>
      <c r="J126" s="8"/>
      <c r="K126" s="8"/>
      <c r="L126" s="8"/>
      <c r="M126" s="8"/>
      <c r="N126" s="7">
        <v>17</v>
      </c>
      <c r="O126" s="7" t="s">
        <v>85</v>
      </c>
      <c r="P126" s="7">
        <v>5</v>
      </c>
      <c r="Q126" s="7" t="s">
        <v>310</v>
      </c>
      <c r="R126" s="7">
        <v>52500</v>
      </c>
      <c r="S126" s="7" t="s">
        <v>94</v>
      </c>
      <c r="T126" s="7" t="s">
        <v>88</v>
      </c>
      <c r="AE126" s="7">
        <v>0</v>
      </c>
      <c r="AF126" s="7">
        <v>0</v>
      </c>
      <c r="AG126" s="7">
        <v>0</v>
      </c>
      <c r="AH126" s="7">
        <v>0</v>
      </c>
      <c r="AI126" s="7">
        <v>0</v>
      </c>
      <c r="AJ126" s="7">
        <v>0</v>
      </c>
      <c r="AK126" s="7">
        <v>1</v>
      </c>
      <c r="AL126" s="7">
        <v>0</v>
      </c>
      <c r="AM126" s="7">
        <v>0</v>
      </c>
      <c r="AN126" s="7" t="s">
        <v>120</v>
      </c>
      <c r="AO126" s="7">
        <v>5</v>
      </c>
      <c r="AP126" s="7">
        <v>55000</v>
      </c>
      <c r="AQ126" s="7">
        <v>52500</v>
      </c>
      <c r="AT126" s="9" t="str">
        <f>HYPERLINK("http://www.d20pfsrd.com/magic-items/wondrous-items#TOC-Tome-of-Understanding","Tome of Understanding +2")</f>
        <v>Tome of Understanding +2</v>
      </c>
      <c r="AU126" s="7">
        <v>482</v>
      </c>
      <c r="AV126" s="7">
        <v>0</v>
      </c>
      <c r="AW126" s="7">
        <v>0</v>
      </c>
      <c r="AX126" s="7">
        <v>0</v>
      </c>
      <c r="AY126" s="7">
        <v>0</v>
      </c>
    </row>
    <row r="127" spans="1:51" ht="13.5" customHeight="1" x14ac:dyDescent="0.25">
      <c r="A127" s="7" t="s">
        <v>321</v>
      </c>
      <c r="B127" s="8"/>
      <c r="C127" s="8"/>
      <c r="D127" s="7" t="s">
        <v>120</v>
      </c>
      <c r="E127" s="7" t="s">
        <v>157</v>
      </c>
      <c r="F127" s="8"/>
      <c r="G127" s="8"/>
      <c r="H127" s="8"/>
      <c r="I127" s="8"/>
      <c r="J127" s="8"/>
      <c r="K127" s="8"/>
      <c r="L127" s="8"/>
      <c r="M127" s="8"/>
      <c r="N127" s="7">
        <v>17</v>
      </c>
      <c r="O127" s="7" t="s">
        <v>85</v>
      </c>
      <c r="P127" s="7">
        <v>5</v>
      </c>
      <c r="Q127" s="7" t="s">
        <v>310</v>
      </c>
      <c r="R127" s="7">
        <v>78750</v>
      </c>
      <c r="S127" s="7" t="s">
        <v>94</v>
      </c>
      <c r="T127" s="7" t="s">
        <v>88</v>
      </c>
      <c r="AE127" s="7">
        <v>0</v>
      </c>
      <c r="AF127" s="7">
        <v>0</v>
      </c>
      <c r="AG127" s="7">
        <v>0</v>
      </c>
      <c r="AH127" s="7">
        <v>0</v>
      </c>
      <c r="AI127" s="7">
        <v>0</v>
      </c>
      <c r="AJ127" s="7">
        <v>0</v>
      </c>
      <c r="AK127" s="7">
        <v>1</v>
      </c>
      <c r="AL127" s="7">
        <v>0</v>
      </c>
      <c r="AM127" s="7">
        <v>0</v>
      </c>
      <c r="AN127" s="7" t="s">
        <v>120</v>
      </c>
      <c r="AO127" s="7">
        <v>5</v>
      </c>
      <c r="AP127" s="7">
        <v>82500</v>
      </c>
      <c r="AQ127" s="7">
        <v>78750</v>
      </c>
      <c r="AT127" s="9" t="str">
        <f>HYPERLINK("http://www.d20pfsrd.com/magic-items/wondrous-items#TOC-Tome-of-Understanding","Tome of Understanding +3")</f>
        <v>Tome of Understanding +3</v>
      </c>
      <c r="AU127" s="7">
        <v>483</v>
      </c>
      <c r="AV127" s="7">
        <v>0</v>
      </c>
      <c r="AW127" s="7">
        <v>0</v>
      </c>
      <c r="AX127" s="7">
        <v>0</v>
      </c>
      <c r="AY127" s="7">
        <v>0</v>
      </c>
    </row>
    <row r="128" spans="1:51" ht="13.5" customHeight="1" x14ac:dyDescent="0.25">
      <c r="A128" s="7" t="s">
        <v>322</v>
      </c>
      <c r="B128" s="8"/>
      <c r="C128" s="8"/>
      <c r="D128" s="7" t="s">
        <v>120</v>
      </c>
      <c r="E128" s="7" t="s">
        <v>157</v>
      </c>
      <c r="F128" s="8"/>
      <c r="G128" s="8"/>
      <c r="H128" s="8"/>
      <c r="I128" s="8"/>
      <c r="J128" s="8"/>
      <c r="K128" s="8"/>
      <c r="L128" s="8"/>
      <c r="M128" s="8"/>
      <c r="N128" s="7">
        <v>17</v>
      </c>
      <c r="O128" s="7" t="s">
        <v>85</v>
      </c>
      <c r="P128" s="7">
        <v>5</v>
      </c>
      <c r="Q128" s="7" t="s">
        <v>310</v>
      </c>
      <c r="R128" s="7">
        <v>105000</v>
      </c>
      <c r="S128" s="7" t="s">
        <v>94</v>
      </c>
      <c r="T128" s="7" t="s">
        <v>88</v>
      </c>
      <c r="AE128" s="7">
        <v>0</v>
      </c>
      <c r="AF128" s="7">
        <v>0</v>
      </c>
      <c r="AG128" s="7">
        <v>0</v>
      </c>
      <c r="AH128" s="7">
        <v>0</v>
      </c>
      <c r="AI128" s="7">
        <v>0</v>
      </c>
      <c r="AJ128" s="7">
        <v>0</v>
      </c>
      <c r="AK128" s="7">
        <v>1</v>
      </c>
      <c r="AL128" s="7">
        <v>0</v>
      </c>
      <c r="AM128" s="7">
        <v>0</v>
      </c>
      <c r="AN128" s="7" t="s">
        <v>120</v>
      </c>
      <c r="AO128" s="7">
        <v>5</v>
      </c>
      <c r="AP128" s="7">
        <v>110000</v>
      </c>
      <c r="AQ128" s="7">
        <v>105000</v>
      </c>
      <c r="AT128" s="9" t="str">
        <f>HYPERLINK("http://www.d20pfsrd.com/magic-items/wondrous-items#TOC-Tome-of-Understanding","Tome of Understanding +4")</f>
        <v>Tome of Understanding +4</v>
      </c>
      <c r="AU128" s="7">
        <v>484</v>
      </c>
      <c r="AV128" s="7">
        <v>0</v>
      </c>
      <c r="AW128" s="7">
        <v>0</v>
      </c>
      <c r="AX128" s="7">
        <v>0</v>
      </c>
      <c r="AY128" s="7">
        <v>0</v>
      </c>
    </row>
    <row r="129" spans="1:51" ht="13.5" customHeight="1" x14ac:dyDescent="0.25">
      <c r="A129" s="7" t="s">
        <v>323</v>
      </c>
      <c r="B129" s="8"/>
      <c r="C129" s="8"/>
      <c r="D129" s="7" t="s">
        <v>120</v>
      </c>
      <c r="E129" s="7" t="s">
        <v>157</v>
      </c>
      <c r="F129" s="8"/>
      <c r="G129" s="8"/>
      <c r="H129" s="8"/>
      <c r="I129" s="8"/>
      <c r="J129" s="8"/>
      <c r="K129" s="8"/>
      <c r="L129" s="8"/>
      <c r="M129" s="8"/>
      <c r="N129" s="7">
        <v>17</v>
      </c>
      <c r="O129" s="7" t="s">
        <v>85</v>
      </c>
      <c r="P129" s="7">
        <v>5</v>
      </c>
      <c r="Q129" s="7" t="s">
        <v>310</v>
      </c>
      <c r="R129" s="7">
        <v>131250</v>
      </c>
      <c r="S129" s="7" t="s">
        <v>94</v>
      </c>
      <c r="T129" s="7" t="s">
        <v>88</v>
      </c>
      <c r="AE129" s="7">
        <v>0</v>
      </c>
      <c r="AF129" s="7">
        <v>0</v>
      </c>
      <c r="AG129" s="7">
        <v>0</v>
      </c>
      <c r="AH129" s="7">
        <v>0</v>
      </c>
      <c r="AI129" s="7">
        <v>0</v>
      </c>
      <c r="AJ129" s="7">
        <v>0</v>
      </c>
      <c r="AK129" s="7">
        <v>1</v>
      </c>
      <c r="AL129" s="7">
        <v>0</v>
      </c>
      <c r="AM129" s="7">
        <v>0</v>
      </c>
      <c r="AN129" s="7" t="s">
        <v>120</v>
      </c>
      <c r="AO129" s="7">
        <v>5</v>
      </c>
      <c r="AP129" s="7">
        <v>137500</v>
      </c>
      <c r="AQ129" s="7">
        <v>131250</v>
      </c>
      <c r="AT129" s="9" t="str">
        <f>HYPERLINK("http://www.d20pfsrd.com/magic-items/wondrous-items#TOC-Tome-of-Understanding","Tome of Understanding +5")</f>
        <v>Tome of Understanding +5</v>
      </c>
      <c r="AU129" s="7">
        <v>485</v>
      </c>
      <c r="AV129" s="7">
        <v>0</v>
      </c>
      <c r="AW129" s="7">
        <v>0</v>
      </c>
      <c r="AX129" s="7">
        <v>0</v>
      </c>
      <c r="AY129" s="7">
        <v>0</v>
      </c>
    </row>
    <row r="130" spans="1:51" ht="13.5" customHeight="1" x14ac:dyDescent="0.25">
      <c r="A130" s="7" t="s">
        <v>324</v>
      </c>
      <c r="B130" s="8"/>
      <c r="C130" s="8"/>
      <c r="D130" s="7" t="s">
        <v>91</v>
      </c>
      <c r="E130" s="7" t="s">
        <v>116</v>
      </c>
      <c r="F130" s="8"/>
      <c r="G130" s="8"/>
      <c r="H130" s="8"/>
      <c r="I130" s="8"/>
      <c r="J130" s="8"/>
      <c r="K130" s="8"/>
      <c r="L130" s="8"/>
      <c r="M130" s="8"/>
      <c r="N130" s="7">
        <v>7</v>
      </c>
      <c r="O130" s="7" t="s">
        <v>170</v>
      </c>
      <c r="P130" s="7" t="s">
        <v>107</v>
      </c>
      <c r="Q130" s="7" t="s">
        <v>325</v>
      </c>
      <c r="R130" s="7">
        <v>14000</v>
      </c>
      <c r="S130" s="7" t="s">
        <v>326</v>
      </c>
      <c r="T130" s="7" t="s">
        <v>88</v>
      </c>
      <c r="AE130" s="7">
        <v>0</v>
      </c>
      <c r="AF130" s="7">
        <v>0</v>
      </c>
      <c r="AG130" s="7">
        <v>1</v>
      </c>
      <c r="AH130" s="7">
        <v>0</v>
      </c>
      <c r="AI130" s="7">
        <v>0</v>
      </c>
      <c r="AJ130" s="7">
        <v>0</v>
      </c>
      <c r="AK130" s="7">
        <v>0</v>
      </c>
      <c r="AL130" s="7">
        <v>0</v>
      </c>
      <c r="AM130" s="7">
        <v>0</v>
      </c>
      <c r="AN130" s="7" t="s">
        <v>91</v>
      </c>
      <c r="AO130" s="7">
        <v>0</v>
      </c>
      <c r="AP130" s="7">
        <v>28000</v>
      </c>
      <c r="AQ130" s="7">
        <v>14000</v>
      </c>
      <c r="AT130" s="9" t="str">
        <f>HYPERLINK("http://www.d20pfsrd.com/magic-items/rings#TOC-Ring-of-Energy-Resistance","Ring of Energy Resistance major")</f>
        <v>Ring of Energy Resistance major</v>
      </c>
      <c r="AU130" s="7">
        <v>492</v>
      </c>
      <c r="AV130" s="7">
        <v>0</v>
      </c>
      <c r="AW130" s="7">
        <v>0</v>
      </c>
      <c r="AX130" s="7">
        <v>0</v>
      </c>
      <c r="AY130" s="7">
        <v>0</v>
      </c>
    </row>
    <row r="131" spans="1:51" ht="13.5" customHeight="1" x14ac:dyDescent="0.25">
      <c r="A131" s="7" t="s">
        <v>327</v>
      </c>
      <c r="B131" s="8"/>
      <c r="C131" s="8"/>
      <c r="D131" s="7" t="s">
        <v>91</v>
      </c>
      <c r="E131" s="7" t="s">
        <v>116</v>
      </c>
      <c r="F131" s="8"/>
      <c r="G131" s="8"/>
      <c r="H131" s="8"/>
      <c r="I131" s="8"/>
      <c r="J131" s="8"/>
      <c r="K131" s="8"/>
      <c r="L131" s="8"/>
      <c r="M131" s="8"/>
      <c r="N131" s="7">
        <v>3</v>
      </c>
      <c r="O131" s="7" t="s">
        <v>170</v>
      </c>
      <c r="P131" s="7" t="s">
        <v>107</v>
      </c>
      <c r="Q131" s="7" t="s">
        <v>325</v>
      </c>
      <c r="R131" s="7">
        <v>6000</v>
      </c>
      <c r="S131" s="7" t="s">
        <v>326</v>
      </c>
      <c r="T131" s="7" t="s">
        <v>88</v>
      </c>
      <c r="AE131" s="7">
        <v>0</v>
      </c>
      <c r="AF131" s="7">
        <v>0</v>
      </c>
      <c r="AG131" s="7">
        <v>1</v>
      </c>
      <c r="AH131" s="7">
        <v>0</v>
      </c>
      <c r="AI131" s="7">
        <v>0</v>
      </c>
      <c r="AJ131" s="7">
        <v>0</v>
      </c>
      <c r="AK131" s="7">
        <v>0</v>
      </c>
      <c r="AL131" s="7">
        <v>0</v>
      </c>
      <c r="AM131" s="7">
        <v>0</v>
      </c>
      <c r="AN131" s="7" t="s">
        <v>91</v>
      </c>
      <c r="AO131" s="7">
        <v>0</v>
      </c>
      <c r="AP131" s="7">
        <v>12000</v>
      </c>
      <c r="AQ131" s="7">
        <v>6000</v>
      </c>
      <c r="AT131" s="9" t="str">
        <f>HYPERLINK("http://www.d20pfsrd.com/magic-items/rings#TOC-Ring-of-Energy-Resistance","Ring of Energy Resistance minor")</f>
        <v>Ring of Energy Resistance minor</v>
      </c>
      <c r="AU131" s="7">
        <v>493</v>
      </c>
      <c r="AV131" s="7">
        <v>0</v>
      </c>
      <c r="AW131" s="7">
        <v>0</v>
      </c>
      <c r="AX131" s="7">
        <v>0</v>
      </c>
      <c r="AY131" s="7">
        <v>0</v>
      </c>
    </row>
    <row r="132" spans="1:51" ht="13.5" customHeight="1" x14ac:dyDescent="0.25">
      <c r="A132" s="7" t="s">
        <v>328</v>
      </c>
      <c r="B132" s="8"/>
      <c r="C132" s="8"/>
      <c r="D132" s="7" t="s">
        <v>91</v>
      </c>
      <c r="E132" s="7" t="s">
        <v>116</v>
      </c>
      <c r="F132" s="8"/>
      <c r="G132" s="8"/>
      <c r="H132" s="8"/>
      <c r="I132" s="8"/>
      <c r="J132" s="8"/>
      <c r="K132" s="8"/>
      <c r="L132" s="8"/>
      <c r="M132" s="8"/>
      <c r="N132" s="7">
        <v>11</v>
      </c>
      <c r="O132" s="7" t="s">
        <v>170</v>
      </c>
      <c r="P132" s="7" t="s">
        <v>107</v>
      </c>
      <c r="Q132" s="7" t="s">
        <v>325</v>
      </c>
      <c r="R132" s="7">
        <v>22000</v>
      </c>
      <c r="S132" s="7" t="s">
        <v>326</v>
      </c>
      <c r="T132" s="7" t="s">
        <v>88</v>
      </c>
      <c r="AE132" s="7">
        <v>0</v>
      </c>
      <c r="AF132" s="7">
        <v>0</v>
      </c>
      <c r="AG132" s="7">
        <v>1</v>
      </c>
      <c r="AH132" s="7">
        <v>0</v>
      </c>
      <c r="AI132" s="7">
        <v>0</v>
      </c>
      <c r="AJ132" s="7">
        <v>0</v>
      </c>
      <c r="AK132" s="7">
        <v>0</v>
      </c>
      <c r="AL132" s="7">
        <v>0</v>
      </c>
      <c r="AM132" s="7">
        <v>0</v>
      </c>
      <c r="AN132" s="7" t="s">
        <v>91</v>
      </c>
      <c r="AO132" s="7">
        <v>0</v>
      </c>
      <c r="AP132" s="7">
        <v>44000</v>
      </c>
      <c r="AQ132" s="7">
        <v>22000</v>
      </c>
      <c r="AT132" s="9" t="str">
        <f>HYPERLINK("http://www.d20pfsrd.com/magic-items/rings#TOC-Ring-of-Energy-Resistance","Ring of Energy Resistance greater")</f>
        <v>Ring of Energy Resistance greater</v>
      </c>
      <c r="AU132" s="7">
        <v>494</v>
      </c>
      <c r="AV132" s="7">
        <v>0</v>
      </c>
      <c r="AW132" s="7">
        <v>0</v>
      </c>
      <c r="AX132" s="7">
        <v>0</v>
      </c>
      <c r="AY132" s="7">
        <v>0</v>
      </c>
    </row>
    <row r="133" spans="1:51" ht="13.5" customHeight="1" x14ac:dyDescent="0.25">
      <c r="A133" s="7" t="s">
        <v>329</v>
      </c>
      <c r="B133" s="8"/>
      <c r="C133" s="8"/>
      <c r="D133" s="7" t="s">
        <v>120</v>
      </c>
      <c r="E133" s="7" t="s">
        <v>126</v>
      </c>
      <c r="F133" s="8"/>
      <c r="G133" s="8"/>
      <c r="H133" s="8"/>
      <c r="I133" s="8"/>
      <c r="J133" s="8"/>
      <c r="K133" s="8"/>
      <c r="L133" s="8"/>
      <c r="M133" s="8"/>
      <c r="N133" s="7" t="s">
        <v>265</v>
      </c>
      <c r="O133" s="7" t="s">
        <v>85</v>
      </c>
      <c r="P133" s="7" t="s">
        <v>107</v>
      </c>
      <c r="Q133" s="7" t="s">
        <v>330</v>
      </c>
      <c r="R133" s="7">
        <v>1650</v>
      </c>
      <c r="S133" s="7" t="s">
        <v>94</v>
      </c>
      <c r="T133" s="7" t="s">
        <v>331</v>
      </c>
      <c r="AE133" s="7">
        <v>0</v>
      </c>
      <c r="AF133" s="7">
        <v>0</v>
      </c>
      <c r="AG133" s="7">
        <v>0</v>
      </c>
      <c r="AH133" s="7">
        <v>0</v>
      </c>
      <c r="AI133" s="7">
        <v>0</v>
      </c>
      <c r="AJ133" s="7">
        <v>0</v>
      </c>
      <c r="AK133" s="7">
        <v>0</v>
      </c>
      <c r="AL133" s="7">
        <v>0</v>
      </c>
      <c r="AM133" s="7">
        <v>0</v>
      </c>
      <c r="AN133" s="7" t="s">
        <v>206</v>
      </c>
      <c r="AO133" s="7" t="s">
        <v>206</v>
      </c>
      <c r="AP133" s="7">
        <v>0</v>
      </c>
      <c r="AQ133" s="7">
        <v>0</v>
      </c>
      <c r="AT133" s="7" t="s">
        <v>206</v>
      </c>
      <c r="AU133" s="7">
        <v>499</v>
      </c>
      <c r="AV133" s="7">
        <v>0</v>
      </c>
      <c r="AW133" s="7">
        <v>0</v>
      </c>
      <c r="AX133" s="7">
        <v>0</v>
      </c>
      <c r="AY133" s="7">
        <v>0</v>
      </c>
    </row>
    <row r="134" spans="1:51" ht="13.5" customHeight="1" x14ac:dyDescent="0.25">
      <c r="A134" s="7" t="s">
        <v>332</v>
      </c>
      <c r="B134" s="8"/>
      <c r="C134" s="8"/>
      <c r="D134" s="7" t="s">
        <v>91</v>
      </c>
      <c r="E134" s="7" t="s">
        <v>116</v>
      </c>
      <c r="F134" s="8"/>
      <c r="G134" s="8"/>
      <c r="H134" s="8"/>
      <c r="I134" s="8"/>
      <c r="J134" s="8"/>
      <c r="K134" s="8"/>
      <c r="L134" s="8"/>
      <c r="M134" s="8"/>
      <c r="N134" s="7">
        <v>12</v>
      </c>
      <c r="O134" s="7" t="s">
        <v>85</v>
      </c>
      <c r="P134" s="7" t="s">
        <v>107</v>
      </c>
      <c r="Q134" s="7" t="s">
        <v>333</v>
      </c>
      <c r="R134" s="7">
        <v>5000</v>
      </c>
      <c r="S134" s="7" t="s">
        <v>94</v>
      </c>
      <c r="T134" s="7" t="s">
        <v>334</v>
      </c>
      <c r="AE134" s="7">
        <v>0</v>
      </c>
      <c r="AF134" s="7">
        <v>0</v>
      </c>
      <c r="AG134" s="7">
        <v>0</v>
      </c>
      <c r="AH134" s="7">
        <v>0</v>
      </c>
      <c r="AI134" s="7">
        <v>0</v>
      </c>
      <c r="AJ134" s="7">
        <v>0</v>
      </c>
      <c r="AK134" s="7">
        <v>0</v>
      </c>
      <c r="AL134" s="7">
        <v>0</v>
      </c>
      <c r="AM134" s="7">
        <v>0</v>
      </c>
      <c r="AN134" s="7" t="s">
        <v>206</v>
      </c>
      <c r="AO134" s="7" t="s">
        <v>206</v>
      </c>
      <c r="AP134" s="7">
        <v>0</v>
      </c>
      <c r="AQ134" s="7">
        <v>0</v>
      </c>
      <c r="AT134" s="7" t="s">
        <v>206</v>
      </c>
      <c r="AU134" s="7">
        <v>500</v>
      </c>
      <c r="AV134" s="7">
        <v>0</v>
      </c>
      <c r="AW134" s="7">
        <v>0</v>
      </c>
      <c r="AX134" s="7">
        <v>0</v>
      </c>
      <c r="AY134" s="7">
        <v>0</v>
      </c>
    </row>
    <row r="135" spans="1:51" ht="13.5" customHeight="1" x14ac:dyDescent="0.25">
      <c r="A135" s="7" t="s">
        <v>335</v>
      </c>
      <c r="B135" s="8"/>
      <c r="C135" s="8"/>
      <c r="D135" s="7" t="s">
        <v>91</v>
      </c>
      <c r="E135" s="7" t="s">
        <v>92</v>
      </c>
      <c r="F135" s="8"/>
      <c r="G135" s="8"/>
      <c r="H135" s="8"/>
      <c r="I135" s="8"/>
      <c r="J135" s="8"/>
      <c r="K135" s="8"/>
      <c r="L135" s="8"/>
      <c r="M135" s="8"/>
      <c r="N135" s="7">
        <v>12</v>
      </c>
      <c r="O135" s="7" t="s">
        <v>85</v>
      </c>
      <c r="P135" s="7" t="s">
        <v>107</v>
      </c>
      <c r="Q135" s="7" t="s">
        <v>336</v>
      </c>
      <c r="R135" s="7">
        <v>12000</v>
      </c>
      <c r="S135" s="7" t="s">
        <v>94</v>
      </c>
      <c r="T135" s="7" t="s">
        <v>334</v>
      </c>
      <c r="AE135" s="7">
        <v>0</v>
      </c>
      <c r="AF135" s="7">
        <v>0</v>
      </c>
      <c r="AG135" s="7">
        <v>0</v>
      </c>
      <c r="AH135" s="7">
        <v>0</v>
      </c>
      <c r="AI135" s="7">
        <v>0</v>
      </c>
      <c r="AJ135" s="7">
        <v>0</v>
      </c>
      <c r="AK135" s="7">
        <v>0</v>
      </c>
      <c r="AL135" s="7">
        <v>0</v>
      </c>
      <c r="AM135" s="7">
        <v>0</v>
      </c>
      <c r="AN135" s="7" t="s">
        <v>206</v>
      </c>
      <c r="AO135" s="7" t="s">
        <v>206</v>
      </c>
      <c r="AP135" s="7">
        <v>0</v>
      </c>
      <c r="AQ135" s="7">
        <v>0</v>
      </c>
      <c r="AT135" s="7" t="s">
        <v>206</v>
      </c>
      <c r="AU135" s="7">
        <v>501</v>
      </c>
      <c r="AV135" s="7">
        <v>0</v>
      </c>
      <c r="AW135" s="7">
        <v>0</v>
      </c>
      <c r="AX135" s="7">
        <v>0</v>
      </c>
      <c r="AY135" s="7">
        <v>0</v>
      </c>
    </row>
    <row r="136" spans="1:51" ht="13.5" customHeight="1" x14ac:dyDescent="0.25">
      <c r="A136" s="7" t="s">
        <v>337</v>
      </c>
      <c r="B136" s="8"/>
      <c r="C136" s="8"/>
      <c r="D136" s="7" t="s">
        <v>83</v>
      </c>
      <c r="E136" s="7" t="s">
        <v>338</v>
      </c>
      <c r="F136" s="8"/>
      <c r="G136" s="8"/>
      <c r="H136" s="8"/>
      <c r="I136" s="8"/>
      <c r="J136" s="8"/>
      <c r="K136" s="8"/>
      <c r="L136" s="8"/>
      <c r="M136" s="8"/>
      <c r="N136" s="7">
        <v>12</v>
      </c>
      <c r="O136" s="7" t="s">
        <v>85</v>
      </c>
      <c r="P136" s="7" t="s">
        <v>107</v>
      </c>
      <c r="Q136" s="7" t="s">
        <v>263</v>
      </c>
      <c r="R136" s="7" t="s">
        <v>339</v>
      </c>
      <c r="S136" s="7" t="s">
        <v>94</v>
      </c>
      <c r="T136" s="7" t="s">
        <v>334</v>
      </c>
      <c r="AE136" s="7">
        <v>0</v>
      </c>
      <c r="AF136" s="7">
        <v>0</v>
      </c>
      <c r="AG136" s="7">
        <v>0</v>
      </c>
      <c r="AH136" s="7">
        <v>0</v>
      </c>
      <c r="AI136" s="7">
        <v>0</v>
      </c>
      <c r="AJ136" s="7">
        <v>0</v>
      </c>
      <c r="AK136" s="7">
        <v>0</v>
      </c>
      <c r="AL136" s="7">
        <v>0</v>
      </c>
      <c r="AM136" s="7">
        <v>0</v>
      </c>
      <c r="AN136" s="7" t="s">
        <v>206</v>
      </c>
      <c r="AO136" s="7" t="s">
        <v>206</v>
      </c>
      <c r="AP136" s="7">
        <v>0</v>
      </c>
      <c r="AQ136" s="7">
        <v>0</v>
      </c>
      <c r="AT136" s="7" t="s">
        <v>206</v>
      </c>
      <c r="AU136" s="7">
        <v>502</v>
      </c>
      <c r="AV136" s="7">
        <v>0</v>
      </c>
      <c r="AW136" s="7">
        <v>0</v>
      </c>
      <c r="AX136" s="7">
        <v>0</v>
      </c>
      <c r="AY136" s="7">
        <v>1</v>
      </c>
    </row>
    <row r="137" spans="1:51" ht="13.5" customHeight="1" x14ac:dyDescent="0.25">
      <c r="A137" s="7" t="s">
        <v>340</v>
      </c>
      <c r="B137" s="8"/>
      <c r="C137" s="8"/>
      <c r="D137" s="7" t="s">
        <v>91</v>
      </c>
      <c r="E137" s="7" t="s">
        <v>84</v>
      </c>
      <c r="F137" s="8"/>
      <c r="G137" s="8"/>
      <c r="H137" s="8"/>
      <c r="I137" s="8"/>
      <c r="J137" s="8"/>
      <c r="K137" s="8"/>
      <c r="L137" s="8"/>
      <c r="M137" s="8"/>
      <c r="N137" s="7">
        <v>12</v>
      </c>
      <c r="O137" s="7" t="s">
        <v>85</v>
      </c>
      <c r="P137" s="7" t="s">
        <v>107</v>
      </c>
      <c r="Q137" s="7" t="s">
        <v>341</v>
      </c>
      <c r="R137" s="7">
        <v>10000</v>
      </c>
      <c r="S137" s="7" t="s">
        <v>94</v>
      </c>
      <c r="T137" s="7" t="s">
        <v>334</v>
      </c>
      <c r="AE137" s="7">
        <v>0</v>
      </c>
      <c r="AF137" s="7">
        <v>0</v>
      </c>
      <c r="AG137" s="7">
        <v>0</v>
      </c>
      <c r="AH137" s="7">
        <v>0</v>
      </c>
      <c r="AI137" s="7">
        <v>0</v>
      </c>
      <c r="AJ137" s="7">
        <v>0</v>
      </c>
      <c r="AK137" s="7">
        <v>0</v>
      </c>
      <c r="AL137" s="7">
        <v>0</v>
      </c>
      <c r="AM137" s="7">
        <v>0</v>
      </c>
      <c r="AN137" s="7" t="s">
        <v>206</v>
      </c>
      <c r="AO137" s="7" t="s">
        <v>206</v>
      </c>
      <c r="AP137" s="7">
        <v>0</v>
      </c>
      <c r="AQ137" s="7">
        <v>0</v>
      </c>
      <c r="AT137" s="7" t="s">
        <v>206</v>
      </c>
      <c r="AU137" s="7">
        <v>503</v>
      </c>
      <c r="AV137" s="7">
        <v>0</v>
      </c>
      <c r="AW137" s="7">
        <v>0</v>
      </c>
      <c r="AX137" s="7">
        <v>0</v>
      </c>
      <c r="AY137" s="7">
        <v>0</v>
      </c>
    </row>
    <row r="138" spans="1:51" ht="13.5" customHeight="1" x14ac:dyDescent="0.25">
      <c r="A138" s="7" t="s">
        <v>342</v>
      </c>
      <c r="B138" s="8"/>
      <c r="C138" s="8"/>
      <c r="D138" s="7" t="s">
        <v>91</v>
      </c>
      <c r="E138" s="7" t="s">
        <v>92</v>
      </c>
      <c r="F138" s="8"/>
      <c r="G138" s="8"/>
      <c r="H138" s="8"/>
      <c r="I138" s="8"/>
      <c r="J138" s="8"/>
      <c r="K138" s="8"/>
      <c r="L138" s="8"/>
      <c r="M138" s="8"/>
      <c r="N138" s="7">
        <v>12</v>
      </c>
      <c r="O138" s="7" t="s">
        <v>85</v>
      </c>
      <c r="P138" s="7" t="s">
        <v>107</v>
      </c>
      <c r="Q138" s="7" t="s">
        <v>343</v>
      </c>
      <c r="R138" s="7">
        <v>27000</v>
      </c>
      <c r="S138" s="7" t="s">
        <v>94</v>
      </c>
      <c r="T138" s="7" t="s">
        <v>334</v>
      </c>
      <c r="AE138" s="7">
        <v>0</v>
      </c>
      <c r="AF138" s="7">
        <v>0</v>
      </c>
      <c r="AG138" s="7">
        <v>0</v>
      </c>
      <c r="AH138" s="7">
        <v>0</v>
      </c>
      <c r="AI138" s="7">
        <v>0</v>
      </c>
      <c r="AJ138" s="7">
        <v>0</v>
      </c>
      <c r="AK138" s="7">
        <v>0</v>
      </c>
      <c r="AL138" s="7">
        <v>0</v>
      </c>
      <c r="AM138" s="7">
        <v>0</v>
      </c>
      <c r="AN138" s="7" t="s">
        <v>206</v>
      </c>
      <c r="AO138" s="7" t="s">
        <v>206</v>
      </c>
      <c r="AP138" s="7">
        <v>0</v>
      </c>
      <c r="AQ138" s="7">
        <v>0</v>
      </c>
      <c r="AT138" s="7" t="s">
        <v>206</v>
      </c>
      <c r="AU138" s="7">
        <v>504</v>
      </c>
      <c r="AV138" s="7">
        <v>0</v>
      </c>
      <c r="AW138" s="7">
        <v>0</v>
      </c>
      <c r="AX138" s="7">
        <v>0</v>
      </c>
      <c r="AY138" s="7">
        <v>0</v>
      </c>
    </row>
    <row r="139" spans="1:51" ht="13.5" customHeight="1" x14ac:dyDescent="0.25">
      <c r="A139" s="7" t="s">
        <v>344</v>
      </c>
      <c r="B139" s="8"/>
      <c r="C139" s="8"/>
      <c r="D139" s="7" t="s">
        <v>91</v>
      </c>
      <c r="E139" s="7" t="s">
        <v>92</v>
      </c>
      <c r="F139" s="8"/>
      <c r="G139" s="8"/>
      <c r="H139" s="8"/>
      <c r="I139" s="8"/>
      <c r="J139" s="8"/>
      <c r="K139" s="8"/>
      <c r="L139" s="8"/>
      <c r="M139" s="8"/>
      <c r="N139" s="7">
        <v>12</v>
      </c>
      <c r="O139" s="7" t="s">
        <v>85</v>
      </c>
      <c r="P139" s="7" t="s">
        <v>107</v>
      </c>
      <c r="Q139" s="7" t="s">
        <v>336</v>
      </c>
      <c r="R139" s="7">
        <v>2500</v>
      </c>
      <c r="S139" s="7" t="s">
        <v>94</v>
      </c>
      <c r="T139" s="7" t="s">
        <v>334</v>
      </c>
      <c r="AE139" s="7">
        <v>0</v>
      </c>
      <c r="AF139" s="7">
        <v>0</v>
      </c>
      <c r="AG139" s="7">
        <v>0</v>
      </c>
      <c r="AH139" s="7">
        <v>0</v>
      </c>
      <c r="AI139" s="7">
        <v>0</v>
      </c>
      <c r="AJ139" s="7">
        <v>0</v>
      </c>
      <c r="AK139" s="7">
        <v>0</v>
      </c>
      <c r="AL139" s="7">
        <v>0</v>
      </c>
      <c r="AM139" s="7">
        <v>0</v>
      </c>
      <c r="AN139" s="7" t="s">
        <v>206</v>
      </c>
      <c r="AO139" s="7" t="s">
        <v>206</v>
      </c>
      <c r="AP139" s="7">
        <v>0</v>
      </c>
      <c r="AQ139" s="7">
        <v>0</v>
      </c>
      <c r="AT139" s="7" t="s">
        <v>206</v>
      </c>
      <c r="AU139" s="7">
        <v>505</v>
      </c>
      <c r="AV139" s="7">
        <v>0</v>
      </c>
      <c r="AW139" s="7">
        <v>0</v>
      </c>
      <c r="AX139" s="7">
        <v>0</v>
      </c>
      <c r="AY139" s="7">
        <v>0</v>
      </c>
    </row>
    <row r="140" spans="1:51" ht="13.5" customHeight="1" x14ac:dyDescent="0.25">
      <c r="A140" s="7" t="s">
        <v>345</v>
      </c>
      <c r="B140" s="8"/>
      <c r="C140" s="8"/>
      <c r="D140" s="7" t="s">
        <v>91</v>
      </c>
      <c r="E140" s="7" t="s">
        <v>92</v>
      </c>
      <c r="F140" s="8"/>
      <c r="G140" s="8"/>
      <c r="H140" s="8"/>
      <c r="I140" s="8"/>
      <c r="J140" s="8"/>
      <c r="K140" s="8"/>
      <c r="L140" s="8"/>
      <c r="M140" s="8"/>
      <c r="N140" s="7">
        <v>12</v>
      </c>
      <c r="O140" s="7" t="s">
        <v>85</v>
      </c>
      <c r="P140" s="7" t="s">
        <v>107</v>
      </c>
      <c r="Q140" s="7" t="s">
        <v>346</v>
      </c>
      <c r="R140" s="7">
        <v>5000</v>
      </c>
      <c r="S140" s="7" t="s">
        <v>94</v>
      </c>
      <c r="T140" s="7" t="s">
        <v>334</v>
      </c>
      <c r="AE140" s="7">
        <v>0</v>
      </c>
      <c r="AF140" s="7">
        <v>0</v>
      </c>
      <c r="AG140" s="7">
        <v>0</v>
      </c>
      <c r="AH140" s="7">
        <v>0</v>
      </c>
      <c r="AI140" s="7">
        <v>0</v>
      </c>
      <c r="AJ140" s="7">
        <v>0</v>
      </c>
      <c r="AK140" s="7">
        <v>0</v>
      </c>
      <c r="AL140" s="7">
        <v>0</v>
      </c>
      <c r="AM140" s="7">
        <v>0</v>
      </c>
      <c r="AN140" s="7" t="s">
        <v>206</v>
      </c>
      <c r="AO140" s="7" t="s">
        <v>206</v>
      </c>
      <c r="AP140" s="7">
        <v>0</v>
      </c>
      <c r="AQ140" s="7">
        <v>0</v>
      </c>
      <c r="AT140" s="7" t="s">
        <v>206</v>
      </c>
      <c r="AU140" s="7">
        <v>506</v>
      </c>
      <c r="AV140" s="7">
        <v>0</v>
      </c>
      <c r="AW140" s="7">
        <v>0</v>
      </c>
      <c r="AX140" s="7">
        <v>0</v>
      </c>
      <c r="AY140" s="7">
        <v>0</v>
      </c>
    </row>
    <row r="141" spans="1:51" ht="13.5" customHeight="1" x14ac:dyDescent="0.25">
      <c r="A141" s="7" t="s">
        <v>347</v>
      </c>
      <c r="B141" s="8"/>
      <c r="C141" s="8"/>
      <c r="D141" s="7" t="s">
        <v>91</v>
      </c>
      <c r="E141" s="7" t="s">
        <v>116</v>
      </c>
      <c r="F141" s="8"/>
      <c r="G141" s="8"/>
      <c r="H141" s="8"/>
      <c r="I141" s="8"/>
      <c r="J141" s="8"/>
      <c r="K141" s="8"/>
      <c r="L141" s="8"/>
      <c r="M141" s="8"/>
      <c r="N141" s="7">
        <v>12</v>
      </c>
      <c r="O141" s="7" t="s">
        <v>85</v>
      </c>
      <c r="P141" s="7" t="s">
        <v>107</v>
      </c>
      <c r="Q141" s="7" t="s">
        <v>348</v>
      </c>
      <c r="R141" s="7">
        <v>5000</v>
      </c>
      <c r="S141" s="7" t="s">
        <v>94</v>
      </c>
      <c r="T141" s="7" t="s">
        <v>334</v>
      </c>
      <c r="AE141" s="7">
        <v>0</v>
      </c>
      <c r="AF141" s="7">
        <v>0</v>
      </c>
      <c r="AG141" s="7">
        <v>0</v>
      </c>
      <c r="AH141" s="7">
        <v>0</v>
      </c>
      <c r="AI141" s="7">
        <v>0</v>
      </c>
      <c r="AJ141" s="7">
        <v>0</v>
      </c>
      <c r="AK141" s="7">
        <v>0</v>
      </c>
      <c r="AL141" s="7">
        <v>0</v>
      </c>
      <c r="AM141" s="7">
        <v>0</v>
      </c>
      <c r="AN141" s="7" t="s">
        <v>206</v>
      </c>
      <c r="AO141" s="7" t="s">
        <v>206</v>
      </c>
      <c r="AP141" s="7">
        <v>0</v>
      </c>
      <c r="AQ141" s="7">
        <v>0</v>
      </c>
      <c r="AT141" s="7" t="s">
        <v>206</v>
      </c>
      <c r="AU141" s="7">
        <v>507</v>
      </c>
      <c r="AV141" s="7">
        <v>0</v>
      </c>
      <c r="AW141" s="7">
        <v>0</v>
      </c>
      <c r="AX141" s="7">
        <v>0</v>
      </c>
      <c r="AY141" s="7">
        <v>0</v>
      </c>
    </row>
    <row r="142" spans="1:51" ht="13.5" customHeight="1" x14ac:dyDescent="0.25">
      <c r="A142" s="7" t="s">
        <v>349</v>
      </c>
      <c r="B142" s="8"/>
      <c r="C142" s="8"/>
      <c r="D142" s="7" t="s">
        <v>91</v>
      </c>
      <c r="E142" s="7" t="s">
        <v>92</v>
      </c>
      <c r="F142" s="8"/>
      <c r="G142" s="8"/>
      <c r="H142" s="8"/>
      <c r="I142" s="8"/>
      <c r="J142" s="8"/>
      <c r="K142" s="8"/>
      <c r="L142" s="8"/>
      <c r="M142" s="8"/>
      <c r="N142" s="7">
        <v>12</v>
      </c>
      <c r="O142" s="7" t="s">
        <v>85</v>
      </c>
      <c r="P142" s="7" t="s">
        <v>107</v>
      </c>
      <c r="Q142" s="7" t="s">
        <v>348</v>
      </c>
      <c r="R142" s="7">
        <v>12000</v>
      </c>
      <c r="S142" s="7" t="s">
        <v>94</v>
      </c>
      <c r="T142" s="7" t="s">
        <v>334</v>
      </c>
      <c r="AE142" s="7">
        <v>0</v>
      </c>
      <c r="AF142" s="7">
        <v>0</v>
      </c>
      <c r="AG142" s="7">
        <v>0</v>
      </c>
      <c r="AH142" s="7">
        <v>0</v>
      </c>
      <c r="AI142" s="7">
        <v>0</v>
      </c>
      <c r="AJ142" s="7">
        <v>0</v>
      </c>
      <c r="AK142" s="7">
        <v>0</v>
      </c>
      <c r="AL142" s="7">
        <v>0</v>
      </c>
      <c r="AM142" s="7">
        <v>0</v>
      </c>
      <c r="AN142" s="7" t="s">
        <v>206</v>
      </c>
      <c r="AO142" s="7" t="s">
        <v>206</v>
      </c>
      <c r="AP142" s="7">
        <v>0</v>
      </c>
      <c r="AQ142" s="7">
        <v>0</v>
      </c>
      <c r="AT142" s="7" t="s">
        <v>206</v>
      </c>
      <c r="AU142" s="7">
        <v>508</v>
      </c>
      <c r="AV142" s="7">
        <v>0</v>
      </c>
      <c r="AW142" s="7">
        <v>0</v>
      </c>
      <c r="AX142" s="7">
        <v>0</v>
      </c>
      <c r="AY142" s="7">
        <v>0</v>
      </c>
    </row>
    <row r="143" spans="1:51" ht="13.5" customHeight="1" x14ac:dyDescent="0.25">
      <c r="A143" s="7" t="s">
        <v>350</v>
      </c>
      <c r="B143" s="8"/>
      <c r="C143" s="8"/>
      <c r="D143" s="7" t="s">
        <v>91</v>
      </c>
      <c r="E143" s="7" t="s">
        <v>92</v>
      </c>
      <c r="F143" s="8"/>
      <c r="G143" s="8"/>
      <c r="H143" s="8"/>
      <c r="I143" s="8"/>
      <c r="J143" s="8"/>
      <c r="K143" s="8"/>
      <c r="L143" s="8"/>
      <c r="M143" s="8"/>
      <c r="N143" s="7">
        <v>12</v>
      </c>
      <c r="O143" s="7" t="s">
        <v>85</v>
      </c>
      <c r="P143" s="7" t="s">
        <v>107</v>
      </c>
      <c r="Q143" s="7" t="s">
        <v>351</v>
      </c>
      <c r="R143" s="7">
        <v>5000</v>
      </c>
      <c r="S143" s="7" t="s">
        <v>94</v>
      </c>
      <c r="T143" s="7" t="s">
        <v>334</v>
      </c>
      <c r="AE143" s="7">
        <v>0</v>
      </c>
      <c r="AF143" s="7">
        <v>0</v>
      </c>
      <c r="AG143" s="7">
        <v>0</v>
      </c>
      <c r="AH143" s="7">
        <v>0</v>
      </c>
      <c r="AI143" s="7">
        <v>0</v>
      </c>
      <c r="AJ143" s="7">
        <v>0</v>
      </c>
      <c r="AK143" s="7">
        <v>0</v>
      </c>
      <c r="AL143" s="7">
        <v>0</v>
      </c>
      <c r="AM143" s="7">
        <v>0</v>
      </c>
      <c r="AN143" s="7" t="s">
        <v>206</v>
      </c>
      <c r="AO143" s="7" t="s">
        <v>206</v>
      </c>
      <c r="AP143" s="7">
        <v>0</v>
      </c>
      <c r="AQ143" s="7">
        <v>0</v>
      </c>
      <c r="AT143" s="7" t="s">
        <v>206</v>
      </c>
      <c r="AU143" s="7">
        <v>509</v>
      </c>
      <c r="AV143" s="7">
        <v>0</v>
      </c>
      <c r="AW143" s="7">
        <v>0</v>
      </c>
      <c r="AX143" s="7">
        <v>0</v>
      </c>
      <c r="AY143" s="7">
        <v>0</v>
      </c>
    </row>
    <row r="144" spans="1:51" ht="13.5" customHeight="1" x14ac:dyDescent="0.25">
      <c r="A144" s="7" t="s">
        <v>352</v>
      </c>
      <c r="B144" s="8"/>
      <c r="C144" s="8"/>
      <c r="D144" s="7" t="s">
        <v>91</v>
      </c>
      <c r="E144" s="7" t="s">
        <v>92</v>
      </c>
      <c r="F144" s="8"/>
      <c r="G144" s="8"/>
      <c r="H144" s="8"/>
      <c r="I144" s="8"/>
      <c r="J144" s="8"/>
      <c r="K144" s="8"/>
      <c r="L144" s="8"/>
      <c r="M144" s="8"/>
      <c r="N144" s="7">
        <v>12</v>
      </c>
      <c r="O144" s="7" t="s">
        <v>85</v>
      </c>
      <c r="P144" s="7" t="s">
        <v>107</v>
      </c>
      <c r="Q144" s="7" t="s">
        <v>353</v>
      </c>
      <c r="R144" s="7">
        <v>2500</v>
      </c>
      <c r="S144" s="7" t="s">
        <v>94</v>
      </c>
      <c r="T144" s="7" t="s">
        <v>334</v>
      </c>
      <c r="AE144" s="7">
        <v>0</v>
      </c>
      <c r="AF144" s="7">
        <v>0</v>
      </c>
      <c r="AG144" s="7">
        <v>0</v>
      </c>
      <c r="AH144" s="7">
        <v>0</v>
      </c>
      <c r="AI144" s="7">
        <v>0</v>
      </c>
      <c r="AJ144" s="7">
        <v>0</v>
      </c>
      <c r="AK144" s="7">
        <v>0</v>
      </c>
      <c r="AL144" s="7">
        <v>0</v>
      </c>
      <c r="AM144" s="7">
        <v>0</v>
      </c>
      <c r="AN144" s="7" t="s">
        <v>206</v>
      </c>
      <c r="AO144" s="7" t="s">
        <v>206</v>
      </c>
      <c r="AP144" s="7">
        <v>0</v>
      </c>
      <c r="AQ144" s="7">
        <v>0</v>
      </c>
      <c r="AT144" s="7" t="s">
        <v>206</v>
      </c>
      <c r="AU144" s="7">
        <v>510</v>
      </c>
      <c r="AV144" s="7">
        <v>0</v>
      </c>
      <c r="AW144" s="7">
        <v>0</v>
      </c>
      <c r="AX144" s="7">
        <v>0</v>
      </c>
      <c r="AY144" s="7">
        <v>0</v>
      </c>
    </row>
    <row r="145" spans="1:51" ht="13.5" customHeight="1" x14ac:dyDescent="0.25">
      <c r="A145" s="7" t="s">
        <v>354</v>
      </c>
      <c r="B145" s="8"/>
      <c r="C145" s="8"/>
      <c r="D145" s="7" t="s">
        <v>91</v>
      </c>
      <c r="E145" s="7" t="s">
        <v>92</v>
      </c>
      <c r="F145" s="8"/>
      <c r="G145" s="8"/>
      <c r="H145" s="8"/>
      <c r="I145" s="8"/>
      <c r="J145" s="8"/>
      <c r="K145" s="8"/>
      <c r="L145" s="8"/>
      <c r="M145" s="8"/>
      <c r="N145" s="7">
        <v>12</v>
      </c>
      <c r="O145" s="7" t="s">
        <v>85</v>
      </c>
      <c r="P145" s="7" t="s">
        <v>107</v>
      </c>
      <c r="Q145" s="7" t="s">
        <v>355</v>
      </c>
      <c r="R145" s="7">
        <v>5000</v>
      </c>
      <c r="S145" s="7" t="s">
        <v>94</v>
      </c>
      <c r="T145" s="7" t="s">
        <v>334</v>
      </c>
      <c r="AE145" s="7">
        <v>0</v>
      </c>
      <c r="AF145" s="7">
        <v>0</v>
      </c>
      <c r="AG145" s="7">
        <v>0</v>
      </c>
      <c r="AH145" s="7">
        <v>0</v>
      </c>
      <c r="AI145" s="7">
        <v>0</v>
      </c>
      <c r="AJ145" s="7">
        <v>0</v>
      </c>
      <c r="AK145" s="7">
        <v>0</v>
      </c>
      <c r="AL145" s="7">
        <v>0</v>
      </c>
      <c r="AM145" s="7">
        <v>0</v>
      </c>
      <c r="AN145" s="7" t="s">
        <v>206</v>
      </c>
      <c r="AO145" s="7" t="s">
        <v>206</v>
      </c>
      <c r="AP145" s="7">
        <v>0</v>
      </c>
      <c r="AQ145" s="7">
        <v>0</v>
      </c>
      <c r="AT145" s="7" t="s">
        <v>206</v>
      </c>
      <c r="AU145" s="7">
        <v>511</v>
      </c>
      <c r="AV145" s="7">
        <v>0</v>
      </c>
      <c r="AW145" s="7">
        <v>0</v>
      </c>
      <c r="AX145" s="7">
        <v>0</v>
      </c>
      <c r="AY145" s="7">
        <v>0</v>
      </c>
    </row>
    <row r="146" spans="1:51" ht="13.5" customHeight="1" x14ac:dyDescent="0.25">
      <c r="A146" s="7" t="s">
        <v>356</v>
      </c>
      <c r="B146" s="8"/>
      <c r="C146" s="8"/>
      <c r="D146" s="7" t="s">
        <v>91</v>
      </c>
      <c r="E146" s="7" t="s">
        <v>92</v>
      </c>
      <c r="F146" s="8"/>
      <c r="G146" s="8"/>
      <c r="H146" s="8"/>
      <c r="I146" s="8"/>
      <c r="J146" s="8"/>
      <c r="K146" s="8"/>
      <c r="L146" s="8"/>
      <c r="M146" s="8"/>
      <c r="N146" s="7">
        <v>12</v>
      </c>
      <c r="O146" s="7" t="s">
        <v>85</v>
      </c>
      <c r="P146" s="7" t="s">
        <v>107</v>
      </c>
      <c r="Q146" s="7" t="s">
        <v>357</v>
      </c>
      <c r="R146" s="7">
        <v>3000</v>
      </c>
      <c r="S146" s="7" t="s">
        <v>94</v>
      </c>
      <c r="T146" s="7" t="s">
        <v>334</v>
      </c>
      <c r="AE146" s="7">
        <v>0</v>
      </c>
      <c r="AF146" s="7">
        <v>0</v>
      </c>
      <c r="AG146" s="7">
        <v>0</v>
      </c>
      <c r="AH146" s="7">
        <v>0</v>
      </c>
      <c r="AI146" s="7">
        <v>0</v>
      </c>
      <c r="AJ146" s="7">
        <v>0</v>
      </c>
      <c r="AK146" s="7">
        <v>0</v>
      </c>
      <c r="AL146" s="7">
        <v>0</v>
      </c>
      <c r="AM146" s="7">
        <v>0</v>
      </c>
      <c r="AN146" s="7" t="s">
        <v>206</v>
      </c>
      <c r="AO146" s="7" t="s">
        <v>206</v>
      </c>
      <c r="AP146" s="7">
        <v>0</v>
      </c>
      <c r="AQ146" s="7">
        <v>0</v>
      </c>
      <c r="AT146" s="7" t="s">
        <v>206</v>
      </c>
      <c r="AU146" s="7">
        <v>512</v>
      </c>
      <c r="AV146" s="7">
        <v>0</v>
      </c>
      <c r="AW146" s="7">
        <v>0</v>
      </c>
      <c r="AX146" s="7">
        <v>0</v>
      </c>
      <c r="AY146" s="7">
        <v>0</v>
      </c>
    </row>
    <row r="147" spans="1:51" ht="13.5" customHeight="1" x14ac:dyDescent="0.25">
      <c r="A147" s="7" t="s">
        <v>358</v>
      </c>
      <c r="B147" s="8"/>
      <c r="C147" s="8"/>
      <c r="D147" s="7" t="s">
        <v>91</v>
      </c>
      <c r="E147" s="7" t="s">
        <v>92</v>
      </c>
      <c r="F147" s="8"/>
      <c r="G147" s="8"/>
      <c r="H147" s="8"/>
      <c r="I147" s="8"/>
      <c r="J147" s="8"/>
      <c r="K147" s="8"/>
      <c r="L147" s="8"/>
      <c r="M147" s="8"/>
      <c r="N147" s="7">
        <v>12</v>
      </c>
      <c r="O147" s="7" t="s">
        <v>85</v>
      </c>
      <c r="P147" s="7" t="s">
        <v>107</v>
      </c>
      <c r="Q147" s="7" t="s">
        <v>355</v>
      </c>
      <c r="R147" s="7">
        <v>5000</v>
      </c>
      <c r="S147" s="7" t="s">
        <v>94</v>
      </c>
      <c r="T147" s="7" t="s">
        <v>334</v>
      </c>
      <c r="AE147" s="7">
        <v>0</v>
      </c>
      <c r="AF147" s="7">
        <v>0</v>
      </c>
      <c r="AG147" s="7">
        <v>0</v>
      </c>
      <c r="AH147" s="7">
        <v>0</v>
      </c>
      <c r="AI147" s="7">
        <v>0</v>
      </c>
      <c r="AJ147" s="7">
        <v>0</v>
      </c>
      <c r="AK147" s="7">
        <v>0</v>
      </c>
      <c r="AL147" s="7">
        <v>0</v>
      </c>
      <c r="AM147" s="7">
        <v>0</v>
      </c>
      <c r="AN147" s="7" t="s">
        <v>206</v>
      </c>
      <c r="AO147" s="7" t="s">
        <v>206</v>
      </c>
      <c r="AP147" s="7">
        <v>0</v>
      </c>
      <c r="AQ147" s="7">
        <v>0</v>
      </c>
      <c r="AT147" s="7" t="s">
        <v>206</v>
      </c>
      <c r="AU147" s="7">
        <v>513</v>
      </c>
      <c r="AV147" s="7">
        <v>0</v>
      </c>
      <c r="AW147" s="7">
        <v>0</v>
      </c>
      <c r="AX147" s="7">
        <v>0</v>
      </c>
      <c r="AY147" s="7">
        <v>0</v>
      </c>
    </row>
    <row r="148" spans="1:51" ht="13.5" customHeight="1" x14ac:dyDescent="0.25">
      <c r="A148" s="7" t="s">
        <v>359</v>
      </c>
      <c r="B148" s="8"/>
      <c r="C148" s="8"/>
      <c r="D148" s="7" t="s">
        <v>83</v>
      </c>
      <c r="E148" s="7" t="s">
        <v>157</v>
      </c>
      <c r="F148" s="8"/>
      <c r="G148" s="8"/>
      <c r="H148" s="8"/>
      <c r="I148" s="8"/>
      <c r="J148" s="8"/>
      <c r="K148" s="8"/>
      <c r="L148" s="8"/>
      <c r="M148" s="8"/>
      <c r="N148" s="7">
        <v>5</v>
      </c>
      <c r="O148" s="7" t="s">
        <v>85</v>
      </c>
      <c r="P148" s="7">
        <v>1</v>
      </c>
      <c r="Q148" s="7" t="s">
        <v>360</v>
      </c>
      <c r="R148" s="7">
        <v>250</v>
      </c>
      <c r="S148" s="7" t="s">
        <v>94</v>
      </c>
      <c r="T148" s="7" t="s">
        <v>334</v>
      </c>
      <c r="AE148" s="7">
        <v>0</v>
      </c>
      <c r="AF148" s="7">
        <v>0</v>
      </c>
      <c r="AG148" s="7">
        <v>0</v>
      </c>
      <c r="AH148" s="7">
        <v>0</v>
      </c>
      <c r="AI148" s="7">
        <v>0</v>
      </c>
      <c r="AJ148" s="7">
        <v>0</v>
      </c>
      <c r="AK148" s="7">
        <v>0</v>
      </c>
      <c r="AL148" s="7">
        <v>0</v>
      </c>
      <c r="AM148" s="7">
        <v>0</v>
      </c>
      <c r="AN148" s="7" t="s">
        <v>206</v>
      </c>
      <c r="AO148" s="7" t="s">
        <v>206</v>
      </c>
      <c r="AP148" s="7">
        <v>0</v>
      </c>
      <c r="AQ148" s="7">
        <v>0</v>
      </c>
      <c r="AT148" s="7" t="s">
        <v>206</v>
      </c>
      <c r="AU148" s="7">
        <v>514</v>
      </c>
      <c r="AV148" s="7">
        <v>0</v>
      </c>
      <c r="AW148" s="7">
        <v>0</v>
      </c>
      <c r="AX148" s="7">
        <v>0</v>
      </c>
      <c r="AY148" s="7">
        <v>0</v>
      </c>
    </row>
    <row r="149" spans="1:51" ht="13.5" customHeight="1" x14ac:dyDescent="0.25">
      <c r="A149" s="7" t="s">
        <v>361</v>
      </c>
      <c r="B149" s="8"/>
      <c r="C149" s="8"/>
      <c r="D149" s="7" t="s">
        <v>83</v>
      </c>
      <c r="E149" s="7" t="s">
        <v>157</v>
      </c>
      <c r="F149" s="7" t="s">
        <v>92</v>
      </c>
      <c r="G149" s="8"/>
      <c r="H149" s="8"/>
      <c r="I149" s="8"/>
      <c r="J149" s="8"/>
      <c r="K149" s="8"/>
      <c r="L149" s="8"/>
      <c r="M149" s="8"/>
      <c r="N149" s="7">
        <v>5</v>
      </c>
      <c r="O149" s="7" t="s">
        <v>85</v>
      </c>
      <c r="P149" s="7">
        <v>1</v>
      </c>
      <c r="Q149" s="7" t="s">
        <v>362</v>
      </c>
      <c r="R149" s="7">
        <v>9000</v>
      </c>
      <c r="S149" s="7" t="s">
        <v>94</v>
      </c>
      <c r="T149" s="7" t="s">
        <v>334</v>
      </c>
      <c r="AE149" s="7">
        <v>0</v>
      </c>
      <c r="AF149" s="7">
        <v>0</v>
      </c>
      <c r="AG149" s="7">
        <v>0</v>
      </c>
      <c r="AH149" s="7">
        <v>0</v>
      </c>
      <c r="AI149" s="7">
        <v>0</v>
      </c>
      <c r="AJ149" s="7">
        <v>0</v>
      </c>
      <c r="AK149" s="7">
        <v>0</v>
      </c>
      <c r="AL149" s="7">
        <v>0</v>
      </c>
      <c r="AM149" s="7">
        <v>0</v>
      </c>
      <c r="AN149" s="7" t="s">
        <v>206</v>
      </c>
      <c r="AO149" s="7" t="s">
        <v>206</v>
      </c>
      <c r="AP149" s="7">
        <v>0</v>
      </c>
      <c r="AQ149" s="7">
        <v>0</v>
      </c>
      <c r="AT149" s="7" t="s">
        <v>206</v>
      </c>
      <c r="AU149" s="7">
        <v>515</v>
      </c>
      <c r="AV149" s="7">
        <v>0</v>
      </c>
      <c r="AW149" s="7">
        <v>0</v>
      </c>
      <c r="AX149" s="7">
        <v>0</v>
      </c>
      <c r="AY149" s="7">
        <v>0</v>
      </c>
    </row>
    <row r="150" spans="1:51" ht="13.5" customHeight="1" x14ac:dyDescent="0.25">
      <c r="A150" s="7" t="s">
        <v>363</v>
      </c>
      <c r="B150" s="8"/>
      <c r="C150" s="8"/>
      <c r="D150" s="7" t="s">
        <v>91</v>
      </c>
      <c r="E150" s="7" t="s">
        <v>265</v>
      </c>
      <c r="F150" s="8"/>
      <c r="G150" s="8"/>
      <c r="H150" s="8"/>
      <c r="I150" s="8"/>
      <c r="J150" s="8"/>
      <c r="K150" s="8"/>
      <c r="L150" s="8"/>
      <c r="M150" s="8"/>
      <c r="N150" s="7">
        <v>10</v>
      </c>
      <c r="O150" s="7" t="s">
        <v>85</v>
      </c>
      <c r="P150" s="7">
        <v>1</v>
      </c>
      <c r="Q150" s="7" t="s">
        <v>364</v>
      </c>
      <c r="R150" s="7">
        <v>68000</v>
      </c>
      <c r="S150" s="7" t="s">
        <v>94</v>
      </c>
      <c r="T150" s="7" t="s">
        <v>334</v>
      </c>
      <c r="AE150" s="7">
        <v>0</v>
      </c>
      <c r="AF150" s="7">
        <v>0</v>
      </c>
      <c r="AG150" s="7">
        <v>0</v>
      </c>
      <c r="AH150" s="7">
        <v>0</v>
      </c>
      <c r="AI150" s="7">
        <v>0</v>
      </c>
      <c r="AJ150" s="7">
        <v>0</v>
      </c>
      <c r="AK150" s="7">
        <v>0</v>
      </c>
      <c r="AL150" s="7">
        <v>0</v>
      </c>
      <c r="AM150" s="7">
        <v>0</v>
      </c>
      <c r="AN150" s="7" t="s">
        <v>206</v>
      </c>
      <c r="AO150" s="7" t="s">
        <v>206</v>
      </c>
      <c r="AP150" s="7">
        <v>0</v>
      </c>
      <c r="AQ150" s="7">
        <v>0</v>
      </c>
      <c r="AT150" s="7" t="s">
        <v>206</v>
      </c>
      <c r="AU150" s="7">
        <v>516</v>
      </c>
      <c r="AV150" s="7">
        <v>0</v>
      </c>
      <c r="AW150" s="7">
        <v>0</v>
      </c>
      <c r="AX150" s="7">
        <v>0</v>
      </c>
      <c r="AY150" s="7">
        <v>0</v>
      </c>
    </row>
    <row r="151" spans="1:51" ht="13.5" customHeight="1" x14ac:dyDescent="0.25">
      <c r="A151" s="7" t="s">
        <v>365</v>
      </c>
      <c r="B151" s="8"/>
      <c r="C151" s="8"/>
      <c r="D151" s="7" t="s">
        <v>120</v>
      </c>
      <c r="E151" s="7" t="s">
        <v>214</v>
      </c>
      <c r="F151" s="8"/>
      <c r="G151" s="8"/>
      <c r="H151" s="8"/>
      <c r="I151" s="8"/>
      <c r="J151" s="8"/>
      <c r="K151" s="8"/>
      <c r="L151" s="8"/>
      <c r="M151" s="8"/>
      <c r="N151" s="7">
        <v>13</v>
      </c>
      <c r="O151" s="7" t="s">
        <v>85</v>
      </c>
      <c r="P151" s="7">
        <v>1</v>
      </c>
      <c r="Q151" s="7" t="s">
        <v>366</v>
      </c>
      <c r="R151" s="7">
        <v>35000</v>
      </c>
      <c r="S151" s="7" t="s">
        <v>94</v>
      </c>
      <c r="T151" s="7" t="s">
        <v>334</v>
      </c>
      <c r="AE151" s="7">
        <v>0</v>
      </c>
      <c r="AF151" s="7">
        <v>0</v>
      </c>
      <c r="AG151" s="7">
        <v>0</v>
      </c>
      <c r="AH151" s="7">
        <v>0</v>
      </c>
      <c r="AI151" s="7">
        <v>0</v>
      </c>
      <c r="AJ151" s="7">
        <v>0</v>
      </c>
      <c r="AK151" s="7">
        <v>0</v>
      </c>
      <c r="AL151" s="7">
        <v>0</v>
      </c>
      <c r="AM151" s="7">
        <v>0</v>
      </c>
      <c r="AN151" s="7" t="s">
        <v>206</v>
      </c>
      <c r="AO151" s="7" t="s">
        <v>206</v>
      </c>
      <c r="AP151" s="7">
        <v>0</v>
      </c>
      <c r="AQ151" s="7">
        <v>0</v>
      </c>
      <c r="AT151" s="7" t="s">
        <v>206</v>
      </c>
      <c r="AU151" s="7">
        <v>517</v>
      </c>
      <c r="AV151" s="7">
        <v>0</v>
      </c>
      <c r="AW151" s="7">
        <v>0</v>
      </c>
      <c r="AX151" s="7">
        <v>1</v>
      </c>
      <c r="AY151" s="7">
        <v>0</v>
      </c>
    </row>
    <row r="152" spans="1:51" ht="13.5" customHeight="1" x14ac:dyDescent="0.25">
      <c r="A152" s="7" t="s">
        <v>367</v>
      </c>
      <c r="B152" s="8"/>
      <c r="C152" s="8"/>
      <c r="D152" s="7" t="s">
        <v>83</v>
      </c>
      <c r="E152" s="7" t="s">
        <v>99</v>
      </c>
      <c r="F152" s="8"/>
      <c r="G152" s="8"/>
      <c r="H152" s="8"/>
      <c r="I152" s="8"/>
      <c r="J152" s="8"/>
      <c r="K152" s="8"/>
      <c r="L152" s="8"/>
      <c r="M152" s="8"/>
      <c r="N152" s="7">
        <v>5</v>
      </c>
      <c r="O152" s="7" t="s">
        <v>85</v>
      </c>
      <c r="P152" s="7">
        <v>0.5</v>
      </c>
      <c r="Q152" s="7" t="s">
        <v>368</v>
      </c>
      <c r="R152" s="7">
        <v>1000</v>
      </c>
      <c r="S152" s="7" t="s">
        <v>94</v>
      </c>
      <c r="T152" s="7" t="s">
        <v>334</v>
      </c>
      <c r="AE152" s="7">
        <v>0</v>
      </c>
      <c r="AF152" s="7">
        <v>0</v>
      </c>
      <c r="AG152" s="7">
        <v>0</v>
      </c>
      <c r="AH152" s="7">
        <v>0</v>
      </c>
      <c r="AI152" s="7">
        <v>0</v>
      </c>
      <c r="AJ152" s="7">
        <v>0</v>
      </c>
      <c r="AK152" s="7">
        <v>0</v>
      </c>
      <c r="AL152" s="7">
        <v>0</v>
      </c>
      <c r="AM152" s="7">
        <v>0</v>
      </c>
      <c r="AN152" s="7" t="s">
        <v>206</v>
      </c>
      <c r="AO152" s="7" t="s">
        <v>206</v>
      </c>
      <c r="AP152" s="7">
        <v>0</v>
      </c>
      <c r="AQ152" s="7">
        <v>0</v>
      </c>
      <c r="AT152" s="7" t="s">
        <v>206</v>
      </c>
      <c r="AU152" s="7">
        <v>518</v>
      </c>
      <c r="AV152" s="7">
        <v>0</v>
      </c>
      <c r="AW152" s="7">
        <v>0</v>
      </c>
      <c r="AX152" s="7">
        <v>0</v>
      </c>
      <c r="AY152" s="7">
        <v>0</v>
      </c>
    </row>
    <row r="153" spans="1:51" ht="13.5" customHeight="1" x14ac:dyDescent="0.25">
      <c r="A153" s="7" t="s">
        <v>369</v>
      </c>
      <c r="B153" s="8"/>
      <c r="C153" s="8"/>
      <c r="D153" s="7" t="s">
        <v>83</v>
      </c>
      <c r="E153" s="7" t="s">
        <v>84</v>
      </c>
      <c r="F153" s="8"/>
      <c r="G153" s="8"/>
      <c r="H153" s="8"/>
      <c r="I153" s="8"/>
      <c r="J153" s="8"/>
      <c r="K153" s="8"/>
      <c r="L153" s="8"/>
      <c r="M153" s="8"/>
      <c r="N153" s="7">
        <v>5</v>
      </c>
      <c r="O153" s="7" t="s">
        <v>162</v>
      </c>
      <c r="P153" s="7">
        <v>1</v>
      </c>
      <c r="Q153" s="7" t="s">
        <v>370</v>
      </c>
      <c r="R153" s="7">
        <v>3000</v>
      </c>
      <c r="S153" s="7" t="s">
        <v>94</v>
      </c>
      <c r="T153" s="7" t="s">
        <v>334</v>
      </c>
      <c r="AE153" s="7">
        <v>0</v>
      </c>
      <c r="AF153" s="7">
        <v>0</v>
      </c>
      <c r="AG153" s="7">
        <v>0</v>
      </c>
      <c r="AH153" s="7">
        <v>0</v>
      </c>
      <c r="AI153" s="7">
        <v>0</v>
      </c>
      <c r="AJ153" s="7">
        <v>0</v>
      </c>
      <c r="AK153" s="7">
        <v>0</v>
      </c>
      <c r="AL153" s="7">
        <v>0</v>
      </c>
      <c r="AM153" s="7">
        <v>0</v>
      </c>
      <c r="AN153" s="7" t="s">
        <v>206</v>
      </c>
      <c r="AO153" s="7" t="s">
        <v>206</v>
      </c>
      <c r="AP153" s="7">
        <v>0</v>
      </c>
      <c r="AQ153" s="7">
        <v>0</v>
      </c>
      <c r="AT153" s="7" t="s">
        <v>206</v>
      </c>
      <c r="AU153" s="7">
        <v>519</v>
      </c>
      <c r="AV153" s="7">
        <v>0</v>
      </c>
      <c r="AW153" s="7">
        <v>0</v>
      </c>
      <c r="AX153" s="7">
        <v>0</v>
      </c>
      <c r="AY153" s="7">
        <v>0</v>
      </c>
    </row>
    <row r="154" spans="1:51" ht="13.5" customHeight="1" x14ac:dyDescent="0.25">
      <c r="A154" s="7" t="s">
        <v>371</v>
      </c>
      <c r="B154" s="8"/>
      <c r="C154" s="8"/>
      <c r="D154" s="7" t="s">
        <v>91</v>
      </c>
      <c r="E154" s="7" t="s">
        <v>92</v>
      </c>
      <c r="F154" s="8"/>
      <c r="G154" s="8"/>
      <c r="H154" s="8"/>
      <c r="I154" s="8"/>
      <c r="J154" s="8"/>
      <c r="K154" s="8"/>
      <c r="L154" s="8"/>
      <c r="M154" s="8"/>
      <c r="N154" s="7">
        <v>9</v>
      </c>
      <c r="O154" s="7" t="s">
        <v>85</v>
      </c>
      <c r="P154" s="7">
        <v>4</v>
      </c>
      <c r="Q154" s="7" t="s">
        <v>372</v>
      </c>
      <c r="R154" s="7">
        <v>5000</v>
      </c>
      <c r="S154" s="7" t="s">
        <v>94</v>
      </c>
      <c r="T154" s="7" t="s">
        <v>334</v>
      </c>
      <c r="AE154" s="7">
        <v>0</v>
      </c>
      <c r="AF154" s="7">
        <v>0</v>
      </c>
      <c r="AG154" s="7">
        <v>0</v>
      </c>
      <c r="AH154" s="7">
        <v>0</v>
      </c>
      <c r="AI154" s="7">
        <v>0</v>
      </c>
      <c r="AJ154" s="7">
        <v>0</v>
      </c>
      <c r="AK154" s="7">
        <v>0</v>
      </c>
      <c r="AL154" s="7">
        <v>0</v>
      </c>
      <c r="AM154" s="7">
        <v>0</v>
      </c>
      <c r="AN154" s="7" t="s">
        <v>206</v>
      </c>
      <c r="AO154" s="7" t="s">
        <v>206</v>
      </c>
      <c r="AP154" s="7">
        <v>0</v>
      </c>
      <c r="AQ154" s="7">
        <v>0</v>
      </c>
      <c r="AT154" s="7" t="s">
        <v>206</v>
      </c>
      <c r="AU154" s="7">
        <v>520</v>
      </c>
      <c r="AV154" s="7">
        <v>0</v>
      </c>
      <c r="AW154" s="7">
        <v>0</v>
      </c>
      <c r="AX154" s="7">
        <v>0</v>
      </c>
      <c r="AY154" s="7">
        <v>0</v>
      </c>
    </row>
    <row r="155" spans="1:51" ht="13.5" customHeight="1" x14ac:dyDescent="0.25">
      <c r="A155" s="7" t="s">
        <v>373</v>
      </c>
      <c r="B155" s="8"/>
      <c r="C155" s="8"/>
      <c r="D155" s="7" t="s">
        <v>83</v>
      </c>
      <c r="E155" s="7" t="s">
        <v>92</v>
      </c>
      <c r="F155" s="8"/>
      <c r="G155" s="8"/>
      <c r="H155" s="8"/>
      <c r="I155" s="8"/>
      <c r="J155" s="8"/>
      <c r="K155" s="8"/>
      <c r="L155" s="8"/>
      <c r="M155" s="8"/>
      <c r="N155" s="7">
        <v>3</v>
      </c>
      <c r="O155" s="7" t="s">
        <v>96</v>
      </c>
      <c r="P155" s="7" t="s">
        <v>374</v>
      </c>
      <c r="Q155" s="7" t="s">
        <v>375</v>
      </c>
      <c r="R155" s="7">
        <v>1250</v>
      </c>
      <c r="S155" s="7" t="s">
        <v>94</v>
      </c>
      <c r="T155" s="7" t="s">
        <v>334</v>
      </c>
      <c r="AE155" s="7">
        <v>0</v>
      </c>
      <c r="AF155" s="7">
        <v>0</v>
      </c>
      <c r="AG155" s="7">
        <v>0</v>
      </c>
      <c r="AH155" s="7">
        <v>0</v>
      </c>
      <c r="AI155" s="7">
        <v>0</v>
      </c>
      <c r="AJ155" s="7">
        <v>0</v>
      </c>
      <c r="AK155" s="7">
        <v>0</v>
      </c>
      <c r="AL155" s="7">
        <v>0</v>
      </c>
      <c r="AM155" s="7">
        <v>0</v>
      </c>
      <c r="AN155" s="7" t="s">
        <v>206</v>
      </c>
      <c r="AO155" s="7" t="s">
        <v>206</v>
      </c>
      <c r="AP155" s="7">
        <v>0</v>
      </c>
      <c r="AQ155" s="7">
        <v>0</v>
      </c>
      <c r="AT155" s="7" t="s">
        <v>206</v>
      </c>
      <c r="AU155" s="7">
        <v>521</v>
      </c>
      <c r="AV155" s="7">
        <v>0</v>
      </c>
      <c r="AW155" s="7">
        <v>0</v>
      </c>
      <c r="AX155" s="7">
        <v>0</v>
      </c>
      <c r="AY155" s="7">
        <v>0</v>
      </c>
    </row>
    <row r="156" spans="1:51" ht="13.5" customHeight="1" x14ac:dyDescent="0.25">
      <c r="A156" s="7" t="s">
        <v>376</v>
      </c>
      <c r="B156" s="7">
        <v>1000</v>
      </c>
      <c r="C156" s="7" t="s">
        <v>377</v>
      </c>
      <c r="D156" s="10" t="s">
        <v>378</v>
      </c>
      <c r="E156" s="11"/>
      <c r="F156" s="11"/>
      <c r="G156" s="11"/>
      <c r="H156" s="11"/>
      <c r="I156" s="11"/>
      <c r="J156" s="11"/>
      <c r="K156" s="11"/>
      <c r="L156" s="11"/>
      <c r="M156" s="8"/>
      <c r="N156" s="7">
        <v>9</v>
      </c>
      <c r="O156" s="7" t="s">
        <v>85</v>
      </c>
      <c r="P156" s="7">
        <v>1</v>
      </c>
      <c r="Q156" s="7" t="s">
        <v>379</v>
      </c>
      <c r="R156" s="7">
        <v>1000</v>
      </c>
      <c r="S156" s="7" t="s">
        <v>94</v>
      </c>
      <c r="T156" s="7" t="s">
        <v>334</v>
      </c>
      <c r="AE156" s="7">
        <v>0</v>
      </c>
      <c r="AF156" s="7">
        <v>0</v>
      </c>
      <c r="AG156" s="7">
        <v>0</v>
      </c>
      <c r="AH156" s="7">
        <v>0</v>
      </c>
      <c r="AI156" s="7">
        <v>0</v>
      </c>
      <c r="AJ156" s="7">
        <v>0</v>
      </c>
      <c r="AK156" s="7">
        <v>0</v>
      </c>
      <c r="AL156" s="7">
        <v>0</v>
      </c>
      <c r="AM156" s="7">
        <v>0</v>
      </c>
      <c r="AN156" s="7" t="s">
        <v>206</v>
      </c>
      <c r="AO156" s="7" t="s">
        <v>206</v>
      </c>
      <c r="AP156" s="7">
        <v>0</v>
      </c>
      <c r="AQ156" s="7">
        <v>0</v>
      </c>
      <c r="AT156" s="7" t="s">
        <v>206</v>
      </c>
      <c r="AU156" s="7">
        <v>522</v>
      </c>
      <c r="AV156" s="7">
        <v>0</v>
      </c>
      <c r="AW156" s="7">
        <v>0</v>
      </c>
      <c r="AX156" s="7">
        <v>0</v>
      </c>
      <c r="AY156" s="7">
        <v>0</v>
      </c>
    </row>
    <row r="157" spans="1:51" ht="13.5" customHeight="1" x14ac:dyDescent="0.25">
      <c r="A157" s="7" t="s">
        <v>380</v>
      </c>
      <c r="B157" s="8"/>
      <c r="C157" s="8"/>
      <c r="D157" s="7" t="s">
        <v>91</v>
      </c>
      <c r="E157" s="7" t="s">
        <v>126</v>
      </c>
      <c r="F157" s="7" t="s">
        <v>92</v>
      </c>
      <c r="G157" s="8"/>
      <c r="H157" s="8"/>
      <c r="I157" s="8"/>
      <c r="J157" s="8"/>
      <c r="K157" s="8"/>
      <c r="L157" s="8"/>
      <c r="M157" s="8"/>
      <c r="N157" s="7">
        <v>9</v>
      </c>
      <c r="O157" s="7" t="s">
        <v>381</v>
      </c>
      <c r="P157" s="7">
        <v>1</v>
      </c>
      <c r="Q157" s="7" t="s">
        <v>382</v>
      </c>
      <c r="R157" s="7">
        <v>1000</v>
      </c>
      <c r="S157" s="7" t="s">
        <v>94</v>
      </c>
      <c r="T157" s="7" t="s">
        <v>334</v>
      </c>
      <c r="AE157" s="7">
        <v>0</v>
      </c>
      <c r="AF157" s="7">
        <v>0</v>
      </c>
      <c r="AG157" s="7">
        <v>0</v>
      </c>
      <c r="AH157" s="7">
        <v>0</v>
      </c>
      <c r="AI157" s="7">
        <v>0</v>
      </c>
      <c r="AJ157" s="7">
        <v>0</v>
      </c>
      <c r="AK157" s="7">
        <v>0</v>
      </c>
      <c r="AL157" s="7">
        <v>0</v>
      </c>
      <c r="AM157" s="7">
        <v>0</v>
      </c>
      <c r="AN157" s="7" t="s">
        <v>206</v>
      </c>
      <c r="AO157" s="7" t="s">
        <v>206</v>
      </c>
      <c r="AP157" s="7">
        <v>0</v>
      </c>
      <c r="AQ157" s="7">
        <v>0</v>
      </c>
      <c r="AT157" s="7" t="s">
        <v>206</v>
      </c>
      <c r="AU157" s="7">
        <v>523</v>
      </c>
      <c r="AV157" s="7">
        <v>0</v>
      </c>
      <c r="AW157" s="7">
        <v>0</v>
      </c>
      <c r="AX157" s="7">
        <v>0</v>
      </c>
      <c r="AY157" s="7">
        <v>0</v>
      </c>
    </row>
    <row r="158" spans="1:51" ht="13.5" customHeight="1" x14ac:dyDescent="0.25">
      <c r="A158" s="7" t="s">
        <v>383</v>
      </c>
      <c r="B158" s="8"/>
      <c r="C158" s="8"/>
      <c r="D158" s="7" t="s">
        <v>120</v>
      </c>
      <c r="E158" s="7" t="s">
        <v>84</v>
      </c>
      <c r="F158" s="8"/>
      <c r="G158" s="8"/>
      <c r="H158" s="8"/>
      <c r="I158" s="8"/>
      <c r="J158" s="8"/>
      <c r="K158" s="8"/>
      <c r="L158" s="8"/>
      <c r="M158" s="8"/>
      <c r="N158" s="7">
        <v>18</v>
      </c>
      <c r="O158" s="7" t="s">
        <v>381</v>
      </c>
      <c r="P158" s="7">
        <v>1</v>
      </c>
      <c r="Q158" s="7" t="s">
        <v>384</v>
      </c>
      <c r="R158" s="7">
        <v>75000</v>
      </c>
      <c r="S158" s="7" t="s">
        <v>87</v>
      </c>
      <c r="T158" s="7" t="s">
        <v>334</v>
      </c>
      <c r="AE158" s="7">
        <v>0</v>
      </c>
      <c r="AF158" s="7">
        <v>0</v>
      </c>
      <c r="AG158" s="7">
        <v>0</v>
      </c>
      <c r="AH158" s="7">
        <v>0</v>
      </c>
      <c r="AI158" s="7">
        <v>0</v>
      </c>
      <c r="AJ158" s="7">
        <v>0</v>
      </c>
      <c r="AK158" s="7">
        <v>0</v>
      </c>
      <c r="AL158" s="7">
        <v>0</v>
      </c>
      <c r="AM158" s="7">
        <v>0</v>
      </c>
      <c r="AN158" s="7" t="s">
        <v>206</v>
      </c>
      <c r="AO158" s="7" t="s">
        <v>206</v>
      </c>
      <c r="AP158" s="7">
        <v>0</v>
      </c>
      <c r="AQ158" s="7">
        <v>0</v>
      </c>
      <c r="AS158" s="7" t="s">
        <v>385</v>
      </c>
      <c r="AT158" s="7" t="s">
        <v>206</v>
      </c>
      <c r="AU158" s="7">
        <v>524</v>
      </c>
      <c r="AV158" s="7">
        <v>0</v>
      </c>
      <c r="AW158" s="7">
        <v>0</v>
      </c>
      <c r="AX158" s="7">
        <v>0</v>
      </c>
      <c r="AY158" s="7">
        <v>0</v>
      </c>
    </row>
    <row r="159" spans="1:51" ht="13.5" customHeight="1" x14ac:dyDescent="0.25">
      <c r="A159" s="7" t="s">
        <v>386</v>
      </c>
      <c r="B159" s="8"/>
      <c r="C159" s="8"/>
      <c r="D159" s="7" t="s">
        <v>120</v>
      </c>
      <c r="E159" s="7" t="s">
        <v>92</v>
      </c>
      <c r="F159" s="8"/>
      <c r="G159" s="8"/>
      <c r="H159" s="8"/>
      <c r="I159" s="8"/>
      <c r="J159" s="8"/>
      <c r="K159" s="8"/>
      <c r="L159" s="8"/>
      <c r="M159" s="8"/>
      <c r="N159" s="7">
        <v>12</v>
      </c>
      <c r="O159" s="7" t="s">
        <v>85</v>
      </c>
      <c r="P159" s="7" t="s">
        <v>107</v>
      </c>
      <c r="Q159" s="7" t="s">
        <v>387</v>
      </c>
      <c r="R159" s="7" t="s">
        <v>388</v>
      </c>
      <c r="S159" s="7" t="s">
        <v>87</v>
      </c>
      <c r="T159" s="7" t="s">
        <v>334</v>
      </c>
      <c r="AE159" s="7">
        <v>0</v>
      </c>
      <c r="AF159" s="7">
        <v>0</v>
      </c>
      <c r="AG159" s="7">
        <v>0</v>
      </c>
      <c r="AH159" s="7">
        <v>0</v>
      </c>
      <c r="AI159" s="7">
        <v>0</v>
      </c>
      <c r="AJ159" s="7">
        <v>0</v>
      </c>
      <c r="AK159" s="7">
        <v>0</v>
      </c>
      <c r="AL159" s="7">
        <v>0</v>
      </c>
      <c r="AM159" s="7">
        <v>0</v>
      </c>
      <c r="AN159" s="7" t="s">
        <v>206</v>
      </c>
      <c r="AO159" s="7" t="s">
        <v>206</v>
      </c>
      <c r="AP159" s="7">
        <v>0</v>
      </c>
      <c r="AQ159" s="7">
        <v>0</v>
      </c>
      <c r="AT159" s="7" t="s">
        <v>206</v>
      </c>
      <c r="AU159" s="7">
        <v>525</v>
      </c>
      <c r="AV159" s="7">
        <v>0</v>
      </c>
      <c r="AW159" s="7">
        <v>0</v>
      </c>
      <c r="AX159" s="7">
        <v>0</v>
      </c>
      <c r="AY159" s="7">
        <v>0</v>
      </c>
    </row>
    <row r="160" spans="1:51" ht="13.5" customHeight="1" x14ac:dyDescent="0.25">
      <c r="A160" s="7" t="s">
        <v>389</v>
      </c>
      <c r="B160" s="8"/>
      <c r="C160" s="8"/>
      <c r="D160" s="7" t="s">
        <v>120</v>
      </c>
      <c r="E160" s="7" t="s">
        <v>116</v>
      </c>
      <c r="F160" s="8"/>
      <c r="G160" s="8"/>
      <c r="H160" s="8"/>
      <c r="I160" s="8"/>
      <c r="J160" s="8"/>
      <c r="K160" s="8"/>
      <c r="L160" s="8"/>
      <c r="M160" s="8"/>
      <c r="N160" s="7">
        <v>18</v>
      </c>
      <c r="O160" s="7" t="s">
        <v>85</v>
      </c>
      <c r="P160" s="7" t="s">
        <v>107</v>
      </c>
      <c r="Q160" s="7" t="s">
        <v>390</v>
      </c>
      <c r="R160" s="7">
        <v>34000</v>
      </c>
      <c r="S160" s="7" t="s">
        <v>87</v>
      </c>
      <c r="T160" s="7" t="s">
        <v>334</v>
      </c>
      <c r="AE160" s="7">
        <v>0</v>
      </c>
      <c r="AF160" s="7">
        <v>0</v>
      </c>
      <c r="AG160" s="7">
        <v>0</v>
      </c>
      <c r="AH160" s="7">
        <v>0</v>
      </c>
      <c r="AI160" s="7">
        <v>0</v>
      </c>
      <c r="AJ160" s="7">
        <v>0</v>
      </c>
      <c r="AK160" s="7">
        <v>0</v>
      </c>
      <c r="AL160" s="7">
        <v>0</v>
      </c>
      <c r="AM160" s="7">
        <v>0</v>
      </c>
      <c r="AN160" s="7" t="s">
        <v>206</v>
      </c>
      <c r="AO160" s="7" t="s">
        <v>206</v>
      </c>
      <c r="AP160" s="7">
        <v>0</v>
      </c>
      <c r="AQ160" s="7">
        <v>0</v>
      </c>
      <c r="AT160" s="7" t="s">
        <v>206</v>
      </c>
      <c r="AU160" s="7">
        <v>526</v>
      </c>
      <c r="AV160" s="7">
        <v>0</v>
      </c>
      <c r="AW160" s="7">
        <v>0</v>
      </c>
      <c r="AX160" s="7">
        <v>0</v>
      </c>
      <c r="AY160" s="7">
        <v>0</v>
      </c>
    </row>
    <row r="161" spans="1:51" ht="13.5" customHeight="1" x14ac:dyDescent="0.25">
      <c r="A161" s="7" t="s">
        <v>391</v>
      </c>
      <c r="B161" s="8"/>
      <c r="C161" s="8"/>
      <c r="D161" s="7" t="s">
        <v>91</v>
      </c>
      <c r="E161" s="7" t="s">
        <v>99</v>
      </c>
      <c r="F161" s="8"/>
      <c r="G161" s="8"/>
      <c r="H161" s="8"/>
      <c r="I161" s="8"/>
      <c r="J161" s="8"/>
      <c r="K161" s="8"/>
      <c r="L161" s="8"/>
      <c r="M161" s="8"/>
      <c r="N161" s="7">
        <v>10</v>
      </c>
      <c r="O161" s="7" t="s">
        <v>85</v>
      </c>
      <c r="P161" s="7">
        <v>7</v>
      </c>
      <c r="Q161" s="7" t="s">
        <v>392</v>
      </c>
      <c r="R161" s="7">
        <v>21000</v>
      </c>
      <c r="S161" s="7" t="s">
        <v>94</v>
      </c>
      <c r="T161" s="7" t="s">
        <v>88</v>
      </c>
      <c r="AE161" s="7">
        <v>0</v>
      </c>
      <c r="AF161" s="7">
        <v>0</v>
      </c>
      <c r="AG161" s="7">
        <v>0</v>
      </c>
      <c r="AH161" s="7">
        <v>0</v>
      </c>
      <c r="AI161" s="7">
        <v>1</v>
      </c>
      <c r="AJ161" s="7">
        <v>0</v>
      </c>
      <c r="AK161" s="7">
        <v>0</v>
      </c>
      <c r="AL161" s="7">
        <v>0</v>
      </c>
      <c r="AM161" s="7">
        <v>0</v>
      </c>
      <c r="AN161" s="7" t="s">
        <v>91</v>
      </c>
      <c r="AO161" s="7">
        <v>7</v>
      </c>
      <c r="AP161" s="7">
        <v>42000</v>
      </c>
      <c r="AQ161" s="7">
        <v>21000</v>
      </c>
      <c r="AT161" s="9" t="str">
        <f>HYPERLINK("http://www.d20pfsrd.com/magic-items/wondrous-items#TOC-Crystal-Ball","Crystal Ball standard")</f>
        <v>Crystal Ball standard</v>
      </c>
      <c r="AU161" s="7">
        <v>535</v>
      </c>
      <c r="AV161" s="7">
        <v>0</v>
      </c>
      <c r="AW161" s="7">
        <v>0</v>
      </c>
      <c r="AX161" s="7">
        <v>0</v>
      </c>
      <c r="AY161" s="7">
        <v>0</v>
      </c>
    </row>
    <row r="162" spans="1:51" ht="13.5" customHeight="1" x14ac:dyDescent="0.25">
      <c r="A162" s="7" t="s">
        <v>393</v>
      </c>
      <c r="B162" s="8"/>
      <c r="C162" s="8"/>
      <c r="D162" s="7" t="s">
        <v>281</v>
      </c>
      <c r="E162" s="7" t="s">
        <v>92</v>
      </c>
      <c r="F162" s="8"/>
      <c r="G162" s="8"/>
      <c r="H162" s="8"/>
      <c r="I162" s="8"/>
      <c r="J162" s="8"/>
      <c r="K162" s="8"/>
      <c r="L162" s="8"/>
      <c r="M162" s="8"/>
      <c r="N162" s="7">
        <v>11</v>
      </c>
      <c r="O162" s="7" t="s">
        <v>85</v>
      </c>
      <c r="P162" s="7">
        <v>1</v>
      </c>
      <c r="Q162" s="7" t="s">
        <v>394</v>
      </c>
      <c r="R162" s="7">
        <v>5000</v>
      </c>
      <c r="S162" s="7" t="s">
        <v>94</v>
      </c>
      <c r="T162" s="7" t="s">
        <v>88</v>
      </c>
      <c r="AE162" s="7">
        <v>0</v>
      </c>
      <c r="AF162" s="7">
        <v>0</v>
      </c>
      <c r="AG162" s="7">
        <v>0</v>
      </c>
      <c r="AH162" s="7">
        <v>0</v>
      </c>
      <c r="AI162" s="7">
        <v>0</v>
      </c>
      <c r="AJ162" s="7">
        <v>0</v>
      </c>
      <c r="AK162" s="7">
        <v>0</v>
      </c>
      <c r="AL162" s="7">
        <v>0</v>
      </c>
      <c r="AM162" s="7">
        <v>1</v>
      </c>
      <c r="AN162" s="7" t="s">
        <v>85</v>
      </c>
      <c r="AO162" s="7">
        <v>1</v>
      </c>
      <c r="AP162" s="7">
        <v>10000</v>
      </c>
      <c r="AQ162" s="7">
        <v>5000</v>
      </c>
      <c r="AT162" s="9" t="str">
        <f>HYPERLINK("http://www.d20pfsrd.com/magic-items/wondrous-items#TOC-Figurines-of-Wondrous-Power","Figurine of Wondrous Power (bronze griffon)")</f>
        <v>Figurine of Wondrous Power (bronze griffon)</v>
      </c>
      <c r="AU162" s="7">
        <v>541</v>
      </c>
      <c r="AV162" s="7">
        <v>0</v>
      </c>
      <c r="AW162" s="7">
        <v>0</v>
      </c>
      <c r="AX162" s="7">
        <v>0</v>
      </c>
      <c r="AY162" s="7">
        <v>0</v>
      </c>
    </row>
    <row r="163" spans="1:51" ht="13.5" customHeight="1" x14ac:dyDescent="0.25">
      <c r="A163" s="7" t="s">
        <v>395</v>
      </c>
      <c r="B163" s="8"/>
      <c r="C163" s="8"/>
      <c r="D163" s="7" t="s">
        <v>281</v>
      </c>
      <c r="E163" s="7" t="s">
        <v>92</v>
      </c>
      <c r="F163" s="8"/>
      <c r="G163" s="8"/>
      <c r="H163" s="8"/>
      <c r="I163" s="8"/>
      <c r="J163" s="8"/>
      <c r="K163" s="8"/>
      <c r="L163" s="8"/>
      <c r="M163" s="8"/>
      <c r="N163" s="7">
        <v>11</v>
      </c>
      <c r="O163" s="7" t="s">
        <v>85</v>
      </c>
      <c r="P163" s="7">
        <v>1</v>
      </c>
      <c r="Q163" s="7" t="s">
        <v>394</v>
      </c>
      <c r="R163" s="7">
        <v>5000</v>
      </c>
      <c r="S163" s="7" t="s">
        <v>94</v>
      </c>
      <c r="T163" s="7" t="s">
        <v>88</v>
      </c>
      <c r="AE163" s="7">
        <v>0</v>
      </c>
      <c r="AF163" s="7">
        <v>0</v>
      </c>
      <c r="AG163" s="7">
        <v>0</v>
      </c>
      <c r="AH163" s="7">
        <v>0</v>
      </c>
      <c r="AI163" s="7">
        <v>0</v>
      </c>
      <c r="AJ163" s="7">
        <v>0</v>
      </c>
      <c r="AK163" s="7">
        <v>0</v>
      </c>
      <c r="AL163" s="7">
        <v>0</v>
      </c>
      <c r="AM163" s="7">
        <v>1</v>
      </c>
      <c r="AN163" s="7" t="s">
        <v>85</v>
      </c>
      <c r="AO163" s="7">
        <v>1</v>
      </c>
      <c r="AP163" s="7">
        <v>10000</v>
      </c>
      <c r="AQ163" s="7">
        <v>5000</v>
      </c>
      <c r="AT163" s="9" t="str">
        <f>HYPERLINK("http://www.d20pfsrd.com/magic-items/wondrous-items#TOC-Figurines-of-Wondrous-Power","Figurine of Wondrous Power (ebony fly)")</f>
        <v>Figurine of Wondrous Power (ebony fly)</v>
      </c>
      <c r="AU163" s="7">
        <v>542</v>
      </c>
      <c r="AV163" s="7">
        <v>0</v>
      </c>
      <c r="AW163" s="7">
        <v>0</v>
      </c>
      <c r="AX163" s="7">
        <v>0</v>
      </c>
      <c r="AY163" s="7">
        <v>0</v>
      </c>
    </row>
    <row r="164" spans="1:51" ht="13.5" customHeight="1" x14ac:dyDescent="0.25">
      <c r="A164" s="7" t="s">
        <v>396</v>
      </c>
      <c r="B164" s="8"/>
      <c r="C164" s="8"/>
      <c r="D164" s="7" t="s">
        <v>281</v>
      </c>
      <c r="E164" s="7" t="s">
        <v>92</v>
      </c>
      <c r="F164" s="8"/>
      <c r="G164" s="8"/>
      <c r="H164" s="8"/>
      <c r="I164" s="8"/>
      <c r="J164" s="8"/>
      <c r="K164" s="8"/>
      <c r="L164" s="8"/>
      <c r="M164" s="8"/>
      <c r="N164" s="7">
        <v>11</v>
      </c>
      <c r="O164" s="7" t="s">
        <v>85</v>
      </c>
      <c r="P164" s="7">
        <v>1</v>
      </c>
      <c r="Q164" s="7" t="s">
        <v>394</v>
      </c>
      <c r="R164" s="7">
        <v>8250</v>
      </c>
      <c r="S164" s="7" t="s">
        <v>94</v>
      </c>
      <c r="T164" s="7" t="s">
        <v>88</v>
      </c>
      <c r="AE164" s="7">
        <v>0</v>
      </c>
      <c r="AF164" s="7">
        <v>0</v>
      </c>
      <c r="AG164" s="7">
        <v>0</v>
      </c>
      <c r="AH164" s="7">
        <v>0</v>
      </c>
      <c r="AI164" s="7">
        <v>0</v>
      </c>
      <c r="AJ164" s="7">
        <v>0</v>
      </c>
      <c r="AK164" s="7">
        <v>0</v>
      </c>
      <c r="AL164" s="7">
        <v>0</v>
      </c>
      <c r="AM164" s="7">
        <v>1</v>
      </c>
      <c r="AN164" s="7" t="s">
        <v>85</v>
      </c>
      <c r="AO164" s="7">
        <v>1</v>
      </c>
      <c r="AP164" s="7">
        <v>16500</v>
      </c>
      <c r="AQ164" s="7">
        <v>8250</v>
      </c>
      <c r="AT164" s="9" t="str">
        <f>HYPERLINK("http://www.d20pfsrd.com/magic-items/wondrous-items#TOC-Figurines-of-Wondrous-Power","Figurine of Wondrous Power (golden lions)")</f>
        <v>Figurine of Wondrous Power (golden lions)</v>
      </c>
      <c r="AU164" s="7">
        <v>543</v>
      </c>
      <c r="AV164" s="7">
        <v>0</v>
      </c>
      <c r="AW164" s="7">
        <v>0</v>
      </c>
      <c r="AX164" s="7">
        <v>0</v>
      </c>
      <c r="AY164" s="7">
        <v>0</v>
      </c>
    </row>
    <row r="165" spans="1:51" ht="13.5" customHeight="1" x14ac:dyDescent="0.25">
      <c r="A165" s="7" t="s">
        <v>397</v>
      </c>
      <c r="B165" s="8"/>
      <c r="C165" s="8"/>
      <c r="D165" s="7" t="s">
        <v>281</v>
      </c>
      <c r="E165" s="7" t="s">
        <v>92</v>
      </c>
      <c r="F165" s="8"/>
      <c r="G165" s="8"/>
      <c r="H165" s="8"/>
      <c r="I165" s="8"/>
      <c r="J165" s="8"/>
      <c r="K165" s="8"/>
      <c r="L165" s="8"/>
      <c r="M165" s="8"/>
      <c r="N165" s="7">
        <v>11</v>
      </c>
      <c r="O165" s="7" t="s">
        <v>85</v>
      </c>
      <c r="P165" s="7">
        <v>1</v>
      </c>
      <c r="Q165" s="7" t="s">
        <v>394</v>
      </c>
      <c r="R165" s="7">
        <v>10500</v>
      </c>
      <c r="S165" s="7" t="s">
        <v>94</v>
      </c>
      <c r="T165" s="7" t="s">
        <v>88</v>
      </c>
      <c r="AE165" s="7">
        <v>0</v>
      </c>
      <c r="AF165" s="7">
        <v>0</v>
      </c>
      <c r="AG165" s="7">
        <v>0</v>
      </c>
      <c r="AH165" s="7">
        <v>0</v>
      </c>
      <c r="AI165" s="7">
        <v>0</v>
      </c>
      <c r="AJ165" s="7">
        <v>0</v>
      </c>
      <c r="AK165" s="7">
        <v>0</v>
      </c>
      <c r="AL165" s="7">
        <v>0</v>
      </c>
      <c r="AM165" s="7">
        <v>1</v>
      </c>
      <c r="AN165" s="7" t="s">
        <v>85</v>
      </c>
      <c r="AO165" s="7">
        <v>1</v>
      </c>
      <c r="AP165" s="7">
        <v>21000</v>
      </c>
      <c r="AQ165" s="7">
        <v>10500</v>
      </c>
      <c r="AT165" s="9" t="str">
        <f>HYPERLINK("http://www.d20pfsrd.com/magic-items/wondrous-items#TOC-Figurines-of-Wondrous-Power","Figurine of Wondrous Power (ivory goats)")</f>
        <v>Figurine of Wondrous Power (ivory goats)</v>
      </c>
      <c r="AU165" s="7">
        <v>544</v>
      </c>
      <c r="AV165" s="7">
        <v>0</v>
      </c>
      <c r="AW165" s="7">
        <v>0</v>
      </c>
      <c r="AX165" s="7">
        <v>0</v>
      </c>
      <c r="AY165" s="7">
        <v>0</v>
      </c>
    </row>
    <row r="166" spans="1:51" ht="13.5" customHeight="1" x14ac:dyDescent="0.25">
      <c r="A166" s="7" t="s">
        <v>398</v>
      </c>
      <c r="B166" s="8"/>
      <c r="C166" s="8"/>
      <c r="D166" s="7" t="s">
        <v>281</v>
      </c>
      <c r="E166" s="7" t="s">
        <v>92</v>
      </c>
      <c r="F166" s="8"/>
      <c r="G166" s="8"/>
      <c r="H166" s="8"/>
      <c r="I166" s="8"/>
      <c r="J166" s="8"/>
      <c r="K166" s="8"/>
      <c r="L166" s="8"/>
      <c r="M166" s="8"/>
      <c r="N166" s="7">
        <v>11</v>
      </c>
      <c r="O166" s="7" t="s">
        <v>85</v>
      </c>
      <c r="P166" s="7">
        <v>1</v>
      </c>
      <c r="Q166" s="7" t="s">
        <v>394</v>
      </c>
      <c r="R166" s="7">
        <v>8500</v>
      </c>
      <c r="S166" s="7" t="s">
        <v>94</v>
      </c>
      <c r="T166" s="7" t="s">
        <v>88</v>
      </c>
      <c r="AE166" s="7">
        <v>0</v>
      </c>
      <c r="AF166" s="7">
        <v>0</v>
      </c>
      <c r="AG166" s="7">
        <v>0</v>
      </c>
      <c r="AH166" s="7">
        <v>0</v>
      </c>
      <c r="AI166" s="7">
        <v>0</v>
      </c>
      <c r="AJ166" s="7">
        <v>0</v>
      </c>
      <c r="AK166" s="7">
        <v>0</v>
      </c>
      <c r="AL166" s="7">
        <v>0</v>
      </c>
      <c r="AM166" s="7">
        <v>1</v>
      </c>
      <c r="AN166" s="7" t="s">
        <v>85</v>
      </c>
      <c r="AO166" s="7">
        <v>1</v>
      </c>
      <c r="AP166" s="7">
        <v>17000</v>
      </c>
      <c r="AQ166" s="7">
        <v>8500</v>
      </c>
      <c r="AT166" s="9" t="str">
        <f>HYPERLINK("http://www.d20pfsrd.com/magic-items/wondrous-items#TOC-Figurines-of-Wondrous-Power","Figurine of Wondrous Power (marble elephant)")</f>
        <v>Figurine of Wondrous Power (marble elephant)</v>
      </c>
      <c r="AU166" s="7">
        <v>545</v>
      </c>
      <c r="AV166" s="7">
        <v>0</v>
      </c>
      <c r="AW166" s="7">
        <v>0</v>
      </c>
      <c r="AX166" s="7">
        <v>0</v>
      </c>
      <c r="AY166" s="7">
        <v>0</v>
      </c>
    </row>
    <row r="167" spans="1:51" ht="13.5" customHeight="1" x14ac:dyDescent="0.25">
      <c r="A167" s="7" t="s">
        <v>399</v>
      </c>
      <c r="B167" s="8"/>
      <c r="C167" s="8"/>
      <c r="D167" s="7" t="s">
        <v>287</v>
      </c>
      <c r="E167" s="7" t="s">
        <v>126</v>
      </c>
      <c r="F167" s="7" t="s">
        <v>92</v>
      </c>
      <c r="G167" s="8"/>
      <c r="H167" s="8"/>
      <c r="I167" s="8"/>
      <c r="J167" s="8"/>
      <c r="K167" s="8"/>
      <c r="L167" s="8"/>
      <c r="M167" s="8"/>
      <c r="N167" s="7">
        <v>15</v>
      </c>
      <c r="O167" s="7" t="s">
        <v>85</v>
      </c>
      <c r="P167" s="7">
        <v>1</v>
      </c>
      <c r="Q167" s="7" t="s">
        <v>400</v>
      </c>
      <c r="R167" s="7">
        <v>14250</v>
      </c>
      <c r="S167" s="7" t="s">
        <v>94</v>
      </c>
      <c r="T167" s="7" t="s">
        <v>88</v>
      </c>
      <c r="AE167" s="7">
        <v>0</v>
      </c>
      <c r="AF167" s="7">
        <v>0</v>
      </c>
      <c r="AG167" s="7">
        <v>0</v>
      </c>
      <c r="AH167" s="7">
        <v>1</v>
      </c>
      <c r="AI167" s="7">
        <v>0</v>
      </c>
      <c r="AJ167" s="7">
        <v>0</v>
      </c>
      <c r="AK167" s="7">
        <v>0</v>
      </c>
      <c r="AL167" s="7">
        <v>0</v>
      </c>
      <c r="AM167" s="7">
        <v>1</v>
      </c>
      <c r="AN167" s="7" t="s">
        <v>85</v>
      </c>
      <c r="AO167" s="7">
        <v>1</v>
      </c>
      <c r="AP167" s="7">
        <v>28500</v>
      </c>
      <c r="AQ167" s="7">
        <v>14250</v>
      </c>
      <c r="AT167" s="9" t="str">
        <f>HYPERLINK("http://www.d20pfsrd.com/magic-items/wondrous-items#TOC-Figurines-of-Wondrous-Power","Figurine of Wondrous Power (obsidian steed)")</f>
        <v>Figurine of Wondrous Power (obsidian steed)</v>
      </c>
      <c r="AU167" s="7">
        <v>546</v>
      </c>
      <c r="AV167" s="7">
        <v>0</v>
      </c>
      <c r="AW167" s="7">
        <v>0</v>
      </c>
      <c r="AX167" s="7">
        <v>0</v>
      </c>
      <c r="AY167" s="7">
        <v>0</v>
      </c>
    </row>
    <row r="168" spans="1:51" ht="13.5" customHeight="1" x14ac:dyDescent="0.25">
      <c r="A168" s="7" t="s">
        <v>401</v>
      </c>
      <c r="B168" s="8"/>
      <c r="C168" s="8"/>
      <c r="D168" s="7" t="s">
        <v>281</v>
      </c>
      <c r="E168" s="7" t="s">
        <v>92</v>
      </c>
      <c r="F168" s="8"/>
      <c r="G168" s="8"/>
      <c r="H168" s="8"/>
      <c r="I168" s="8"/>
      <c r="J168" s="8"/>
      <c r="K168" s="8"/>
      <c r="L168" s="8"/>
      <c r="M168" s="8"/>
      <c r="N168" s="7">
        <v>11</v>
      </c>
      <c r="O168" s="7" t="s">
        <v>85</v>
      </c>
      <c r="P168" s="7">
        <v>1</v>
      </c>
      <c r="Q168" s="7" t="s">
        <v>394</v>
      </c>
      <c r="R168" s="7">
        <v>7750</v>
      </c>
      <c r="S168" s="7" t="s">
        <v>94</v>
      </c>
      <c r="T168" s="7" t="s">
        <v>88</v>
      </c>
      <c r="AE168" s="7">
        <v>0</v>
      </c>
      <c r="AF168" s="7">
        <v>0</v>
      </c>
      <c r="AG168" s="7">
        <v>0</v>
      </c>
      <c r="AH168" s="7">
        <v>0</v>
      </c>
      <c r="AI168" s="7">
        <v>0</v>
      </c>
      <c r="AJ168" s="7">
        <v>0</v>
      </c>
      <c r="AK168" s="7">
        <v>0</v>
      </c>
      <c r="AL168" s="7">
        <v>0</v>
      </c>
      <c r="AM168" s="7">
        <v>1</v>
      </c>
      <c r="AN168" s="7" t="s">
        <v>85</v>
      </c>
      <c r="AO168" s="7">
        <v>1</v>
      </c>
      <c r="AP168" s="7">
        <v>15500</v>
      </c>
      <c r="AQ168" s="7">
        <v>7750</v>
      </c>
      <c r="AT168" s="9" t="str">
        <f>HYPERLINK("http://www.d20pfsrd.com/magic-items/wondrous-items#TOC-Figurines-of-Wondrous-Power","Figurine of Wondrous Power (onyx dog)")</f>
        <v>Figurine of Wondrous Power (onyx dog)</v>
      </c>
      <c r="AU168" s="7">
        <v>547</v>
      </c>
      <c r="AV168" s="7">
        <v>0</v>
      </c>
      <c r="AW168" s="7">
        <v>0</v>
      </c>
      <c r="AX168" s="7">
        <v>0</v>
      </c>
      <c r="AY168" s="7">
        <v>0</v>
      </c>
    </row>
    <row r="169" spans="1:51" ht="13.5" customHeight="1" x14ac:dyDescent="0.25">
      <c r="A169" s="7" t="s">
        <v>402</v>
      </c>
      <c r="B169" s="8"/>
      <c r="C169" s="8"/>
      <c r="D169" s="7" t="s">
        <v>281</v>
      </c>
      <c r="E169" s="7" t="s">
        <v>92</v>
      </c>
      <c r="F169" s="8"/>
      <c r="G169" s="8"/>
      <c r="H169" s="8"/>
      <c r="I169" s="8"/>
      <c r="J169" s="8"/>
      <c r="K169" s="8"/>
      <c r="L169" s="8"/>
      <c r="M169" s="8"/>
      <c r="N169" s="7">
        <v>11</v>
      </c>
      <c r="O169" s="7" t="s">
        <v>85</v>
      </c>
      <c r="P169" s="7">
        <v>1</v>
      </c>
      <c r="Q169" s="7" t="s">
        <v>394</v>
      </c>
      <c r="R169" s="7">
        <v>4450</v>
      </c>
      <c r="S169" s="7" t="s">
        <v>94</v>
      </c>
      <c r="T169" s="7" t="s">
        <v>88</v>
      </c>
      <c r="AE169" s="7">
        <v>0</v>
      </c>
      <c r="AF169" s="7">
        <v>0</v>
      </c>
      <c r="AG169" s="7">
        <v>0</v>
      </c>
      <c r="AH169" s="7">
        <v>0</v>
      </c>
      <c r="AI169" s="7">
        <v>0</v>
      </c>
      <c r="AJ169" s="7">
        <v>0</v>
      </c>
      <c r="AK169" s="7">
        <v>0</v>
      </c>
      <c r="AL169" s="7">
        <v>0</v>
      </c>
      <c r="AM169" s="7">
        <v>1</v>
      </c>
      <c r="AN169" s="7" t="s">
        <v>85</v>
      </c>
      <c r="AO169" s="7">
        <v>1</v>
      </c>
      <c r="AP169" s="7">
        <v>9100</v>
      </c>
      <c r="AQ169" s="7">
        <v>4450</v>
      </c>
      <c r="AT169" s="9" t="str">
        <f>HYPERLINK("http://www.d20pfsrd.com/magic-items/wondrous-items#TOC-Figurines-of-Wondrous-Power","Figurine of Wondrous Power (serpentine owl)")</f>
        <v>Figurine of Wondrous Power (serpentine owl)</v>
      </c>
      <c r="AU169" s="7">
        <v>548</v>
      </c>
      <c r="AV169" s="7">
        <v>0</v>
      </c>
      <c r="AW169" s="7">
        <v>0</v>
      </c>
      <c r="AX169" s="7">
        <v>0</v>
      </c>
      <c r="AY169" s="7">
        <v>0</v>
      </c>
    </row>
    <row r="170" spans="1:51" ht="13.5" customHeight="1" x14ac:dyDescent="0.25">
      <c r="A170" s="7" t="s">
        <v>403</v>
      </c>
      <c r="B170" s="8"/>
      <c r="C170" s="8"/>
      <c r="D170" s="7" t="s">
        <v>281</v>
      </c>
      <c r="E170" s="7" t="s">
        <v>129</v>
      </c>
      <c r="F170" s="7" t="s">
        <v>92</v>
      </c>
      <c r="G170" s="8"/>
      <c r="H170" s="8"/>
      <c r="I170" s="8"/>
      <c r="J170" s="8"/>
      <c r="K170" s="8"/>
      <c r="L170" s="8"/>
      <c r="M170" s="8"/>
      <c r="N170" s="7">
        <v>6</v>
      </c>
      <c r="O170" s="7" t="s">
        <v>85</v>
      </c>
      <c r="P170" s="7">
        <v>1</v>
      </c>
      <c r="Q170" s="7" t="s">
        <v>404</v>
      </c>
      <c r="R170" s="7">
        <v>1900</v>
      </c>
      <c r="S170" s="7" t="s">
        <v>94</v>
      </c>
      <c r="T170" s="7" t="s">
        <v>88</v>
      </c>
      <c r="AE170" s="7">
        <v>0</v>
      </c>
      <c r="AF170" s="7">
        <v>0</v>
      </c>
      <c r="AG170" s="7">
        <v>0</v>
      </c>
      <c r="AH170" s="7">
        <v>0</v>
      </c>
      <c r="AI170" s="7">
        <v>0</v>
      </c>
      <c r="AJ170" s="7">
        <v>1</v>
      </c>
      <c r="AK170" s="7">
        <v>0</v>
      </c>
      <c r="AL170" s="7">
        <v>0</v>
      </c>
      <c r="AM170" s="7">
        <v>1</v>
      </c>
      <c r="AN170" s="7" t="s">
        <v>85</v>
      </c>
      <c r="AO170" s="7">
        <v>1</v>
      </c>
      <c r="AP170" s="7">
        <v>3800</v>
      </c>
      <c r="AQ170" s="7">
        <v>1900</v>
      </c>
      <c r="AT170" s="9" t="str">
        <f>HYPERLINK("http://www.d20pfsrd.com/magic-items/wondrous-items#TOC-Figurines-of-Wondrous-Power","Figurine of Wondrous Power (silver raven)")</f>
        <v>Figurine of Wondrous Power (silver raven)</v>
      </c>
      <c r="AU170" s="7">
        <v>549</v>
      </c>
      <c r="AV170" s="7">
        <v>0</v>
      </c>
      <c r="AW170" s="7">
        <v>0</v>
      </c>
      <c r="AX170" s="7">
        <v>0</v>
      </c>
      <c r="AY170" s="7">
        <v>0</v>
      </c>
    </row>
    <row r="171" spans="1:51" ht="13.5" customHeight="1" x14ac:dyDescent="0.25">
      <c r="A171" s="7" t="s">
        <v>405</v>
      </c>
      <c r="B171" s="7">
        <v>9600</v>
      </c>
      <c r="C171" s="7" t="s">
        <v>406</v>
      </c>
      <c r="D171" s="10" t="s">
        <v>83</v>
      </c>
      <c r="E171" s="11"/>
      <c r="F171" s="11"/>
      <c r="G171" s="11"/>
      <c r="H171" s="11"/>
      <c r="I171" s="11"/>
      <c r="J171" s="11"/>
      <c r="K171" s="11"/>
      <c r="L171" s="11"/>
      <c r="M171" s="8"/>
      <c r="N171" s="7">
        <v>5</v>
      </c>
      <c r="O171" s="7" t="s">
        <v>85</v>
      </c>
      <c r="P171" s="7">
        <v>0.5</v>
      </c>
      <c r="Q171" s="7" t="s">
        <v>407</v>
      </c>
      <c r="R171" s="7">
        <v>4800</v>
      </c>
      <c r="S171" s="7" t="s">
        <v>94</v>
      </c>
      <c r="T171" s="7" t="s">
        <v>88</v>
      </c>
      <c r="AE171" s="7">
        <v>0</v>
      </c>
      <c r="AF171" s="7">
        <v>0</v>
      </c>
      <c r="AG171" s="7">
        <v>0</v>
      </c>
      <c r="AH171" s="7">
        <v>0</v>
      </c>
      <c r="AI171" s="7">
        <v>0</v>
      </c>
      <c r="AJ171" s="7">
        <v>0</v>
      </c>
      <c r="AK171" s="7">
        <v>0</v>
      </c>
      <c r="AL171" s="7">
        <v>0</v>
      </c>
      <c r="AM171" s="7">
        <v>0</v>
      </c>
      <c r="AN171" s="7" t="s">
        <v>83</v>
      </c>
      <c r="AO171" s="7">
        <v>0.5</v>
      </c>
      <c r="AP171" s="7">
        <v>9600</v>
      </c>
      <c r="AQ171" s="7">
        <v>4800</v>
      </c>
      <c r="AT171" s="9" t="str">
        <f>HYPERLINK("http://www.d20pfsrd.com/magic-items/wondrous-items#TOC-Strand-of-Prayer-Beads","Strand of Prayer Beads; lesser")</f>
        <v>Strand of Prayer Beads; lesser</v>
      </c>
      <c r="AU171" s="7">
        <v>568</v>
      </c>
      <c r="AV171" s="7">
        <v>0</v>
      </c>
      <c r="AW171" s="7">
        <v>0</v>
      </c>
      <c r="AX171" s="7">
        <v>0</v>
      </c>
      <c r="AY171" s="7">
        <v>0</v>
      </c>
    </row>
    <row r="172" spans="1:51" ht="13.5" customHeight="1" x14ac:dyDescent="0.25">
      <c r="A172" s="7" t="s">
        <v>408</v>
      </c>
      <c r="B172" s="7">
        <v>45800</v>
      </c>
      <c r="C172" s="7" t="s">
        <v>406</v>
      </c>
      <c r="D172" s="10" t="s">
        <v>91</v>
      </c>
      <c r="E172" s="11"/>
      <c r="F172" s="11"/>
      <c r="G172" s="11"/>
      <c r="H172" s="11"/>
      <c r="I172" s="11"/>
      <c r="J172" s="11"/>
      <c r="K172" s="11"/>
      <c r="L172" s="11"/>
      <c r="M172" s="8"/>
      <c r="N172" s="7">
        <v>9</v>
      </c>
      <c r="O172" s="7" t="s">
        <v>85</v>
      </c>
      <c r="P172" s="7">
        <v>0.5</v>
      </c>
      <c r="Q172" s="7" t="s">
        <v>409</v>
      </c>
      <c r="R172" s="7">
        <v>22900</v>
      </c>
      <c r="S172" s="7" t="s">
        <v>94</v>
      </c>
      <c r="T172" s="7" t="s">
        <v>88</v>
      </c>
      <c r="AE172" s="7">
        <v>0</v>
      </c>
      <c r="AF172" s="7">
        <v>0</v>
      </c>
      <c r="AG172" s="7">
        <v>0</v>
      </c>
      <c r="AH172" s="7">
        <v>0</v>
      </c>
      <c r="AI172" s="7">
        <v>0</v>
      </c>
      <c r="AJ172" s="7">
        <v>0</v>
      </c>
      <c r="AK172" s="7">
        <v>0</v>
      </c>
      <c r="AL172" s="7">
        <v>0</v>
      </c>
      <c r="AM172" s="7">
        <v>0</v>
      </c>
      <c r="AN172" s="7" t="s">
        <v>91</v>
      </c>
      <c r="AO172" s="7">
        <v>0.5</v>
      </c>
      <c r="AP172" s="7">
        <v>45800</v>
      </c>
      <c r="AQ172" s="7">
        <v>22900</v>
      </c>
      <c r="AT172" s="9" t="str">
        <f>HYPERLINK("http://www.d20pfsrd.com/magic-items/wondrous-items#TOC-Strand-of-Prayer-Beads","Strand of Prayer Beads; standard")</f>
        <v>Strand of Prayer Beads; standard</v>
      </c>
      <c r="AU172" s="7">
        <v>569</v>
      </c>
      <c r="AV172" s="7">
        <v>0</v>
      </c>
      <c r="AW172" s="7">
        <v>0</v>
      </c>
      <c r="AX172" s="7">
        <v>0</v>
      </c>
      <c r="AY172" s="7">
        <v>0</v>
      </c>
    </row>
    <row r="173" spans="1:51" ht="13.5" customHeight="1" x14ac:dyDescent="0.25">
      <c r="A173" s="7" t="s">
        <v>410</v>
      </c>
      <c r="B173" s="7">
        <v>95800</v>
      </c>
      <c r="C173" s="7" t="s">
        <v>406</v>
      </c>
      <c r="D173" s="10" t="s">
        <v>120</v>
      </c>
      <c r="E173" s="11"/>
      <c r="F173" s="11"/>
      <c r="G173" s="11"/>
      <c r="H173" s="11"/>
      <c r="I173" s="11"/>
      <c r="J173" s="11"/>
      <c r="K173" s="11"/>
      <c r="L173" s="11"/>
      <c r="M173" s="8"/>
      <c r="N173" s="7">
        <v>17</v>
      </c>
      <c r="O173" s="7" t="s">
        <v>85</v>
      </c>
      <c r="P173" s="7">
        <v>0.5</v>
      </c>
      <c r="Q173" s="7" t="s">
        <v>411</v>
      </c>
      <c r="R173" s="7">
        <v>47900</v>
      </c>
      <c r="S173" s="7" t="s">
        <v>94</v>
      </c>
      <c r="T173" s="7" t="s">
        <v>88</v>
      </c>
      <c r="AE173" s="7">
        <v>0</v>
      </c>
      <c r="AF173" s="7">
        <v>0</v>
      </c>
      <c r="AG173" s="7">
        <v>0</v>
      </c>
      <c r="AH173" s="7">
        <v>0</v>
      </c>
      <c r="AI173" s="7">
        <v>0</v>
      </c>
      <c r="AJ173" s="7">
        <v>0</v>
      </c>
      <c r="AK173" s="7">
        <v>0</v>
      </c>
      <c r="AL173" s="7">
        <v>0</v>
      </c>
      <c r="AM173" s="7">
        <v>0</v>
      </c>
      <c r="AN173" s="7" t="s">
        <v>120</v>
      </c>
      <c r="AO173" s="7">
        <v>0.5</v>
      </c>
      <c r="AP173" s="7">
        <v>95800</v>
      </c>
      <c r="AQ173" s="7">
        <v>47900</v>
      </c>
      <c r="AT173" s="9" t="str">
        <f>HYPERLINK("http://www.d20pfsrd.com/magic-items/wondrous-items#TOC-Strand-of-Prayer-Beads","Strand of Prayer Beads; greater")</f>
        <v>Strand of Prayer Beads; greater</v>
      </c>
      <c r="AU173" s="7">
        <v>570</v>
      </c>
      <c r="AV173" s="7">
        <v>0</v>
      </c>
      <c r="AW173" s="7">
        <v>0</v>
      </c>
      <c r="AX173" s="7">
        <v>0</v>
      </c>
      <c r="AY173" s="7">
        <v>0</v>
      </c>
    </row>
    <row r="174" spans="1:51" ht="13.5" customHeight="1" x14ac:dyDescent="0.25">
      <c r="A174" s="7" t="s">
        <v>412</v>
      </c>
      <c r="B174" s="8"/>
      <c r="C174" s="8"/>
      <c r="D174" s="7" t="s">
        <v>120</v>
      </c>
      <c r="E174" s="7" t="s">
        <v>84</v>
      </c>
      <c r="F174" s="8"/>
      <c r="G174" s="8"/>
      <c r="H174" s="8"/>
      <c r="I174" s="8"/>
      <c r="J174" s="8"/>
      <c r="K174" s="8"/>
      <c r="L174" s="8"/>
      <c r="M174" s="8"/>
      <c r="N174" s="7">
        <v>13</v>
      </c>
      <c r="O174" s="7" t="s">
        <v>85</v>
      </c>
      <c r="P174" s="12">
        <v>41649</v>
      </c>
      <c r="Q174" s="7" t="s">
        <v>413</v>
      </c>
      <c r="R174" s="7">
        <v>2032</v>
      </c>
      <c r="S174" s="7" t="s">
        <v>87</v>
      </c>
      <c r="T174" s="7" t="s">
        <v>88</v>
      </c>
      <c r="AE174" s="7">
        <v>0</v>
      </c>
      <c r="AF174" s="7">
        <v>0</v>
      </c>
      <c r="AG174" s="7">
        <v>0</v>
      </c>
      <c r="AH174" s="7">
        <v>0</v>
      </c>
      <c r="AI174" s="7">
        <v>0</v>
      </c>
      <c r="AJ174" s="7">
        <v>0</v>
      </c>
      <c r="AK174" s="7">
        <v>0</v>
      </c>
      <c r="AL174" s="7">
        <v>1</v>
      </c>
      <c r="AM174" s="7">
        <v>0</v>
      </c>
      <c r="AN174" s="7" t="s">
        <v>120</v>
      </c>
      <c r="AO174" s="7">
        <v>0.1</v>
      </c>
      <c r="AP174" s="7">
        <v>4057</v>
      </c>
      <c r="AQ174" s="7">
        <v>2032</v>
      </c>
      <c r="AS174" s="7" t="s">
        <v>414</v>
      </c>
      <c r="AT174" s="9" t="str">
        <f>HYPERLINK("http://www.d20pfsrd.com/magic-items/magic-weapons#TOC-Slaying-Arrow","Slaying Arrow greater")</f>
        <v>Slaying Arrow greater</v>
      </c>
      <c r="AU174" s="7">
        <v>571</v>
      </c>
      <c r="AV174" s="7">
        <v>0</v>
      </c>
      <c r="AW174" s="7">
        <v>0</v>
      </c>
      <c r="AX174" s="7">
        <v>0</v>
      </c>
      <c r="AY174" s="7">
        <v>0</v>
      </c>
    </row>
    <row r="175" spans="1:51" ht="13.5" customHeight="1" x14ac:dyDescent="0.25">
      <c r="A175" s="7" t="s">
        <v>415</v>
      </c>
      <c r="B175" s="8"/>
      <c r="C175" s="8"/>
      <c r="D175" s="7" t="s">
        <v>91</v>
      </c>
      <c r="E175" s="7" t="s">
        <v>116</v>
      </c>
      <c r="F175" s="8"/>
      <c r="G175" s="8"/>
      <c r="H175" s="8"/>
      <c r="I175" s="8"/>
      <c r="J175" s="8"/>
      <c r="K175" s="8"/>
      <c r="L175" s="8"/>
      <c r="M175" s="8"/>
      <c r="N175" s="7">
        <v>8</v>
      </c>
      <c r="O175" s="7" t="s">
        <v>85</v>
      </c>
      <c r="P175" s="7">
        <v>6</v>
      </c>
      <c r="Q175" s="7" t="s">
        <v>416</v>
      </c>
      <c r="R175" s="7">
        <v>10015</v>
      </c>
      <c r="S175" s="7" t="s">
        <v>87</v>
      </c>
      <c r="T175" s="7" t="s">
        <v>417</v>
      </c>
      <c r="AE175" s="7">
        <v>0</v>
      </c>
      <c r="AF175" s="7">
        <v>0</v>
      </c>
      <c r="AG175" s="7">
        <v>1</v>
      </c>
      <c r="AH175" s="7">
        <v>0</v>
      </c>
      <c r="AI175" s="7">
        <v>0</v>
      </c>
      <c r="AJ175" s="7">
        <v>0</v>
      </c>
      <c r="AK175" s="7">
        <v>0</v>
      </c>
      <c r="AL175" s="7">
        <v>0</v>
      </c>
      <c r="AM175" s="7">
        <v>0</v>
      </c>
      <c r="AN175" s="7" t="s">
        <v>91</v>
      </c>
      <c r="AO175" s="7">
        <v>6</v>
      </c>
      <c r="AP175" s="7">
        <v>19515</v>
      </c>
      <c r="AQ175" s="7">
        <v>10015</v>
      </c>
      <c r="AS175" s="7" t="s">
        <v>418</v>
      </c>
      <c r="AT175" s="7" t="s">
        <v>206</v>
      </c>
      <c r="AU175" s="7">
        <v>573</v>
      </c>
      <c r="AV175" s="7">
        <v>0</v>
      </c>
      <c r="AW175" s="7">
        <v>0</v>
      </c>
      <c r="AX175" s="7">
        <v>0</v>
      </c>
      <c r="AY175" s="7">
        <v>0</v>
      </c>
    </row>
    <row r="176" spans="1:51" ht="13.5" customHeight="1" x14ac:dyDescent="0.25">
      <c r="A176" s="7" t="s">
        <v>419</v>
      </c>
      <c r="B176" s="8"/>
      <c r="C176" s="8"/>
      <c r="D176" s="7" t="s">
        <v>91</v>
      </c>
      <c r="E176" s="7" t="s">
        <v>116</v>
      </c>
      <c r="F176" s="8"/>
      <c r="G176" s="8"/>
      <c r="H176" s="8"/>
      <c r="I176" s="8"/>
      <c r="J176" s="8"/>
      <c r="K176" s="8"/>
      <c r="L176" s="8"/>
      <c r="M176" s="8"/>
      <c r="N176" s="7">
        <v>8</v>
      </c>
      <c r="O176" s="7" t="s">
        <v>85</v>
      </c>
      <c r="P176" s="7">
        <v>6</v>
      </c>
      <c r="Q176" s="7" t="s">
        <v>420</v>
      </c>
      <c r="R176" s="7">
        <v>19615</v>
      </c>
      <c r="S176" s="7" t="s">
        <v>87</v>
      </c>
      <c r="T176" s="7" t="s">
        <v>417</v>
      </c>
      <c r="AE176" s="7">
        <v>0</v>
      </c>
      <c r="AF176" s="7">
        <v>0</v>
      </c>
      <c r="AG176" s="7">
        <v>1</v>
      </c>
      <c r="AH176" s="7">
        <v>0</v>
      </c>
      <c r="AI176" s="7">
        <v>0</v>
      </c>
      <c r="AJ176" s="7">
        <v>0</v>
      </c>
      <c r="AK176" s="7">
        <v>0</v>
      </c>
      <c r="AL176" s="7">
        <v>0</v>
      </c>
      <c r="AM176" s="7">
        <v>0</v>
      </c>
      <c r="AN176" s="7" t="s">
        <v>91</v>
      </c>
      <c r="AO176" s="7">
        <v>6</v>
      </c>
      <c r="AP176" s="7">
        <v>38715</v>
      </c>
      <c r="AQ176" s="7">
        <v>19615</v>
      </c>
      <c r="AS176" s="7" t="s">
        <v>418</v>
      </c>
      <c r="AT176" s="7" t="s">
        <v>206</v>
      </c>
      <c r="AU176" s="7">
        <v>574</v>
      </c>
      <c r="AV176" s="7">
        <v>0</v>
      </c>
      <c r="AW176" s="7">
        <v>0</v>
      </c>
      <c r="AX176" s="7">
        <v>0</v>
      </c>
      <c r="AY176" s="7">
        <v>0</v>
      </c>
    </row>
    <row r="177" spans="1:51" ht="13.2" x14ac:dyDescent="0.25">
      <c r="A177" s="7" t="s">
        <v>421</v>
      </c>
      <c r="B177" s="8"/>
      <c r="C177" s="8"/>
      <c r="D177" s="7" t="s">
        <v>422</v>
      </c>
      <c r="E177" s="7" t="s">
        <v>116</v>
      </c>
      <c r="F177" s="7" t="s">
        <v>129</v>
      </c>
      <c r="G177" s="7" t="s">
        <v>157</v>
      </c>
      <c r="H177" s="8"/>
      <c r="I177" s="8"/>
      <c r="J177" s="8"/>
      <c r="K177" s="8"/>
      <c r="L177" s="8"/>
      <c r="M177" s="8"/>
      <c r="N177" s="7">
        <v>1</v>
      </c>
      <c r="O177" s="7" t="s">
        <v>423</v>
      </c>
      <c r="P177" s="7" t="s">
        <v>107</v>
      </c>
      <c r="Q177" s="7" t="s">
        <v>424</v>
      </c>
      <c r="R177" s="7">
        <v>1500</v>
      </c>
      <c r="S177" s="7" t="s">
        <v>94</v>
      </c>
      <c r="T177" s="7" t="s">
        <v>417</v>
      </c>
      <c r="AE177" s="7">
        <v>0</v>
      </c>
      <c r="AF177" s="7">
        <v>0</v>
      </c>
      <c r="AG177" s="7">
        <v>1</v>
      </c>
      <c r="AH177" s="7">
        <v>0</v>
      </c>
      <c r="AI177" s="7">
        <v>0</v>
      </c>
      <c r="AJ177" s="7">
        <v>1</v>
      </c>
      <c r="AK177" s="7">
        <v>1</v>
      </c>
      <c r="AL177" s="7">
        <v>0</v>
      </c>
      <c r="AM177" s="7">
        <v>0</v>
      </c>
      <c r="AN177" s="7" t="s">
        <v>85</v>
      </c>
      <c r="AO177" s="7">
        <v>0</v>
      </c>
      <c r="AP177" s="7">
        <v>3000</v>
      </c>
      <c r="AQ177" s="7">
        <v>1500</v>
      </c>
      <c r="AT177" s="7" t="s">
        <v>206</v>
      </c>
      <c r="AU177" s="7">
        <v>575</v>
      </c>
      <c r="AV177" s="7">
        <v>0</v>
      </c>
      <c r="AW177" s="7">
        <v>0</v>
      </c>
      <c r="AX177" s="7">
        <v>0</v>
      </c>
      <c r="AY177" s="7">
        <v>0</v>
      </c>
    </row>
    <row r="178" spans="1:51" ht="13.2" x14ac:dyDescent="0.25">
      <c r="A178" s="7" t="s">
        <v>425</v>
      </c>
      <c r="B178" s="8"/>
      <c r="C178" s="8"/>
      <c r="D178" s="7" t="s">
        <v>91</v>
      </c>
      <c r="E178" s="7" t="s">
        <v>92</v>
      </c>
      <c r="F178" s="8"/>
      <c r="G178" s="8"/>
      <c r="H178" s="8"/>
      <c r="I178" s="8"/>
      <c r="J178" s="8"/>
      <c r="K178" s="8"/>
      <c r="L178" s="8"/>
      <c r="M178" s="8"/>
      <c r="N178" s="7">
        <v>11</v>
      </c>
      <c r="O178" s="7" t="s">
        <v>85</v>
      </c>
      <c r="P178" s="7" t="s">
        <v>107</v>
      </c>
      <c r="Q178" s="7" t="s">
        <v>394</v>
      </c>
      <c r="R178" s="7">
        <v>4550</v>
      </c>
      <c r="S178" s="7" t="s">
        <v>94</v>
      </c>
      <c r="T178" s="7" t="s">
        <v>417</v>
      </c>
      <c r="AE178" s="7">
        <v>0</v>
      </c>
      <c r="AF178" s="7">
        <v>0</v>
      </c>
      <c r="AG178" s="7">
        <v>0</v>
      </c>
      <c r="AH178" s="7">
        <v>0</v>
      </c>
      <c r="AI178" s="7">
        <v>0</v>
      </c>
      <c r="AJ178" s="7">
        <v>0</v>
      </c>
      <c r="AK178" s="7">
        <v>0</v>
      </c>
      <c r="AL178" s="7">
        <v>0</v>
      </c>
      <c r="AM178" s="7">
        <v>1</v>
      </c>
      <c r="AN178" s="7" t="s">
        <v>91</v>
      </c>
      <c r="AO178" s="7">
        <v>0</v>
      </c>
      <c r="AP178" s="7">
        <v>9100</v>
      </c>
      <c r="AQ178" s="7">
        <v>4550</v>
      </c>
      <c r="AT178" s="7" t="s">
        <v>206</v>
      </c>
      <c r="AU178" s="7">
        <v>576</v>
      </c>
      <c r="AV178" s="7">
        <v>0</v>
      </c>
      <c r="AW178" s="7">
        <v>0</v>
      </c>
      <c r="AX178" s="7">
        <v>0</v>
      </c>
      <c r="AY178" s="7">
        <v>0</v>
      </c>
    </row>
    <row r="179" spans="1:51" ht="13.2" x14ac:dyDescent="0.25">
      <c r="A179" s="7" t="s">
        <v>426</v>
      </c>
      <c r="B179" s="8"/>
      <c r="C179" s="8"/>
      <c r="D179" s="7" t="s">
        <v>120</v>
      </c>
      <c r="E179" s="7" t="s">
        <v>126</v>
      </c>
      <c r="F179" s="8"/>
      <c r="G179" s="8"/>
      <c r="H179" s="8"/>
      <c r="I179" s="8"/>
      <c r="J179" s="8"/>
      <c r="K179" s="8"/>
      <c r="L179" s="8"/>
      <c r="M179" s="8"/>
      <c r="N179" s="7">
        <v>12</v>
      </c>
      <c r="O179" s="7" t="s">
        <v>85</v>
      </c>
      <c r="P179" s="7" t="s">
        <v>107</v>
      </c>
      <c r="Q179" s="7" t="s">
        <v>244</v>
      </c>
      <c r="R179" s="7">
        <v>225</v>
      </c>
      <c r="S179" s="7" t="s">
        <v>94</v>
      </c>
      <c r="T179" s="7" t="s">
        <v>417</v>
      </c>
      <c r="AE179" s="7">
        <v>0</v>
      </c>
      <c r="AF179" s="7">
        <v>0</v>
      </c>
      <c r="AG179" s="7">
        <v>0</v>
      </c>
      <c r="AH179" s="7">
        <v>1</v>
      </c>
      <c r="AI179" s="7">
        <v>0</v>
      </c>
      <c r="AJ179" s="7">
        <v>0</v>
      </c>
      <c r="AK179" s="7">
        <v>0</v>
      </c>
      <c r="AL179" s="7">
        <v>0</v>
      </c>
      <c r="AM179" s="7">
        <v>0</v>
      </c>
      <c r="AN179" s="7" t="s">
        <v>120</v>
      </c>
      <c r="AO179" s="7">
        <v>0</v>
      </c>
      <c r="AP179" s="7">
        <v>450</v>
      </c>
      <c r="AQ179" s="7">
        <v>225</v>
      </c>
      <c r="AT179" s="7" t="s">
        <v>206</v>
      </c>
      <c r="AU179" s="7">
        <v>577</v>
      </c>
      <c r="AV179" s="7">
        <v>0</v>
      </c>
      <c r="AW179" s="7">
        <v>0</v>
      </c>
      <c r="AX179" s="7">
        <v>0</v>
      </c>
      <c r="AY179" s="7">
        <v>0</v>
      </c>
    </row>
    <row r="180" spans="1:51" ht="13.2" x14ac:dyDescent="0.25">
      <c r="A180" s="7" t="s">
        <v>427</v>
      </c>
      <c r="B180" s="8"/>
      <c r="C180" s="8"/>
      <c r="D180" s="7" t="s">
        <v>120</v>
      </c>
      <c r="E180" s="7" t="s">
        <v>126</v>
      </c>
      <c r="F180" s="8"/>
      <c r="G180" s="8"/>
      <c r="H180" s="8"/>
      <c r="I180" s="8"/>
      <c r="J180" s="8"/>
      <c r="K180" s="8"/>
      <c r="L180" s="8"/>
      <c r="M180" s="8"/>
      <c r="N180" s="7">
        <v>12</v>
      </c>
      <c r="O180" s="7" t="s">
        <v>85</v>
      </c>
      <c r="P180" s="7" t="s">
        <v>107</v>
      </c>
      <c r="Q180" s="7" t="s">
        <v>244</v>
      </c>
      <c r="R180" s="7">
        <v>75</v>
      </c>
      <c r="S180" s="7" t="s">
        <v>94</v>
      </c>
      <c r="T180" s="7" t="s">
        <v>417</v>
      </c>
      <c r="AE180" s="7">
        <v>0</v>
      </c>
      <c r="AF180" s="7">
        <v>0</v>
      </c>
      <c r="AG180" s="7">
        <v>0</v>
      </c>
      <c r="AH180" s="7">
        <v>1</v>
      </c>
      <c r="AI180" s="7">
        <v>0</v>
      </c>
      <c r="AJ180" s="7">
        <v>0</v>
      </c>
      <c r="AK180" s="7">
        <v>0</v>
      </c>
      <c r="AL180" s="7">
        <v>0</v>
      </c>
      <c r="AM180" s="7">
        <v>0</v>
      </c>
      <c r="AN180" s="7" t="s">
        <v>120</v>
      </c>
      <c r="AO180" s="7">
        <v>0</v>
      </c>
      <c r="AP180" s="7">
        <v>150</v>
      </c>
      <c r="AQ180" s="7">
        <v>75</v>
      </c>
      <c r="AT180" s="7" t="s">
        <v>206</v>
      </c>
      <c r="AU180" s="7">
        <v>578</v>
      </c>
      <c r="AV180" s="7">
        <v>0</v>
      </c>
      <c r="AW180" s="7">
        <v>0</v>
      </c>
      <c r="AX180" s="7">
        <v>0</v>
      </c>
      <c r="AY180" s="7">
        <v>0</v>
      </c>
    </row>
    <row r="181" spans="1:51" ht="13.2" x14ac:dyDescent="0.25">
      <c r="A181" s="7" t="s">
        <v>428</v>
      </c>
      <c r="B181" s="8"/>
      <c r="C181" s="8"/>
      <c r="D181" s="7" t="s">
        <v>120</v>
      </c>
      <c r="E181" s="7" t="s">
        <v>126</v>
      </c>
      <c r="F181" s="8"/>
      <c r="G181" s="8"/>
      <c r="H181" s="8"/>
      <c r="I181" s="8"/>
      <c r="J181" s="8"/>
      <c r="K181" s="8"/>
      <c r="L181" s="8"/>
      <c r="M181" s="8"/>
      <c r="N181" s="7">
        <v>12</v>
      </c>
      <c r="O181" s="7" t="s">
        <v>85</v>
      </c>
      <c r="P181" s="7" t="s">
        <v>107</v>
      </c>
      <c r="Q181" s="7" t="s">
        <v>244</v>
      </c>
      <c r="R181" s="7">
        <v>100</v>
      </c>
      <c r="S181" s="7" t="s">
        <v>94</v>
      </c>
      <c r="T181" s="7" t="s">
        <v>417</v>
      </c>
      <c r="AE181" s="7">
        <v>0</v>
      </c>
      <c r="AF181" s="7">
        <v>0</v>
      </c>
      <c r="AG181" s="7">
        <v>0</v>
      </c>
      <c r="AH181" s="7">
        <v>1</v>
      </c>
      <c r="AI181" s="7">
        <v>0</v>
      </c>
      <c r="AJ181" s="7">
        <v>0</v>
      </c>
      <c r="AK181" s="7">
        <v>0</v>
      </c>
      <c r="AL181" s="7">
        <v>0</v>
      </c>
      <c r="AM181" s="7">
        <v>0</v>
      </c>
      <c r="AN181" s="7" t="s">
        <v>120</v>
      </c>
      <c r="AO181" s="7">
        <v>0</v>
      </c>
      <c r="AP181" s="7">
        <v>200</v>
      </c>
      <c r="AQ181" s="7">
        <v>100</v>
      </c>
      <c r="AT181" s="7" t="s">
        <v>206</v>
      </c>
      <c r="AU181" s="7">
        <v>579</v>
      </c>
      <c r="AV181" s="7">
        <v>0</v>
      </c>
      <c r="AW181" s="7">
        <v>0</v>
      </c>
      <c r="AX181" s="7">
        <v>0</v>
      </c>
      <c r="AY181" s="7">
        <v>0</v>
      </c>
    </row>
    <row r="182" spans="1:51" ht="13.2" x14ac:dyDescent="0.25">
      <c r="A182" s="7" t="s">
        <v>429</v>
      </c>
      <c r="B182" s="8"/>
      <c r="C182" s="8"/>
      <c r="D182" s="7" t="s">
        <v>120</v>
      </c>
      <c r="E182" s="7" t="s">
        <v>126</v>
      </c>
      <c r="F182" s="8"/>
      <c r="G182" s="8"/>
      <c r="H182" s="8"/>
      <c r="I182" s="8"/>
      <c r="J182" s="8"/>
      <c r="K182" s="8"/>
      <c r="L182" s="8"/>
      <c r="M182" s="8"/>
      <c r="N182" s="7">
        <v>12</v>
      </c>
      <c r="O182" s="7" t="s">
        <v>85</v>
      </c>
      <c r="P182" s="7" t="s">
        <v>107</v>
      </c>
      <c r="Q182" s="7" t="s">
        <v>244</v>
      </c>
      <c r="R182" s="7">
        <v>300</v>
      </c>
      <c r="S182" s="7" t="s">
        <v>94</v>
      </c>
      <c r="T182" s="7" t="s">
        <v>417</v>
      </c>
      <c r="AE182" s="7">
        <v>0</v>
      </c>
      <c r="AF182" s="7">
        <v>0</v>
      </c>
      <c r="AG182" s="7">
        <v>0</v>
      </c>
      <c r="AH182" s="7">
        <v>1</v>
      </c>
      <c r="AI182" s="7">
        <v>0</v>
      </c>
      <c r="AJ182" s="7">
        <v>0</v>
      </c>
      <c r="AK182" s="7">
        <v>0</v>
      </c>
      <c r="AL182" s="7">
        <v>0</v>
      </c>
      <c r="AM182" s="7">
        <v>0</v>
      </c>
      <c r="AN182" s="7" t="s">
        <v>120</v>
      </c>
      <c r="AO182" s="7">
        <v>0</v>
      </c>
      <c r="AP182" s="7">
        <v>600</v>
      </c>
      <c r="AQ182" s="7">
        <v>300</v>
      </c>
      <c r="AT182" s="7" t="s">
        <v>206</v>
      </c>
      <c r="AU182" s="7">
        <v>580</v>
      </c>
      <c r="AV182" s="7">
        <v>0</v>
      </c>
      <c r="AW182" s="7">
        <v>0</v>
      </c>
      <c r="AX182" s="7">
        <v>0</v>
      </c>
      <c r="AY182" s="7">
        <v>0</v>
      </c>
    </row>
    <row r="183" spans="1:51" ht="13.2" x14ac:dyDescent="0.25">
      <c r="A183" s="7" t="s">
        <v>430</v>
      </c>
      <c r="B183" s="8"/>
      <c r="C183" s="8"/>
      <c r="D183" s="7" t="s">
        <v>120</v>
      </c>
      <c r="E183" s="7" t="s">
        <v>126</v>
      </c>
      <c r="F183" s="8"/>
      <c r="G183" s="8"/>
      <c r="H183" s="8"/>
      <c r="I183" s="8"/>
      <c r="J183" s="8"/>
      <c r="K183" s="8"/>
      <c r="L183" s="8"/>
      <c r="M183" s="8"/>
      <c r="N183" s="7">
        <v>12</v>
      </c>
      <c r="O183" s="7" t="s">
        <v>85</v>
      </c>
      <c r="P183" s="7" t="s">
        <v>107</v>
      </c>
      <c r="Q183" s="7" t="s">
        <v>244</v>
      </c>
      <c r="R183" s="7">
        <v>400</v>
      </c>
      <c r="S183" s="7" t="s">
        <v>94</v>
      </c>
      <c r="T183" s="7" t="s">
        <v>417</v>
      </c>
      <c r="AE183" s="7">
        <v>0</v>
      </c>
      <c r="AF183" s="7">
        <v>0</v>
      </c>
      <c r="AG183" s="7">
        <v>0</v>
      </c>
      <c r="AH183" s="7">
        <v>1</v>
      </c>
      <c r="AI183" s="7">
        <v>0</v>
      </c>
      <c r="AJ183" s="7">
        <v>0</v>
      </c>
      <c r="AK183" s="7">
        <v>0</v>
      </c>
      <c r="AL183" s="7">
        <v>0</v>
      </c>
      <c r="AM183" s="7">
        <v>0</v>
      </c>
      <c r="AN183" s="7" t="s">
        <v>120</v>
      </c>
      <c r="AO183" s="7">
        <v>0</v>
      </c>
      <c r="AP183" s="7">
        <v>800</v>
      </c>
      <c r="AQ183" s="7">
        <v>400</v>
      </c>
      <c r="AT183" s="7" t="s">
        <v>206</v>
      </c>
      <c r="AU183" s="7">
        <v>581</v>
      </c>
      <c r="AV183" s="7">
        <v>0</v>
      </c>
      <c r="AW183" s="7">
        <v>0</v>
      </c>
      <c r="AX183" s="7">
        <v>0</v>
      </c>
      <c r="AY183" s="7">
        <v>0</v>
      </c>
    </row>
    <row r="184" spans="1:51" ht="13.2" x14ac:dyDescent="0.25">
      <c r="A184" s="7" t="s">
        <v>431</v>
      </c>
      <c r="B184" s="8"/>
      <c r="C184" s="8"/>
      <c r="D184" s="7" t="s">
        <v>120</v>
      </c>
      <c r="E184" s="7" t="s">
        <v>157</v>
      </c>
      <c r="F184" s="8"/>
      <c r="G184" s="8"/>
      <c r="H184" s="8"/>
      <c r="I184" s="8"/>
      <c r="J184" s="8"/>
      <c r="K184" s="8"/>
      <c r="L184" s="8"/>
      <c r="M184" s="8"/>
      <c r="N184" s="7">
        <v>17</v>
      </c>
      <c r="O184" s="7" t="s">
        <v>85</v>
      </c>
      <c r="P184" s="7">
        <v>5</v>
      </c>
      <c r="Q184" s="7" t="s">
        <v>310</v>
      </c>
      <c r="R184" s="7">
        <v>52500</v>
      </c>
      <c r="S184" s="7" t="s">
        <v>94</v>
      </c>
      <c r="T184" s="7" t="s">
        <v>88</v>
      </c>
      <c r="AE184" s="7">
        <v>0</v>
      </c>
      <c r="AF184" s="7">
        <v>0</v>
      </c>
      <c r="AG184" s="7">
        <v>0</v>
      </c>
      <c r="AH184" s="7">
        <v>0</v>
      </c>
      <c r="AI184" s="7">
        <v>0</v>
      </c>
      <c r="AJ184" s="7">
        <v>0</v>
      </c>
      <c r="AK184" s="7">
        <v>1</v>
      </c>
      <c r="AL184" s="7">
        <v>0</v>
      </c>
      <c r="AM184" s="7">
        <v>0</v>
      </c>
      <c r="AN184" s="7" t="s">
        <v>120</v>
      </c>
      <c r="AO184" s="7">
        <v>5</v>
      </c>
      <c r="AP184" s="7">
        <v>55000</v>
      </c>
      <c r="AQ184" s="7">
        <v>52500</v>
      </c>
      <c r="AT184" s="9" t="str">
        <f>HYPERLINK("http://www.d20pfsrd.com/magic-items/wondrous-items#TOC-Tome-of-Leadership-And-Influence","Tome of Leadership and Influence +2")</f>
        <v>Tome of Leadership and Influence +2</v>
      </c>
      <c r="AU184" s="7">
        <v>582</v>
      </c>
      <c r="AV184" s="7">
        <v>0</v>
      </c>
      <c r="AW184" s="7">
        <v>0</v>
      </c>
      <c r="AX184" s="7">
        <v>0</v>
      </c>
      <c r="AY184" s="7">
        <v>0</v>
      </c>
    </row>
    <row r="185" spans="1:51" ht="13.2" x14ac:dyDescent="0.25">
      <c r="A185" s="7" t="s">
        <v>432</v>
      </c>
      <c r="B185" s="8"/>
      <c r="C185" s="8"/>
      <c r="D185" s="7" t="s">
        <v>83</v>
      </c>
      <c r="E185" s="7" t="s">
        <v>157</v>
      </c>
      <c r="F185" s="8"/>
      <c r="G185" s="8"/>
      <c r="H185" s="8"/>
      <c r="I185" s="8"/>
      <c r="J185" s="8"/>
      <c r="K185" s="8"/>
      <c r="L185" s="8"/>
      <c r="M185" s="8"/>
      <c r="N185" s="7">
        <v>5</v>
      </c>
      <c r="O185" s="7" t="s">
        <v>85</v>
      </c>
      <c r="P185" s="7">
        <v>2</v>
      </c>
      <c r="Q185" s="7" t="s">
        <v>433</v>
      </c>
      <c r="R185" s="7">
        <v>4750</v>
      </c>
      <c r="S185" s="7" t="s">
        <v>87</v>
      </c>
      <c r="T185" s="7" t="s">
        <v>434</v>
      </c>
      <c r="AE185" s="7">
        <v>0</v>
      </c>
      <c r="AF185" s="7">
        <v>0</v>
      </c>
      <c r="AG185" s="7">
        <v>0</v>
      </c>
      <c r="AH185" s="7">
        <v>0</v>
      </c>
      <c r="AI185" s="7">
        <v>0</v>
      </c>
      <c r="AJ185" s="7">
        <v>0</v>
      </c>
      <c r="AK185" s="7">
        <v>1</v>
      </c>
      <c r="AL185" s="7">
        <v>0</v>
      </c>
      <c r="AM185" s="7">
        <v>0</v>
      </c>
      <c r="AN185" s="7" t="s">
        <v>83</v>
      </c>
      <c r="AO185" s="7">
        <v>2</v>
      </c>
      <c r="AP185" s="7">
        <v>9501</v>
      </c>
      <c r="AQ185" s="7">
        <v>4750</v>
      </c>
      <c r="AS185" s="8" t="s">
        <v>435</v>
      </c>
      <c r="AT185" s="7" t="s">
        <v>206</v>
      </c>
      <c r="AU185" s="7">
        <v>583</v>
      </c>
      <c r="AV185" s="7">
        <v>0</v>
      </c>
      <c r="AW185" s="7">
        <v>0</v>
      </c>
      <c r="AX185" s="7">
        <v>0</v>
      </c>
      <c r="AY185" s="7">
        <v>0</v>
      </c>
    </row>
    <row r="186" spans="1:51" ht="13.2" x14ac:dyDescent="0.25">
      <c r="A186" s="7" t="s">
        <v>436</v>
      </c>
      <c r="B186" s="8"/>
      <c r="C186" s="8"/>
      <c r="D186" s="7" t="s">
        <v>91</v>
      </c>
      <c r="E186" s="7" t="s">
        <v>214</v>
      </c>
      <c r="G186" s="8"/>
      <c r="H186" s="8"/>
      <c r="I186" s="8"/>
      <c r="J186" s="8"/>
      <c r="K186" s="7" t="s">
        <v>284</v>
      </c>
      <c r="L186" s="8"/>
      <c r="M186" s="8"/>
      <c r="N186" s="7">
        <v>10</v>
      </c>
      <c r="O186" s="7" t="s">
        <v>123</v>
      </c>
      <c r="P186" s="7">
        <v>25</v>
      </c>
      <c r="Q186" s="7" t="s">
        <v>437</v>
      </c>
      <c r="R186" s="7">
        <v>26550</v>
      </c>
      <c r="S186" s="7" t="s">
        <v>185</v>
      </c>
      <c r="T186" s="7" t="s">
        <v>434</v>
      </c>
      <c r="AE186" s="7">
        <v>0</v>
      </c>
      <c r="AF186" s="7">
        <v>0</v>
      </c>
      <c r="AG186" s="7">
        <v>0</v>
      </c>
      <c r="AH186" s="7">
        <v>0</v>
      </c>
      <c r="AI186" s="7">
        <v>0</v>
      </c>
      <c r="AJ186" s="7">
        <v>0</v>
      </c>
      <c r="AK186" s="7">
        <v>0</v>
      </c>
      <c r="AL186" s="7">
        <v>0</v>
      </c>
      <c r="AM186" s="7">
        <v>0</v>
      </c>
      <c r="AN186" s="7" t="s">
        <v>91</v>
      </c>
      <c r="AO186" s="7">
        <v>25</v>
      </c>
      <c r="AP186" s="7">
        <v>53100</v>
      </c>
      <c r="AQ186" s="7">
        <v>26550</v>
      </c>
      <c r="AS186" s="8" t="s">
        <v>438</v>
      </c>
      <c r="AT186" s="7" t="s">
        <v>206</v>
      </c>
      <c r="AU186" s="7">
        <v>584</v>
      </c>
      <c r="AV186" s="7">
        <v>0</v>
      </c>
      <c r="AW186" s="7">
        <v>0</v>
      </c>
      <c r="AX186" s="7">
        <v>1</v>
      </c>
      <c r="AY186" s="7">
        <v>0</v>
      </c>
    </row>
    <row r="187" spans="1:51" ht="13.2" x14ac:dyDescent="0.25">
      <c r="A187" s="7" t="s">
        <v>439</v>
      </c>
      <c r="B187" s="8"/>
      <c r="C187" s="8"/>
      <c r="D187" s="7" t="s">
        <v>83</v>
      </c>
      <c r="E187" s="7" t="s">
        <v>99</v>
      </c>
      <c r="F187" s="8"/>
      <c r="G187" s="8"/>
      <c r="H187" s="8"/>
      <c r="I187" s="8"/>
      <c r="J187" s="8"/>
      <c r="K187" s="8"/>
      <c r="L187" s="8"/>
      <c r="M187" s="8"/>
      <c r="N187" s="7">
        <v>5</v>
      </c>
      <c r="O187" s="7" t="s">
        <v>146</v>
      </c>
      <c r="P187" s="7">
        <v>3</v>
      </c>
      <c r="Q187" s="7" t="s">
        <v>440</v>
      </c>
      <c r="R187" s="7">
        <v>1750</v>
      </c>
      <c r="S187" s="7" t="s">
        <v>94</v>
      </c>
      <c r="T187" s="7" t="s">
        <v>441</v>
      </c>
      <c r="AE187" s="7">
        <v>0</v>
      </c>
      <c r="AF187" s="7">
        <v>0</v>
      </c>
      <c r="AG187" s="7">
        <v>0</v>
      </c>
      <c r="AH187" s="7">
        <v>0</v>
      </c>
      <c r="AI187" s="7">
        <v>1</v>
      </c>
      <c r="AJ187" s="7">
        <v>0</v>
      </c>
      <c r="AK187" s="7">
        <v>0</v>
      </c>
      <c r="AL187" s="7">
        <v>0</v>
      </c>
      <c r="AM187" s="7">
        <v>0</v>
      </c>
      <c r="AN187" s="7" t="s">
        <v>83</v>
      </c>
      <c r="AO187" s="7">
        <v>3</v>
      </c>
      <c r="AP187" s="7">
        <v>3500</v>
      </c>
      <c r="AQ187" s="7">
        <v>1750</v>
      </c>
      <c r="AT187" s="7" t="s">
        <v>206</v>
      </c>
      <c r="AU187" s="7">
        <v>585</v>
      </c>
      <c r="AV187" s="7">
        <v>0</v>
      </c>
      <c r="AW187" s="7">
        <v>0</v>
      </c>
      <c r="AX187" s="7">
        <v>0</v>
      </c>
      <c r="AY187" s="7">
        <v>0</v>
      </c>
    </row>
    <row r="188" spans="1:51" ht="13.5" customHeight="1" x14ac:dyDescent="0.25">
      <c r="A188" s="7" t="s">
        <v>442</v>
      </c>
      <c r="B188" s="8"/>
      <c r="C188" s="8"/>
      <c r="D188" s="7" t="s">
        <v>91</v>
      </c>
      <c r="E188" s="7" t="s">
        <v>214</v>
      </c>
      <c r="F188" s="8"/>
      <c r="G188" s="8"/>
      <c r="H188" s="8"/>
      <c r="I188" s="8"/>
      <c r="J188" s="8"/>
      <c r="K188" s="8"/>
      <c r="L188" s="8"/>
      <c r="M188" s="8"/>
      <c r="N188" s="7">
        <v>9</v>
      </c>
      <c r="O188" s="7" t="s">
        <v>85</v>
      </c>
      <c r="P188" s="7">
        <v>4</v>
      </c>
      <c r="Q188" s="8" t="s">
        <v>443</v>
      </c>
      <c r="R188" s="8">
        <v>8400</v>
      </c>
      <c r="S188" s="7" t="s">
        <v>444</v>
      </c>
      <c r="T188" s="7" t="s">
        <v>445</v>
      </c>
      <c r="AE188" s="7">
        <v>0</v>
      </c>
      <c r="AF188" s="7">
        <v>0</v>
      </c>
      <c r="AG188" s="7">
        <v>0</v>
      </c>
      <c r="AH188" s="7">
        <v>0</v>
      </c>
      <c r="AI188" s="7">
        <v>0</v>
      </c>
      <c r="AJ188" s="7">
        <v>0</v>
      </c>
      <c r="AK188" s="7">
        <v>0</v>
      </c>
      <c r="AL188" s="7">
        <v>0</v>
      </c>
      <c r="AM188" s="7">
        <v>0</v>
      </c>
      <c r="AN188" s="7" t="s">
        <v>91</v>
      </c>
      <c r="AO188" s="7">
        <v>4</v>
      </c>
      <c r="AP188" s="7">
        <v>16800</v>
      </c>
      <c r="AQ188" s="7">
        <v>8400</v>
      </c>
      <c r="AT188" s="7" t="s">
        <v>206</v>
      </c>
      <c r="AU188" s="7">
        <v>586</v>
      </c>
      <c r="AV188" s="7">
        <v>0</v>
      </c>
      <c r="AW188" s="7">
        <v>0</v>
      </c>
      <c r="AX188" s="7">
        <v>1</v>
      </c>
      <c r="AY188" s="7">
        <v>0</v>
      </c>
    </row>
    <row r="189" spans="1:51" ht="13.5" customHeight="1" x14ac:dyDescent="0.25">
      <c r="A189" s="7" t="s">
        <v>446</v>
      </c>
      <c r="B189" s="8"/>
      <c r="C189" s="8"/>
      <c r="D189" s="7" t="s">
        <v>91</v>
      </c>
      <c r="E189" s="7" t="s">
        <v>126</v>
      </c>
      <c r="F189" s="8"/>
      <c r="G189" s="8"/>
      <c r="H189" s="8"/>
      <c r="I189" s="8"/>
      <c r="J189" s="8"/>
      <c r="K189" s="8"/>
      <c r="L189" s="8"/>
      <c r="M189" s="8"/>
      <c r="N189" s="7">
        <v>9</v>
      </c>
      <c r="O189" s="7" t="s">
        <v>85</v>
      </c>
      <c r="P189" s="7">
        <v>15</v>
      </c>
      <c r="Q189" s="7" t="s">
        <v>447</v>
      </c>
      <c r="R189" s="7">
        <v>2500</v>
      </c>
      <c r="S189" s="7" t="s">
        <v>94</v>
      </c>
      <c r="T189" s="7" t="s">
        <v>448</v>
      </c>
      <c r="AE189" s="7">
        <v>0</v>
      </c>
      <c r="AF189" s="7">
        <v>0</v>
      </c>
      <c r="AG189" s="7">
        <v>0</v>
      </c>
      <c r="AH189" s="7">
        <v>1</v>
      </c>
      <c r="AI189" s="7">
        <v>0</v>
      </c>
      <c r="AJ189" s="7">
        <v>0</v>
      </c>
      <c r="AK189" s="7">
        <v>0</v>
      </c>
      <c r="AL189" s="7">
        <v>0</v>
      </c>
      <c r="AM189" s="7">
        <v>0</v>
      </c>
      <c r="AN189" s="7" t="s">
        <v>91</v>
      </c>
      <c r="AO189" s="7">
        <v>15</v>
      </c>
      <c r="AP189" s="7">
        <v>5000</v>
      </c>
      <c r="AQ189" s="7">
        <v>2500</v>
      </c>
      <c r="AT189" s="7" t="s">
        <v>206</v>
      </c>
      <c r="AU189" s="7">
        <v>587</v>
      </c>
      <c r="AV189" s="7">
        <v>0</v>
      </c>
      <c r="AW189" s="7">
        <v>0</v>
      </c>
      <c r="AX189" s="7">
        <v>0</v>
      </c>
      <c r="AY189" s="7">
        <v>0</v>
      </c>
    </row>
    <row r="190" spans="1:51" ht="13.5" customHeight="1" x14ac:dyDescent="0.25">
      <c r="A190" s="7" t="s">
        <v>449</v>
      </c>
      <c r="B190" s="8"/>
      <c r="C190" s="8"/>
      <c r="D190" s="7" t="s">
        <v>91</v>
      </c>
      <c r="E190" s="7" t="s">
        <v>126</v>
      </c>
      <c r="F190" s="8"/>
      <c r="G190" s="8"/>
      <c r="H190" s="8"/>
      <c r="I190" s="8"/>
      <c r="J190" s="8"/>
      <c r="K190" s="8"/>
      <c r="L190" s="8"/>
      <c r="M190" s="8"/>
      <c r="N190" s="7">
        <v>9</v>
      </c>
      <c r="O190" s="7" t="s">
        <v>85</v>
      </c>
      <c r="P190" s="7">
        <v>25</v>
      </c>
      <c r="Q190" s="7" t="s">
        <v>447</v>
      </c>
      <c r="R190" s="7">
        <v>5000</v>
      </c>
      <c r="S190" s="7" t="s">
        <v>94</v>
      </c>
      <c r="T190" s="7" t="s">
        <v>448</v>
      </c>
      <c r="AE190" s="7">
        <v>0</v>
      </c>
      <c r="AF190" s="7">
        <v>0</v>
      </c>
      <c r="AG190" s="7">
        <v>0</v>
      </c>
      <c r="AH190" s="7">
        <v>1</v>
      </c>
      <c r="AI190" s="7">
        <v>0</v>
      </c>
      <c r="AJ190" s="7">
        <v>0</v>
      </c>
      <c r="AK190" s="7">
        <v>0</v>
      </c>
      <c r="AL190" s="7">
        <v>0</v>
      </c>
      <c r="AM190" s="7">
        <v>0</v>
      </c>
      <c r="AN190" s="7" t="s">
        <v>91</v>
      </c>
      <c r="AO190" s="7">
        <v>25</v>
      </c>
      <c r="AP190" s="7">
        <v>10000</v>
      </c>
      <c r="AQ190" s="7">
        <v>5000</v>
      </c>
      <c r="AT190" s="7" t="s">
        <v>206</v>
      </c>
      <c r="AU190" s="7">
        <v>588</v>
      </c>
      <c r="AV190" s="7">
        <v>0</v>
      </c>
      <c r="AW190" s="7">
        <v>0</v>
      </c>
      <c r="AX190" s="7">
        <v>0</v>
      </c>
      <c r="AY190" s="7">
        <v>0</v>
      </c>
    </row>
    <row r="191" spans="1:51" ht="13.5" customHeight="1" x14ac:dyDescent="0.25">
      <c r="A191" s="7" t="s">
        <v>450</v>
      </c>
      <c r="B191" s="8"/>
      <c r="C191" s="8"/>
      <c r="D191" s="7" t="s">
        <v>91</v>
      </c>
      <c r="E191" s="7" t="s">
        <v>126</v>
      </c>
      <c r="F191" s="8"/>
      <c r="G191" s="8"/>
      <c r="H191" s="8"/>
      <c r="I191" s="8"/>
      <c r="J191" s="8"/>
      <c r="K191" s="8"/>
      <c r="L191" s="8"/>
      <c r="M191" s="8"/>
      <c r="N191" s="7">
        <v>9</v>
      </c>
      <c r="O191" s="7" t="s">
        <v>85</v>
      </c>
      <c r="P191" s="7">
        <v>35</v>
      </c>
      <c r="Q191" s="7" t="s">
        <v>447</v>
      </c>
      <c r="R191" s="7">
        <v>7400</v>
      </c>
      <c r="S191" s="7" t="s">
        <v>94</v>
      </c>
      <c r="T191" s="7" t="s">
        <v>448</v>
      </c>
      <c r="AE191" s="7">
        <v>0</v>
      </c>
      <c r="AF191" s="7">
        <v>0</v>
      </c>
      <c r="AG191" s="7">
        <v>0</v>
      </c>
      <c r="AH191" s="7">
        <v>1</v>
      </c>
      <c r="AI191" s="7">
        <v>0</v>
      </c>
      <c r="AJ191" s="7">
        <v>0</v>
      </c>
      <c r="AK191" s="7">
        <v>0</v>
      </c>
      <c r="AL191" s="7">
        <v>0</v>
      </c>
      <c r="AM191" s="7">
        <v>0</v>
      </c>
      <c r="AN191" s="7" t="s">
        <v>91</v>
      </c>
      <c r="AO191" s="7">
        <v>35</v>
      </c>
      <c r="AP191" s="7">
        <v>14800</v>
      </c>
      <c r="AQ191" s="7">
        <v>7400</v>
      </c>
      <c r="AT191" s="7" t="s">
        <v>206</v>
      </c>
      <c r="AU191" s="7">
        <v>589</v>
      </c>
      <c r="AV191" s="7">
        <v>0</v>
      </c>
      <c r="AW191" s="7">
        <v>0</v>
      </c>
      <c r="AX191" s="7">
        <v>0</v>
      </c>
      <c r="AY191" s="7">
        <v>0</v>
      </c>
    </row>
    <row r="192" spans="1:51" ht="13.5" customHeight="1" x14ac:dyDescent="0.25">
      <c r="A192" s="7" t="s">
        <v>451</v>
      </c>
      <c r="B192" s="8"/>
      <c r="C192" s="8"/>
      <c r="D192" s="8" t="s">
        <v>91</v>
      </c>
      <c r="E192" s="8" t="s">
        <v>126</v>
      </c>
      <c r="F192" s="8"/>
      <c r="G192" s="8"/>
      <c r="H192" s="8"/>
      <c r="I192" s="8"/>
      <c r="J192" s="8"/>
      <c r="K192" s="8"/>
      <c r="L192" s="8"/>
      <c r="M192" s="8"/>
      <c r="N192" s="7">
        <v>9</v>
      </c>
      <c r="O192" s="7" t="s">
        <v>85</v>
      </c>
      <c r="P192" s="7">
        <v>60</v>
      </c>
      <c r="Q192" s="8" t="s">
        <v>447</v>
      </c>
      <c r="R192" s="8">
        <v>10000</v>
      </c>
      <c r="S192" s="7" t="s">
        <v>94</v>
      </c>
      <c r="T192" s="7" t="s">
        <v>448</v>
      </c>
      <c r="AE192" s="7">
        <v>0</v>
      </c>
      <c r="AF192" s="7">
        <v>0</v>
      </c>
      <c r="AG192" s="7">
        <v>0</v>
      </c>
      <c r="AH192" s="7">
        <v>1</v>
      </c>
      <c r="AI192" s="7">
        <v>0</v>
      </c>
      <c r="AJ192" s="7">
        <v>0</v>
      </c>
      <c r="AK192" s="7">
        <v>0</v>
      </c>
      <c r="AL192" s="7">
        <v>0</v>
      </c>
      <c r="AM192" s="7">
        <v>0</v>
      </c>
      <c r="AN192" s="7" t="s">
        <v>91</v>
      </c>
      <c r="AO192" s="7">
        <v>60</v>
      </c>
      <c r="AP192" s="7">
        <v>20000</v>
      </c>
      <c r="AQ192" s="7">
        <v>10000</v>
      </c>
      <c r="AT192" s="7" t="s">
        <v>206</v>
      </c>
      <c r="AU192" s="7">
        <v>590</v>
      </c>
      <c r="AV192" s="7">
        <v>0</v>
      </c>
      <c r="AW192" s="7">
        <v>0</v>
      </c>
      <c r="AX192" s="7">
        <v>0</v>
      </c>
      <c r="AY192" s="7">
        <v>0</v>
      </c>
    </row>
    <row r="193" spans="1:51" ht="13.5" customHeight="1" x14ac:dyDescent="0.25">
      <c r="A193" s="7" t="s">
        <v>452</v>
      </c>
      <c r="B193" s="8"/>
      <c r="C193" s="8"/>
      <c r="D193" s="7" t="s">
        <v>91</v>
      </c>
      <c r="E193" s="7" t="s">
        <v>126</v>
      </c>
      <c r="F193" s="8"/>
      <c r="G193" s="8"/>
      <c r="H193" s="8"/>
      <c r="I193" s="8"/>
      <c r="J193" s="8"/>
      <c r="K193" s="8"/>
      <c r="L193" s="8"/>
      <c r="M193" s="8"/>
      <c r="N193" s="7">
        <v>9</v>
      </c>
      <c r="O193" s="7" t="s">
        <v>85</v>
      </c>
      <c r="P193" s="7">
        <v>3</v>
      </c>
      <c r="Q193" s="7" t="s">
        <v>453</v>
      </c>
      <c r="R193" s="7">
        <v>500</v>
      </c>
      <c r="S193" s="7" t="s">
        <v>94</v>
      </c>
      <c r="T193" s="7" t="s">
        <v>448</v>
      </c>
      <c r="AE193" s="7">
        <v>0</v>
      </c>
      <c r="AF193" s="7">
        <v>0</v>
      </c>
      <c r="AG193" s="7">
        <v>0</v>
      </c>
      <c r="AH193" s="7">
        <v>1</v>
      </c>
      <c r="AI193" s="7">
        <v>0</v>
      </c>
      <c r="AJ193" s="7">
        <v>0</v>
      </c>
      <c r="AK193" s="7">
        <v>0</v>
      </c>
      <c r="AL193" s="7">
        <v>0</v>
      </c>
      <c r="AM193" s="7">
        <v>0</v>
      </c>
      <c r="AN193" s="7" t="s">
        <v>91</v>
      </c>
      <c r="AO193" s="7">
        <v>3</v>
      </c>
      <c r="AP193" s="7">
        <v>1000</v>
      </c>
      <c r="AQ193" s="7">
        <v>500</v>
      </c>
      <c r="AT193" s="7" t="s">
        <v>206</v>
      </c>
      <c r="AU193" s="7">
        <v>591</v>
      </c>
      <c r="AV193" s="7">
        <v>0</v>
      </c>
      <c r="AW193" s="7">
        <v>0</v>
      </c>
      <c r="AX193" s="7">
        <v>0</v>
      </c>
      <c r="AY193" s="7">
        <v>0</v>
      </c>
    </row>
    <row r="194" spans="1:51" ht="13.5" customHeight="1" x14ac:dyDescent="0.25">
      <c r="A194" s="7" t="s">
        <v>454</v>
      </c>
      <c r="B194" s="8"/>
      <c r="C194" s="8"/>
      <c r="D194" s="7" t="s">
        <v>91</v>
      </c>
      <c r="E194" s="7" t="s">
        <v>126</v>
      </c>
      <c r="F194" s="7" t="s">
        <v>84</v>
      </c>
      <c r="G194" s="8"/>
      <c r="H194" s="8"/>
      <c r="I194" s="8"/>
      <c r="J194" s="8"/>
      <c r="K194" s="8"/>
      <c r="L194" s="8"/>
      <c r="M194" s="8"/>
      <c r="N194" s="7">
        <v>9</v>
      </c>
      <c r="O194" s="7" t="s">
        <v>85</v>
      </c>
      <c r="P194" s="7">
        <v>3</v>
      </c>
      <c r="Q194" s="8" t="s">
        <v>455</v>
      </c>
      <c r="R194" s="8">
        <v>2000</v>
      </c>
      <c r="S194" s="7" t="s">
        <v>94</v>
      </c>
      <c r="T194" s="7" t="s">
        <v>448</v>
      </c>
      <c r="AE194" s="7">
        <v>0</v>
      </c>
      <c r="AF194" s="7">
        <v>0</v>
      </c>
      <c r="AG194" s="7">
        <v>0</v>
      </c>
      <c r="AH194" s="7">
        <v>1</v>
      </c>
      <c r="AI194" s="7">
        <v>0</v>
      </c>
      <c r="AJ194" s="7">
        <v>0</v>
      </c>
      <c r="AK194" s="7">
        <v>0</v>
      </c>
      <c r="AL194" s="7">
        <v>1</v>
      </c>
      <c r="AM194" s="7">
        <v>0</v>
      </c>
      <c r="AN194" s="7" t="s">
        <v>91</v>
      </c>
      <c r="AO194" s="7">
        <v>3</v>
      </c>
      <c r="AP194" s="7">
        <v>4000</v>
      </c>
      <c r="AQ194" s="7">
        <v>2000</v>
      </c>
      <c r="AT194" s="7" t="s">
        <v>206</v>
      </c>
      <c r="AU194" s="7">
        <v>592</v>
      </c>
      <c r="AV194" s="7">
        <v>0</v>
      </c>
      <c r="AW194" s="7">
        <v>0</v>
      </c>
      <c r="AX194" s="7">
        <v>0</v>
      </c>
      <c r="AY194" s="7">
        <v>0</v>
      </c>
    </row>
    <row r="195" spans="1:51" ht="13.5" customHeight="1" x14ac:dyDescent="0.25">
      <c r="A195" s="7" t="s">
        <v>456</v>
      </c>
      <c r="B195" s="8"/>
      <c r="C195" s="8"/>
      <c r="D195" s="7" t="s">
        <v>91</v>
      </c>
      <c r="E195" s="7" t="s">
        <v>157</v>
      </c>
      <c r="F195" s="8"/>
      <c r="G195" s="8"/>
      <c r="H195" s="8"/>
      <c r="I195" s="8"/>
      <c r="J195" s="8"/>
      <c r="K195" s="8"/>
      <c r="L195" s="8"/>
      <c r="M195" s="8"/>
      <c r="N195" s="7">
        <v>10</v>
      </c>
      <c r="O195" s="7" t="s">
        <v>85</v>
      </c>
      <c r="P195" s="7">
        <v>0.5</v>
      </c>
      <c r="Q195" s="7" t="s">
        <v>457</v>
      </c>
      <c r="R195" s="7">
        <v>28000</v>
      </c>
      <c r="S195" s="7" t="s">
        <v>94</v>
      </c>
      <c r="T195" s="7" t="s">
        <v>448</v>
      </c>
      <c r="AE195" s="7">
        <v>0</v>
      </c>
      <c r="AF195" s="7">
        <v>0</v>
      </c>
      <c r="AG195" s="7">
        <v>0</v>
      </c>
      <c r="AH195" s="7">
        <v>0</v>
      </c>
      <c r="AI195" s="7">
        <v>0</v>
      </c>
      <c r="AJ195" s="7">
        <v>0</v>
      </c>
      <c r="AK195" s="7">
        <v>1</v>
      </c>
      <c r="AL195" s="7">
        <v>0</v>
      </c>
      <c r="AM195" s="7">
        <v>0</v>
      </c>
      <c r="AN195" s="7" t="s">
        <v>91</v>
      </c>
      <c r="AO195" s="7">
        <v>0.5</v>
      </c>
      <c r="AP195" s="7">
        <v>56000</v>
      </c>
      <c r="AQ195" s="7">
        <v>28000</v>
      </c>
      <c r="AT195" s="7" t="s">
        <v>206</v>
      </c>
      <c r="AU195" s="7">
        <v>593</v>
      </c>
      <c r="AV195" s="7">
        <v>0</v>
      </c>
      <c r="AW195" s="7">
        <v>0</v>
      </c>
      <c r="AX195" s="7">
        <v>0</v>
      </c>
      <c r="AY195" s="7">
        <v>0</v>
      </c>
    </row>
    <row r="196" spans="1:51" ht="13.5" customHeight="1" x14ac:dyDescent="0.25">
      <c r="A196" s="7" t="s">
        <v>458</v>
      </c>
      <c r="B196" s="8"/>
      <c r="C196" s="8"/>
      <c r="D196" s="7" t="s">
        <v>91</v>
      </c>
      <c r="E196" s="7" t="s">
        <v>157</v>
      </c>
      <c r="F196" s="8"/>
      <c r="G196" s="8"/>
      <c r="H196" s="8"/>
      <c r="I196" s="8"/>
      <c r="J196" s="8"/>
      <c r="K196" s="8"/>
      <c r="L196" s="8"/>
      <c r="M196" s="8"/>
      <c r="N196" s="7">
        <v>10</v>
      </c>
      <c r="O196" s="7" t="s">
        <v>85</v>
      </c>
      <c r="P196" s="7">
        <v>0.5</v>
      </c>
      <c r="Q196" s="7" t="s">
        <v>459</v>
      </c>
      <c r="R196" s="7">
        <v>20000</v>
      </c>
      <c r="S196" s="7" t="s">
        <v>94</v>
      </c>
      <c r="T196" s="7" t="s">
        <v>448</v>
      </c>
      <c r="AE196" s="7">
        <v>0</v>
      </c>
      <c r="AF196" s="7">
        <v>0</v>
      </c>
      <c r="AG196" s="7">
        <v>0</v>
      </c>
      <c r="AH196" s="7">
        <v>0</v>
      </c>
      <c r="AI196" s="7">
        <v>0</v>
      </c>
      <c r="AJ196" s="7">
        <v>0</v>
      </c>
      <c r="AK196" s="7">
        <v>1</v>
      </c>
      <c r="AL196" s="7">
        <v>0</v>
      </c>
      <c r="AM196" s="7">
        <v>0</v>
      </c>
      <c r="AN196" s="7" t="s">
        <v>91</v>
      </c>
      <c r="AO196" s="7">
        <v>0.5</v>
      </c>
      <c r="AP196" s="7">
        <v>40000</v>
      </c>
      <c r="AQ196" s="7">
        <v>20000</v>
      </c>
      <c r="AT196" s="7" t="s">
        <v>206</v>
      </c>
      <c r="AU196" s="7">
        <v>594</v>
      </c>
      <c r="AV196" s="7">
        <v>0</v>
      </c>
      <c r="AW196" s="7">
        <v>0</v>
      </c>
      <c r="AX196" s="7">
        <v>0</v>
      </c>
      <c r="AY196" s="7">
        <v>0</v>
      </c>
    </row>
    <row r="197" spans="1:51" ht="13.5" customHeight="1" x14ac:dyDescent="0.25">
      <c r="A197" s="7" t="s">
        <v>460</v>
      </c>
      <c r="B197" s="8"/>
      <c r="C197" s="8"/>
      <c r="D197" s="7" t="s">
        <v>91</v>
      </c>
      <c r="E197" s="7" t="s">
        <v>157</v>
      </c>
      <c r="F197" s="8"/>
      <c r="G197" s="8"/>
      <c r="H197" s="8"/>
      <c r="I197" s="8"/>
      <c r="J197" s="8"/>
      <c r="K197" s="8"/>
      <c r="L197" s="8"/>
      <c r="M197" s="8"/>
      <c r="N197" s="7">
        <v>10</v>
      </c>
      <c r="O197" s="7" t="s">
        <v>85</v>
      </c>
      <c r="P197" s="7">
        <v>0.5</v>
      </c>
      <c r="Q197" s="7" t="s">
        <v>457</v>
      </c>
      <c r="R197" s="7">
        <v>35000</v>
      </c>
      <c r="S197" s="7" t="s">
        <v>94</v>
      </c>
      <c r="T197" s="7" t="s">
        <v>448</v>
      </c>
      <c r="AE197" s="7">
        <v>0</v>
      </c>
      <c r="AF197" s="7">
        <v>0</v>
      </c>
      <c r="AG197" s="7">
        <v>0</v>
      </c>
      <c r="AH197" s="7">
        <v>0</v>
      </c>
      <c r="AI197" s="7">
        <v>0</v>
      </c>
      <c r="AJ197" s="7">
        <v>0</v>
      </c>
      <c r="AK197" s="7">
        <v>1</v>
      </c>
      <c r="AL197" s="7">
        <v>0</v>
      </c>
      <c r="AM197" s="7">
        <v>0</v>
      </c>
      <c r="AN197" s="7" t="s">
        <v>91</v>
      </c>
      <c r="AO197" s="7">
        <v>0.5</v>
      </c>
      <c r="AP197" s="7">
        <v>70000</v>
      </c>
      <c r="AQ197" s="7">
        <v>35000</v>
      </c>
      <c r="AT197" s="7" t="s">
        <v>206</v>
      </c>
      <c r="AU197" s="7">
        <v>595</v>
      </c>
      <c r="AV197" s="7">
        <v>0</v>
      </c>
      <c r="AW197" s="7">
        <v>0</v>
      </c>
      <c r="AX197" s="7">
        <v>0</v>
      </c>
      <c r="AY197" s="7">
        <v>0</v>
      </c>
    </row>
    <row r="198" spans="1:51" ht="13.5" customHeight="1" x14ac:dyDescent="0.25">
      <c r="A198" s="7" t="s">
        <v>461</v>
      </c>
      <c r="B198" s="8"/>
      <c r="C198" s="8"/>
      <c r="D198" s="7" t="s">
        <v>91</v>
      </c>
      <c r="E198" s="7" t="s">
        <v>157</v>
      </c>
      <c r="F198" s="8"/>
      <c r="G198" s="8"/>
      <c r="H198" s="8"/>
      <c r="I198" s="8"/>
      <c r="J198" s="8"/>
      <c r="K198" s="8"/>
      <c r="L198" s="8"/>
      <c r="M198" s="8"/>
      <c r="N198" s="7">
        <v>10</v>
      </c>
      <c r="O198" s="7" t="s">
        <v>85</v>
      </c>
      <c r="P198" s="7">
        <v>0.5</v>
      </c>
      <c r="Q198" s="7" t="s">
        <v>457</v>
      </c>
      <c r="R198" s="7">
        <v>35000</v>
      </c>
      <c r="S198" s="7" t="s">
        <v>94</v>
      </c>
      <c r="T198" s="7" t="s">
        <v>448</v>
      </c>
      <c r="AE198" s="7">
        <v>0</v>
      </c>
      <c r="AF198" s="7">
        <v>0</v>
      </c>
      <c r="AG198" s="7">
        <v>0</v>
      </c>
      <c r="AH198" s="7">
        <v>0</v>
      </c>
      <c r="AI198" s="7">
        <v>0</v>
      </c>
      <c r="AJ198" s="7">
        <v>0</v>
      </c>
      <c r="AK198" s="7">
        <v>1</v>
      </c>
      <c r="AL198" s="7">
        <v>0</v>
      </c>
      <c r="AM198" s="7">
        <v>0</v>
      </c>
      <c r="AN198" s="7" t="s">
        <v>91</v>
      </c>
      <c r="AO198" s="7">
        <v>0.5</v>
      </c>
      <c r="AP198" s="7">
        <v>70000</v>
      </c>
      <c r="AQ198" s="7">
        <v>35000</v>
      </c>
      <c r="AT198" s="7" t="s">
        <v>206</v>
      </c>
      <c r="AU198" s="7">
        <v>596</v>
      </c>
      <c r="AV198" s="7">
        <v>0</v>
      </c>
      <c r="AW198" s="7">
        <v>0</v>
      </c>
      <c r="AX198" s="7">
        <v>0</v>
      </c>
      <c r="AY198" s="7">
        <v>0</v>
      </c>
    </row>
    <row r="199" spans="1:51" ht="13.5" customHeight="1" x14ac:dyDescent="0.25">
      <c r="A199" s="7" t="s">
        <v>462</v>
      </c>
      <c r="B199" s="8"/>
      <c r="C199" s="8"/>
      <c r="D199" s="7" t="s">
        <v>91</v>
      </c>
      <c r="E199" s="7" t="s">
        <v>157</v>
      </c>
      <c r="F199" s="8"/>
      <c r="G199" s="8"/>
      <c r="H199" s="8"/>
      <c r="I199" s="8"/>
      <c r="J199" s="8"/>
      <c r="K199" s="8"/>
      <c r="L199" s="8"/>
      <c r="M199" s="8"/>
      <c r="N199" s="7">
        <v>10</v>
      </c>
      <c r="O199" s="7" t="s">
        <v>85</v>
      </c>
      <c r="P199" s="7">
        <v>0.5</v>
      </c>
      <c r="Q199" s="7" t="s">
        <v>463</v>
      </c>
      <c r="R199" s="7">
        <v>35000</v>
      </c>
      <c r="S199" s="7" t="s">
        <v>94</v>
      </c>
      <c r="T199" s="7" t="s">
        <v>448</v>
      </c>
      <c r="AE199" s="7">
        <v>0</v>
      </c>
      <c r="AF199" s="7">
        <v>0</v>
      </c>
      <c r="AG199" s="7">
        <v>0</v>
      </c>
      <c r="AH199" s="7">
        <v>0</v>
      </c>
      <c r="AI199" s="7">
        <v>0</v>
      </c>
      <c r="AJ199" s="7">
        <v>0</v>
      </c>
      <c r="AK199" s="7">
        <v>1</v>
      </c>
      <c r="AL199" s="7">
        <v>0</v>
      </c>
      <c r="AM199" s="7">
        <v>0</v>
      </c>
      <c r="AN199" s="7" t="s">
        <v>91</v>
      </c>
      <c r="AO199" s="7">
        <v>0.5</v>
      </c>
      <c r="AP199" s="7">
        <v>70000</v>
      </c>
      <c r="AQ199" s="7">
        <v>35000</v>
      </c>
      <c r="AT199" s="7" t="s">
        <v>206</v>
      </c>
      <c r="AU199" s="7">
        <v>597</v>
      </c>
      <c r="AV199" s="7">
        <v>0</v>
      </c>
      <c r="AW199" s="7">
        <v>0</v>
      </c>
      <c r="AX199" s="7">
        <v>0</v>
      </c>
      <c r="AY199" s="7">
        <v>0</v>
      </c>
    </row>
    <row r="200" spans="1:51" ht="13.5" customHeight="1" x14ac:dyDescent="0.25">
      <c r="A200" s="7" t="s">
        <v>464</v>
      </c>
      <c r="B200" s="8"/>
      <c r="C200" s="8"/>
      <c r="D200" s="7" t="s">
        <v>91</v>
      </c>
      <c r="E200" s="7" t="s">
        <v>157</v>
      </c>
      <c r="F200" s="8"/>
      <c r="G200" s="8"/>
      <c r="H200" s="8"/>
      <c r="I200" s="8"/>
      <c r="J200" s="8"/>
      <c r="K200" s="8"/>
      <c r="L200" s="8"/>
      <c r="M200" s="8"/>
      <c r="N200" s="7">
        <v>10</v>
      </c>
      <c r="O200" s="7" t="s">
        <v>85</v>
      </c>
      <c r="P200" s="7">
        <v>0.5</v>
      </c>
      <c r="Q200" s="7" t="s">
        <v>457</v>
      </c>
      <c r="R200" s="7">
        <v>33000</v>
      </c>
      <c r="S200" s="7" t="s">
        <v>94</v>
      </c>
      <c r="T200" s="7" t="s">
        <v>448</v>
      </c>
      <c r="AE200" s="7">
        <v>0</v>
      </c>
      <c r="AF200" s="7">
        <v>0</v>
      </c>
      <c r="AG200" s="7">
        <v>0</v>
      </c>
      <c r="AH200" s="7">
        <v>0</v>
      </c>
      <c r="AI200" s="7">
        <v>0</v>
      </c>
      <c r="AJ200" s="7">
        <v>0</v>
      </c>
      <c r="AK200" s="7">
        <v>1</v>
      </c>
      <c r="AL200" s="7">
        <v>0</v>
      </c>
      <c r="AM200" s="7">
        <v>0</v>
      </c>
      <c r="AN200" s="7" t="s">
        <v>91</v>
      </c>
      <c r="AO200" s="7">
        <v>0.5</v>
      </c>
      <c r="AP200" s="7">
        <v>66000</v>
      </c>
      <c r="AQ200" s="7">
        <v>33000</v>
      </c>
      <c r="AT200" s="7" t="s">
        <v>206</v>
      </c>
      <c r="AU200" s="7">
        <v>598</v>
      </c>
      <c r="AV200" s="7">
        <v>0</v>
      </c>
      <c r="AW200" s="7">
        <v>0</v>
      </c>
      <c r="AX200" s="7">
        <v>0</v>
      </c>
      <c r="AY200" s="7">
        <v>0</v>
      </c>
    </row>
    <row r="201" spans="1:51" ht="13.5" customHeight="1" x14ac:dyDescent="0.25">
      <c r="A201" s="7" t="s">
        <v>465</v>
      </c>
      <c r="C201" s="7" t="s">
        <v>466</v>
      </c>
      <c r="D201" s="11" t="s">
        <v>120</v>
      </c>
      <c r="E201" s="11"/>
      <c r="F201" s="11"/>
      <c r="G201" s="11"/>
      <c r="H201" s="11"/>
      <c r="I201" s="11"/>
      <c r="J201" s="11"/>
      <c r="K201" s="11"/>
      <c r="L201" s="11"/>
      <c r="M201" s="8"/>
      <c r="N201" s="7">
        <v>20</v>
      </c>
      <c r="O201" s="7" t="s">
        <v>85</v>
      </c>
      <c r="P201" s="7" t="s">
        <v>107</v>
      </c>
      <c r="S201" s="7" t="s">
        <v>237</v>
      </c>
      <c r="T201" s="7" t="s">
        <v>448</v>
      </c>
      <c r="AD201" s="8" t="s">
        <v>467</v>
      </c>
      <c r="AE201" s="7">
        <v>1</v>
      </c>
      <c r="AF201" s="7">
        <v>0</v>
      </c>
      <c r="AG201" s="7">
        <v>0</v>
      </c>
      <c r="AH201" s="7">
        <v>0</v>
      </c>
      <c r="AI201" s="7">
        <v>0</v>
      </c>
      <c r="AJ201" s="7">
        <v>0</v>
      </c>
      <c r="AK201" s="7">
        <v>0</v>
      </c>
      <c r="AL201" s="7">
        <v>0</v>
      </c>
      <c r="AM201" s="7">
        <v>0</v>
      </c>
      <c r="AN201" s="7" t="s">
        <v>120</v>
      </c>
      <c r="AO201" s="7">
        <v>0</v>
      </c>
      <c r="AP201" s="7">
        <v>0</v>
      </c>
      <c r="AQ201" s="7">
        <v>0</v>
      </c>
      <c r="AT201" s="7" t="s">
        <v>206</v>
      </c>
      <c r="AU201" s="7">
        <v>599</v>
      </c>
      <c r="AV201" s="7">
        <v>0</v>
      </c>
      <c r="AW201" s="7">
        <v>0</v>
      </c>
      <c r="AX201" s="7">
        <v>0</v>
      </c>
      <c r="AY201" s="7">
        <v>0</v>
      </c>
    </row>
    <row r="202" spans="1:51" ht="13.5" customHeight="1" x14ac:dyDescent="0.25">
      <c r="A202" s="7" t="s">
        <v>468</v>
      </c>
      <c r="C202" s="7" t="s">
        <v>469</v>
      </c>
      <c r="D202" s="11" t="s">
        <v>120</v>
      </c>
      <c r="E202" s="11"/>
      <c r="F202" s="11"/>
      <c r="G202" s="11"/>
      <c r="H202" s="11"/>
      <c r="I202" s="11"/>
      <c r="J202" s="11"/>
      <c r="K202" s="11"/>
      <c r="L202" s="11"/>
      <c r="M202" s="8"/>
      <c r="N202" s="7">
        <v>20</v>
      </c>
      <c r="O202" s="7" t="s">
        <v>85</v>
      </c>
      <c r="P202" s="7" t="s">
        <v>107</v>
      </c>
      <c r="S202" s="7" t="s">
        <v>237</v>
      </c>
      <c r="T202" s="7" t="s">
        <v>448</v>
      </c>
      <c r="AD202" s="8" t="s">
        <v>470</v>
      </c>
      <c r="AE202" s="7">
        <v>1</v>
      </c>
      <c r="AF202" s="7">
        <v>0</v>
      </c>
      <c r="AG202" s="7">
        <v>0</v>
      </c>
      <c r="AH202" s="7">
        <v>0</v>
      </c>
      <c r="AI202" s="7">
        <v>0</v>
      </c>
      <c r="AJ202" s="7">
        <v>0</v>
      </c>
      <c r="AK202" s="7">
        <v>0</v>
      </c>
      <c r="AL202" s="7">
        <v>0</v>
      </c>
      <c r="AM202" s="7">
        <v>0</v>
      </c>
      <c r="AN202" s="7" t="s">
        <v>120</v>
      </c>
      <c r="AO202" s="7">
        <v>0</v>
      </c>
      <c r="AP202" s="7">
        <v>0</v>
      </c>
      <c r="AQ202" s="7">
        <v>0</v>
      </c>
      <c r="AT202" s="7" t="s">
        <v>206</v>
      </c>
      <c r="AU202" s="7">
        <v>600</v>
      </c>
      <c r="AV202" s="7">
        <v>0</v>
      </c>
      <c r="AW202" s="7">
        <v>0</v>
      </c>
      <c r="AX202" s="7">
        <v>0</v>
      </c>
      <c r="AY202" s="7">
        <v>0</v>
      </c>
    </row>
    <row r="203" spans="1:51" ht="13.5" customHeight="1" x14ac:dyDescent="0.25">
      <c r="A203" s="7" t="s">
        <v>471</v>
      </c>
      <c r="B203" s="8"/>
      <c r="C203" s="8"/>
      <c r="D203" s="7" t="s">
        <v>120</v>
      </c>
      <c r="E203" s="7" t="s">
        <v>265</v>
      </c>
      <c r="F203" s="8"/>
      <c r="G203" s="8"/>
      <c r="H203" s="8"/>
      <c r="I203" s="8"/>
      <c r="J203" s="8"/>
      <c r="K203" s="8"/>
      <c r="L203" s="8"/>
      <c r="M203" s="8"/>
      <c r="N203" s="7">
        <v>15</v>
      </c>
      <c r="O203" s="7" t="s">
        <v>146</v>
      </c>
      <c r="P203" s="7">
        <v>3</v>
      </c>
      <c r="Q203" s="7" t="s">
        <v>472</v>
      </c>
      <c r="R203" s="7">
        <v>40000</v>
      </c>
      <c r="S203" s="7" t="s">
        <v>94</v>
      </c>
      <c r="T203" s="7" t="s">
        <v>448</v>
      </c>
      <c r="AE203" s="7">
        <v>0</v>
      </c>
      <c r="AF203" s="7">
        <v>0</v>
      </c>
      <c r="AG203" s="7">
        <v>0</v>
      </c>
      <c r="AH203" s="7">
        <v>0</v>
      </c>
      <c r="AI203" s="7">
        <v>0</v>
      </c>
      <c r="AJ203" s="7">
        <v>0</v>
      </c>
      <c r="AK203" s="7">
        <v>0</v>
      </c>
      <c r="AL203" s="7">
        <v>0</v>
      </c>
      <c r="AM203" s="7">
        <v>0</v>
      </c>
      <c r="AN203" s="7" t="s">
        <v>120</v>
      </c>
      <c r="AO203" s="7">
        <v>3</v>
      </c>
      <c r="AP203" s="7">
        <v>80000</v>
      </c>
      <c r="AQ203" s="7">
        <v>40000</v>
      </c>
      <c r="AT203" s="7" t="s">
        <v>206</v>
      </c>
      <c r="AU203" s="7">
        <v>603</v>
      </c>
      <c r="AV203" s="7">
        <v>0</v>
      </c>
      <c r="AW203" s="7">
        <v>0</v>
      </c>
      <c r="AX203" s="7">
        <v>0</v>
      </c>
      <c r="AY203" s="7">
        <v>0</v>
      </c>
    </row>
    <row r="204" spans="1:51" ht="13.5" customHeight="1" x14ac:dyDescent="0.25">
      <c r="A204" s="7" t="s">
        <v>473</v>
      </c>
      <c r="B204" s="8"/>
      <c r="C204" s="8"/>
      <c r="D204" s="7" t="s">
        <v>120</v>
      </c>
      <c r="E204" s="7" t="s">
        <v>126</v>
      </c>
      <c r="F204" s="8"/>
      <c r="G204" s="8"/>
      <c r="H204" s="8"/>
      <c r="I204" s="8"/>
      <c r="J204" s="8"/>
      <c r="K204" s="8"/>
      <c r="L204" s="8"/>
      <c r="M204" s="8"/>
      <c r="N204" s="7">
        <v>13</v>
      </c>
      <c r="O204" s="7" t="s">
        <v>85</v>
      </c>
      <c r="P204" s="7">
        <v>2</v>
      </c>
      <c r="Q204" s="7" t="s">
        <v>474</v>
      </c>
      <c r="R204" s="7" t="s">
        <v>475</v>
      </c>
      <c r="S204" s="7" t="s">
        <v>94</v>
      </c>
      <c r="T204" s="7" t="s">
        <v>448</v>
      </c>
      <c r="AE204" s="7">
        <v>0</v>
      </c>
      <c r="AF204" s="7">
        <v>0</v>
      </c>
      <c r="AG204" s="7">
        <v>0</v>
      </c>
      <c r="AH204" s="7">
        <v>1</v>
      </c>
      <c r="AI204" s="7">
        <v>0</v>
      </c>
      <c r="AJ204" s="7">
        <v>0</v>
      </c>
      <c r="AK204" s="7">
        <v>0</v>
      </c>
      <c r="AL204" s="7">
        <v>0</v>
      </c>
      <c r="AM204" s="7">
        <v>0</v>
      </c>
      <c r="AN204" s="7" t="s">
        <v>120</v>
      </c>
      <c r="AO204" s="7">
        <v>2</v>
      </c>
      <c r="AP204" s="7">
        <v>45000</v>
      </c>
      <c r="AQ204" s="7">
        <v>25000</v>
      </c>
      <c r="AT204" s="7" t="s">
        <v>206</v>
      </c>
      <c r="AU204" s="7">
        <v>604</v>
      </c>
      <c r="AV204" s="7">
        <v>0</v>
      </c>
      <c r="AW204" s="7">
        <v>0</v>
      </c>
      <c r="AX204" s="7">
        <v>0</v>
      </c>
      <c r="AY204" s="7">
        <v>0</v>
      </c>
    </row>
    <row r="205" spans="1:51" ht="13.5" customHeight="1" x14ac:dyDescent="0.25">
      <c r="A205" s="7" t="s">
        <v>476</v>
      </c>
      <c r="B205" s="8"/>
      <c r="C205" s="8"/>
      <c r="D205" s="7" t="s">
        <v>120</v>
      </c>
      <c r="E205" s="7" t="s">
        <v>126</v>
      </c>
      <c r="F205" s="8"/>
      <c r="G205" s="8"/>
      <c r="H205" s="8"/>
      <c r="I205" s="8"/>
      <c r="J205" s="8"/>
      <c r="K205" s="8"/>
      <c r="L205" s="8"/>
      <c r="M205" s="8"/>
      <c r="N205" s="7">
        <v>20</v>
      </c>
      <c r="O205" s="7" t="s">
        <v>85</v>
      </c>
      <c r="P205" s="7">
        <v>2</v>
      </c>
      <c r="S205" s="7" t="s">
        <v>237</v>
      </c>
      <c r="T205" s="7" t="s">
        <v>448</v>
      </c>
      <c r="AD205" s="8" t="s">
        <v>477</v>
      </c>
      <c r="AE205" s="7">
        <v>1</v>
      </c>
      <c r="AF205" s="7">
        <v>0</v>
      </c>
      <c r="AG205" s="7">
        <v>0</v>
      </c>
      <c r="AH205" s="7">
        <v>1</v>
      </c>
      <c r="AI205" s="7">
        <v>0</v>
      </c>
      <c r="AJ205" s="7">
        <v>0</v>
      </c>
      <c r="AK205" s="7">
        <v>0</v>
      </c>
      <c r="AL205" s="7">
        <v>0</v>
      </c>
      <c r="AM205" s="7">
        <v>0</v>
      </c>
      <c r="AN205" s="7" t="s">
        <v>120</v>
      </c>
      <c r="AO205" s="7">
        <v>2</v>
      </c>
      <c r="AP205" s="7">
        <v>0</v>
      </c>
      <c r="AQ205" s="7">
        <v>0</v>
      </c>
      <c r="AT205" s="7" t="s">
        <v>206</v>
      </c>
      <c r="AU205" s="7">
        <v>605</v>
      </c>
      <c r="AV205" s="7">
        <v>0</v>
      </c>
      <c r="AW205" s="7">
        <v>0</v>
      </c>
      <c r="AX205" s="7">
        <v>0</v>
      </c>
      <c r="AY205" s="7">
        <v>0</v>
      </c>
    </row>
    <row r="206" spans="1:51" ht="13.5" customHeight="1" x14ac:dyDescent="0.25">
      <c r="A206" s="7" t="s">
        <v>478</v>
      </c>
      <c r="B206" s="8"/>
      <c r="C206" s="8"/>
      <c r="D206" s="7" t="s">
        <v>120</v>
      </c>
      <c r="E206" s="7" t="s">
        <v>92</v>
      </c>
      <c r="F206" s="8"/>
      <c r="G206" s="8"/>
      <c r="H206" s="8"/>
      <c r="I206" s="8"/>
      <c r="J206" s="8"/>
      <c r="K206" s="8"/>
      <c r="L206" s="8"/>
      <c r="M206" s="8"/>
      <c r="N206" s="7">
        <v>20</v>
      </c>
      <c r="O206" s="7" t="s">
        <v>85</v>
      </c>
      <c r="P206" s="7" t="s">
        <v>107</v>
      </c>
      <c r="S206" s="7" t="s">
        <v>237</v>
      </c>
      <c r="T206" s="7" t="s">
        <v>448</v>
      </c>
      <c r="AD206" s="8" t="s">
        <v>479</v>
      </c>
      <c r="AE206" s="7">
        <v>1</v>
      </c>
      <c r="AF206" s="7">
        <v>0</v>
      </c>
      <c r="AG206" s="7">
        <v>0</v>
      </c>
      <c r="AH206" s="7">
        <v>0</v>
      </c>
      <c r="AI206" s="7">
        <v>0</v>
      </c>
      <c r="AJ206" s="7">
        <v>0</v>
      </c>
      <c r="AK206" s="7">
        <v>0</v>
      </c>
      <c r="AL206" s="7">
        <v>0</v>
      </c>
      <c r="AM206" s="7">
        <v>1</v>
      </c>
      <c r="AN206" s="7" t="s">
        <v>120</v>
      </c>
      <c r="AO206" s="7">
        <v>0</v>
      </c>
      <c r="AP206" s="7">
        <v>0</v>
      </c>
      <c r="AQ206" s="7">
        <v>0</v>
      </c>
      <c r="AT206" s="7" t="s">
        <v>206</v>
      </c>
      <c r="AU206" s="7">
        <v>606</v>
      </c>
      <c r="AV206" s="7">
        <v>0</v>
      </c>
      <c r="AW206" s="7">
        <v>0</v>
      </c>
      <c r="AX206" s="7">
        <v>0</v>
      </c>
      <c r="AY206" s="7">
        <v>0</v>
      </c>
    </row>
    <row r="207" spans="1:51" ht="13.5" customHeight="1" x14ac:dyDescent="0.25">
      <c r="A207" s="7" t="s">
        <v>480</v>
      </c>
      <c r="B207" s="8"/>
      <c r="C207" s="8"/>
      <c r="D207" s="7" t="s">
        <v>120</v>
      </c>
      <c r="E207" s="7" t="s">
        <v>92</v>
      </c>
      <c r="F207" s="8"/>
      <c r="G207" s="8"/>
      <c r="H207" s="8"/>
      <c r="I207" s="8"/>
      <c r="J207" s="8"/>
      <c r="K207" s="8"/>
      <c r="L207" s="8"/>
      <c r="M207" s="8"/>
      <c r="N207" s="7">
        <v>20</v>
      </c>
      <c r="O207" s="7" t="s">
        <v>85</v>
      </c>
      <c r="P207" s="7" t="s">
        <v>107</v>
      </c>
      <c r="S207" s="7" t="s">
        <v>237</v>
      </c>
      <c r="T207" s="7" t="s">
        <v>448</v>
      </c>
      <c r="AD207" s="8" t="s">
        <v>481</v>
      </c>
      <c r="AE207" s="7">
        <v>1</v>
      </c>
      <c r="AF207" s="7">
        <v>0</v>
      </c>
      <c r="AG207" s="7">
        <v>0</v>
      </c>
      <c r="AH207" s="7">
        <v>0</v>
      </c>
      <c r="AI207" s="7">
        <v>0</v>
      </c>
      <c r="AJ207" s="7">
        <v>0</v>
      </c>
      <c r="AK207" s="7">
        <v>0</v>
      </c>
      <c r="AL207" s="7">
        <v>0</v>
      </c>
      <c r="AM207" s="7">
        <v>1</v>
      </c>
      <c r="AN207" s="7" t="s">
        <v>120</v>
      </c>
      <c r="AO207" s="7">
        <v>0</v>
      </c>
      <c r="AP207" s="7">
        <v>0</v>
      </c>
      <c r="AQ207" s="7">
        <v>0</v>
      </c>
      <c r="AT207" s="7" t="s">
        <v>206</v>
      </c>
      <c r="AU207" s="7">
        <v>607</v>
      </c>
      <c r="AV207" s="7">
        <v>0</v>
      </c>
      <c r="AW207" s="7">
        <v>0</v>
      </c>
      <c r="AX207" s="7">
        <v>0</v>
      </c>
      <c r="AY207" s="7">
        <v>0</v>
      </c>
    </row>
    <row r="208" spans="1:51" ht="13.5" customHeight="1" x14ac:dyDescent="0.25">
      <c r="A208" s="7" t="s">
        <v>482</v>
      </c>
      <c r="B208" s="8"/>
      <c r="C208" s="8"/>
      <c r="D208" s="7" t="s">
        <v>120</v>
      </c>
      <c r="E208" s="7" t="s">
        <v>92</v>
      </c>
      <c r="F208" s="8"/>
      <c r="G208" s="8"/>
      <c r="H208" s="8"/>
      <c r="I208" s="8"/>
      <c r="J208" s="8"/>
      <c r="K208" s="8"/>
      <c r="L208" s="8"/>
      <c r="M208" s="8"/>
      <c r="N208" s="7">
        <v>20</v>
      </c>
      <c r="O208" s="7" t="s">
        <v>85</v>
      </c>
      <c r="P208" s="7" t="s">
        <v>107</v>
      </c>
      <c r="S208" s="7" t="s">
        <v>237</v>
      </c>
      <c r="T208" s="7" t="s">
        <v>448</v>
      </c>
      <c r="AD208" s="8" t="s">
        <v>483</v>
      </c>
      <c r="AE208" s="7">
        <v>1</v>
      </c>
      <c r="AF208" s="7">
        <v>0</v>
      </c>
      <c r="AG208" s="7">
        <v>0</v>
      </c>
      <c r="AH208" s="7">
        <v>0</v>
      </c>
      <c r="AI208" s="7">
        <v>0</v>
      </c>
      <c r="AJ208" s="7">
        <v>0</v>
      </c>
      <c r="AK208" s="7">
        <v>0</v>
      </c>
      <c r="AL208" s="7">
        <v>0</v>
      </c>
      <c r="AM208" s="7">
        <v>1</v>
      </c>
      <c r="AN208" s="7" t="s">
        <v>120</v>
      </c>
      <c r="AO208" s="7">
        <v>0</v>
      </c>
      <c r="AP208" s="7">
        <v>0</v>
      </c>
      <c r="AQ208" s="7">
        <v>0</v>
      </c>
      <c r="AT208" s="7" t="s">
        <v>206</v>
      </c>
      <c r="AU208" s="7">
        <v>608</v>
      </c>
      <c r="AV208" s="7">
        <v>0</v>
      </c>
      <c r="AW208" s="7">
        <v>0</v>
      </c>
      <c r="AX208" s="7">
        <v>0</v>
      </c>
      <c r="AY208" s="7">
        <v>0</v>
      </c>
    </row>
    <row r="209" spans="1:51" ht="13.5" customHeight="1" x14ac:dyDescent="0.25">
      <c r="A209" s="7" t="s">
        <v>484</v>
      </c>
      <c r="C209" s="7" t="s">
        <v>485</v>
      </c>
      <c r="D209" s="11" t="s">
        <v>120</v>
      </c>
      <c r="E209" s="11" t="s">
        <v>486</v>
      </c>
      <c r="F209" s="11"/>
      <c r="G209" s="11"/>
      <c r="H209" s="11"/>
      <c r="I209" s="11"/>
      <c r="J209" s="11"/>
      <c r="K209" s="11"/>
      <c r="L209" s="11"/>
      <c r="M209" s="8"/>
      <c r="N209" s="7">
        <v>20</v>
      </c>
      <c r="O209" s="7" t="s">
        <v>85</v>
      </c>
      <c r="P209" s="7">
        <v>5</v>
      </c>
      <c r="S209" s="7" t="s">
        <v>237</v>
      </c>
      <c r="T209" s="7" t="s">
        <v>448</v>
      </c>
      <c r="AD209" s="8" t="s">
        <v>487</v>
      </c>
      <c r="AE209" s="7">
        <v>1</v>
      </c>
      <c r="AF209" s="7">
        <v>0</v>
      </c>
      <c r="AG209" s="7">
        <v>0</v>
      </c>
      <c r="AH209" s="7">
        <v>0</v>
      </c>
      <c r="AI209" s="7">
        <v>0</v>
      </c>
      <c r="AJ209" s="7">
        <v>0</v>
      </c>
      <c r="AK209" s="7">
        <v>0</v>
      </c>
      <c r="AL209" s="7">
        <v>0</v>
      </c>
      <c r="AM209" s="7">
        <v>0</v>
      </c>
      <c r="AN209" s="7" t="s">
        <v>120</v>
      </c>
      <c r="AO209" s="7">
        <v>5</v>
      </c>
      <c r="AP209" s="7">
        <v>0</v>
      </c>
      <c r="AQ209" s="7">
        <v>0</v>
      </c>
      <c r="AS209" s="8" t="s">
        <v>488</v>
      </c>
      <c r="AT209" s="7" t="s">
        <v>206</v>
      </c>
      <c r="AU209" s="7">
        <v>610</v>
      </c>
      <c r="AV209" s="7">
        <v>0</v>
      </c>
      <c r="AW209" s="7">
        <v>0</v>
      </c>
      <c r="AX209" s="7">
        <v>0</v>
      </c>
      <c r="AY209" s="7">
        <v>0</v>
      </c>
    </row>
    <row r="210" spans="1:51" ht="13.5" customHeight="1" x14ac:dyDescent="0.25">
      <c r="A210" s="7" t="s">
        <v>489</v>
      </c>
      <c r="C210" s="7" t="s">
        <v>490</v>
      </c>
      <c r="D210" s="11" t="s">
        <v>120</v>
      </c>
      <c r="E210" s="11" t="s">
        <v>486</v>
      </c>
      <c r="F210" s="11"/>
      <c r="G210" s="11"/>
      <c r="H210" s="11"/>
      <c r="I210" s="11"/>
      <c r="J210" s="11"/>
      <c r="K210" s="11"/>
      <c r="L210" s="11"/>
      <c r="M210" s="8"/>
      <c r="N210" s="7">
        <v>20</v>
      </c>
      <c r="O210" s="7" t="s">
        <v>85</v>
      </c>
      <c r="P210" s="7">
        <v>5</v>
      </c>
      <c r="S210" s="7" t="s">
        <v>237</v>
      </c>
      <c r="T210" s="7" t="s">
        <v>448</v>
      </c>
      <c r="AD210" s="8" t="s">
        <v>491</v>
      </c>
      <c r="AE210" s="7">
        <v>1</v>
      </c>
      <c r="AF210" s="7">
        <v>0</v>
      </c>
      <c r="AG210" s="7">
        <v>0</v>
      </c>
      <c r="AH210" s="7">
        <v>0</v>
      </c>
      <c r="AI210" s="7">
        <v>0</v>
      </c>
      <c r="AJ210" s="7">
        <v>0</v>
      </c>
      <c r="AK210" s="7">
        <v>0</v>
      </c>
      <c r="AL210" s="7">
        <v>0</v>
      </c>
      <c r="AM210" s="7">
        <v>0</v>
      </c>
      <c r="AN210" s="7" t="s">
        <v>120</v>
      </c>
      <c r="AO210" s="7">
        <v>5</v>
      </c>
      <c r="AP210" s="7">
        <v>0</v>
      </c>
      <c r="AQ210" s="7">
        <v>0</v>
      </c>
      <c r="AS210" s="8" t="s">
        <v>488</v>
      </c>
      <c r="AT210" s="7" t="s">
        <v>206</v>
      </c>
      <c r="AU210" s="7">
        <v>611</v>
      </c>
      <c r="AV210" s="7">
        <v>0</v>
      </c>
      <c r="AW210" s="7">
        <v>0</v>
      </c>
      <c r="AX210" s="7">
        <v>0</v>
      </c>
      <c r="AY210" s="7">
        <v>0</v>
      </c>
    </row>
    <row r="211" spans="1:51" ht="13.5" customHeight="1" x14ac:dyDescent="0.25">
      <c r="A211" s="7" t="s">
        <v>492</v>
      </c>
      <c r="C211" s="7" t="s">
        <v>493</v>
      </c>
      <c r="D211" s="11" t="s">
        <v>120</v>
      </c>
      <c r="E211" s="11" t="s">
        <v>486</v>
      </c>
      <c r="F211" s="11"/>
      <c r="G211" s="11"/>
      <c r="H211" s="11"/>
      <c r="I211" s="11"/>
      <c r="J211" s="11"/>
      <c r="K211" s="11"/>
      <c r="L211" s="11"/>
      <c r="M211" s="8"/>
      <c r="N211" s="7">
        <v>20</v>
      </c>
      <c r="O211" s="7" t="s">
        <v>85</v>
      </c>
      <c r="P211" s="7">
        <v>5</v>
      </c>
      <c r="S211" s="7" t="s">
        <v>237</v>
      </c>
      <c r="T211" s="7" t="s">
        <v>448</v>
      </c>
      <c r="AD211" s="8" t="s">
        <v>494</v>
      </c>
      <c r="AE211" s="7">
        <v>1</v>
      </c>
      <c r="AF211" s="7">
        <v>0</v>
      </c>
      <c r="AG211" s="7">
        <v>0</v>
      </c>
      <c r="AH211" s="7">
        <v>0</v>
      </c>
      <c r="AI211" s="7">
        <v>0</v>
      </c>
      <c r="AJ211" s="7">
        <v>0</v>
      </c>
      <c r="AK211" s="7">
        <v>0</v>
      </c>
      <c r="AL211" s="7">
        <v>0</v>
      </c>
      <c r="AM211" s="7">
        <v>0</v>
      </c>
      <c r="AN211" s="7" t="s">
        <v>120</v>
      </c>
      <c r="AO211" s="7">
        <v>5</v>
      </c>
      <c r="AP211" s="7">
        <v>0</v>
      </c>
      <c r="AQ211" s="7">
        <v>0</v>
      </c>
      <c r="AS211" s="8" t="s">
        <v>488</v>
      </c>
      <c r="AT211" s="7" t="s">
        <v>206</v>
      </c>
      <c r="AU211" s="7">
        <v>612</v>
      </c>
      <c r="AV211" s="7">
        <v>0</v>
      </c>
      <c r="AW211" s="7">
        <v>0</v>
      </c>
      <c r="AX211" s="7">
        <v>0</v>
      </c>
      <c r="AY211" s="7">
        <v>0</v>
      </c>
    </row>
    <row r="212" spans="1:51" ht="13.5" customHeight="1" x14ac:dyDescent="0.25">
      <c r="A212" s="7" t="s">
        <v>495</v>
      </c>
      <c r="C212" s="7" t="s">
        <v>496</v>
      </c>
      <c r="D212" s="11" t="s">
        <v>120</v>
      </c>
      <c r="E212" s="11" t="s">
        <v>486</v>
      </c>
      <c r="F212" s="11"/>
      <c r="G212" s="11"/>
      <c r="H212" s="11"/>
      <c r="I212" s="11"/>
      <c r="J212" s="11"/>
      <c r="K212" s="11"/>
      <c r="L212" s="11"/>
      <c r="M212" s="8"/>
      <c r="N212" s="7">
        <v>20</v>
      </c>
      <c r="O212" s="7" t="s">
        <v>85</v>
      </c>
      <c r="P212" s="7">
        <v>5</v>
      </c>
      <c r="S212" s="7" t="s">
        <v>237</v>
      </c>
      <c r="T212" s="7" t="s">
        <v>448</v>
      </c>
      <c r="AD212" s="7" t="s">
        <v>487</v>
      </c>
      <c r="AE212" s="7">
        <v>1</v>
      </c>
      <c r="AF212" s="7">
        <v>0</v>
      </c>
      <c r="AG212" s="7">
        <v>0</v>
      </c>
      <c r="AH212" s="7">
        <v>0</v>
      </c>
      <c r="AI212" s="7">
        <v>0</v>
      </c>
      <c r="AJ212" s="7">
        <v>0</v>
      </c>
      <c r="AK212" s="7">
        <v>0</v>
      </c>
      <c r="AL212" s="7">
        <v>0</v>
      </c>
      <c r="AM212" s="7">
        <v>0</v>
      </c>
      <c r="AN212" s="7" t="s">
        <v>120</v>
      </c>
      <c r="AO212" s="7">
        <v>5</v>
      </c>
      <c r="AP212" s="7">
        <v>0</v>
      </c>
      <c r="AQ212" s="7">
        <v>0</v>
      </c>
      <c r="AS212" s="8" t="s">
        <v>488</v>
      </c>
      <c r="AT212" s="7" t="s">
        <v>206</v>
      </c>
      <c r="AU212" s="7">
        <v>613</v>
      </c>
      <c r="AV212" s="7">
        <v>0</v>
      </c>
      <c r="AW212" s="7">
        <v>0</v>
      </c>
      <c r="AX212" s="7">
        <v>0</v>
      </c>
      <c r="AY212" s="7">
        <v>0</v>
      </c>
    </row>
    <row r="213" spans="1:51" ht="13.5" customHeight="1" x14ac:dyDescent="0.25">
      <c r="A213" s="7" t="s">
        <v>497</v>
      </c>
      <c r="C213" s="7" t="s">
        <v>498</v>
      </c>
      <c r="D213" s="11" t="s">
        <v>120</v>
      </c>
      <c r="E213" s="11" t="s">
        <v>486</v>
      </c>
      <c r="F213" s="11"/>
      <c r="G213" s="11"/>
      <c r="H213" s="11"/>
      <c r="I213" s="11"/>
      <c r="J213" s="11"/>
      <c r="K213" s="11"/>
      <c r="L213" s="11"/>
      <c r="M213" s="8"/>
      <c r="N213" s="7">
        <v>20</v>
      </c>
      <c r="O213" s="7" t="s">
        <v>85</v>
      </c>
      <c r="P213" s="7">
        <v>5</v>
      </c>
      <c r="S213" s="7" t="s">
        <v>237</v>
      </c>
      <c r="T213" s="7" t="s">
        <v>448</v>
      </c>
      <c r="AD213" s="8" t="s">
        <v>499</v>
      </c>
      <c r="AE213" s="7">
        <v>1</v>
      </c>
      <c r="AF213" s="7">
        <v>0</v>
      </c>
      <c r="AG213" s="7">
        <v>0</v>
      </c>
      <c r="AH213" s="7">
        <v>0</v>
      </c>
      <c r="AI213" s="7">
        <v>0</v>
      </c>
      <c r="AJ213" s="7">
        <v>0</v>
      </c>
      <c r="AK213" s="7">
        <v>0</v>
      </c>
      <c r="AL213" s="7">
        <v>0</v>
      </c>
      <c r="AM213" s="7">
        <v>0</v>
      </c>
      <c r="AN213" s="7" t="s">
        <v>120</v>
      </c>
      <c r="AO213" s="7">
        <v>5</v>
      </c>
      <c r="AP213" s="7">
        <v>0</v>
      </c>
      <c r="AQ213" s="7">
        <v>0</v>
      </c>
      <c r="AS213" s="7" t="s">
        <v>488</v>
      </c>
      <c r="AT213" s="7" t="s">
        <v>206</v>
      </c>
      <c r="AU213" s="7">
        <v>614</v>
      </c>
      <c r="AV213" s="7">
        <v>0</v>
      </c>
      <c r="AW213" s="7">
        <v>0</v>
      </c>
      <c r="AX213" s="7">
        <v>0</v>
      </c>
      <c r="AY213" s="7">
        <v>0</v>
      </c>
    </row>
    <row r="214" spans="1:51" ht="13.5" customHeight="1" x14ac:dyDescent="0.25">
      <c r="A214" s="7" t="s">
        <v>500</v>
      </c>
      <c r="C214" s="7" t="s">
        <v>501</v>
      </c>
      <c r="D214" s="10" t="s">
        <v>120</v>
      </c>
      <c r="E214" s="10" t="s">
        <v>486</v>
      </c>
      <c r="F214" s="11"/>
      <c r="G214" s="11"/>
      <c r="H214" s="11"/>
      <c r="I214" s="11"/>
      <c r="J214" s="11"/>
      <c r="K214" s="11"/>
      <c r="L214" s="11"/>
      <c r="M214" s="8"/>
      <c r="N214" s="7">
        <v>20</v>
      </c>
      <c r="O214" s="7" t="s">
        <v>85</v>
      </c>
      <c r="P214" s="7">
        <v>5</v>
      </c>
      <c r="S214" s="7" t="s">
        <v>237</v>
      </c>
      <c r="T214" s="7" t="s">
        <v>88</v>
      </c>
      <c r="AD214" s="7" t="s">
        <v>502</v>
      </c>
      <c r="AE214" s="7">
        <v>1</v>
      </c>
      <c r="AF214" s="7">
        <v>0</v>
      </c>
      <c r="AG214" s="7">
        <v>0</v>
      </c>
      <c r="AH214" s="7">
        <v>0</v>
      </c>
      <c r="AI214" s="7">
        <v>0</v>
      </c>
      <c r="AJ214" s="7">
        <v>0</v>
      </c>
      <c r="AK214" s="7">
        <v>0</v>
      </c>
      <c r="AL214" s="7">
        <v>0</v>
      </c>
      <c r="AM214" s="7">
        <v>0</v>
      </c>
      <c r="AN214" s="7" t="s">
        <v>120</v>
      </c>
      <c r="AO214" s="7">
        <v>5</v>
      </c>
      <c r="AP214" s="7">
        <v>0</v>
      </c>
      <c r="AQ214" s="7">
        <v>0</v>
      </c>
      <c r="AS214" s="7" t="s">
        <v>488</v>
      </c>
      <c r="AT214" s="7" t="s">
        <v>206</v>
      </c>
      <c r="AU214" s="7">
        <v>615</v>
      </c>
      <c r="AV214" s="7">
        <v>0</v>
      </c>
      <c r="AW214" s="7">
        <v>0</v>
      </c>
      <c r="AX214" s="7">
        <v>0</v>
      </c>
      <c r="AY214" s="7">
        <v>0</v>
      </c>
    </row>
    <row r="215" spans="1:51" ht="13.5" customHeight="1" x14ac:dyDescent="0.25">
      <c r="A215" s="7" t="s">
        <v>503</v>
      </c>
      <c r="B215" s="8"/>
      <c r="C215" s="8"/>
      <c r="D215" s="7" t="s">
        <v>120</v>
      </c>
      <c r="E215" s="7" t="s">
        <v>84</v>
      </c>
      <c r="F215" s="7" t="s">
        <v>92</v>
      </c>
      <c r="H215" s="8"/>
      <c r="I215" s="8"/>
      <c r="J215" s="8"/>
      <c r="K215" s="8"/>
      <c r="L215" s="8"/>
      <c r="M215" s="8"/>
      <c r="N215" s="7">
        <v>18</v>
      </c>
      <c r="O215" s="7" t="s">
        <v>85</v>
      </c>
      <c r="P215" s="7">
        <v>8</v>
      </c>
      <c r="Q215" s="7" t="s">
        <v>504</v>
      </c>
      <c r="R215" s="7">
        <v>39000</v>
      </c>
      <c r="S215" s="7" t="s">
        <v>87</v>
      </c>
      <c r="T215" s="7" t="s">
        <v>448</v>
      </c>
      <c r="AE215" s="7">
        <v>0</v>
      </c>
      <c r="AF215" s="7">
        <v>0</v>
      </c>
      <c r="AG215" s="7">
        <v>0</v>
      </c>
      <c r="AH215" s="7">
        <v>0</v>
      </c>
      <c r="AI215" s="7">
        <v>0</v>
      </c>
      <c r="AJ215" s="7">
        <v>0</v>
      </c>
      <c r="AK215" s="7">
        <v>0</v>
      </c>
      <c r="AL215" s="7">
        <v>1</v>
      </c>
      <c r="AM215" s="7">
        <v>1</v>
      </c>
      <c r="AN215" s="7" t="s">
        <v>120</v>
      </c>
      <c r="AO215" s="7">
        <v>8</v>
      </c>
      <c r="AP215" s="7">
        <v>75000</v>
      </c>
      <c r="AQ215" s="7">
        <v>39000</v>
      </c>
      <c r="AS215" s="7" t="s">
        <v>505</v>
      </c>
      <c r="AT215" s="7" t="s">
        <v>206</v>
      </c>
      <c r="AU215" s="7">
        <v>616</v>
      </c>
      <c r="AV215" s="7">
        <v>0</v>
      </c>
      <c r="AW215" s="7">
        <v>0</v>
      </c>
      <c r="AX215" s="7">
        <v>0</v>
      </c>
      <c r="AY215" s="7">
        <v>0</v>
      </c>
    </row>
    <row r="216" spans="1:51" ht="13.5" customHeight="1" x14ac:dyDescent="0.25">
      <c r="A216" s="7" t="s">
        <v>506</v>
      </c>
      <c r="B216" s="8"/>
      <c r="C216" s="8"/>
      <c r="D216" s="7" t="s">
        <v>120</v>
      </c>
      <c r="E216" s="7" t="s">
        <v>84</v>
      </c>
      <c r="F216" s="7" t="s">
        <v>92</v>
      </c>
      <c r="H216" s="8"/>
      <c r="I216" s="8"/>
      <c r="J216" s="8"/>
      <c r="K216" s="8"/>
      <c r="L216" s="8"/>
      <c r="M216" s="8"/>
      <c r="N216" s="7">
        <v>18</v>
      </c>
      <c r="O216" s="7" t="s">
        <v>85</v>
      </c>
      <c r="P216" s="7">
        <v>2</v>
      </c>
      <c r="Q216" s="7" t="s">
        <v>507</v>
      </c>
      <c r="R216" s="7">
        <v>64300</v>
      </c>
      <c r="S216" s="7" t="s">
        <v>87</v>
      </c>
      <c r="T216" s="7" t="s">
        <v>448</v>
      </c>
      <c r="AE216" s="7">
        <v>0</v>
      </c>
      <c r="AF216" s="7">
        <v>0</v>
      </c>
      <c r="AG216" s="7">
        <v>0</v>
      </c>
      <c r="AH216" s="7">
        <v>0</v>
      </c>
      <c r="AI216" s="7">
        <v>0</v>
      </c>
      <c r="AJ216" s="7">
        <v>0</v>
      </c>
      <c r="AK216" s="7">
        <v>0</v>
      </c>
      <c r="AL216" s="7">
        <v>1</v>
      </c>
      <c r="AM216" s="7">
        <v>1</v>
      </c>
      <c r="AN216" s="7" t="s">
        <v>120</v>
      </c>
      <c r="AO216" s="7">
        <v>2</v>
      </c>
      <c r="AP216" s="7">
        <v>128300</v>
      </c>
      <c r="AQ216" s="7">
        <v>64300</v>
      </c>
      <c r="AS216" s="8" t="s">
        <v>508</v>
      </c>
      <c r="AT216" s="7" t="s">
        <v>206</v>
      </c>
      <c r="AU216" s="7">
        <v>617</v>
      </c>
      <c r="AV216" s="7">
        <v>0</v>
      </c>
      <c r="AW216" s="7">
        <v>0</v>
      </c>
      <c r="AX216" s="7">
        <v>0</v>
      </c>
      <c r="AY216" s="7">
        <v>0</v>
      </c>
    </row>
    <row r="217" spans="1:51" ht="13.5" customHeight="1" x14ac:dyDescent="0.25">
      <c r="A217" s="7" t="s">
        <v>509</v>
      </c>
      <c r="B217" s="8"/>
      <c r="C217" s="8"/>
      <c r="D217" s="8" t="s">
        <v>120</v>
      </c>
      <c r="E217" s="8" t="s">
        <v>84</v>
      </c>
      <c r="F217" s="8" t="s">
        <v>92</v>
      </c>
      <c r="H217" s="8"/>
      <c r="I217" s="8"/>
      <c r="J217" s="8"/>
      <c r="K217" s="8" t="s">
        <v>284</v>
      </c>
      <c r="L217" s="8"/>
      <c r="M217" s="8"/>
      <c r="N217" s="7">
        <v>18</v>
      </c>
      <c r="O217" s="7" t="s">
        <v>85</v>
      </c>
      <c r="P217" s="7">
        <v>24</v>
      </c>
      <c r="Q217" s="8" t="s">
        <v>510</v>
      </c>
      <c r="R217" s="8">
        <v>75320</v>
      </c>
      <c r="S217" s="7" t="s">
        <v>87</v>
      </c>
      <c r="T217" s="7" t="s">
        <v>448</v>
      </c>
      <c r="AE217" s="7">
        <v>0</v>
      </c>
      <c r="AF217" s="7">
        <v>0</v>
      </c>
      <c r="AG217" s="7">
        <v>0</v>
      </c>
      <c r="AH217" s="7">
        <v>0</v>
      </c>
      <c r="AI217" s="7">
        <v>0</v>
      </c>
      <c r="AJ217" s="7">
        <v>0</v>
      </c>
      <c r="AK217" s="7">
        <v>0</v>
      </c>
      <c r="AL217" s="7">
        <v>1</v>
      </c>
      <c r="AM217" s="7">
        <v>1</v>
      </c>
      <c r="AN217" s="7" t="s">
        <v>120</v>
      </c>
      <c r="AO217" s="7">
        <v>24</v>
      </c>
      <c r="AP217" s="7">
        <v>150320</v>
      </c>
      <c r="AQ217" s="7">
        <v>75320</v>
      </c>
      <c r="AS217" s="8" t="s">
        <v>511</v>
      </c>
      <c r="AT217" s="7" t="s">
        <v>206</v>
      </c>
      <c r="AU217" s="7">
        <v>618</v>
      </c>
      <c r="AV217" s="7">
        <v>0</v>
      </c>
      <c r="AW217" s="7">
        <v>0</v>
      </c>
      <c r="AX217" s="7">
        <v>0</v>
      </c>
      <c r="AY217" s="7">
        <v>0</v>
      </c>
    </row>
    <row r="218" spans="1:51" ht="13.5" customHeight="1" x14ac:dyDescent="0.25">
      <c r="A218" s="7" t="s">
        <v>512</v>
      </c>
      <c r="B218" s="8"/>
      <c r="C218" s="8"/>
      <c r="D218" s="7" t="s">
        <v>120</v>
      </c>
      <c r="E218" s="7" t="s">
        <v>126</v>
      </c>
      <c r="F218" s="8"/>
      <c r="G218" s="8"/>
      <c r="H218" s="8"/>
      <c r="I218" s="8"/>
      <c r="J218" s="8"/>
      <c r="K218" s="8"/>
      <c r="L218" s="8"/>
      <c r="M218" s="8"/>
      <c r="N218" s="7">
        <v>17</v>
      </c>
      <c r="O218" s="7" t="s">
        <v>85</v>
      </c>
      <c r="P218" s="7" t="s">
        <v>107</v>
      </c>
      <c r="Q218" s="7" t="s">
        <v>513</v>
      </c>
      <c r="R218" s="7">
        <v>42125</v>
      </c>
      <c r="S218" s="7" t="s">
        <v>94</v>
      </c>
      <c r="T218" s="7" t="s">
        <v>448</v>
      </c>
      <c r="AE218" s="7">
        <v>0</v>
      </c>
      <c r="AF218" s="7">
        <v>0</v>
      </c>
      <c r="AG218" s="7">
        <v>0</v>
      </c>
      <c r="AH218" s="7">
        <v>1</v>
      </c>
      <c r="AI218" s="7">
        <v>0</v>
      </c>
      <c r="AJ218" s="7">
        <v>0</v>
      </c>
      <c r="AK218" s="7">
        <v>0</v>
      </c>
      <c r="AL218" s="7">
        <v>0</v>
      </c>
      <c r="AM218" s="7">
        <v>0</v>
      </c>
      <c r="AN218" s="7" t="s">
        <v>120</v>
      </c>
      <c r="AO218" s="7">
        <v>0</v>
      </c>
      <c r="AP218" s="7">
        <v>84250</v>
      </c>
      <c r="AQ218" s="7">
        <v>42125</v>
      </c>
      <c r="AT218" s="7" t="s">
        <v>206</v>
      </c>
      <c r="AU218" s="7">
        <v>619</v>
      </c>
      <c r="AV218" s="7">
        <v>0</v>
      </c>
      <c r="AW218" s="7">
        <v>0</v>
      </c>
      <c r="AX218" s="7">
        <v>0</v>
      </c>
      <c r="AY218" s="7">
        <v>0</v>
      </c>
    </row>
    <row r="219" spans="1:51" ht="13.5" customHeight="1" x14ac:dyDescent="0.25">
      <c r="A219" s="7" t="s">
        <v>514</v>
      </c>
      <c r="B219" s="8"/>
      <c r="C219" s="8"/>
      <c r="D219" s="7" t="s">
        <v>120</v>
      </c>
      <c r="E219" s="7" t="s">
        <v>126</v>
      </c>
      <c r="F219" s="8"/>
      <c r="G219" s="8"/>
      <c r="H219" s="8"/>
      <c r="I219" s="8"/>
      <c r="J219" s="8"/>
      <c r="K219" s="8"/>
      <c r="L219" s="8"/>
      <c r="M219" s="8"/>
      <c r="N219" s="7">
        <v>17</v>
      </c>
      <c r="O219" s="7" t="s">
        <v>85</v>
      </c>
      <c r="P219" s="7" t="s">
        <v>107</v>
      </c>
      <c r="Q219" s="7" t="s">
        <v>515</v>
      </c>
      <c r="R219" s="7">
        <v>41000</v>
      </c>
      <c r="S219" s="7" t="s">
        <v>94</v>
      </c>
      <c r="T219" s="7" t="s">
        <v>448</v>
      </c>
      <c r="AE219" s="7">
        <v>0</v>
      </c>
      <c r="AF219" s="7">
        <v>0</v>
      </c>
      <c r="AG219" s="7">
        <v>0</v>
      </c>
      <c r="AH219" s="7">
        <v>1</v>
      </c>
      <c r="AI219" s="7">
        <v>0</v>
      </c>
      <c r="AJ219" s="7">
        <v>0</v>
      </c>
      <c r="AK219" s="7">
        <v>0</v>
      </c>
      <c r="AL219" s="7">
        <v>0</v>
      </c>
      <c r="AM219" s="7">
        <v>0</v>
      </c>
      <c r="AN219" s="7" t="s">
        <v>120</v>
      </c>
      <c r="AO219" s="7">
        <v>0</v>
      </c>
      <c r="AP219" s="7">
        <v>82000</v>
      </c>
      <c r="AQ219" s="7">
        <v>41000</v>
      </c>
      <c r="AT219" s="7" t="s">
        <v>206</v>
      </c>
      <c r="AU219" s="7">
        <v>620</v>
      </c>
      <c r="AV219" s="7">
        <v>0</v>
      </c>
      <c r="AW219" s="7">
        <v>0</v>
      </c>
      <c r="AX219" s="7">
        <v>0</v>
      </c>
      <c r="AY219" s="7">
        <v>0</v>
      </c>
    </row>
    <row r="220" spans="1:51" ht="13.5" customHeight="1" x14ac:dyDescent="0.25">
      <c r="A220" s="7" t="s">
        <v>516</v>
      </c>
      <c r="B220" s="8"/>
      <c r="C220" s="8"/>
      <c r="D220" s="7" t="s">
        <v>120</v>
      </c>
      <c r="E220" s="7" t="s">
        <v>126</v>
      </c>
      <c r="F220" s="8"/>
      <c r="G220" s="8"/>
      <c r="H220" s="8"/>
      <c r="I220" s="8"/>
      <c r="J220" s="8"/>
      <c r="K220" s="8"/>
      <c r="L220" s="8"/>
      <c r="M220" s="8"/>
      <c r="N220" s="7">
        <v>17</v>
      </c>
      <c r="O220" s="7" t="s">
        <v>85</v>
      </c>
      <c r="P220" s="7" t="s">
        <v>107</v>
      </c>
      <c r="Q220" s="7" t="s">
        <v>517</v>
      </c>
      <c r="R220" s="7">
        <v>30000</v>
      </c>
      <c r="S220" s="7" t="s">
        <v>94</v>
      </c>
      <c r="T220" s="7" t="s">
        <v>448</v>
      </c>
      <c r="AE220" s="7">
        <v>0</v>
      </c>
      <c r="AF220" s="7">
        <v>0</v>
      </c>
      <c r="AG220" s="7">
        <v>0</v>
      </c>
      <c r="AH220" s="7">
        <v>1</v>
      </c>
      <c r="AI220" s="7">
        <v>0</v>
      </c>
      <c r="AJ220" s="7">
        <v>0</v>
      </c>
      <c r="AK220" s="7">
        <v>0</v>
      </c>
      <c r="AL220" s="7">
        <v>0</v>
      </c>
      <c r="AM220" s="7">
        <v>0</v>
      </c>
      <c r="AN220" s="7" t="s">
        <v>120</v>
      </c>
      <c r="AO220" s="7">
        <v>0</v>
      </c>
      <c r="AP220" s="7">
        <v>60000</v>
      </c>
      <c r="AQ220" s="7">
        <v>30000</v>
      </c>
      <c r="AT220" s="7" t="s">
        <v>206</v>
      </c>
      <c r="AU220" s="7">
        <v>621</v>
      </c>
      <c r="AV220" s="7">
        <v>0</v>
      </c>
      <c r="AW220" s="7">
        <v>0</v>
      </c>
      <c r="AX220" s="7">
        <v>0</v>
      </c>
      <c r="AY220" s="7">
        <v>0</v>
      </c>
    </row>
    <row r="221" spans="1:51" ht="13.5" customHeight="1" x14ac:dyDescent="0.25">
      <c r="A221" s="7" t="s">
        <v>518</v>
      </c>
      <c r="B221" s="8"/>
      <c r="C221" s="8"/>
      <c r="D221" s="7" t="s">
        <v>120</v>
      </c>
      <c r="E221" s="7" t="s">
        <v>126</v>
      </c>
      <c r="F221" s="8"/>
      <c r="G221" s="8"/>
      <c r="H221" s="8"/>
      <c r="I221" s="8"/>
      <c r="J221" s="8"/>
      <c r="K221" s="8"/>
      <c r="L221" s="8"/>
      <c r="M221" s="8"/>
      <c r="N221" s="7">
        <v>17</v>
      </c>
      <c r="O221" s="7" t="s">
        <v>85</v>
      </c>
      <c r="P221" s="7" t="s">
        <v>107</v>
      </c>
      <c r="Q221" s="7" t="s">
        <v>519</v>
      </c>
      <c r="R221" s="7">
        <v>61000</v>
      </c>
      <c r="S221" s="7" t="s">
        <v>94</v>
      </c>
      <c r="T221" s="7" t="s">
        <v>448</v>
      </c>
      <c r="AE221" s="7">
        <v>0</v>
      </c>
      <c r="AF221" s="7">
        <v>0</v>
      </c>
      <c r="AG221" s="7">
        <v>0</v>
      </c>
      <c r="AH221" s="7">
        <v>1</v>
      </c>
      <c r="AI221" s="7">
        <v>0</v>
      </c>
      <c r="AJ221" s="7">
        <v>0</v>
      </c>
      <c r="AK221" s="7">
        <v>0</v>
      </c>
      <c r="AL221" s="7">
        <v>0</v>
      </c>
      <c r="AM221" s="7">
        <v>0</v>
      </c>
      <c r="AN221" s="7" t="s">
        <v>120</v>
      </c>
      <c r="AO221" s="7">
        <v>0</v>
      </c>
      <c r="AP221" s="7">
        <v>122000</v>
      </c>
      <c r="AQ221" s="7">
        <v>61000</v>
      </c>
      <c r="AT221" s="7" t="s">
        <v>206</v>
      </c>
      <c r="AU221" s="7">
        <v>622</v>
      </c>
      <c r="AV221" s="7">
        <v>0</v>
      </c>
      <c r="AW221" s="7">
        <v>0</v>
      </c>
      <c r="AX221" s="7">
        <v>0</v>
      </c>
      <c r="AY221" s="7">
        <v>0</v>
      </c>
    </row>
    <row r="222" spans="1:51" ht="13.5" customHeight="1" x14ac:dyDescent="0.25">
      <c r="A222" s="7" t="s">
        <v>520</v>
      </c>
      <c r="B222" s="8"/>
      <c r="C222" s="8"/>
      <c r="D222" s="7" t="s">
        <v>521</v>
      </c>
      <c r="E222" s="7" t="s">
        <v>99</v>
      </c>
      <c r="F222" s="8"/>
      <c r="G222" s="8"/>
      <c r="H222" s="8"/>
      <c r="I222" s="8"/>
      <c r="J222" s="8"/>
      <c r="K222" s="8"/>
      <c r="L222" s="8"/>
      <c r="M222" s="8"/>
      <c r="N222" s="7">
        <v>1</v>
      </c>
      <c r="O222" s="7" t="s">
        <v>85</v>
      </c>
      <c r="P222" s="7" t="s">
        <v>107</v>
      </c>
      <c r="Q222" s="7" t="s">
        <v>522</v>
      </c>
      <c r="R222" s="7">
        <v>225</v>
      </c>
      <c r="S222" s="7" t="s">
        <v>94</v>
      </c>
      <c r="T222" s="7" t="s">
        <v>523</v>
      </c>
      <c r="AE222" s="7">
        <v>0</v>
      </c>
      <c r="AF222" s="7">
        <v>0</v>
      </c>
      <c r="AG222" s="7">
        <v>0</v>
      </c>
      <c r="AH222" s="7">
        <v>0</v>
      </c>
      <c r="AI222" s="7">
        <v>1</v>
      </c>
      <c r="AJ222" s="7">
        <v>0</v>
      </c>
      <c r="AK222" s="7">
        <v>0</v>
      </c>
      <c r="AL222" s="7">
        <v>0</v>
      </c>
      <c r="AM222" s="7">
        <v>0</v>
      </c>
      <c r="AN222" s="7" t="s">
        <v>85</v>
      </c>
      <c r="AO222" s="7">
        <v>0</v>
      </c>
      <c r="AP222" s="7">
        <v>450</v>
      </c>
      <c r="AQ222" s="7">
        <v>225</v>
      </c>
      <c r="AT222" s="7" t="s">
        <v>206</v>
      </c>
      <c r="AU222" s="7">
        <v>623</v>
      </c>
      <c r="AV222" s="7">
        <v>0</v>
      </c>
      <c r="AW222" s="7">
        <v>0</v>
      </c>
      <c r="AX222" s="7">
        <v>0</v>
      </c>
      <c r="AY222" s="7">
        <v>0</v>
      </c>
    </row>
    <row r="223" spans="1:51" ht="13.5" customHeight="1" x14ac:dyDescent="0.25">
      <c r="A223" s="7" t="s">
        <v>524</v>
      </c>
      <c r="B223" s="8"/>
      <c r="C223" s="8"/>
      <c r="D223" s="7" t="s">
        <v>120</v>
      </c>
      <c r="E223" s="7" t="s">
        <v>126</v>
      </c>
      <c r="F223" s="8"/>
      <c r="G223" s="8"/>
      <c r="H223" s="8"/>
      <c r="I223" s="8"/>
      <c r="J223" s="8"/>
      <c r="K223" s="8"/>
      <c r="L223" s="8"/>
      <c r="M223" s="8"/>
      <c r="N223" s="7">
        <v>15</v>
      </c>
      <c r="O223" s="7" t="s">
        <v>85</v>
      </c>
      <c r="P223" s="7">
        <v>2</v>
      </c>
      <c r="Q223" s="7" t="s">
        <v>525</v>
      </c>
      <c r="R223" s="7">
        <v>2500</v>
      </c>
      <c r="S223" s="7" t="s">
        <v>94</v>
      </c>
      <c r="T223" s="7" t="s">
        <v>526</v>
      </c>
      <c r="AE223" s="7">
        <v>0</v>
      </c>
      <c r="AF223" s="7">
        <v>0</v>
      </c>
      <c r="AG223" s="7">
        <v>0</v>
      </c>
      <c r="AH223" s="7">
        <v>1</v>
      </c>
      <c r="AI223" s="7">
        <v>0</v>
      </c>
      <c r="AJ223" s="7">
        <v>0</v>
      </c>
      <c r="AK223" s="7">
        <v>0</v>
      </c>
      <c r="AL223" s="7">
        <v>0</v>
      </c>
      <c r="AM223" s="7">
        <v>0</v>
      </c>
      <c r="AN223" s="7" t="s">
        <v>120</v>
      </c>
      <c r="AO223" s="7">
        <v>2</v>
      </c>
      <c r="AP223" s="7">
        <v>5000</v>
      </c>
      <c r="AQ223" s="7">
        <v>2500</v>
      </c>
      <c r="AT223" s="7" t="s">
        <v>206</v>
      </c>
      <c r="AU223" s="7">
        <v>624</v>
      </c>
      <c r="AV223" s="7">
        <v>0</v>
      </c>
      <c r="AW223" s="7">
        <v>0</v>
      </c>
      <c r="AX223" s="7">
        <v>0</v>
      </c>
      <c r="AY223" s="7">
        <v>0</v>
      </c>
    </row>
    <row r="224" spans="1:51" ht="13.5" customHeight="1" x14ac:dyDescent="0.25">
      <c r="A224" s="7" t="s">
        <v>527</v>
      </c>
      <c r="B224" s="8"/>
      <c r="C224" s="8"/>
      <c r="D224" s="7" t="s">
        <v>91</v>
      </c>
      <c r="E224" s="7" t="s">
        <v>129</v>
      </c>
      <c r="F224" s="8"/>
      <c r="G224" s="8"/>
      <c r="H224" s="8"/>
      <c r="I224" s="8"/>
      <c r="J224" s="8"/>
      <c r="K224" s="8"/>
      <c r="L224" s="8"/>
      <c r="M224" s="8"/>
      <c r="N224" s="7">
        <v>7</v>
      </c>
      <c r="O224" s="7" t="s">
        <v>106</v>
      </c>
      <c r="P224" s="7" t="s">
        <v>107</v>
      </c>
      <c r="Q224" s="7" t="s">
        <v>528</v>
      </c>
      <c r="R224" s="7">
        <v>5500</v>
      </c>
      <c r="S224" s="7" t="s">
        <v>94</v>
      </c>
      <c r="T224" s="7" t="s">
        <v>529</v>
      </c>
      <c r="AE224" s="7">
        <v>0</v>
      </c>
      <c r="AF224" s="7">
        <v>0</v>
      </c>
      <c r="AG224" s="7">
        <v>0</v>
      </c>
      <c r="AH224" s="7">
        <v>0</v>
      </c>
      <c r="AI224" s="7">
        <v>0</v>
      </c>
      <c r="AJ224" s="7">
        <v>1</v>
      </c>
      <c r="AK224" s="7">
        <v>0</v>
      </c>
      <c r="AL224" s="7">
        <v>0</v>
      </c>
      <c r="AM224" s="7">
        <v>0</v>
      </c>
      <c r="AN224" s="7" t="s">
        <v>91</v>
      </c>
      <c r="AO224" s="7">
        <v>0</v>
      </c>
      <c r="AP224" s="7">
        <v>11000</v>
      </c>
      <c r="AQ224" s="7">
        <v>5500</v>
      </c>
      <c r="AT224" s="7" t="s">
        <v>206</v>
      </c>
      <c r="AU224" s="7">
        <v>626</v>
      </c>
      <c r="AV224" s="7">
        <v>0</v>
      </c>
      <c r="AW224" s="7">
        <v>0</v>
      </c>
      <c r="AX224" s="7">
        <v>0</v>
      </c>
      <c r="AY224" s="7">
        <v>0</v>
      </c>
    </row>
    <row r="225" spans="1:51" ht="13.5" customHeight="1" x14ac:dyDescent="0.25">
      <c r="A225" s="7" t="s">
        <v>530</v>
      </c>
      <c r="B225" s="8"/>
      <c r="C225" s="8"/>
      <c r="D225" s="7" t="s">
        <v>91</v>
      </c>
      <c r="E225" s="7" t="s">
        <v>126</v>
      </c>
      <c r="F225" s="8"/>
      <c r="G225" s="8"/>
      <c r="H225" s="8"/>
      <c r="I225" s="8"/>
      <c r="J225" s="8"/>
      <c r="K225" s="8"/>
      <c r="L225" s="8"/>
      <c r="M225" s="8"/>
      <c r="N225" s="7">
        <v>7</v>
      </c>
      <c r="O225" s="7" t="s">
        <v>85</v>
      </c>
      <c r="P225" s="7">
        <v>30</v>
      </c>
      <c r="Q225" s="7" t="s">
        <v>531</v>
      </c>
      <c r="R225" s="7">
        <v>2500</v>
      </c>
      <c r="S225" s="7" t="s">
        <v>94</v>
      </c>
      <c r="T225" s="7" t="s">
        <v>529</v>
      </c>
      <c r="AE225" s="7">
        <v>0</v>
      </c>
      <c r="AF225" s="7">
        <v>0</v>
      </c>
      <c r="AG225" s="7">
        <v>0</v>
      </c>
      <c r="AH225" s="7">
        <v>1</v>
      </c>
      <c r="AI225" s="7">
        <v>0</v>
      </c>
      <c r="AJ225" s="7">
        <v>0</v>
      </c>
      <c r="AK225" s="7">
        <v>0</v>
      </c>
      <c r="AL225" s="7">
        <v>0</v>
      </c>
      <c r="AM225" s="7">
        <v>0</v>
      </c>
      <c r="AN225" s="7" t="s">
        <v>91</v>
      </c>
      <c r="AO225" s="7">
        <v>30</v>
      </c>
      <c r="AP225" s="7">
        <v>5000</v>
      </c>
      <c r="AQ225" s="7">
        <v>2500</v>
      </c>
      <c r="AT225" s="7" t="s">
        <v>206</v>
      </c>
      <c r="AU225" s="7">
        <v>627</v>
      </c>
      <c r="AV225" s="7">
        <v>0</v>
      </c>
      <c r="AW225" s="7">
        <v>0</v>
      </c>
      <c r="AX225" s="7">
        <v>0</v>
      </c>
      <c r="AY225" s="7">
        <v>0</v>
      </c>
    </row>
    <row r="226" spans="1:51" ht="13.5" customHeight="1" x14ac:dyDescent="0.25">
      <c r="A226" s="7" t="s">
        <v>532</v>
      </c>
      <c r="B226" s="8"/>
      <c r="C226" s="8"/>
      <c r="D226" s="7" t="s">
        <v>83</v>
      </c>
      <c r="E226" s="7" t="s">
        <v>84</v>
      </c>
      <c r="F226" s="8"/>
      <c r="G226" s="8"/>
      <c r="H226" s="8"/>
      <c r="I226" s="8"/>
      <c r="J226" s="8"/>
      <c r="K226" s="8"/>
      <c r="L226" s="8"/>
      <c r="M226" s="8"/>
      <c r="N226" s="7">
        <v>8</v>
      </c>
      <c r="O226" s="7" t="s">
        <v>85</v>
      </c>
      <c r="P226" s="7">
        <v>10</v>
      </c>
      <c r="Q226" s="8" t="s">
        <v>533</v>
      </c>
      <c r="R226" s="8">
        <v>14710</v>
      </c>
      <c r="S226" s="7" t="s">
        <v>87</v>
      </c>
      <c r="T226" s="7" t="s">
        <v>529</v>
      </c>
      <c r="AE226" s="7">
        <v>0</v>
      </c>
      <c r="AF226" s="7">
        <v>0</v>
      </c>
      <c r="AG226" s="7">
        <v>0</v>
      </c>
      <c r="AH226" s="7">
        <v>0</v>
      </c>
      <c r="AI226" s="7">
        <v>0</v>
      </c>
      <c r="AJ226" s="7">
        <v>0</v>
      </c>
      <c r="AK226" s="7">
        <v>0</v>
      </c>
      <c r="AL226" s="7">
        <v>1</v>
      </c>
      <c r="AM226" s="7">
        <v>0</v>
      </c>
      <c r="AN226" s="7" t="s">
        <v>83</v>
      </c>
      <c r="AO226" s="7">
        <v>10</v>
      </c>
      <c r="AP226" s="7">
        <v>29110</v>
      </c>
      <c r="AQ226" s="7">
        <v>14710</v>
      </c>
      <c r="AS226" s="7" t="s">
        <v>534</v>
      </c>
      <c r="AT226" s="7" t="s">
        <v>206</v>
      </c>
      <c r="AU226" s="7">
        <v>628</v>
      </c>
      <c r="AV226" s="7">
        <v>0</v>
      </c>
      <c r="AW226" s="7">
        <v>0</v>
      </c>
      <c r="AX226" s="7">
        <v>0</v>
      </c>
      <c r="AY226" s="7">
        <v>0</v>
      </c>
    </row>
    <row r="227" spans="1:51" ht="13.5" customHeight="1" x14ac:dyDescent="0.25">
      <c r="A227" s="7" t="s">
        <v>535</v>
      </c>
      <c r="B227" s="8"/>
      <c r="C227" s="8"/>
      <c r="D227" s="7" t="s">
        <v>91</v>
      </c>
      <c r="E227" s="7" t="s">
        <v>92</v>
      </c>
      <c r="F227" s="8"/>
      <c r="G227" s="8"/>
      <c r="H227" s="8"/>
      <c r="I227" s="8"/>
      <c r="J227" s="8"/>
      <c r="K227" s="8"/>
      <c r="L227" s="8"/>
      <c r="M227" s="8"/>
      <c r="N227" s="7">
        <v>8</v>
      </c>
      <c r="O227" s="7" t="s">
        <v>96</v>
      </c>
      <c r="P227" s="7" t="s">
        <v>107</v>
      </c>
      <c r="Q227" s="7" t="s">
        <v>536</v>
      </c>
      <c r="R227" s="7">
        <v>8000</v>
      </c>
      <c r="S227" s="7" t="s">
        <v>94</v>
      </c>
      <c r="T227" s="7" t="s">
        <v>529</v>
      </c>
      <c r="AE227" s="7">
        <v>0</v>
      </c>
      <c r="AF227" s="7">
        <v>0</v>
      </c>
      <c r="AG227" s="7">
        <v>0</v>
      </c>
      <c r="AH227" s="7">
        <v>0</v>
      </c>
      <c r="AI227" s="7">
        <v>0</v>
      </c>
      <c r="AJ227" s="7">
        <v>0</v>
      </c>
      <c r="AK227" s="7">
        <v>0</v>
      </c>
      <c r="AL227" s="7">
        <v>0</v>
      </c>
      <c r="AM227" s="7">
        <v>1</v>
      </c>
      <c r="AN227" s="7" t="s">
        <v>91</v>
      </c>
      <c r="AO227" s="7">
        <v>0</v>
      </c>
      <c r="AP227" s="7">
        <v>16000</v>
      </c>
      <c r="AQ227" s="7">
        <v>8000</v>
      </c>
      <c r="AT227" s="7" t="s">
        <v>206</v>
      </c>
      <c r="AU227" s="7">
        <v>629</v>
      </c>
      <c r="AV227" s="7">
        <v>0</v>
      </c>
      <c r="AW227" s="7">
        <v>0</v>
      </c>
      <c r="AX227" s="7">
        <v>0</v>
      </c>
      <c r="AY227" s="7">
        <v>0</v>
      </c>
    </row>
    <row r="228" spans="1:51" ht="13.5" customHeight="1" x14ac:dyDescent="0.25">
      <c r="A228" s="7" t="s">
        <v>537</v>
      </c>
      <c r="B228" s="8"/>
      <c r="C228" s="8"/>
      <c r="D228" s="7" t="s">
        <v>91</v>
      </c>
      <c r="E228" s="7" t="s">
        <v>126</v>
      </c>
      <c r="G228" s="8"/>
      <c r="H228" s="8"/>
      <c r="I228" s="7" t="s">
        <v>538</v>
      </c>
      <c r="J228" s="8"/>
      <c r="K228" s="11"/>
      <c r="L228" s="11"/>
      <c r="M228" s="11"/>
      <c r="N228" s="7">
        <v>11</v>
      </c>
      <c r="O228" s="7" t="s">
        <v>85</v>
      </c>
      <c r="P228" s="7">
        <v>3</v>
      </c>
      <c r="Q228" s="8" t="s">
        <v>539</v>
      </c>
      <c r="R228" s="8">
        <v>12000</v>
      </c>
      <c r="S228" s="7" t="s">
        <v>94</v>
      </c>
      <c r="T228" s="7" t="s">
        <v>529</v>
      </c>
      <c r="AE228" s="7">
        <v>0</v>
      </c>
      <c r="AF228" s="7">
        <v>0</v>
      </c>
      <c r="AG228" s="7">
        <v>0</v>
      </c>
      <c r="AH228" s="7">
        <v>1</v>
      </c>
      <c r="AI228" s="7">
        <v>0</v>
      </c>
      <c r="AJ228" s="7">
        <v>0</v>
      </c>
      <c r="AK228" s="7">
        <v>0</v>
      </c>
      <c r="AL228" s="7">
        <v>0</v>
      </c>
      <c r="AM228" s="7">
        <v>0</v>
      </c>
      <c r="AN228" s="7" t="s">
        <v>91</v>
      </c>
      <c r="AO228" s="7">
        <v>3</v>
      </c>
      <c r="AP228" s="7">
        <v>24000</v>
      </c>
      <c r="AQ228" s="7">
        <v>12000</v>
      </c>
      <c r="AT228" s="7" t="s">
        <v>206</v>
      </c>
      <c r="AU228" s="7">
        <v>630</v>
      </c>
      <c r="AV228" s="7">
        <v>0</v>
      </c>
      <c r="AW228" s="7">
        <v>0</v>
      </c>
      <c r="AX228" s="7">
        <v>0</v>
      </c>
      <c r="AY228" s="7">
        <v>0</v>
      </c>
    </row>
    <row r="229" spans="1:51" ht="13.5" customHeight="1" x14ac:dyDescent="0.25">
      <c r="A229" s="7" t="s">
        <v>540</v>
      </c>
      <c r="B229" s="8"/>
      <c r="C229" s="8"/>
      <c r="D229" s="7" t="s">
        <v>91</v>
      </c>
      <c r="E229" s="7" t="s">
        <v>99</v>
      </c>
      <c r="F229" s="8"/>
      <c r="G229" s="8"/>
      <c r="H229" s="8"/>
      <c r="I229" s="8"/>
      <c r="J229" s="8"/>
      <c r="K229" s="8"/>
      <c r="L229" s="8"/>
      <c r="M229" s="8"/>
      <c r="N229" s="7">
        <v>9</v>
      </c>
      <c r="O229" s="7" t="s">
        <v>85</v>
      </c>
      <c r="P229" s="7" t="s">
        <v>107</v>
      </c>
      <c r="Q229" s="7" t="s">
        <v>541</v>
      </c>
      <c r="R229" s="7">
        <v>1000</v>
      </c>
      <c r="S229" s="7" t="s">
        <v>94</v>
      </c>
      <c r="T229" s="7" t="s">
        <v>529</v>
      </c>
      <c r="AE229" s="7">
        <v>0</v>
      </c>
      <c r="AF229" s="7">
        <v>0</v>
      </c>
      <c r="AG229" s="7">
        <v>0</v>
      </c>
      <c r="AH229" s="7">
        <v>0</v>
      </c>
      <c r="AI229" s="7">
        <v>1</v>
      </c>
      <c r="AJ229" s="7">
        <v>0</v>
      </c>
      <c r="AK229" s="7">
        <v>0</v>
      </c>
      <c r="AL229" s="7">
        <v>0</v>
      </c>
      <c r="AM229" s="7">
        <v>0</v>
      </c>
      <c r="AN229" s="7" t="s">
        <v>91</v>
      </c>
      <c r="AO229" s="7">
        <v>0</v>
      </c>
      <c r="AP229" s="7">
        <v>2000</v>
      </c>
      <c r="AQ229" s="7">
        <v>1000</v>
      </c>
      <c r="AT229" s="7" t="s">
        <v>206</v>
      </c>
      <c r="AU229" s="7">
        <v>631</v>
      </c>
      <c r="AV229" s="7">
        <v>0</v>
      </c>
      <c r="AW229" s="7">
        <v>0</v>
      </c>
      <c r="AX229" s="7">
        <v>0</v>
      </c>
      <c r="AY229" s="7">
        <v>0</v>
      </c>
    </row>
    <row r="230" spans="1:51" ht="13.5" customHeight="1" x14ac:dyDescent="0.25">
      <c r="A230" s="7" t="s">
        <v>542</v>
      </c>
      <c r="B230" s="8"/>
      <c r="C230" s="8"/>
      <c r="D230" s="7" t="s">
        <v>91</v>
      </c>
      <c r="E230" s="7" t="s">
        <v>99</v>
      </c>
      <c r="F230" s="8"/>
      <c r="G230" s="8"/>
      <c r="H230" s="8"/>
      <c r="I230" s="8"/>
      <c r="J230" s="8"/>
      <c r="K230" s="8"/>
      <c r="L230" s="8"/>
      <c r="M230" s="8"/>
      <c r="N230" s="7">
        <v>7</v>
      </c>
      <c r="O230" s="7" t="s">
        <v>85</v>
      </c>
      <c r="P230" s="7">
        <v>0.5</v>
      </c>
      <c r="Q230" s="7" t="s">
        <v>543</v>
      </c>
      <c r="R230" s="7">
        <v>250</v>
      </c>
      <c r="S230" s="7" t="s">
        <v>94</v>
      </c>
      <c r="T230" s="7" t="s">
        <v>529</v>
      </c>
      <c r="AE230" s="7">
        <v>0</v>
      </c>
      <c r="AF230" s="7">
        <v>0</v>
      </c>
      <c r="AG230" s="7">
        <v>0</v>
      </c>
      <c r="AH230" s="7">
        <v>0</v>
      </c>
      <c r="AI230" s="7">
        <v>1</v>
      </c>
      <c r="AJ230" s="7">
        <v>0</v>
      </c>
      <c r="AK230" s="7">
        <v>0</v>
      </c>
      <c r="AL230" s="7">
        <v>0</v>
      </c>
      <c r="AM230" s="7">
        <v>0</v>
      </c>
      <c r="AN230" s="7" t="s">
        <v>91</v>
      </c>
      <c r="AO230" s="7">
        <v>0.5</v>
      </c>
      <c r="AP230" s="7">
        <v>500</v>
      </c>
      <c r="AQ230" s="7">
        <v>250</v>
      </c>
      <c r="AT230" s="7" t="s">
        <v>206</v>
      </c>
      <c r="AU230" s="7">
        <v>632</v>
      </c>
      <c r="AV230" s="7">
        <v>0</v>
      </c>
      <c r="AW230" s="7">
        <v>0</v>
      </c>
      <c r="AX230" s="7">
        <v>0</v>
      </c>
      <c r="AY230" s="7">
        <v>0</v>
      </c>
    </row>
    <row r="231" spans="1:51" ht="13.5" customHeight="1" x14ac:dyDescent="0.25">
      <c r="A231" s="7" t="s">
        <v>544</v>
      </c>
      <c r="B231" s="8"/>
      <c r="C231" s="8"/>
      <c r="D231" s="7" t="s">
        <v>91</v>
      </c>
      <c r="E231" s="7" t="s">
        <v>99</v>
      </c>
      <c r="F231" s="8"/>
      <c r="G231" s="8"/>
      <c r="H231" s="8"/>
      <c r="I231" s="8"/>
      <c r="J231" s="8"/>
      <c r="K231" s="8"/>
      <c r="L231" s="8"/>
      <c r="M231" s="8"/>
      <c r="N231" s="7">
        <v>7</v>
      </c>
      <c r="O231" s="7" t="s">
        <v>85</v>
      </c>
      <c r="P231" s="7">
        <v>0.5</v>
      </c>
      <c r="Q231" s="7" t="s">
        <v>543</v>
      </c>
      <c r="R231" s="7">
        <v>1000</v>
      </c>
      <c r="S231" s="7" t="s">
        <v>94</v>
      </c>
      <c r="T231" s="7" t="s">
        <v>529</v>
      </c>
      <c r="AE231" s="7">
        <v>0</v>
      </c>
      <c r="AF231" s="7">
        <v>0</v>
      </c>
      <c r="AG231" s="7">
        <v>0</v>
      </c>
      <c r="AH231" s="7">
        <v>0</v>
      </c>
      <c r="AI231" s="7">
        <v>1</v>
      </c>
      <c r="AJ231" s="7">
        <v>0</v>
      </c>
      <c r="AK231" s="7">
        <v>0</v>
      </c>
      <c r="AL231" s="7">
        <v>0</v>
      </c>
      <c r="AM231" s="7">
        <v>0</v>
      </c>
      <c r="AN231" s="7" t="s">
        <v>91</v>
      </c>
      <c r="AO231" s="7">
        <v>0.5</v>
      </c>
      <c r="AP231" s="7">
        <v>2000</v>
      </c>
      <c r="AQ231" s="7">
        <v>1000</v>
      </c>
      <c r="AT231" s="7" t="s">
        <v>206</v>
      </c>
      <c r="AU231" s="7">
        <v>633</v>
      </c>
      <c r="AV231" s="7">
        <v>0</v>
      </c>
      <c r="AW231" s="7">
        <v>0</v>
      </c>
      <c r="AX231" s="7">
        <v>0</v>
      </c>
      <c r="AY231" s="7">
        <v>0</v>
      </c>
    </row>
    <row r="232" spans="1:51" ht="13.5" customHeight="1" x14ac:dyDescent="0.25">
      <c r="A232" s="7" t="s">
        <v>545</v>
      </c>
      <c r="B232" s="8"/>
      <c r="C232" s="8"/>
      <c r="D232" s="7" t="s">
        <v>91</v>
      </c>
      <c r="E232" s="7" t="s">
        <v>99</v>
      </c>
      <c r="F232" s="8"/>
      <c r="G232" s="8"/>
      <c r="H232" s="8"/>
      <c r="I232" s="8"/>
      <c r="J232" s="8"/>
      <c r="K232" s="8"/>
      <c r="L232" s="8"/>
      <c r="M232" s="8"/>
      <c r="N232" s="7">
        <v>7</v>
      </c>
      <c r="O232" s="7" t="s">
        <v>85</v>
      </c>
      <c r="P232" s="7">
        <v>0.5</v>
      </c>
      <c r="Q232" s="7" t="s">
        <v>543</v>
      </c>
      <c r="R232" s="7">
        <v>2250</v>
      </c>
      <c r="S232" s="7" t="s">
        <v>94</v>
      </c>
      <c r="T232" s="7" t="s">
        <v>529</v>
      </c>
      <c r="AE232" s="7">
        <v>0</v>
      </c>
      <c r="AF232" s="7">
        <v>0</v>
      </c>
      <c r="AG232" s="7">
        <v>0</v>
      </c>
      <c r="AH232" s="7">
        <v>0</v>
      </c>
      <c r="AI232" s="7">
        <v>1</v>
      </c>
      <c r="AJ232" s="7">
        <v>0</v>
      </c>
      <c r="AK232" s="7">
        <v>0</v>
      </c>
      <c r="AL232" s="7">
        <v>0</v>
      </c>
      <c r="AM232" s="7">
        <v>0</v>
      </c>
      <c r="AN232" s="7" t="s">
        <v>91</v>
      </c>
      <c r="AO232" s="7">
        <v>0.5</v>
      </c>
      <c r="AP232" s="7">
        <v>4500</v>
      </c>
      <c r="AQ232" s="7">
        <v>2250</v>
      </c>
      <c r="AT232" s="7" t="s">
        <v>206</v>
      </c>
      <c r="AU232" s="7">
        <v>636</v>
      </c>
      <c r="AV232" s="7">
        <v>0</v>
      </c>
      <c r="AW232" s="7">
        <v>0</v>
      </c>
      <c r="AX232" s="7">
        <v>0</v>
      </c>
      <c r="AY232" s="7">
        <v>0</v>
      </c>
    </row>
    <row r="233" spans="1:51" ht="13.5" customHeight="1" x14ac:dyDescent="0.25">
      <c r="A233" s="7" t="s">
        <v>546</v>
      </c>
      <c r="B233" s="8"/>
      <c r="C233" s="8"/>
      <c r="D233" s="7" t="s">
        <v>91</v>
      </c>
      <c r="E233" s="7" t="s">
        <v>99</v>
      </c>
      <c r="F233" s="8"/>
      <c r="G233" s="8"/>
      <c r="H233" s="8"/>
      <c r="I233" s="8"/>
      <c r="J233" s="8"/>
      <c r="K233" s="8"/>
      <c r="L233" s="8"/>
      <c r="M233" s="8"/>
      <c r="N233" s="7">
        <v>7</v>
      </c>
      <c r="O233" s="7" t="s">
        <v>85</v>
      </c>
      <c r="P233" s="7">
        <v>0.5</v>
      </c>
      <c r="Q233" s="7" t="s">
        <v>543</v>
      </c>
      <c r="R233" s="7">
        <v>4000</v>
      </c>
      <c r="S233" s="7" t="s">
        <v>94</v>
      </c>
      <c r="T233" s="7" t="s">
        <v>529</v>
      </c>
      <c r="AE233" s="7">
        <v>0</v>
      </c>
      <c r="AF233" s="7">
        <v>0</v>
      </c>
      <c r="AG233" s="7">
        <v>0</v>
      </c>
      <c r="AH233" s="7">
        <v>0</v>
      </c>
      <c r="AI233" s="7">
        <v>1</v>
      </c>
      <c r="AJ233" s="7">
        <v>0</v>
      </c>
      <c r="AK233" s="7">
        <v>0</v>
      </c>
      <c r="AL233" s="7">
        <v>0</v>
      </c>
      <c r="AM233" s="7">
        <v>0</v>
      </c>
      <c r="AN233" s="7" t="s">
        <v>91</v>
      </c>
      <c r="AO233" s="7">
        <v>0.5</v>
      </c>
      <c r="AP233" s="7">
        <v>8000</v>
      </c>
      <c r="AQ233" s="7">
        <v>4000</v>
      </c>
      <c r="AT233" s="7" t="s">
        <v>206</v>
      </c>
      <c r="AU233" s="7">
        <v>637</v>
      </c>
      <c r="AV233" s="7">
        <v>0</v>
      </c>
      <c r="AW233" s="7">
        <v>0</v>
      </c>
      <c r="AX233" s="7">
        <v>0</v>
      </c>
      <c r="AY233" s="7">
        <v>0</v>
      </c>
    </row>
    <row r="234" spans="1:51" ht="13.5" customHeight="1" x14ac:dyDescent="0.25">
      <c r="A234" s="7" t="s">
        <v>547</v>
      </c>
      <c r="B234" s="8"/>
      <c r="C234" s="8"/>
      <c r="D234" s="7" t="s">
        <v>91</v>
      </c>
      <c r="E234" s="7" t="s">
        <v>99</v>
      </c>
      <c r="F234" s="8"/>
      <c r="G234" s="8"/>
      <c r="H234" s="8"/>
      <c r="I234" s="8"/>
      <c r="J234" s="8"/>
      <c r="K234" s="8"/>
      <c r="L234" s="8"/>
      <c r="M234" s="8"/>
      <c r="N234" s="7">
        <v>7</v>
      </c>
      <c r="O234" s="7" t="s">
        <v>85</v>
      </c>
      <c r="P234" s="7">
        <v>0.5</v>
      </c>
      <c r="Q234" s="7" t="s">
        <v>543</v>
      </c>
      <c r="R234" s="7">
        <v>6250</v>
      </c>
      <c r="S234" s="7" t="s">
        <v>94</v>
      </c>
      <c r="T234" s="7" t="s">
        <v>529</v>
      </c>
      <c r="AE234" s="7">
        <v>0</v>
      </c>
      <c r="AF234" s="7">
        <v>0</v>
      </c>
      <c r="AG234" s="7">
        <v>0</v>
      </c>
      <c r="AH234" s="7">
        <v>0</v>
      </c>
      <c r="AI234" s="7">
        <v>1</v>
      </c>
      <c r="AJ234" s="7">
        <v>0</v>
      </c>
      <c r="AK234" s="7">
        <v>0</v>
      </c>
      <c r="AL234" s="7">
        <v>0</v>
      </c>
      <c r="AM234" s="7">
        <v>0</v>
      </c>
      <c r="AN234" s="7" t="s">
        <v>91</v>
      </c>
      <c r="AO234" s="7">
        <v>0.5</v>
      </c>
      <c r="AP234" s="7">
        <v>12500</v>
      </c>
      <c r="AQ234" s="7">
        <v>6250</v>
      </c>
      <c r="AT234" s="7" t="s">
        <v>206</v>
      </c>
      <c r="AU234" s="7">
        <v>638</v>
      </c>
      <c r="AV234" s="7">
        <v>0</v>
      </c>
      <c r="AW234" s="7">
        <v>0</v>
      </c>
      <c r="AX234" s="7">
        <v>0</v>
      </c>
      <c r="AY234" s="7">
        <v>0</v>
      </c>
    </row>
    <row r="235" spans="1:51" ht="13.5" customHeight="1" x14ac:dyDescent="0.25">
      <c r="A235" s="7" t="s">
        <v>548</v>
      </c>
      <c r="B235" s="8"/>
      <c r="C235" s="8"/>
      <c r="D235" s="7" t="s">
        <v>91</v>
      </c>
      <c r="E235" s="7" t="s">
        <v>99</v>
      </c>
      <c r="F235" s="8"/>
      <c r="G235" s="8"/>
      <c r="H235" s="8"/>
      <c r="I235" s="8"/>
      <c r="J235" s="8"/>
      <c r="K235" s="8"/>
      <c r="L235" s="8"/>
      <c r="M235" s="8"/>
      <c r="N235" s="7">
        <v>7</v>
      </c>
      <c r="O235" s="7" t="s">
        <v>85</v>
      </c>
      <c r="P235" s="7">
        <v>0.5</v>
      </c>
      <c r="Q235" s="7" t="s">
        <v>543</v>
      </c>
      <c r="R235" s="7">
        <v>9000</v>
      </c>
      <c r="S235" s="7" t="s">
        <v>94</v>
      </c>
      <c r="T235" s="7" t="s">
        <v>529</v>
      </c>
      <c r="AE235" s="7">
        <v>0</v>
      </c>
      <c r="AF235" s="7">
        <v>0</v>
      </c>
      <c r="AG235" s="7">
        <v>0</v>
      </c>
      <c r="AH235" s="7">
        <v>0</v>
      </c>
      <c r="AI235" s="7">
        <v>1</v>
      </c>
      <c r="AJ235" s="7">
        <v>0</v>
      </c>
      <c r="AK235" s="7">
        <v>0</v>
      </c>
      <c r="AL235" s="7">
        <v>0</v>
      </c>
      <c r="AM235" s="7">
        <v>0</v>
      </c>
      <c r="AN235" s="7" t="s">
        <v>91</v>
      </c>
      <c r="AO235" s="7">
        <v>0.5</v>
      </c>
      <c r="AP235" s="7">
        <v>18000</v>
      </c>
      <c r="AQ235" s="7">
        <v>9000</v>
      </c>
      <c r="AT235" s="7" t="s">
        <v>206</v>
      </c>
      <c r="AU235" s="7">
        <v>639</v>
      </c>
      <c r="AV235" s="7">
        <v>0</v>
      </c>
      <c r="AW235" s="7">
        <v>0</v>
      </c>
      <c r="AX235" s="7">
        <v>0</v>
      </c>
      <c r="AY235" s="7">
        <v>0</v>
      </c>
    </row>
    <row r="236" spans="1:51" ht="13.5" customHeight="1" x14ac:dyDescent="0.25">
      <c r="A236" s="7" t="s">
        <v>549</v>
      </c>
      <c r="B236" s="8"/>
      <c r="C236" s="8"/>
      <c r="D236" s="7" t="s">
        <v>91</v>
      </c>
      <c r="E236" s="7" t="s">
        <v>99</v>
      </c>
      <c r="F236" s="8"/>
      <c r="G236" s="8"/>
      <c r="H236" s="8"/>
      <c r="I236" s="8"/>
      <c r="J236" s="8"/>
      <c r="K236" s="8"/>
      <c r="L236" s="8"/>
      <c r="M236" s="8"/>
      <c r="N236" s="7">
        <v>7</v>
      </c>
      <c r="O236" s="7" t="s">
        <v>85</v>
      </c>
      <c r="P236" s="7">
        <v>0.5</v>
      </c>
      <c r="Q236" s="7" t="s">
        <v>543</v>
      </c>
      <c r="R236" s="7">
        <v>12250</v>
      </c>
      <c r="S236" s="7" t="s">
        <v>94</v>
      </c>
      <c r="T236" s="7" t="s">
        <v>529</v>
      </c>
      <c r="AE236" s="7">
        <v>0</v>
      </c>
      <c r="AF236" s="7">
        <v>0</v>
      </c>
      <c r="AG236" s="7">
        <v>0</v>
      </c>
      <c r="AH236" s="7">
        <v>0</v>
      </c>
      <c r="AI236" s="7">
        <v>1</v>
      </c>
      <c r="AJ236" s="7">
        <v>0</v>
      </c>
      <c r="AK236" s="7">
        <v>0</v>
      </c>
      <c r="AL236" s="7">
        <v>0</v>
      </c>
      <c r="AM236" s="7">
        <v>0</v>
      </c>
      <c r="AN236" s="7" t="s">
        <v>91</v>
      </c>
      <c r="AO236" s="7">
        <v>0.5</v>
      </c>
      <c r="AP236" s="7">
        <v>24500</v>
      </c>
      <c r="AQ236" s="7">
        <v>12250</v>
      </c>
      <c r="AT236" s="7" t="s">
        <v>206</v>
      </c>
      <c r="AU236" s="7">
        <v>640</v>
      </c>
      <c r="AV236" s="7">
        <v>0</v>
      </c>
      <c r="AW236" s="7">
        <v>0</v>
      </c>
      <c r="AX236" s="7">
        <v>0</v>
      </c>
      <c r="AY236" s="7">
        <v>0</v>
      </c>
    </row>
    <row r="237" spans="1:51" ht="13.5" customHeight="1" x14ac:dyDescent="0.25">
      <c r="A237" s="7" t="s">
        <v>550</v>
      </c>
      <c r="B237" s="8"/>
      <c r="C237" s="8"/>
      <c r="D237" s="7" t="s">
        <v>91</v>
      </c>
      <c r="E237" s="7" t="s">
        <v>99</v>
      </c>
      <c r="F237" s="8"/>
      <c r="G237" s="8"/>
      <c r="H237" s="8"/>
      <c r="I237" s="8"/>
      <c r="J237" s="8"/>
      <c r="K237" s="8"/>
      <c r="L237" s="8"/>
      <c r="M237" s="8"/>
      <c r="N237" s="7">
        <v>7</v>
      </c>
      <c r="O237" s="7" t="s">
        <v>85</v>
      </c>
      <c r="P237" s="7">
        <v>0.5</v>
      </c>
      <c r="Q237" s="8" t="s">
        <v>543</v>
      </c>
      <c r="R237" s="8">
        <v>16000</v>
      </c>
      <c r="S237" s="7" t="s">
        <v>94</v>
      </c>
      <c r="T237" s="7" t="s">
        <v>529</v>
      </c>
      <c r="AE237" s="7">
        <v>0</v>
      </c>
      <c r="AF237" s="7">
        <v>0</v>
      </c>
      <c r="AG237" s="7">
        <v>0</v>
      </c>
      <c r="AH237" s="7">
        <v>0</v>
      </c>
      <c r="AI237" s="7">
        <v>1</v>
      </c>
      <c r="AJ237" s="7">
        <v>0</v>
      </c>
      <c r="AK237" s="7">
        <v>0</v>
      </c>
      <c r="AL237" s="7">
        <v>0</v>
      </c>
      <c r="AM237" s="7">
        <v>0</v>
      </c>
      <c r="AN237" s="7" t="s">
        <v>91</v>
      </c>
      <c r="AO237" s="7">
        <v>0.5</v>
      </c>
      <c r="AP237" s="7">
        <v>32000</v>
      </c>
      <c r="AQ237" s="7">
        <v>16000</v>
      </c>
      <c r="AT237" s="7" t="s">
        <v>206</v>
      </c>
      <c r="AU237" s="7">
        <v>641</v>
      </c>
      <c r="AV237" s="7">
        <v>0</v>
      </c>
      <c r="AW237" s="7">
        <v>0</v>
      </c>
      <c r="AX237" s="7">
        <v>0</v>
      </c>
      <c r="AY237" s="7">
        <v>0</v>
      </c>
    </row>
    <row r="238" spans="1:51" ht="13.5" customHeight="1" x14ac:dyDescent="0.25">
      <c r="A238" s="7" t="s">
        <v>551</v>
      </c>
      <c r="B238" s="8"/>
      <c r="C238" s="8"/>
      <c r="D238" s="7" t="s">
        <v>91</v>
      </c>
      <c r="E238" s="7" t="s">
        <v>99</v>
      </c>
      <c r="F238" s="8"/>
      <c r="G238" s="8"/>
      <c r="H238" s="8"/>
      <c r="I238" s="8"/>
      <c r="J238" s="8"/>
      <c r="K238" s="8"/>
      <c r="L238" s="8"/>
      <c r="M238" s="8"/>
      <c r="N238" s="7">
        <v>7</v>
      </c>
      <c r="O238" s="7" t="s">
        <v>85</v>
      </c>
      <c r="P238" s="7">
        <v>0.5</v>
      </c>
      <c r="Q238" s="7" t="s">
        <v>543</v>
      </c>
      <c r="R238" s="7">
        <v>20250</v>
      </c>
      <c r="S238" s="7" t="s">
        <v>94</v>
      </c>
      <c r="T238" s="7" t="s">
        <v>529</v>
      </c>
      <c r="AE238" s="7">
        <v>0</v>
      </c>
      <c r="AF238" s="7">
        <v>0</v>
      </c>
      <c r="AG238" s="7">
        <v>0</v>
      </c>
      <c r="AH238" s="7">
        <v>0</v>
      </c>
      <c r="AI238" s="7">
        <v>1</v>
      </c>
      <c r="AJ238" s="7">
        <v>0</v>
      </c>
      <c r="AK238" s="7">
        <v>0</v>
      </c>
      <c r="AL238" s="7">
        <v>0</v>
      </c>
      <c r="AM238" s="7">
        <v>0</v>
      </c>
      <c r="AN238" s="7" t="s">
        <v>91</v>
      </c>
      <c r="AO238" s="7">
        <v>0.5</v>
      </c>
      <c r="AP238" s="7">
        <v>40500</v>
      </c>
      <c r="AQ238" s="7">
        <v>20250</v>
      </c>
      <c r="AT238" s="7" t="s">
        <v>206</v>
      </c>
      <c r="AU238" s="7">
        <v>642</v>
      </c>
      <c r="AV238" s="7">
        <v>0</v>
      </c>
      <c r="AW238" s="7">
        <v>0</v>
      </c>
      <c r="AX238" s="7">
        <v>0</v>
      </c>
      <c r="AY238" s="7">
        <v>0</v>
      </c>
    </row>
    <row r="239" spans="1:51" ht="13.5" customHeight="1" x14ac:dyDescent="0.25">
      <c r="A239" s="7" t="s">
        <v>552</v>
      </c>
      <c r="B239" s="8"/>
      <c r="C239" s="8"/>
      <c r="D239" s="7" t="s">
        <v>91</v>
      </c>
      <c r="E239" s="7" t="s">
        <v>126</v>
      </c>
      <c r="G239" s="8"/>
      <c r="H239" s="8"/>
      <c r="I239" s="7" t="s">
        <v>538</v>
      </c>
      <c r="J239" s="8"/>
      <c r="K239" s="11"/>
      <c r="L239" s="11"/>
      <c r="M239" s="11"/>
      <c r="N239" s="7">
        <v>9</v>
      </c>
      <c r="O239" s="7" t="s">
        <v>85</v>
      </c>
      <c r="P239" s="7">
        <v>1</v>
      </c>
      <c r="Q239" s="8" t="s">
        <v>553</v>
      </c>
      <c r="R239" s="8">
        <v>1125</v>
      </c>
      <c r="S239" s="7" t="s">
        <v>94</v>
      </c>
      <c r="T239" s="7" t="s">
        <v>529</v>
      </c>
      <c r="AE239" s="7">
        <v>0</v>
      </c>
      <c r="AF239" s="7">
        <v>0</v>
      </c>
      <c r="AG239" s="7">
        <v>0</v>
      </c>
      <c r="AH239" s="7">
        <v>1</v>
      </c>
      <c r="AI239" s="7">
        <v>0</v>
      </c>
      <c r="AJ239" s="7">
        <v>0</v>
      </c>
      <c r="AK239" s="7">
        <v>0</v>
      </c>
      <c r="AL239" s="7">
        <v>0</v>
      </c>
      <c r="AM239" s="7">
        <v>0</v>
      </c>
      <c r="AN239" s="7" t="s">
        <v>91</v>
      </c>
      <c r="AO239" s="7">
        <v>1</v>
      </c>
      <c r="AP239" s="7">
        <v>2250</v>
      </c>
      <c r="AQ239" s="7">
        <v>1125</v>
      </c>
      <c r="AT239" s="7" t="s">
        <v>206</v>
      </c>
      <c r="AU239" s="7">
        <v>643</v>
      </c>
      <c r="AV239" s="7">
        <v>0</v>
      </c>
      <c r="AW239" s="7">
        <v>0</v>
      </c>
      <c r="AX239" s="7">
        <v>0</v>
      </c>
      <c r="AY239" s="7">
        <v>0</v>
      </c>
    </row>
    <row r="240" spans="1:51" ht="13.5" customHeight="1" x14ac:dyDescent="0.25">
      <c r="A240" s="7" t="s">
        <v>554</v>
      </c>
      <c r="B240" s="8"/>
      <c r="C240" s="8"/>
      <c r="D240" s="7" t="s">
        <v>91</v>
      </c>
      <c r="E240" s="7" t="s">
        <v>92</v>
      </c>
      <c r="F240" s="8"/>
      <c r="G240" s="8"/>
      <c r="H240" s="8"/>
      <c r="I240" s="8"/>
      <c r="J240" s="8"/>
      <c r="K240" s="8"/>
      <c r="L240" s="8"/>
      <c r="M240" s="8"/>
      <c r="N240" s="7">
        <v>10</v>
      </c>
      <c r="O240" s="7" t="s">
        <v>85</v>
      </c>
      <c r="P240" s="7" t="s">
        <v>107</v>
      </c>
      <c r="Q240" s="7" t="s">
        <v>555</v>
      </c>
      <c r="R240" s="7">
        <v>1000</v>
      </c>
      <c r="S240" s="7" t="s">
        <v>94</v>
      </c>
      <c r="T240" s="7" t="s">
        <v>529</v>
      </c>
      <c r="AE240" s="7">
        <v>0</v>
      </c>
      <c r="AF240" s="7">
        <v>0</v>
      </c>
      <c r="AG240" s="7">
        <v>0</v>
      </c>
      <c r="AH240" s="7">
        <v>0</v>
      </c>
      <c r="AI240" s="7">
        <v>0</v>
      </c>
      <c r="AJ240" s="7">
        <v>0</v>
      </c>
      <c r="AK240" s="7">
        <v>0</v>
      </c>
      <c r="AL240" s="7">
        <v>0</v>
      </c>
      <c r="AM240" s="7">
        <v>1</v>
      </c>
      <c r="AN240" s="7" t="s">
        <v>91</v>
      </c>
      <c r="AO240" s="7">
        <v>0</v>
      </c>
      <c r="AP240" s="7">
        <v>2000</v>
      </c>
      <c r="AQ240" s="7">
        <v>1000</v>
      </c>
      <c r="AT240" s="7" t="s">
        <v>206</v>
      </c>
      <c r="AU240" s="7">
        <v>644</v>
      </c>
      <c r="AV240" s="7">
        <v>0</v>
      </c>
      <c r="AW240" s="7">
        <v>0</v>
      </c>
      <c r="AX240" s="7">
        <v>0</v>
      </c>
      <c r="AY240" s="7">
        <v>0</v>
      </c>
    </row>
    <row r="241" spans="1:51" ht="13.5" customHeight="1" x14ac:dyDescent="0.25">
      <c r="A241" s="7" t="s">
        <v>556</v>
      </c>
      <c r="B241" s="8"/>
      <c r="C241" s="8"/>
      <c r="D241" s="7" t="s">
        <v>91</v>
      </c>
      <c r="E241" s="7" t="s">
        <v>157</v>
      </c>
      <c r="F241" s="8"/>
      <c r="G241" s="8"/>
      <c r="H241" s="8"/>
      <c r="I241" s="8"/>
      <c r="J241" s="8"/>
      <c r="K241" s="8"/>
      <c r="L241" s="8"/>
      <c r="M241" s="8"/>
      <c r="N241" s="7">
        <v>12</v>
      </c>
      <c r="O241" s="7" t="s">
        <v>85</v>
      </c>
      <c r="P241" s="7">
        <v>1</v>
      </c>
      <c r="Q241" s="7" t="s">
        <v>557</v>
      </c>
      <c r="R241" s="7">
        <v>4306</v>
      </c>
      <c r="S241" s="7" t="s">
        <v>87</v>
      </c>
      <c r="T241" s="7" t="s">
        <v>529</v>
      </c>
      <c r="AE241" s="7">
        <v>0</v>
      </c>
      <c r="AF241" s="7">
        <v>0</v>
      </c>
      <c r="AG241" s="7">
        <v>0</v>
      </c>
      <c r="AH241" s="7">
        <v>0</v>
      </c>
      <c r="AI241" s="7">
        <v>0</v>
      </c>
      <c r="AJ241" s="7">
        <v>0</v>
      </c>
      <c r="AK241" s="7">
        <v>1</v>
      </c>
      <c r="AL241" s="7">
        <v>0</v>
      </c>
      <c r="AM241" s="7">
        <v>0</v>
      </c>
      <c r="AN241" s="7" t="s">
        <v>91</v>
      </c>
      <c r="AO241" s="7">
        <v>1</v>
      </c>
      <c r="AP241" s="7">
        <v>7806</v>
      </c>
      <c r="AQ241" s="7">
        <v>4306</v>
      </c>
      <c r="AS241" s="7" t="s">
        <v>558</v>
      </c>
      <c r="AT241" s="7" t="s">
        <v>206</v>
      </c>
      <c r="AU241" s="7">
        <v>645</v>
      </c>
      <c r="AV241" s="7">
        <v>0</v>
      </c>
      <c r="AW241" s="7">
        <v>0</v>
      </c>
      <c r="AX241" s="7">
        <v>0</v>
      </c>
      <c r="AY241" s="7">
        <v>0</v>
      </c>
    </row>
    <row r="242" spans="1:51" ht="13.5" customHeight="1" x14ac:dyDescent="0.25">
      <c r="A242" s="7" t="s">
        <v>559</v>
      </c>
      <c r="B242" s="8"/>
      <c r="C242" s="8"/>
      <c r="D242" s="7" t="s">
        <v>91</v>
      </c>
      <c r="E242" s="7" t="s">
        <v>92</v>
      </c>
      <c r="F242" s="8"/>
      <c r="G242" s="8"/>
      <c r="H242" s="8"/>
      <c r="I242" s="8"/>
      <c r="J242" s="8"/>
      <c r="K242" s="8"/>
      <c r="L242" s="8"/>
      <c r="M242" s="8"/>
      <c r="N242" s="7">
        <v>8</v>
      </c>
      <c r="O242" s="7" t="s">
        <v>85</v>
      </c>
      <c r="P242" s="7">
        <v>5</v>
      </c>
      <c r="Q242" s="7" t="s">
        <v>560</v>
      </c>
      <c r="R242" s="7">
        <v>2500</v>
      </c>
      <c r="S242" s="7" t="s">
        <v>561</v>
      </c>
      <c r="T242" s="7" t="s">
        <v>529</v>
      </c>
      <c r="AE242" s="7">
        <v>0</v>
      </c>
      <c r="AF242" s="7">
        <v>0</v>
      </c>
      <c r="AG242" s="7">
        <v>0</v>
      </c>
      <c r="AH242" s="7">
        <v>0</v>
      </c>
      <c r="AI242" s="7">
        <v>0</v>
      </c>
      <c r="AJ242" s="7">
        <v>0</v>
      </c>
      <c r="AK242" s="7">
        <v>0</v>
      </c>
      <c r="AL242" s="7">
        <v>0</v>
      </c>
      <c r="AM242" s="7">
        <v>1</v>
      </c>
      <c r="AN242" s="7" t="s">
        <v>91</v>
      </c>
      <c r="AO242" s="7">
        <v>5</v>
      </c>
      <c r="AP242" s="7">
        <v>5000</v>
      </c>
      <c r="AQ242" s="7">
        <v>2500</v>
      </c>
      <c r="AT242" s="7" t="s">
        <v>206</v>
      </c>
      <c r="AU242" s="7">
        <v>646</v>
      </c>
      <c r="AV242" s="7">
        <v>0</v>
      </c>
      <c r="AW242" s="7">
        <v>0</v>
      </c>
      <c r="AX242" s="7">
        <v>0</v>
      </c>
      <c r="AY242" s="7">
        <v>0</v>
      </c>
    </row>
    <row r="243" spans="1:51" ht="13.5" customHeight="1" x14ac:dyDescent="0.25">
      <c r="A243" s="7" t="s">
        <v>562</v>
      </c>
      <c r="B243" s="8"/>
      <c r="C243" s="8"/>
      <c r="D243" s="7" t="s">
        <v>83</v>
      </c>
      <c r="E243" s="7" t="s">
        <v>99</v>
      </c>
      <c r="F243" s="8"/>
      <c r="G243" s="8"/>
      <c r="H243" s="8"/>
      <c r="I243" s="8"/>
      <c r="J243" s="8"/>
      <c r="K243" s="8"/>
      <c r="L243" s="8"/>
      <c r="M243" s="8"/>
      <c r="N243" s="7">
        <v>5</v>
      </c>
      <c r="O243" s="7" t="s">
        <v>106</v>
      </c>
      <c r="P243" s="7" t="s">
        <v>107</v>
      </c>
      <c r="Q243" s="7" t="s">
        <v>563</v>
      </c>
      <c r="R243" s="7">
        <v>1250</v>
      </c>
      <c r="S243" s="7" t="s">
        <v>94</v>
      </c>
      <c r="T243" s="7" t="s">
        <v>564</v>
      </c>
      <c r="AE243" s="7">
        <v>0</v>
      </c>
      <c r="AF243" s="7">
        <v>0</v>
      </c>
      <c r="AG243" s="7">
        <v>0</v>
      </c>
      <c r="AH243" s="7">
        <v>0</v>
      </c>
      <c r="AI243" s="7">
        <v>1</v>
      </c>
      <c r="AJ243" s="7">
        <v>0</v>
      </c>
      <c r="AK243" s="7">
        <v>0</v>
      </c>
      <c r="AL243" s="7">
        <v>0</v>
      </c>
      <c r="AM243" s="7">
        <v>0</v>
      </c>
      <c r="AN243" s="7" t="s">
        <v>83</v>
      </c>
      <c r="AO243" s="7">
        <v>0</v>
      </c>
      <c r="AP243" s="7">
        <v>2500</v>
      </c>
      <c r="AQ243" s="7">
        <v>1250</v>
      </c>
      <c r="AT243" s="7" t="s">
        <v>206</v>
      </c>
      <c r="AU243" s="7">
        <v>647</v>
      </c>
      <c r="AV243" s="7">
        <v>0</v>
      </c>
      <c r="AW243" s="7">
        <v>0</v>
      </c>
      <c r="AX243" s="7">
        <v>0</v>
      </c>
      <c r="AY243" s="7">
        <v>0</v>
      </c>
    </row>
    <row r="244" spans="1:51" ht="13.5" customHeight="1" x14ac:dyDescent="0.25">
      <c r="A244" s="7" t="s">
        <v>565</v>
      </c>
      <c r="B244" s="8"/>
      <c r="C244" s="8"/>
      <c r="D244" s="7" t="s">
        <v>91</v>
      </c>
      <c r="E244" s="7" t="s">
        <v>116</v>
      </c>
      <c r="F244" s="8"/>
      <c r="G244" s="8"/>
      <c r="H244" s="8"/>
      <c r="I244" s="8"/>
      <c r="J244" s="8"/>
      <c r="K244" s="8"/>
      <c r="L244" s="8"/>
      <c r="M244" s="8"/>
      <c r="N244" s="7">
        <v>8</v>
      </c>
      <c r="O244" s="7" t="s">
        <v>85</v>
      </c>
      <c r="P244" s="7" t="s">
        <v>107</v>
      </c>
      <c r="Q244" s="7" t="s">
        <v>566</v>
      </c>
      <c r="R244" s="8">
        <v>800</v>
      </c>
      <c r="S244" s="7" t="s">
        <v>94</v>
      </c>
      <c r="T244" s="7" t="s">
        <v>567</v>
      </c>
      <c r="AE244" s="7">
        <v>0</v>
      </c>
      <c r="AF244" s="7">
        <v>0</v>
      </c>
      <c r="AG244" s="7">
        <v>1</v>
      </c>
      <c r="AH244" s="7">
        <v>0</v>
      </c>
      <c r="AI244" s="7">
        <v>0</v>
      </c>
      <c r="AJ244" s="7">
        <v>0</v>
      </c>
      <c r="AK244" s="7">
        <v>0</v>
      </c>
      <c r="AL244" s="7">
        <v>0</v>
      </c>
      <c r="AM244" s="7">
        <v>0</v>
      </c>
      <c r="AN244" s="7" t="s">
        <v>91</v>
      </c>
      <c r="AO244" s="7">
        <v>0</v>
      </c>
      <c r="AP244" s="7">
        <v>1600</v>
      </c>
      <c r="AQ244" s="7">
        <v>800</v>
      </c>
      <c r="AT244" s="7" t="s">
        <v>206</v>
      </c>
      <c r="AU244" s="7">
        <v>648</v>
      </c>
      <c r="AV244" s="7">
        <v>0</v>
      </c>
      <c r="AW244" s="7">
        <v>0</v>
      </c>
      <c r="AX244" s="7">
        <v>0</v>
      </c>
      <c r="AY244" s="7">
        <v>0</v>
      </c>
    </row>
    <row r="245" spans="1:51" ht="13.5" customHeight="1" x14ac:dyDescent="0.25">
      <c r="A245" s="7" t="s">
        <v>568</v>
      </c>
      <c r="B245" s="8"/>
      <c r="C245" s="8"/>
      <c r="D245" s="8" t="s">
        <v>83</v>
      </c>
      <c r="E245" s="8" t="s">
        <v>92</v>
      </c>
      <c r="F245" s="8"/>
      <c r="G245" s="8"/>
      <c r="H245" s="8"/>
      <c r="I245" s="8"/>
      <c r="J245" s="8"/>
      <c r="K245" s="8"/>
      <c r="L245" s="8"/>
      <c r="M245" s="8"/>
      <c r="N245" s="7">
        <v>3</v>
      </c>
      <c r="O245" s="7" t="s">
        <v>162</v>
      </c>
      <c r="P245" s="7">
        <v>1</v>
      </c>
      <c r="Q245" s="8" t="s">
        <v>569</v>
      </c>
      <c r="R245" s="8">
        <v>1200</v>
      </c>
      <c r="S245" s="7" t="s">
        <v>94</v>
      </c>
      <c r="T245" s="7" t="s">
        <v>570</v>
      </c>
      <c r="AE245" s="7">
        <v>0</v>
      </c>
      <c r="AF245" s="7">
        <v>0</v>
      </c>
      <c r="AG245" s="7">
        <v>0</v>
      </c>
      <c r="AH245" s="7">
        <v>0</v>
      </c>
      <c r="AI245" s="7">
        <v>0</v>
      </c>
      <c r="AJ245" s="7">
        <v>0</v>
      </c>
      <c r="AK245" s="7">
        <v>0</v>
      </c>
      <c r="AL245" s="7">
        <v>0</v>
      </c>
      <c r="AM245" s="7">
        <v>1</v>
      </c>
      <c r="AN245" s="7" t="s">
        <v>83</v>
      </c>
      <c r="AO245" s="7">
        <v>1</v>
      </c>
      <c r="AP245" s="7">
        <v>2400</v>
      </c>
      <c r="AQ245" s="7">
        <v>1200</v>
      </c>
      <c r="AT245" s="7" t="s">
        <v>206</v>
      </c>
      <c r="AU245" s="7">
        <v>649</v>
      </c>
      <c r="AV245" s="7">
        <v>0</v>
      </c>
      <c r="AW245" s="7">
        <v>0</v>
      </c>
      <c r="AX245" s="7">
        <v>0</v>
      </c>
      <c r="AY245" s="7">
        <v>0</v>
      </c>
    </row>
    <row r="246" spans="1:51" ht="13.5" customHeight="1" x14ac:dyDescent="0.25">
      <c r="A246" s="7" t="s">
        <v>571</v>
      </c>
      <c r="B246" s="8"/>
      <c r="C246" s="8"/>
      <c r="D246" s="7" t="s">
        <v>83</v>
      </c>
      <c r="E246" s="7" t="s">
        <v>157</v>
      </c>
      <c r="F246" s="8"/>
      <c r="G246" s="8"/>
      <c r="H246" s="8"/>
      <c r="I246" s="8"/>
      <c r="J246" s="8"/>
      <c r="K246" s="8"/>
      <c r="L246" s="8"/>
      <c r="M246" s="8"/>
      <c r="N246" s="7">
        <v>5</v>
      </c>
      <c r="O246" s="7" t="s">
        <v>85</v>
      </c>
      <c r="P246" s="7">
        <v>10</v>
      </c>
      <c r="Q246" s="7" t="s">
        <v>572</v>
      </c>
      <c r="R246" s="7">
        <v>3200</v>
      </c>
      <c r="S246" s="7" t="s">
        <v>94</v>
      </c>
      <c r="T246" s="7" t="s">
        <v>570</v>
      </c>
      <c r="AE246" s="7">
        <v>0</v>
      </c>
      <c r="AF246" s="7">
        <v>0</v>
      </c>
      <c r="AG246" s="7">
        <v>0</v>
      </c>
      <c r="AH246" s="7">
        <v>0</v>
      </c>
      <c r="AI246" s="7">
        <v>0</v>
      </c>
      <c r="AJ246" s="7">
        <v>0</v>
      </c>
      <c r="AK246" s="7">
        <v>1</v>
      </c>
      <c r="AL246" s="7">
        <v>0</v>
      </c>
      <c r="AM246" s="7">
        <v>0</v>
      </c>
      <c r="AN246" s="7" t="s">
        <v>83</v>
      </c>
      <c r="AO246" s="7">
        <v>10</v>
      </c>
      <c r="AP246" s="7">
        <v>6400</v>
      </c>
      <c r="AQ246" s="7">
        <v>3200</v>
      </c>
      <c r="AT246" s="7" t="s">
        <v>206</v>
      </c>
      <c r="AU246" s="7">
        <v>650</v>
      </c>
      <c r="AV246" s="7">
        <v>0</v>
      </c>
      <c r="AW246" s="7">
        <v>0</v>
      </c>
      <c r="AX246" s="7">
        <v>0</v>
      </c>
      <c r="AY246" s="7">
        <v>0</v>
      </c>
    </row>
    <row r="247" spans="1:51" ht="13.5" customHeight="1" x14ac:dyDescent="0.25">
      <c r="A247" s="7" t="s">
        <v>573</v>
      </c>
      <c r="B247" s="8"/>
      <c r="C247" s="8"/>
      <c r="D247" s="7" t="s">
        <v>83</v>
      </c>
      <c r="E247" s="7" t="s">
        <v>92</v>
      </c>
      <c r="F247" s="8"/>
      <c r="G247" s="8"/>
      <c r="H247" s="8"/>
      <c r="I247" s="8"/>
      <c r="J247" s="8"/>
      <c r="K247" s="8"/>
      <c r="L247" s="8"/>
      <c r="M247" s="8"/>
      <c r="N247" s="7">
        <v>3</v>
      </c>
      <c r="O247" s="7" t="s">
        <v>96</v>
      </c>
      <c r="P247" s="7">
        <v>1</v>
      </c>
      <c r="Q247" s="7" t="s">
        <v>574</v>
      </c>
      <c r="R247" s="7">
        <v>3000</v>
      </c>
      <c r="S247" s="7" t="s">
        <v>94</v>
      </c>
      <c r="T247" s="7" t="s">
        <v>570</v>
      </c>
      <c r="AE247" s="7">
        <v>0</v>
      </c>
      <c r="AF247" s="7">
        <v>0</v>
      </c>
      <c r="AG247" s="7">
        <v>0</v>
      </c>
      <c r="AH247" s="7">
        <v>0</v>
      </c>
      <c r="AI247" s="7">
        <v>0</v>
      </c>
      <c r="AJ247" s="7">
        <v>0</v>
      </c>
      <c r="AK247" s="7">
        <v>0</v>
      </c>
      <c r="AL247" s="7">
        <v>0</v>
      </c>
      <c r="AM247" s="7">
        <v>1</v>
      </c>
      <c r="AN247" s="7" t="s">
        <v>83</v>
      </c>
      <c r="AO247" s="7">
        <v>1</v>
      </c>
      <c r="AP247" s="7">
        <v>6000</v>
      </c>
      <c r="AQ247" s="7">
        <v>3000</v>
      </c>
      <c r="AT247" s="7" t="s">
        <v>206</v>
      </c>
      <c r="AU247" s="7">
        <v>651</v>
      </c>
      <c r="AV247" s="7">
        <v>0</v>
      </c>
      <c r="AW247" s="7">
        <v>0</v>
      </c>
      <c r="AX247" s="7">
        <v>0</v>
      </c>
      <c r="AY247" s="7">
        <v>0</v>
      </c>
    </row>
    <row r="248" spans="1:51" ht="13.5" customHeight="1" x14ac:dyDescent="0.25">
      <c r="A248" s="7" t="s">
        <v>575</v>
      </c>
      <c r="B248" s="8"/>
      <c r="C248" s="8"/>
      <c r="D248" s="7" t="s">
        <v>83</v>
      </c>
      <c r="E248" s="7" t="s">
        <v>84</v>
      </c>
      <c r="F248" s="8"/>
      <c r="G248" s="8"/>
      <c r="H248" s="8"/>
      <c r="I248" s="8"/>
      <c r="J248" s="8"/>
      <c r="K248" s="8"/>
      <c r="L248" s="8"/>
      <c r="M248" s="8"/>
      <c r="N248" s="7">
        <v>3</v>
      </c>
      <c r="O248" s="7" t="s">
        <v>85</v>
      </c>
      <c r="P248" s="7">
        <v>2</v>
      </c>
      <c r="Q248" s="7" t="s">
        <v>576</v>
      </c>
      <c r="R248" s="7" t="s">
        <v>577</v>
      </c>
      <c r="S248" s="7" t="s">
        <v>87</v>
      </c>
      <c r="T248" s="7" t="s">
        <v>570</v>
      </c>
      <c r="AE248" s="7">
        <v>0</v>
      </c>
      <c r="AF248" s="7">
        <v>0</v>
      </c>
      <c r="AG248" s="7">
        <v>0</v>
      </c>
      <c r="AH248" s="7">
        <v>0</v>
      </c>
      <c r="AI248" s="7">
        <v>0</v>
      </c>
      <c r="AJ248" s="7">
        <v>0</v>
      </c>
      <c r="AK248" s="7">
        <v>0</v>
      </c>
      <c r="AL248" s="7">
        <v>1</v>
      </c>
      <c r="AM248" s="7">
        <v>0</v>
      </c>
      <c r="AN248" s="7" t="s">
        <v>83</v>
      </c>
      <c r="AO248" s="7">
        <v>2</v>
      </c>
      <c r="AP248" s="7">
        <v>5550</v>
      </c>
      <c r="AQ248" s="7">
        <v>2930</v>
      </c>
      <c r="AS248" s="8" t="s">
        <v>578</v>
      </c>
      <c r="AT248" s="7" t="s">
        <v>206</v>
      </c>
      <c r="AU248" s="7">
        <v>652</v>
      </c>
      <c r="AV248" s="7">
        <v>0</v>
      </c>
      <c r="AW248" s="7">
        <v>0</v>
      </c>
      <c r="AX248" s="7">
        <v>0</v>
      </c>
      <c r="AY248" s="7">
        <v>0</v>
      </c>
    </row>
    <row r="249" spans="1:51" ht="13.5" customHeight="1" x14ac:dyDescent="0.25">
      <c r="A249" s="7" t="s">
        <v>579</v>
      </c>
      <c r="B249" s="8"/>
      <c r="C249" s="8"/>
      <c r="D249" s="7" t="s">
        <v>120</v>
      </c>
      <c r="E249" s="7" t="s">
        <v>92</v>
      </c>
      <c r="F249" s="8"/>
      <c r="G249" s="8"/>
      <c r="H249" s="8"/>
      <c r="I249" s="8"/>
      <c r="J249" s="8"/>
      <c r="K249" s="8"/>
      <c r="L249" s="8"/>
      <c r="M249" s="8"/>
      <c r="N249" s="7">
        <v>15</v>
      </c>
      <c r="O249" s="7" t="s">
        <v>196</v>
      </c>
      <c r="P249" s="7">
        <v>5</v>
      </c>
      <c r="Q249" s="7" t="s">
        <v>580</v>
      </c>
      <c r="R249" s="7">
        <v>9733</v>
      </c>
      <c r="S249" s="7" t="s">
        <v>185</v>
      </c>
      <c r="T249" s="7" t="s">
        <v>570</v>
      </c>
      <c r="AE249" s="7">
        <v>0</v>
      </c>
      <c r="AF249" s="7">
        <v>0</v>
      </c>
      <c r="AG249" s="7">
        <v>0</v>
      </c>
      <c r="AH249" s="7">
        <v>0</v>
      </c>
      <c r="AI249" s="7">
        <v>0</v>
      </c>
      <c r="AJ249" s="7">
        <v>0</v>
      </c>
      <c r="AK249" s="7">
        <v>0</v>
      </c>
      <c r="AL249" s="7">
        <v>0</v>
      </c>
      <c r="AM249" s="7">
        <v>1</v>
      </c>
      <c r="AN249" s="7" t="s">
        <v>120</v>
      </c>
      <c r="AO249" s="7">
        <v>5</v>
      </c>
      <c r="AP249" s="7">
        <v>19393</v>
      </c>
      <c r="AQ249" s="7">
        <v>9733</v>
      </c>
      <c r="AS249" s="8" t="s">
        <v>581</v>
      </c>
      <c r="AT249" s="7" t="s">
        <v>206</v>
      </c>
      <c r="AU249" s="7">
        <v>653</v>
      </c>
      <c r="AV249" s="7">
        <v>0</v>
      </c>
      <c r="AW249" s="7">
        <v>0</v>
      </c>
      <c r="AX249" s="7">
        <v>0</v>
      </c>
      <c r="AY249" s="7">
        <v>0</v>
      </c>
    </row>
    <row r="250" spans="1:51" ht="13.5" customHeight="1" x14ac:dyDescent="0.25">
      <c r="A250" s="7" t="s">
        <v>582</v>
      </c>
      <c r="B250" s="8"/>
      <c r="C250" s="8"/>
      <c r="D250" s="7" t="s">
        <v>91</v>
      </c>
      <c r="E250" s="7" t="s">
        <v>99</v>
      </c>
      <c r="F250" s="8"/>
      <c r="G250" s="8"/>
      <c r="H250" s="8"/>
      <c r="I250" s="8"/>
      <c r="J250" s="8"/>
      <c r="K250" s="8"/>
      <c r="L250" s="8"/>
      <c r="M250" s="8"/>
      <c r="N250" s="7">
        <v>11</v>
      </c>
      <c r="O250" s="7" t="s">
        <v>85</v>
      </c>
      <c r="P250" s="7">
        <v>5</v>
      </c>
      <c r="Q250" s="7" t="s">
        <v>583</v>
      </c>
      <c r="R250" s="7">
        <v>19525</v>
      </c>
      <c r="S250" s="7" t="s">
        <v>444</v>
      </c>
      <c r="T250" s="7" t="s">
        <v>570</v>
      </c>
      <c r="AE250" s="7">
        <v>0</v>
      </c>
      <c r="AF250" s="7">
        <v>0</v>
      </c>
      <c r="AG250" s="7">
        <v>0</v>
      </c>
      <c r="AH250" s="7">
        <v>0</v>
      </c>
      <c r="AI250" s="7">
        <v>1</v>
      </c>
      <c r="AJ250" s="7">
        <v>0</v>
      </c>
      <c r="AK250" s="7">
        <v>0</v>
      </c>
      <c r="AL250" s="7">
        <v>0</v>
      </c>
      <c r="AM250" s="7">
        <v>0</v>
      </c>
      <c r="AN250" s="7" t="s">
        <v>91</v>
      </c>
      <c r="AO250" s="7">
        <v>5</v>
      </c>
      <c r="AP250" s="7">
        <v>39050</v>
      </c>
      <c r="AQ250" s="7">
        <v>19525</v>
      </c>
      <c r="AS250" s="8" t="s">
        <v>488</v>
      </c>
      <c r="AT250" s="7" t="s">
        <v>206</v>
      </c>
      <c r="AU250" s="7">
        <v>654</v>
      </c>
      <c r="AV250" s="7">
        <v>0</v>
      </c>
      <c r="AW250" s="7">
        <v>0</v>
      </c>
      <c r="AX250" s="7">
        <v>0</v>
      </c>
      <c r="AY250" s="7">
        <v>0</v>
      </c>
    </row>
    <row r="251" spans="1:51" ht="13.5" customHeight="1" x14ac:dyDescent="0.25">
      <c r="A251" s="7" t="s">
        <v>584</v>
      </c>
      <c r="B251" s="8"/>
      <c r="C251" s="8"/>
      <c r="D251" s="7" t="s">
        <v>91</v>
      </c>
      <c r="E251" s="7" t="s">
        <v>99</v>
      </c>
      <c r="F251" s="7" t="s">
        <v>92</v>
      </c>
      <c r="H251" s="8"/>
      <c r="I251" s="8"/>
      <c r="J251" s="8"/>
      <c r="K251" s="8"/>
      <c r="L251" s="8"/>
      <c r="M251" s="8"/>
      <c r="N251" s="7">
        <v>7</v>
      </c>
      <c r="O251" s="7" t="s">
        <v>85</v>
      </c>
      <c r="P251" s="7">
        <v>3</v>
      </c>
      <c r="Q251" s="7" t="s">
        <v>585</v>
      </c>
      <c r="R251" s="7">
        <v>4425</v>
      </c>
      <c r="S251" s="7" t="s">
        <v>94</v>
      </c>
      <c r="T251" s="7" t="s">
        <v>586</v>
      </c>
      <c r="AE251" s="7">
        <v>0</v>
      </c>
      <c r="AF251" s="7">
        <v>0</v>
      </c>
      <c r="AG251" s="7">
        <v>0</v>
      </c>
      <c r="AH251" s="7">
        <v>0</v>
      </c>
      <c r="AI251" s="7">
        <v>1</v>
      </c>
      <c r="AJ251" s="7">
        <v>0</v>
      </c>
      <c r="AK251" s="7">
        <v>0</v>
      </c>
      <c r="AL251" s="7">
        <v>0</v>
      </c>
      <c r="AM251" s="7">
        <v>1</v>
      </c>
      <c r="AN251" s="7" t="s">
        <v>91</v>
      </c>
      <c r="AO251" s="7">
        <v>3</v>
      </c>
      <c r="AP251" s="7">
        <v>8850</v>
      </c>
      <c r="AQ251" s="7">
        <v>4425</v>
      </c>
      <c r="AT251" s="7" t="s">
        <v>206</v>
      </c>
      <c r="AU251" s="7">
        <v>655</v>
      </c>
      <c r="AV251" s="7">
        <v>0</v>
      </c>
      <c r="AW251" s="7">
        <v>0</v>
      </c>
      <c r="AX251" s="7">
        <v>0</v>
      </c>
      <c r="AY251" s="7">
        <v>0</v>
      </c>
    </row>
    <row r="252" spans="1:51" ht="13.5" customHeight="1" x14ac:dyDescent="0.25">
      <c r="A252" s="7" t="s">
        <v>587</v>
      </c>
      <c r="B252" s="8"/>
      <c r="C252" s="8"/>
      <c r="D252" s="7" t="s">
        <v>120</v>
      </c>
      <c r="E252" s="7" t="s">
        <v>99</v>
      </c>
      <c r="F252" s="7" t="s">
        <v>92</v>
      </c>
      <c r="H252" s="8"/>
      <c r="I252" s="8"/>
      <c r="J252" s="8"/>
      <c r="K252" s="8"/>
      <c r="L252" s="8"/>
      <c r="M252" s="8"/>
      <c r="N252" s="7">
        <v>12</v>
      </c>
      <c r="O252" s="7" t="s">
        <v>146</v>
      </c>
      <c r="P252" s="7">
        <v>2</v>
      </c>
      <c r="Q252" s="7" t="s">
        <v>588</v>
      </c>
      <c r="R252" s="7">
        <v>14950</v>
      </c>
      <c r="S252" s="7" t="s">
        <v>94</v>
      </c>
      <c r="T252" s="7" t="s">
        <v>586</v>
      </c>
      <c r="AE252" s="7">
        <v>0</v>
      </c>
      <c r="AF252" s="7">
        <v>0</v>
      </c>
      <c r="AG252" s="7">
        <v>0</v>
      </c>
      <c r="AH252" s="7">
        <v>0</v>
      </c>
      <c r="AI252" s="7">
        <v>1</v>
      </c>
      <c r="AJ252" s="7">
        <v>0</v>
      </c>
      <c r="AK252" s="7">
        <v>0</v>
      </c>
      <c r="AL252" s="7">
        <v>0</v>
      </c>
      <c r="AM252" s="7">
        <v>1</v>
      </c>
      <c r="AN252" s="7" t="s">
        <v>120</v>
      </c>
      <c r="AO252" s="7">
        <v>2</v>
      </c>
      <c r="AP252" s="7">
        <v>29900</v>
      </c>
      <c r="AQ252" s="7">
        <v>14950</v>
      </c>
      <c r="AT252" s="7" t="s">
        <v>206</v>
      </c>
      <c r="AU252" s="7">
        <v>657</v>
      </c>
      <c r="AV252" s="7">
        <v>0</v>
      </c>
      <c r="AW252" s="7">
        <v>0</v>
      </c>
      <c r="AX252" s="7">
        <v>0</v>
      </c>
      <c r="AY252" s="7">
        <v>0</v>
      </c>
    </row>
    <row r="253" spans="1:51" ht="13.5" customHeight="1" x14ac:dyDescent="0.25">
      <c r="A253" s="7" t="s">
        <v>589</v>
      </c>
      <c r="B253" s="8"/>
      <c r="C253" s="8"/>
      <c r="D253" s="7" t="s">
        <v>120</v>
      </c>
      <c r="E253" s="7" t="s">
        <v>116</v>
      </c>
      <c r="F253" s="7" t="s">
        <v>92</v>
      </c>
      <c r="H253" s="8"/>
      <c r="I253" s="8"/>
      <c r="J253" s="8"/>
      <c r="K253" s="8"/>
      <c r="L253" s="8"/>
      <c r="M253" s="8"/>
      <c r="N253" s="7">
        <v>13</v>
      </c>
      <c r="O253" s="7" t="s">
        <v>85</v>
      </c>
      <c r="P253" s="7">
        <v>5</v>
      </c>
      <c r="Q253" s="7" t="s">
        <v>590</v>
      </c>
      <c r="R253" s="7">
        <v>31430</v>
      </c>
      <c r="S253" s="7" t="s">
        <v>444</v>
      </c>
      <c r="T253" s="7" t="s">
        <v>586</v>
      </c>
      <c r="AE253" s="7">
        <v>0</v>
      </c>
      <c r="AF253" s="7">
        <v>0</v>
      </c>
      <c r="AG253" s="7">
        <v>1</v>
      </c>
      <c r="AH253" s="7">
        <v>0</v>
      </c>
      <c r="AI253" s="7">
        <v>0</v>
      </c>
      <c r="AJ253" s="7">
        <v>0</v>
      </c>
      <c r="AK253" s="7">
        <v>0</v>
      </c>
      <c r="AL253" s="7">
        <v>0</v>
      </c>
      <c r="AM253" s="7">
        <v>1</v>
      </c>
      <c r="AN253" s="7" t="s">
        <v>120</v>
      </c>
      <c r="AO253" s="7">
        <v>5</v>
      </c>
      <c r="AP253" s="7">
        <v>63180</v>
      </c>
      <c r="AQ253" s="7">
        <v>31430</v>
      </c>
      <c r="AS253" s="7" t="s">
        <v>488</v>
      </c>
      <c r="AT253" s="7" t="s">
        <v>206</v>
      </c>
      <c r="AU253" s="7">
        <v>658</v>
      </c>
      <c r="AV253" s="7">
        <v>0</v>
      </c>
      <c r="AW253" s="7">
        <v>0</v>
      </c>
      <c r="AX253" s="7">
        <v>0</v>
      </c>
      <c r="AY253" s="7">
        <v>0</v>
      </c>
    </row>
    <row r="254" spans="1:51" ht="13.5" customHeight="1" x14ac:dyDescent="0.25">
      <c r="A254" s="7" t="s">
        <v>591</v>
      </c>
      <c r="B254" s="8"/>
      <c r="C254" s="8"/>
      <c r="D254" s="7" t="s">
        <v>91</v>
      </c>
      <c r="E254" s="7" t="s">
        <v>92</v>
      </c>
      <c r="G254" s="8"/>
      <c r="H254" s="8"/>
      <c r="I254" s="8"/>
      <c r="J254" s="8"/>
      <c r="K254" s="8"/>
      <c r="L254" s="8"/>
      <c r="M254" s="8"/>
      <c r="N254" s="7">
        <v>8</v>
      </c>
      <c r="O254" s="7" t="s">
        <v>85</v>
      </c>
      <c r="P254" s="7">
        <v>1</v>
      </c>
      <c r="Q254" s="7" t="s">
        <v>394</v>
      </c>
      <c r="R254" s="7">
        <v>3500</v>
      </c>
      <c r="S254" s="7" t="s">
        <v>94</v>
      </c>
      <c r="T254" s="7" t="s">
        <v>586</v>
      </c>
      <c r="AE254" s="7">
        <v>0</v>
      </c>
      <c r="AF254" s="7">
        <v>0</v>
      </c>
      <c r="AG254" s="7">
        <v>0</v>
      </c>
      <c r="AH254" s="7">
        <v>0</v>
      </c>
      <c r="AI254" s="7">
        <v>0</v>
      </c>
      <c r="AJ254" s="7">
        <v>0</v>
      </c>
      <c r="AK254" s="7">
        <v>0</v>
      </c>
      <c r="AL254" s="7">
        <v>0</v>
      </c>
      <c r="AM254" s="7">
        <v>1</v>
      </c>
      <c r="AN254" s="7" t="s">
        <v>91</v>
      </c>
      <c r="AO254" s="7">
        <v>1</v>
      </c>
      <c r="AP254" s="7">
        <v>7000</v>
      </c>
      <c r="AQ254" s="7">
        <v>3500</v>
      </c>
      <c r="AT254" s="7" t="s">
        <v>206</v>
      </c>
      <c r="AU254" s="7">
        <v>659</v>
      </c>
      <c r="AV254" s="7">
        <v>0</v>
      </c>
      <c r="AW254" s="7">
        <v>0</v>
      </c>
      <c r="AX254" s="7">
        <v>0</v>
      </c>
      <c r="AY254" s="7">
        <v>0</v>
      </c>
    </row>
    <row r="255" spans="1:51" ht="13.5" customHeight="1" x14ac:dyDescent="0.25">
      <c r="A255" s="7" t="s">
        <v>592</v>
      </c>
      <c r="B255" s="8"/>
      <c r="C255" s="8"/>
      <c r="D255" s="7" t="s">
        <v>91</v>
      </c>
      <c r="E255" s="7" t="s">
        <v>157</v>
      </c>
      <c r="G255" s="8"/>
      <c r="H255" s="8"/>
      <c r="I255" s="8"/>
      <c r="J255" s="8"/>
      <c r="K255" s="8"/>
      <c r="L255" s="8"/>
      <c r="M255" s="8"/>
      <c r="N255" s="7">
        <v>10</v>
      </c>
      <c r="O255" s="7" t="s">
        <v>143</v>
      </c>
      <c r="P255" s="7">
        <v>1</v>
      </c>
      <c r="Q255" s="7" t="s">
        <v>593</v>
      </c>
      <c r="R255" s="7">
        <v>11500</v>
      </c>
      <c r="S255" s="7" t="s">
        <v>87</v>
      </c>
      <c r="T255" s="7" t="s">
        <v>586</v>
      </c>
      <c r="AE255" s="7">
        <v>0</v>
      </c>
      <c r="AF255" s="7">
        <v>0</v>
      </c>
      <c r="AG255" s="7">
        <v>0</v>
      </c>
      <c r="AH255" s="7">
        <v>0</v>
      </c>
      <c r="AI255" s="7">
        <v>0</v>
      </c>
      <c r="AJ255" s="7">
        <v>0</v>
      </c>
      <c r="AK255" s="7">
        <v>1</v>
      </c>
      <c r="AL255" s="7">
        <v>0</v>
      </c>
      <c r="AM255" s="7">
        <v>0</v>
      </c>
      <c r="AN255" s="7" t="s">
        <v>91</v>
      </c>
      <c r="AO255" s="7">
        <v>1</v>
      </c>
      <c r="AP255" s="7">
        <v>23305</v>
      </c>
      <c r="AQ255" s="7">
        <v>11500</v>
      </c>
      <c r="AS255" s="7" t="s">
        <v>594</v>
      </c>
      <c r="AT255" s="7" t="s">
        <v>206</v>
      </c>
      <c r="AU255" s="7">
        <v>660</v>
      </c>
      <c r="AV255" s="7">
        <v>0</v>
      </c>
      <c r="AW255" s="7">
        <v>0</v>
      </c>
      <c r="AX255" s="7">
        <v>0</v>
      </c>
      <c r="AY255" s="7">
        <v>0</v>
      </c>
    </row>
    <row r="256" spans="1:51" ht="13.5" customHeight="1" x14ac:dyDescent="0.25">
      <c r="A256" s="7" t="s">
        <v>595</v>
      </c>
      <c r="B256" s="8"/>
      <c r="C256" s="8"/>
      <c r="D256" s="7" t="s">
        <v>91</v>
      </c>
      <c r="E256" s="7" t="s">
        <v>92</v>
      </c>
      <c r="F256" s="8"/>
      <c r="G256" s="8"/>
      <c r="H256" s="8"/>
      <c r="I256" s="8"/>
      <c r="J256" s="8"/>
      <c r="K256" s="8"/>
      <c r="L256" s="8"/>
      <c r="M256" s="8"/>
      <c r="N256" s="7">
        <v>6</v>
      </c>
      <c r="O256" s="7" t="s">
        <v>162</v>
      </c>
      <c r="P256" s="7" t="s">
        <v>107</v>
      </c>
      <c r="Q256" s="7" t="s">
        <v>596</v>
      </c>
      <c r="R256" s="7">
        <v>19775</v>
      </c>
      <c r="S256" s="7" t="s">
        <v>94</v>
      </c>
      <c r="T256" s="7" t="s">
        <v>586</v>
      </c>
      <c r="AE256" s="7">
        <v>0</v>
      </c>
      <c r="AF256" s="7">
        <v>0</v>
      </c>
      <c r="AG256" s="7">
        <v>0</v>
      </c>
      <c r="AH256" s="7">
        <v>0</v>
      </c>
      <c r="AI256" s="7">
        <v>0</v>
      </c>
      <c r="AJ256" s="7">
        <v>0</v>
      </c>
      <c r="AK256" s="7">
        <v>0</v>
      </c>
      <c r="AL256" s="7">
        <v>0</v>
      </c>
      <c r="AM256" s="7">
        <v>1</v>
      </c>
      <c r="AN256" s="7" t="s">
        <v>91</v>
      </c>
      <c r="AO256" s="7">
        <v>0</v>
      </c>
      <c r="AP256" s="7">
        <v>39550</v>
      </c>
      <c r="AQ256" s="7">
        <v>19775</v>
      </c>
      <c r="AT256" s="7" t="s">
        <v>206</v>
      </c>
      <c r="AU256" s="7">
        <v>662</v>
      </c>
      <c r="AV256" s="7">
        <v>0</v>
      </c>
      <c r="AW256" s="7">
        <v>0</v>
      </c>
      <c r="AX256" s="7">
        <v>0</v>
      </c>
      <c r="AY256" s="7">
        <v>0</v>
      </c>
    </row>
    <row r="257" spans="1:51" ht="13.5" customHeight="1" x14ac:dyDescent="0.25">
      <c r="A257" s="7" t="s">
        <v>597</v>
      </c>
      <c r="B257" s="8"/>
      <c r="C257" s="8"/>
      <c r="D257" s="7" t="s">
        <v>83</v>
      </c>
      <c r="E257" s="7" t="s">
        <v>214</v>
      </c>
      <c r="F257" s="8"/>
      <c r="G257" s="8"/>
      <c r="H257" s="8"/>
      <c r="I257" s="8"/>
      <c r="J257" s="8"/>
      <c r="K257" s="8"/>
      <c r="L257" s="8"/>
      <c r="M257" s="8"/>
      <c r="N257" s="7">
        <v>3</v>
      </c>
      <c r="O257" s="7" t="s">
        <v>146</v>
      </c>
      <c r="P257" s="7" t="s">
        <v>107</v>
      </c>
      <c r="Q257" s="7" t="s">
        <v>598</v>
      </c>
      <c r="R257" s="7">
        <v>6000</v>
      </c>
      <c r="S257" s="7" t="s">
        <v>94</v>
      </c>
      <c r="T257" s="7" t="s">
        <v>599</v>
      </c>
      <c r="AE257" s="7">
        <v>0</v>
      </c>
      <c r="AF257" s="7">
        <v>0</v>
      </c>
      <c r="AG257" s="7">
        <v>0</v>
      </c>
      <c r="AH257" s="7">
        <v>0</v>
      </c>
      <c r="AI257" s="7">
        <v>0</v>
      </c>
      <c r="AJ257" s="7">
        <v>0</v>
      </c>
      <c r="AK257" s="7">
        <v>0</v>
      </c>
      <c r="AL257" s="7">
        <v>0</v>
      </c>
      <c r="AM257" s="7">
        <v>0</v>
      </c>
      <c r="AN257" s="7" t="s">
        <v>83</v>
      </c>
      <c r="AO257" s="7">
        <v>0</v>
      </c>
      <c r="AP257" s="7">
        <v>12000</v>
      </c>
      <c r="AQ257" s="7">
        <v>6000</v>
      </c>
      <c r="AT257" s="7" t="s">
        <v>206</v>
      </c>
      <c r="AU257" s="7">
        <v>664</v>
      </c>
      <c r="AV257" s="7">
        <v>0</v>
      </c>
      <c r="AW257" s="7">
        <v>0</v>
      </c>
      <c r="AX257" s="7">
        <v>1</v>
      </c>
      <c r="AY257" s="7">
        <v>0</v>
      </c>
    </row>
    <row r="258" spans="1:51" ht="13.5" customHeight="1" x14ac:dyDescent="0.25">
      <c r="A258" s="7" t="s">
        <v>600</v>
      </c>
      <c r="B258" s="8"/>
      <c r="C258" s="8"/>
      <c r="D258" s="7" t="s">
        <v>91</v>
      </c>
      <c r="E258" s="7" t="s">
        <v>99</v>
      </c>
      <c r="F258" s="8"/>
      <c r="G258" s="8"/>
      <c r="H258" s="8"/>
      <c r="I258" s="8"/>
      <c r="J258" s="8"/>
      <c r="K258" s="8"/>
      <c r="L258" s="8"/>
      <c r="M258" s="8"/>
      <c r="N258" s="7">
        <v>9</v>
      </c>
      <c r="O258" s="7" t="s">
        <v>85</v>
      </c>
      <c r="P258" s="7">
        <v>5</v>
      </c>
      <c r="Q258" s="7" t="s">
        <v>601</v>
      </c>
      <c r="R258" s="7">
        <v>9500</v>
      </c>
      <c r="S258" s="7" t="s">
        <v>94</v>
      </c>
      <c r="T258" s="7" t="s">
        <v>599</v>
      </c>
      <c r="AE258" s="7">
        <v>0</v>
      </c>
      <c r="AF258" s="7">
        <v>0</v>
      </c>
      <c r="AG258" s="7">
        <v>0</v>
      </c>
      <c r="AH258" s="7">
        <v>0</v>
      </c>
      <c r="AI258" s="7">
        <v>1</v>
      </c>
      <c r="AJ258" s="7">
        <v>0</v>
      </c>
      <c r="AK258" s="7">
        <v>0</v>
      </c>
      <c r="AL258" s="7">
        <v>0</v>
      </c>
      <c r="AM258" s="7">
        <v>0</v>
      </c>
      <c r="AN258" s="7" t="s">
        <v>91</v>
      </c>
      <c r="AO258" s="7">
        <v>5</v>
      </c>
      <c r="AP258" s="7">
        <v>19000</v>
      </c>
      <c r="AQ258" s="7">
        <v>9500</v>
      </c>
      <c r="AT258" s="7" t="s">
        <v>206</v>
      </c>
      <c r="AU258" s="7">
        <v>665</v>
      </c>
      <c r="AV258" s="7">
        <v>0</v>
      </c>
      <c r="AW258" s="7">
        <v>0</v>
      </c>
      <c r="AX258" s="7">
        <v>0</v>
      </c>
      <c r="AY258" s="7">
        <v>0</v>
      </c>
    </row>
    <row r="259" spans="1:51" ht="13.5" customHeight="1" x14ac:dyDescent="0.25">
      <c r="A259" s="7" t="s">
        <v>602</v>
      </c>
      <c r="B259" s="8"/>
      <c r="C259" s="8"/>
      <c r="D259" s="7" t="s">
        <v>83</v>
      </c>
      <c r="E259" s="7" t="s">
        <v>99</v>
      </c>
      <c r="F259" s="8"/>
      <c r="G259" s="8"/>
      <c r="H259" s="8"/>
      <c r="I259" s="8"/>
      <c r="J259" s="8"/>
      <c r="K259" s="8"/>
      <c r="L259" s="8"/>
      <c r="M259" s="8"/>
      <c r="N259" s="7">
        <v>3</v>
      </c>
      <c r="O259" s="7" t="s">
        <v>85</v>
      </c>
      <c r="P259" s="7" t="s">
        <v>107</v>
      </c>
      <c r="Q259" s="7" t="s">
        <v>603</v>
      </c>
      <c r="R259" s="7">
        <v>1250</v>
      </c>
      <c r="S259" s="7" t="s">
        <v>94</v>
      </c>
      <c r="T259" s="7" t="s">
        <v>604</v>
      </c>
      <c r="AE259" s="7">
        <v>0</v>
      </c>
      <c r="AF259" s="7">
        <v>0</v>
      </c>
      <c r="AG259" s="7">
        <v>0</v>
      </c>
      <c r="AH259" s="7">
        <v>0</v>
      </c>
      <c r="AI259" s="7">
        <v>1</v>
      </c>
      <c r="AJ259" s="7">
        <v>0</v>
      </c>
      <c r="AK259" s="7">
        <v>0</v>
      </c>
      <c r="AL259" s="7">
        <v>0</v>
      </c>
      <c r="AM259" s="7">
        <v>0</v>
      </c>
      <c r="AN259" s="7" t="s">
        <v>83</v>
      </c>
      <c r="AO259" s="7">
        <v>0</v>
      </c>
      <c r="AP259" s="7">
        <v>2500</v>
      </c>
      <c r="AQ259" s="7">
        <v>1250</v>
      </c>
      <c r="AT259" s="7" t="s">
        <v>206</v>
      </c>
      <c r="AU259" s="7">
        <v>666</v>
      </c>
      <c r="AV259" s="7">
        <v>0</v>
      </c>
      <c r="AW259" s="7">
        <v>0</v>
      </c>
      <c r="AX259" s="7">
        <v>0</v>
      </c>
      <c r="AY259" s="7">
        <v>0</v>
      </c>
    </row>
    <row r="260" spans="1:51" ht="13.5" customHeight="1" x14ac:dyDescent="0.25">
      <c r="A260" s="7" t="s">
        <v>605</v>
      </c>
      <c r="B260" s="7">
        <v>1000</v>
      </c>
      <c r="C260" s="7" t="s">
        <v>606</v>
      </c>
      <c r="D260" s="11" t="s">
        <v>265</v>
      </c>
      <c r="E260" s="11"/>
      <c r="F260" s="11"/>
      <c r="G260" s="11"/>
      <c r="H260" s="11"/>
      <c r="I260" s="11"/>
      <c r="J260" s="11"/>
      <c r="K260" s="11"/>
      <c r="L260" s="11"/>
      <c r="M260" s="8"/>
      <c r="N260" s="7">
        <v>5</v>
      </c>
      <c r="O260" s="7" t="s">
        <v>607</v>
      </c>
      <c r="P260" s="7" t="s">
        <v>107</v>
      </c>
      <c r="Q260" s="7" t="s">
        <v>608</v>
      </c>
      <c r="R260" s="7">
        <v>625</v>
      </c>
      <c r="S260" s="7" t="s">
        <v>94</v>
      </c>
      <c r="T260" s="7" t="s">
        <v>604</v>
      </c>
      <c r="AE260" s="7">
        <v>0</v>
      </c>
      <c r="AF260" s="7">
        <v>0</v>
      </c>
      <c r="AG260" s="7">
        <v>0</v>
      </c>
      <c r="AH260" s="7">
        <v>0</v>
      </c>
      <c r="AI260" s="7">
        <v>0</v>
      </c>
      <c r="AJ260" s="7">
        <v>0</v>
      </c>
      <c r="AK260" s="7">
        <v>0</v>
      </c>
      <c r="AL260" s="7">
        <v>0</v>
      </c>
      <c r="AM260" s="7">
        <v>0</v>
      </c>
      <c r="AN260" s="7" t="s">
        <v>85</v>
      </c>
      <c r="AO260" s="7">
        <v>0</v>
      </c>
      <c r="AP260" s="7">
        <v>1000</v>
      </c>
      <c r="AQ260" s="7">
        <v>625</v>
      </c>
      <c r="AT260" s="7" t="s">
        <v>206</v>
      </c>
      <c r="AU260" s="7">
        <v>667</v>
      </c>
      <c r="AV260" s="7">
        <v>0</v>
      </c>
      <c r="AW260" s="7">
        <v>0</v>
      </c>
      <c r="AX260" s="7">
        <v>0</v>
      </c>
      <c r="AY260" s="7">
        <v>0</v>
      </c>
    </row>
    <row r="261" spans="1:51" ht="13.5" customHeight="1" x14ac:dyDescent="0.25">
      <c r="A261" s="7" t="s">
        <v>609</v>
      </c>
      <c r="B261" s="7">
        <v>1400</v>
      </c>
      <c r="C261" s="7" t="s">
        <v>606</v>
      </c>
      <c r="D261" s="11" t="s">
        <v>265</v>
      </c>
      <c r="E261" s="11"/>
      <c r="F261" s="11"/>
      <c r="G261" s="11"/>
      <c r="H261" s="11"/>
      <c r="I261" s="11"/>
      <c r="J261" s="11"/>
      <c r="K261" s="11"/>
      <c r="L261" s="11"/>
      <c r="M261" s="8"/>
      <c r="N261" s="7">
        <v>7</v>
      </c>
      <c r="O261" s="7" t="s">
        <v>607</v>
      </c>
      <c r="P261" s="7" t="s">
        <v>107</v>
      </c>
      <c r="Q261" s="7" t="s">
        <v>608</v>
      </c>
      <c r="R261" s="7">
        <v>845</v>
      </c>
      <c r="S261" s="7" t="s">
        <v>94</v>
      </c>
      <c r="T261" s="7" t="s">
        <v>604</v>
      </c>
      <c r="AE261" s="7">
        <v>0</v>
      </c>
      <c r="AF261" s="7">
        <v>0</v>
      </c>
      <c r="AG261" s="7">
        <v>0</v>
      </c>
      <c r="AH261" s="7">
        <v>0</v>
      </c>
      <c r="AI261" s="7">
        <v>0</v>
      </c>
      <c r="AJ261" s="7">
        <v>0</v>
      </c>
      <c r="AK261" s="7">
        <v>0</v>
      </c>
      <c r="AL261" s="7">
        <v>0</v>
      </c>
      <c r="AM261" s="7">
        <v>0</v>
      </c>
      <c r="AN261" s="7" t="s">
        <v>85</v>
      </c>
      <c r="AO261" s="7">
        <v>0</v>
      </c>
      <c r="AP261" s="7">
        <v>1400</v>
      </c>
      <c r="AQ261" s="7">
        <v>845</v>
      </c>
      <c r="AT261" s="7" t="s">
        <v>206</v>
      </c>
      <c r="AU261" s="7">
        <v>668</v>
      </c>
      <c r="AV261" s="7">
        <v>0</v>
      </c>
      <c r="AW261" s="7">
        <v>0</v>
      </c>
      <c r="AX261" s="7">
        <v>0</v>
      </c>
      <c r="AY261" s="7">
        <v>0</v>
      </c>
    </row>
    <row r="262" spans="1:51" ht="13.5" customHeight="1" x14ac:dyDescent="0.25">
      <c r="A262" s="7" t="s">
        <v>610</v>
      </c>
      <c r="B262" s="7">
        <v>1800</v>
      </c>
      <c r="C262" s="7" t="s">
        <v>606</v>
      </c>
      <c r="D262" s="11" t="s">
        <v>265</v>
      </c>
      <c r="E262" s="11"/>
      <c r="F262" s="11"/>
      <c r="G262" s="11"/>
      <c r="H262" s="11"/>
      <c r="I262" s="11"/>
      <c r="J262" s="11"/>
      <c r="K262" s="11"/>
      <c r="L262" s="11"/>
      <c r="M262" s="8"/>
      <c r="N262" s="7">
        <v>9</v>
      </c>
      <c r="O262" s="7" t="s">
        <v>607</v>
      </c>
      <c r="P262" s="7" t="s">
        <v>107</v>
      </c>
      <c r="Q262" s="7" t="s">
        <v>608</v>
      </c>
      <c r="R262" s="7">
        <v>1125</v>
      </c>
      <c r="S262" s="7" t="s">
        <v>94</v>
      </c>
      <c r="T262" s="7" t="s">
        <v>604</v>
      </c>
      <c r="AE262" s="7">
        <v>0</v>
      </c>
      <c r="AF262" s="7">
        <v>0</v>
      </c>
      <c r="AG262" s="7">
        <v>0</v>
      </c>
      <c r="AH262" s="7">
        <v>0</v>
      </c>
      <c r="AI262" s="7">
        <v>0</v>
      </c>
      <c r="AJ262" s="7">
        <v>0</v>
      </c>
      <c r="AK262" s="7">
        <v>0</v>
      </c>
      <c r="AL262" s="7">
        <v>0</v>
      </c>
      <c r="AM262" s="7">
        <v>0</v>
      </c>
      <c r="AN262" s="7" t="s">
        <v>85</v>
      </c>
      <c r="AO262" s="7">
        <v>0</v>
      </c>
      <c r="AP262" s="7">
        <v>1800</v>
      </c>
      <c r="AQ262" s="7">
        <v>1125</v>
      </c>
      <c r="AT262" s="7" t="s">
        <v>206</v>
      </c>
      <c r="AU262" s="7">
        <v>669</v>
      </c>
      <c r="AV262" s="7">
        <v>0</v>
      </c>
      <c r="AW262" s="7">
        <v>0</v>
      </c>
      <c r="AX262" s="7">
        <v>0</v>
      </c>
      <c r="AY262" s="7">
        <v>0</v>
      </c>
    </row>
    <row r="263" spans="1:51" ht="13.5" customHeight="1" x14ac:dyDescent="0.25">
      <c r="A263" s="7" t="s">
        <v>611</v>
      </c>
      <c r="B263" s="7">
        <v>2400</v>
      </c>
      <c r="C263" s="7" t="s">
        <v>606</v>
      </c>
      <c r="D263" s="11" t="s">
        <v>265</v>
      </c>
      <c r="E263" s="11"/>
      <c r="F263" s="11"/>
      <c r="G263" s="11"/>
      <c r="H263" s="11"/>
      <c r="I263" s="11"/>
      <c r="J263" s="11"/>
      <c r="K263" s="11"/>
      <c r="L263" s="11"/>
      <c r="M263" s="8"/>
      <c r="N263" s="7">
        <v>12</v>
      </c>
      <c r="O263" s="7" t="s">
        <v>607</v>
      </c>
      <c r="P263" s="7" t="s">
        <v>107</v>
      </c>
      <c r="Q263" s="7" t="s">
        <v>608</v>
      </c>
      <c r="R263" s="7">
        <v>1500</v>
      </c>
      <c r="S263" s="7" t="s">
        <v>94</v>
      </c>
      <c r="T263" s="7" t="s">
        <v>604</v>
      </c>
      <c r="AE263" s="7">
        <v>0</v>
      </c>
      <c r="AF263" s="7">
        <v>0</v>
      </c>
      <c r="AG263" s="7">
        <v>0</v>
      </c>
      <c r="AH263" s="7">
        <v>0</v>
      </c>
      <c r="AI263" s="7">
        <v>0</v>
      </c>
      <c r="AJ263" s="7">
        <v>0</v>
      </c>
      <c r="AK263" s="7">
        <v>0</v>
      </c>
      <c r="AL263" s="7">
        <v>0</v>
      </c>
      <c r="AM263" s="7">
        <v>0</v>
      </c>
      <c r="AN263" s="7" t="s">
        <v>85</v>
      </c>
      <c r="AO263" s="7">
        <v>0</v>
      </c>
      <c r="AP263" s="7">
        <v>2400</v>
      </c>
      <c r="AQ263" s="7">
        <v>1500</v>
      </c>
      <c r="AT263" s="7" t="s">
        <v>206</v>
      </c>
      <c r="AU263" s="7">
        <v>670</v>
      </c>
      <c r="AV263" s="7">
        <v>0</v>
      </c>
      <c r="AW263" s="7">
        <v>0</v>
      </c>
      <c r="AX263" s="7">
        <v>0</v>
      </c>
      <c r="AY263" s="7">
        <v>0</v>
      </c>
    </row>
    <row r="264" spans="1:51" ht="13.5" customHeight="1" x14ac:dyDescent="0.25">
      <c r="A264" s="7" t="s">
        <v>612</v>
      </c>
      <c r="B264" s="7">
        <v>36000</v>
      </c>
      <c r="C264" s="7" t="s">
        <v>613</v>
      </c>
      <c r="D264" s="10" t="s">
        <v>116</v>
      </c>
      <c r="E264" s="13"/>
      <c r="F264" s="11"/>
      <c r="G264" s="11"/>
      <c r="H264" s="11"/>
      <c r="I264" s="11"/>
      <c r="J264" s="11"/>
      <c r="K264" s="10" t="s">
        <v>284</v>
      </c>
      <c r="L264" s="11"/>
      <c r="M264" s="8"/>
      <c r="N264" s="7">
        <v>17</v>
      </c>
      <c r="O264" s="7" t="s">
        <v>106</v>
      </c>
      <c r="P264" s="7">
        <v>4</v>
      </c>
      <c r="Q264" s="7" t="s">
        <v>614</v>
      </c>
      <c r="R264" s="7">
        <v>18000</v>
      </c>
      <c r="S264" s="7" t="s">
        <v>94</v>
      </c>
      <c r="T264" s="7" t="s">
        <v>615</v>
      </c>
      <c r="AE264" s="7">
        <v>0</v>
      </c>
      <c r="AF264" s="7">
        <v>0</v>
      </c>
      <c r="AG264" s="7">
        <v>1</v>
      </c>
      <c r="AH264" s="7">
        <v>0</v>
      </c>
      <c r="AI264" s="7">
        <v>0</v>
      </c>
      <c r="AJ264" s="7">
        <v>0</v>
      </c>
      <c r="AK264" s="7">
        <v>0</v>
      </c>
      <c r="AL264" s="7">
        <v>0</v>
      </c>
      <c r="AM264" s="7">
        <v>0</v>
      </c>
      <c r="AN264" s="7" t="s">
        <v>85</v>
      </c>
      <c r="AO264" s="7">
        <v>4</v>
      </c>
      <c r="AP264" s="7">
        <v>36000</v>
      </c>
      <c r="AQ264" s="7">
        <v>18000</v>
      </c>
      <c r="AT264" s="7" t="s">
        <v>206</v>
      </c>
      <c r="AU264" s="7">
        <v>671</v>
      </c>
      <c r="AV264" s="7">
        <v>0</v>
      </c>
      <c r="AW264" s="7">
        <v>0</v>
      </c>
      <c r="AX264" s="7">
        <v>0</v>
      </c>
      <c r="AY264" s="7">
        <v>0</v>
      </c>
    </row>
    <row r="265" spans="1:51" ht="13.5" customHeight="1" x14ac:dyDescent="0.25">
      <c r="A265" s="7" t="s">
        <v>616</v>
      </c>
      <c r="B265" s="8"/>
      <c r="C265" s="8"/>
      <c r="D265" s="7" t="s">
        <v>120</v>
      </c>
      <c r="E265" s="7" t="s">
        <v>92</v>
      </c>
      <c r="F265" s="8"/>
      <c r="G265" s="8"/>
      <c r="H265" s="8"/>
      <c r="I265" s="8"/>
      <c r="J265" s="8"/>
      <c r="K265" s="8"/>
      <c r="L265" s="8"/>
      <c r="M265" s="8"/>
      <c r="N265" s="7">
        <v>15</v>
      </c>
      <c r="O265" s="7" t="s">
        <v>123</v>
      </c>
      <c r="P265" s="7">
        <v>25</v>
      </c>
      <c r="Q265" s="7" t="s">
        <v>617</v>
      </c>
      <c r="R265" s="7">
        <v>27165</v>
      </c>
      <c r="S265" s="7" t="s">
        <v>185</v>
      </c>
      <c r="T265" s="7" t="s">
        <v>618</v>
      </c>
      <c r="AE265" s="7">
        <v>0</v>
      </c>
      <c r="AF265" s="7">
        <v>0</v>
      </c>
      <c r="AG265" s="7">
        <v>0</v>
      </c>
      <c r="AH265" s="7">
        <v>0</v>
      </c>
      <c r="AI265" s="7">
        <v>0</v>
      </c>
      <c r="AJ265" s="7">
        <v>0</v>
      </c>
      <c r="AK265" s="7">
        <v>0</v>
      </c>
      <c r="AL265" s="7">
        <v>0</v>
      </c>
      <c r="AM265" s="7">
        <v>1</v>
      </c>
      <c r="AN265" s="7" t="s">
        <v>120</v>
      </c>
      <c r="AO265" s="7">
        <v>25</v>
      </c>
      <c r="AP265" s="7">
        <v>54165</v>
      </c>
      <c r="AQ265" s="7">
        <v>27165</v>
      </c>
      <c r="AS265" s="7" t="s">
        <v>619</v>
      </c>
      <c r="AT265" s="7" t="s">
        <v>206</v>
      </c>
      <c r="AU265" s="7">
        <v>681</v>
      </c>
      <c r="AV265" s="7">
        <v>0</v>
      </c>
      <c r="AW265" s="7">
        <v>0</v>
      </c>
      <c r="AX265" s="7">
        <v>0</v>
      </c>
      <c r="AY265" s="7">
        <v>0</v>
      </c>
    </row>
    <row r="266" spans="1:51" ht="13.5" customHeight="1" x14ac:dyDescent="0.25">
      <c r="A266" s="7" t="s">
        <v>620</v>
      </c>
      <c r="B266" s="8"/>
      <c r="C266" s="8"/>
      <c r="D266" s="7" t="s">
        <v>120</v>
      </c>
      <c r="E266" s="7" t="s">
        <v>92</v>
      </c>
      <c r="F266" s="8"/>
      <c r="G266" s="8"/>
      <c r="H266" s="8"/>
      <c r="I266" s="8"/>
      <c r="J266" s="8"/>
      <c r="K266" s="8"/>
      <c r="L266" s="8"/>
      <c r="M266" s="8"/>
      <c r="N266" s="7">
        <v>15</v>
      </c>
      <c r="O266" s="7" t="s">
        <v>123</v>
      </c>
      <c r="P266" s="7">
        <v>25</v>
      </c>
      <c r="Q266" s="7" t="s">
        <v>617</v>
      </c>
      <c r="R266" s="7">
        <v>27165</v>
      </c>
      <c r="S266" s="7" t="s">
        <v>185</v>
      </c>
      <c r="T266" s="7" t="s">
        <v>618</v>
      </c>
      <c r="AE266" s="7">
        <v>0</v>
      </c>
      <c r="AF266" s="7">
        <v>0</v>
      </c>
      <c r="AG266" s="7">
        <v>0</v>
      </c>
      <c r="AH266" s="7">
        <v>0</v>
      </c>
      <c r="AI266" s="7">
        <v>0</v>
      </c>
      <c r="AJ266" s="7">
        <v>0</v>
      </c>
      <c r="AK266" s="7">
        <v>0</v>
      </c>
      <c r="AL266" s="7">
        <v>0</v>
      </c>
      <c r="AM266" s="7">
        <v>1</v>
      </c>
      <c r="AN266" s="7" t="s">
        <v>120</v>
      </c>
      <c r="AO266" s="7">
        <v>25</v>
      </c>
      <c r="AP266" s="7">
        <v>54165</v>
      </c>
      <c r="AQ266" s="7">
        <v>27165</v>
      </c>
      <c r="AS266" s="7" t="s">
        <v>619</v>
      </c>
      <c r="AT266" s="7" t="s">
        <v>206</v>
      </c>
      <c r="AU266" s="7">
        <v>682</v>
      </c>
      <c r="AV266" s="7">
        <v>0</v>
      </c>
      <c r="AW266" s="7">
        <v>0</v>
      </c>
      <c r="AX266" s="7">
        <v>0</v>
      </c>
      <c r="AY266" s="7">
        <v>0</v>
      </c>
    </row>
    <row r="267" spans="1:51" ht="13.5" customHeight="1" x14ac:dyDescent="0.25">
      <c r="A267" s="7" t="s">
        <v>621</v>
      </c>
      <c r="B267" s="8"/>
      <c r="C267" s="8"/>
      <c r="D267" s="7" t="s">
        <v>120</v>
      </c>
      <c r="E267" s="7" t="s">
        <v>92</v>
      </c>
      <c r="F267" s="8"/>
      <c r="G267" s="8"/>
      <c r="H267" s="8"/>
      <c r="I267" s="8"/>
      <c r="J267" s="8"/>
      <c r="K267" s="8"/>
      <c r="L267" s="8"/>
      <c r="M267" s="8"/>
      <c r="N267" s="7">
        <v>15</v>
      </c>
      <c r="O267" s="7" t="s">
        <v>123</v>
      </c>
      <c r="P267" s="7">
        <v>25</v>
      </c>
      <c r="Q267" s="7" t="s">
        <v>617</v>
      </c>
      <c r="R267" s="7">
        <v>27165</v>
      </c>
      <c r="S267" s="7" t="s">
        <v>185</v>
      </c>
      <c r="T267" s="7" t="s">
        <v>618</v>
      </c>
      <c r="AE267" s="7">
        <v>0</v>
      </c>
      <c r="AF267" s="7">
        <v>0</v>
      </c>
      <c r="AG267" s="7">
        <v>0</v>
      </c>
      <c r="AH267" s="7">
        <v>0</v>
      </c>
      <c r="AI267" s="7">
        <v>0</v>
      </c>
      <c r="AJ267" s="7">
        <v>0</v>
      </c>
      <c r="AK267" s="7">
        <v>0</v>
      </c>
      <c r="AL267" s="7">
        <v>0</v>
      </c>
      <c r="AM267" s="7">
        <v>1</v>
      </c>
      <c r="AN267" s="7" t="s">
        <v>120</v>
      </c>
      <c r="AO267" s="7">
        <v>25</v>
      </c>
      <c r="AP267" s="7">
        <v>54165</v>
      </c>
      <c r="AQ267" s="7">
        <v>27165</v>
      </c>
      <c r="AS267" s="7" t="s">
        <v>619</v>
      </c>
      <c r="AT267" s="7" t="s">
        <v>206</v>
      </c>
      <c r="AU267" s="7">
        <v>683</v>
      </c>
      <c r="AV267" s="7">
        <v>0</v>
      </c>
      <c r="AW267" s="7">
        <v>0</v>
      </c>
      <c r="AX267" s="7">
        <v>0</v>
      </c>
      <c r="AY267" s="7">
        <v>0</v>
      </c>
    </row>
    <row r="268" spans="1:51" ht="13.5" customHeight="1" x14ac:dyDescent="0.25">
      <c r="A268" s="7" t="s">
        <v>622</v>
      </c>
      <c r="B268" s="8"/>
      <c r="C268" s="8"/>
      <c r="D268" s="7" t="s">
        <v>120</v>
      </c>
      <c r="E268" s="7" t="s">
        <v>92</v>
      </c>
      <c r="F268" s="8"/>
      <c r="G268" s="8"/>
      <c r="H268" s="8"/>
      <c r="I268" s="8"/>
      <c r="J268" s="8"/>
      <c r="K268" s="8"/>
      <c r="L268" s="8"/>
      <c r="M268" s="8"/>
      <c r="N268" s="7">
        <v>15</v>
      </c>
      <c r="O268" s="7" t="s">
        <v>123</v>
      </c>
      <c r="P268" s="7">
        <v>25</v>
      </c>
      <c r="Q268" s="7" t="s">
        <v>623</v>
      </c>
      <c r="R268" s="7">
        <v>34665</v>
      </c>
      <c r="S268" s="7" t="s">
        <v>185</v>
      </c>
      <c r="T268" s="7" t="s">
        <v>618</v>
      </c>
      <c r="AE268" s="7">
        <v>0</v>
      </c>
      <c r="AF268" s="7">
        <v>0</v>
      </c>
      <c r="AG268" s="7">
        <v>0</v>
      </c>
      <c r="AH268" s="7">
        <v>0</v>
      </c>
      <c r="AI268" s="7">
        <v>0</v>
      </c>
      <c r="AJ268" s="7">
        <v>0</v>
      </c>
      <c r="AK268" s="7">
        <v>0</v>
      </c>
      <c r="AL268" s="7">
        <v>0</v>
      </c>
      <c r="AM268" s="7">
        <v>1</v>
      </c>
      <c r="AN268" s="7" t="s">
        <v>120</v>
      </c>
      <c r="AO268" s="7">
        <v>25</v>
      </c>
      <c r="AP268" s="7">
        <v>69165</v>
      </c>
      <c r="AQ268" s="7">
        <v>34665</v>
      </c>
      <c r="AS268" s="7" t="s">
        <v>619</v>
      </c>
      <c r="AT268" s="7" t="s">
        <v>206</v>
      </c>
      <c r="AU268" s="7">
        <v>684</v>
      </c>
      <c r="AV268" s="7">
        <v>0</v>
      </c>
      <c r="AW268" s="7">
        <v>0</v>
      </c>
      <c r="AX268" s="7">
        <v>0</v>
      </c>
      <c r="AY268" s="7">
        <v>0</v>
      </c>
    </row>
    <row r="269" spans="1:51" ht="13.5" customHeight="1" x14ac:dyDescent="0.25">
      <c r="A269" s="7" t="s">
        <v>624</v>
      </c>
      <c r="B269" s="8"/>
      <c r="C269" s="8"/>
      <c r="D269" s="7" t="s">
        <v>120</v>
      </c>
      <c r="E269" s="7" t="s">
        <v>92</v>
      </c>
      <c r="F269" s="8"/>
      <c r="G269" s="8"/>
      <c r="H269" s="8"/>
      <c r="I269" s="8"/>
      <c r="J269" s="8"/>
      <c r="K269" s="8"/>
      <c r="L269" s="8"/>
      <c r="M269" s="8"/>
      <c r="N269" s="7">
        <v>15</v>
      </c>
      <c r="O269" s="7" t="s">
        <v>123</v>
      </c>
      <c r="P269" s="7">
        <v>25</v>
      </c>
      <c r="Q269" s="7" t="s">
        <v>623</v>
      </c>
      <c r="R269" s="7">
        <v>38415</v>
      </c>
      <c r="S269" s="7" t="s">
        <v>185</v>
      </c>
      <c r="T269" s="7" t="s">
        <v>618</v>
      </c>
      <c r="AE269" s="7">
        <v>0</v>
      </c>
      <c r="AF269" s="7">
        <v>0</v>
      </c>
      <c r="AG269" s="7">
        <v>0</v>
      </c>
      <c r="AH269" s="7">
        <v>0</v>
      </c>
      <c r="AI269" s="7">
        <v>0</v>
      </c>
      <c r="AJ269" s="7">
        <v>0</v>
      </c>
      <c r="AK269" s="7">
        <v>0</v>
      </c>
      <c r="AL269" s="7">
        <v>0</v>
      </c>
      <c r="AM269" s="7">
        <v>1</v>
      </c>
      <c r="AN269" s="7" t="s">
        <v>120</v>
      </c>
      <c r="AO269" s="7">
        <v>25</v>
      </c>
      <c r="AP269" s="7">
        <v>76665</v>
      </c>
      <c r="AQ269" s="7">
        <v>38415</v>
      </c>
      <c r="AS269" s="7" t="s">
        <v>619</v>
      </c>
      <c r="AT269" s="7" t="s">
        <v>206</v>
      </c>
      <c r="AU269" s="7">
        <v>685</v>
      </c>
      <c r="AV269" s="7">
        <v>0</v>
      </c>
      <c r="AW269" s="7">
        <v>0</v>
      </c>
      <c r="AX269" s="7">
        <v>0</v>
      </c>
      <c r="AY269" s="7">
        <v>0</v>
      </c>
    </row>
    <row r="270" spans="1:51" ht="13.5" customHeight="1" x14ac:dyDescent="0.25">
      <c r="A270" s="7" t="s">
        <v>625</v>
      </c>
      <c r="B270" s="8"/>
      <c r="C270" s="8"/>
      <c r="D270" s="7" t="s">
        <v>83</v>
      </c>
      <c r="E270" s="7" t="s">
        <v>92</v>
      </c>
      <c r="F270" s="8"/>
      <c r="G270" s="8"/>
      <c r="H270" s="8"/>
      <c r="I270" s="8"/>
      <c r="J270" s="8"/>
      <c r="K270" s="8"/>
      <c r="L270" s="8"/>
      <c r="M270" s="8"/>
      <c r="N270" s="7">
        <v>1</v>
      </c>
      <c r="O270" s="7" t="s">
        <v>143</v>
      </c>
      <c r="P270" s="7">
        <v>1</v>
      </c>
      <c r="Q270" s="7" t="s">
        <v>626</v>
      </c>
      <c r="R270" s="7">
        <v>90</v>
      </c>
      <c r="S270" s="7" t="s">
        <v>94</v>
      </c>
      <c r="T270" s="7" t="s">
        <v>618</v>
      </c>
      <c r="AE270" s="7">
        <v>0</v>
      </c>
      <c r="AF270" s="7">
        <v>0</v>
      </c>
      <c r="AG270" s="7">
        <v>0</v>
      </c>
      <c r="AH270" s="7">
        <v>0</v>
      </c>
      <c r="AI270" s="7">
        <v>0</v>
      </c>
      <c r="AJ270" s="7">
        <v>0</v>
      </c>
      <c r="AK270" s="7">
        <v>0</v>
      </c>
      <c r="AL270" s="7">
        <v>0</v>
      </c>
      <c r="AM270" s="7">
        <v>1</v>
      </c>
      <c r="AN270" s="7" t="s">
        <v>83</v>
      </c>
      <c r="AO270" s="7">
        <v>1</v>
      </c>
      <c r="AP270" s="7">
        <v>180</v>
      </c>
      <c r="AQ270" s="7">
        <v>90</v>
      </c>
      <c r="AT270" s="7" t="s">
        <v>206</v>
      </c>
      <c r="AU270" s="7">
        <v>786</v>
      </c>
      <c r="AV270" s="7">
        <v>0</v>
      </c>
      <c r="AW270" s="7">
        <v>0</v>
      </c>
      <c r="AX270" s="7">
        <v>0</v>
      </c>
      <c r="AY270" s="7">
        <v>0</v>
      </c>
    </row>
    <row r="271" spans="1:51" ht="13.5" customHeight="1" x14ac:dyDescent="0.25">
      <c r="A271" s="7" t="s">
        <v>627</v>
      </c>
      <c r="B271" s="8"/>
      <c r="C271" s="8"/>
      <c r="D271" s="7" t="s">
        <v>91</v>
      </c>
      <c r="E271" s="7" t="s">
        <v>116</v>
      </c>
      <c r="F271" s="7" t="s">
        <v>92</v>
      </c>
      <c r="H271" s="8"/>
      <c r="I271" s="8"/>
      <c r="J271" s="8"/>
      <c r="K271" s="8"/>
      <c r="L271" s="8"/>
      <c r="M271" s="8"/>
      <c r="N271" s="7">
        <v>6</v>
      </c>
      <c r="O271" s="7" t="s">
        <v>85</v>
      </c>
      <c r="P271" s="7">
        <v>1</v>
      </c>
      <c r="Q271" s="7" t="s">
        <v>628</v>
      </c>
      <c r="R271" s="7">
        <v>1100</v>
      </c>
      <c r="S271" s="7" t="s">
        <v>94</v>
      </c>
      <c r="T271" s="7" t="s">
        <v>618</v>
      </c>
      <c r="AE271" s="7">
        <v>0</v>
      </c>
      <c r="AF271" s="7">
        <v>0</v>
      </c>
      <c r="AG271" s="7">
        <v>1</v>
      </c>
      <c r="AH271" s="7">
        <v>0</v>
      </c>
      <c r="AI271" s="7">
        <v>0</v>
      </c>
      <c r="AJ271" s="7">
        <v>0</v>
      </c>
      <c r="AK271" s="7">
        <v>0</v>
      </c>
      <c r="AL271" s="7">
        <v>0</v>
      </c>
      <c r="AM271" s="7">
        <v>1</v>
      </c>
      <c r="AN271" s="7" t="s">
        <v>91</v>
      </c>
      <c r="AO271" s="7">
        <v>1</v>
      </c>
      <c r="AP271" s="7">
        <v>2200</v>
      </c>
      <c r="AQ271" s="7">
        <v>1100</v>
      </c>
      <c r="AT271" s="7" t="s">
        <v>206</v>
      </c>
      <c r="AU271" s="7">
        <v>818</v>
      </c>
      <c r="AV271" s="7">
        <v>0</v>
      </c>
      <c r="AW271" s="7">
        <v>0</v>
      </c>
      <c r="AX271" s="7">
        <v>0</v>
      </c>
      <c r="AY271" s="7">
        <v>0</v>
      </c>
    </row>
    <row r="272" spans="1:51" ht="13.5" customHeight="1" x14ac:dyDescent="0.25">
      <c r="A272" s="7" t="s">
        <v>629</v>
      </c>
      <c r="B272" s="8"/>
      <c r="C272" s="8"/>
      <c r="D272" s="7" t="s">
        <v>91</v>
      </c>
      <c r="E272" s="7" t="s">
        <v>265</v>
      </c>
      <c r="F272" s="8"/>
      <c r="G272" s="8"/>
      <c r="H272" s="8"/>
      <c r="I272" s="8"/>
      <c r="J272" s="8"/>
      <c r="K272" s="8"/>
      <c r="L272" s="8"/>
      <c r="M272" s="8"/>
      <c r="N272" s="7">
        <v>10</v>
      </c>
      <c r="O272" s="7" t="s">
        <v>85</v>
      </c>
      <c r="P272" s="7">
        <v>3</v>
      </c>
      <c r="Q272" s="7" t="s">
        <v>630</v>
      </c>
      <c r="R272" s="7">
        <v>50000</v>
      </c>
      <c r="S272" s="7" t="s">
        <v>94</v>
      </c>
      <c r="T272" s="7" t="s">
        <v>618</v>
      </c>
      <c r="AE272" s="7">
        <v>0</v>
      </c>
      <c r="AF272" s="7">
        <v>0</v>
      </c>
      <c r="AG272" s="7">
        <v>0</v>
      </c>
      <c r="AH272" s="7">
        <v>0</v>
      </c>
      <c r="AI272" s="7">
        <v>0</v>
      </c>
      <c r="AJ272" s="7">
        <v>0</v>
      </c>
      <c r="AK272" s="7">
        <v>0</v>
      </c>
      <c r="AL272" s="7">
        <v>0</v>
      </c>
      <c r="AM272" s="7">
        <v>0</v>
      </c>
      <c r="AN272" s="7" t="s">
        <v>91</v>
      </c>
      <c r="AO272" s="7">
        <v>3</v>
      </c>
      <c r="AP272" s="7">
        <v>100000</v>
      </c>
      <c r="AQ272" s="7">
        <v>50000</v>
      </c>
      <c r="AT272" s="7" t="s">
        <v>206</v>
      </c>
      <c r="AU272" s="7">
        <v>820</v>
      </c>
      <c r="AV272" s="7">
        <v>0</v>
      </c>
      <c r="AW272" s="7">
        <v>0</v>
      </c>
      <c r="AX272" s="7">
        <v>0</v>
      </c>
      <c r="AY272" s="7">
        <v>0</v>
      </c>
    </row>
    <row r="273" spans="1:51" ht="13.5" customHeight="1" x14ac:dyDescent="0.25">
      <c r="A273" s="7" t="s">
        <v>631</v>
      </c>
      <c r="B273" s="8"/>
      <c r="C273" s="8"/>
      <c r="D273" s="7" t="s">
        <v>91</v>
      </c>
      <c r="E273" s="7" t="s">
        <v>265</v>
      </c>
      <c r="F273" s="8"/>
      <c r="G273" s="8"/>
      <c r="H273" s="8"/>
      <c r="I273" s="8"/>
      <c r="J273" s="8"/>
      <c r="K273" s="8"/>
      <c r="L273" s="8"/>
      <c r="M273" s="8"/>
      <c r="N273" s="7">
        <v>10</v>
      </c>
      <c r="O273" s="7" t="s">
        <v>85</v>
      </c>
      <c r="P273" s="7">
        <v>3</v>
      </c>
      <c r="Q273" s="7" t="s">
        <v>632</v>
      </c>
      <c r="R273" s="7">
        <v>5000</v>
      </c>
      <c r="S273" s="7" t="s">
        <v>94</v>
      </c>
      <c r="T273" s="7" t="s">
        <v>618</v>
      </c>
      <c r="AE273" s="7">
        <v>0</v>
      </c>
      <c r="AF273" s="7">
        <v>0</v>
      </c>
      <c r="AG273" s="7">
        <v>0</v>
      </c>
      <c r="AH273" s="7">
        <v>0</v>
      </c>
      <c r="AI273" s="7">
        <v>0</v>
      </c>
      <c r="AJ273" s="7">
        <v>0</v>
      </c>
      <c r="AK273" s="7">
        <v>0</v>
      </c>
      <c r="AL273" s="7">
        <v>0</v>
      </c>
      <c r="AM273" s="7">
        <v>0</v>
      </c>
      <c r="AN273" s="7" t="s">
        <v>91</v>
      </c>
      <c r="AO273" s="7">
        <v>3</v>
      </c>
      <c r="AP273" s="7">
        <v>10000</v>
      </c>
      <c r="AQ273" s="7">
        <v>5000</v>
      </c>
      <c r="AT273" s="7" t="s">
        <v>206</v>
      </c>
      <c r="AU273" s="7">
        <v>821</v>
      </c>
      <c r="AV273" s="7">
        <v>0</v>
      </c>
      <c r="AW273" s="7">
        <v>0</v>
      </c>
      <c r="AX273" s="7">
        <v>0</v>
      </c>
      <c r="AY273" s="7">
        <v>0</v>
      </c>
    </row>
    <row r="274" spans="1:51" ht="13.5" customHeight="1" x14ac:dyDescent="0.25">
      <c r="A274" s="7" t="s">
        <v>633</v>
      </c>
      <c r="B274" s="8"/>
      <c r="C274" s="8"/>
      <c r="D274" s="7" t="s">
        <v>91</v>
      </c>
      <c r="E274" s="7" t="s">
        <v>265</v>
      </c>
      <c r="F274" s="8"/>
      <c r="G274" s="8"/>
      <c r="H274" s="8"/>
      <c r="I274" s="8"/>
      <c r="J274" s="8"/>
      <c r="K274" s="8"/>
      <c r="L274" s="8"/>
      <c r="M274" s="8"/>
      <c r="N274" s="7">
        <v>10</v>
      </c>
      <c r="O274" s="7" t="s">
        <v>85</v>
      </c>
      <c r="P274" s="7">
        <v>3</v>
      </c>
      <c r="Q274" s="7" t="s">
        <v>634</v>
      </c>
      <c r="R274" s="7">
        <v>28000</v>
      </c>
      <c r="S274" s="7" t="s">
        <v>94</v>
      </c>
      <c r="T274" s="7" t="s">
        <v>618</v>
      </c>
      <c r="AE274" s="7">
        <v>0</v>
      </c>
      <c r="AF274" s="7">
        <v>0</v>
      </c>
      <c r="AG274" s="7">
        <v>0</v>
      </c>
      <c r="AH274" s="7">
        <v>0</v>
      </c>
      <c r="AI274" s="7">
        <v>0</v>
      </c>
      <c r="AJ274" s="7">
        <v>0</v>
      </c>
      <c r="AK274" s="7">
        <v>0</v>
      </c>
      <c r="AL274" s="7">
        <v>0</v>
      </c>
      <c r="AM274" s="7">
        <v>0</v>
      </c>
      <c r="AN274" s="7" t="s">
        <v>91</v>
      </c>
      <c r="AO274" s="7">
        <v>3</v>
      </c>
      <c r="AP274" s="7">
        <v>56000</v>
      </c>
      <c r="AQ274" s="7">
        <v>28000</v>
      </c>
      <c r="AT274" s="7" t="s">
        <v>206</v>
      </c>
      <c r="AU274" s="7">
        <v>822</v>
      </c>
      <c r="AV274" s="7">
        <v>0</v>
      </c>
      <c r="AW274" s="7">
        <v>0</v>
      </c>
      <c r="AX274" s="7">
        <v>0</v>
      </c>
      <c r="AY274" s="7">
        <v>0</v>
      </c>
    </row>
    <row r="275" spans="1:51" ht="13.5" customHeight="1" x14ac:dyDescent="0.25">
      <c r="A275" s="7" t="s">
        <v>635</v>
      </c>
      <c r="B275" s="8"/>
      <c r="C275" s="8"/>
      <c r="D275" s="7" t="s">
        <v>91</v>
      </c>
      <c r="E275" s="7" t="s">
        <v>265</v>
      </c>
      <c r="F275" s="8"/>
      <c r="G275" s="8"/>
      <c r="H275" s="8"/>
      <c r="I275" s="8"/>
      <c r="J275" s="8"/>
      <c r="K275" s="8"/>
      <c r="L275" s="8"/>
      <c r="M275" s="8"/>
      <c r="N275" s="7">
        <v>10</v>
      </c>
      <c r="O275" s="7" t="s">
        <v>85</v>
      </c>
      <c r="P275" s="7">
        <v>3</v>
      </c>
      <c r="Q275" s="7" t="s">
        <v>636</v>
      </c>
      <c r="R275" s="7">
        <v>37500</v>
      </c>
      <c r="S275" s="7" t="s">
        <v>94</v>
      </c>
      <c r="T275" s="7" t="s">
        <v>618</v>
      </c>
      <c r="AE275" s="7">
        <v>0</v>
      </c>
      <c r="AF275" s="7">
        <v>0</v>
      </c>
      <c r="AG275" s="7">
        <v>0</v>
      </c>
      <c r="AH275" s="7">
        <v>0</v>
      </c>
      <c r="AI275" s="7">
        <v>0</v>
      </c>
      <c r="AJ275" s="7">
        <v>0</v>
      </c>
      <c r="AK275" s="7">
        <v>0</v>
      </c>
      <c r="AL275" s="7">
        <v>0</v>
      </c>
      <c r="AM275" s="7">
        <v>0</v>
      </c>
      <c r="AN275" s="7" t="s">
        <v>91</v>
      </c>
      <c r="AO275" s="7">
        <v>3</v>
      </c>
      <c r="AP275" s="7">
        <v>75000</v>
      </c>
      <c r="AQ275" s="7">
        <v>37500</v>
      </c>
      <c r="AT275" s="7" t="s">
        <v>206</v>
      </c>
      <c r="AU275" s="7">
        <v>823</v>
      </c>
      <c r="AV275" s="7">
        <v>0</v>
      </c>
      <c r="AW275" s="7">
        <v>0</v>
      </c>
      <c r="AX275" s="7">
        <v>0</v>
      </c>
      <c r="AY275" s="7">
        <v>0</v>
      </c>
    </row>
    <row r="276" spans="1:51" ht="13.5" customHeight="1" x14ac:dyDescent="0.25">
      <c r="A276" s="7" t="s">
        <v>637</v>
      </c>
      <c r="B276" s="8"/>
      <c r="C276" s="8"/>
      <c r="D276" s="7" t="s">
        <v>120</v>
      </c>
      <c r="E276" s="7" t="s">
        <v>157</v>
      </c>
      <c r="F276" s="8"/>
      <c r="G276" s="8"/>
      <c r="H276" s="8"/>
      <c r="I276" s="8"/>
      <c r="J276" s="8"/>
      <c r="K276" s="8"/>
      <c r="L276" s="8"/>
      <c r="M276" s="8"/>
      <c r="N276" s="7">
        <v>15</v>
      </c>
      <c r="O276" s="7" t="s">
        <v>638</v>
      </c>
      <c r="P276" s="7" t="s">
        <v>107</v>
      </c>
      <c r="Q276" s="7" t="s">
        <v>639</v>
      </c>
      <c r="R276" s="7">
        <v>10000</v>
      </c>
      <c r="S276" s="7" t="s">
        <v>94</v>
      </c>
      <c r="T276" s="7" t="s">
        <v>618</v>
      </c>
      <c r="AE276" s="7">
        <v>0</v>
      </c>
      <c r="AF276" s="7">
        <v>0</v>
      </c>
      <c r="AG276" s="7">
        <v>0</v>
      </c>
      <c r="AH276" s="7">
        <v>0</v>
      </c>
      <c r="AI276" s="7">
        <v>0</v>
      </c>
      <c r="AJ276" s="7">
        <v>0</v>
      </c>
      <c r="AK276" s="7">
        <v>1</v>
      </c>
      <c r="AL276" s="7">
        <v>0</v>
      </c>
      <c r="AM276" s="7">
        <v>0</v>
      </c>
      <c r="AN276" s="7" t="s">
        <v>120</v>
      </c>
      <c r="AO276" s="7">
        <v>0</v>
      </c>
      <c r="AP276" s="7">
        <v>20000</v>
      </c>
      <c r="AQ276" s="7">
        <v>10000</v>
      </c>
      <c r="AT276" s="7" t="s">
        <v>206</v>
      </c>
      <c r="AU276" s="7">
        <v>827</v>
      </c>
      <c r="AV276" s="7">
        <v>0</v>
      </c>
      <c r="AW276" s="7">
        <v>0</v>
      </c>
      <c r="AX276" s="7">
        <v>0</v>
      </c>
      <c r="AY276" s="7">
        <v>0</v>
      </c>
    </row>
    <row r="277" spans="1:51" ht="13.5" customHeight="1" x14ac:dyDescent="0.25">
      <c r="A277" s="7" t="s">
        <v>640</v>
      </c>
      <c r="B277" s="8"/>
      <c r="C277" s="8"/>
      <c r="D277" s="7" t="s">
        <v>91</v>
      </c>
      <c r="E277" s="7" t="s">
        <v>84</v>
      </c>
      <c r="F277" s="8"/>
      <c r="G277" s="8"/>
      <c r="H277" s="8"/>
      <c r="I277" s="8"/>
      <c r="J277" s="8"/>
      <c r="K277" s="8"/>
      <c r="L277" s="8"/>
      <c r="M277" s="8"/>
      <c r="N277" s="7">
        <v>9</v>
      </c>
      <c r="O277" s="7" t="s">
        <v>103</v>
      </c>
      <c r="P277" s="7">
        <v>1</v>
      </c>
      <c r="Q277" s="7" t="s">
        <v>641</v>
      </c>
      <c r="R277" s="7">
        <v>8000</v>
      </c>
      <c r="S277" s="7" t="s">
        <v>94</v>
      </c>
      <c r="T277" s="7" t="s">
        <v>618</v>
      </c>
      <c r="AE277" s="7">
        <v>0</v>
      </c>
      <c r="AF277" s="7">
        <v>0</v>
      </c>
      <c r="AG277" s="7">
        <v>0</v>
      </c>
      <c r="AH277" s="7">
        <v>0</v>
      </c>
      <c r="AI277" s="7">
        <v>0</v>
      </c>
      <c r="AJ277" s="7">
        <v>0</v>
      </c>
      <c r="AK277" s="7">
        <v>0</v>
      </c>
      <c r="AL277" s="7">
        <v>1</v>
      </c>
      <c r="AM277" s="7">
        <v>0</v>
      </c>
      <c r="AN277" s="7" t="s">
        <v>91</v>
      </c>
      <c r="AO277" s="7">
        <v>1</v>
      </c>
      <c r="AP277" s="7">
        <v>16000</v>
      </c>
      <c r="AQ277" s="7">
        <v>8000</v>
      </c>
      <c r="AT277" s="7" t="s">
        <v>206</v>
      </c>
      <c r="AU277" s="7">
        <v>832</v>
      </c>
      <c r="AV277" s="7">
        <v>0</v>
      </c>
      <c r="AW277" s="7">
        <v>0</v>
      </c>
      <c r="AX277" s="7">
        <v>0</v>
      </c>
      <c r="AY277" s="7">
        <v>0</v>
      </c>
    </row>
    <row r="278" spans="1:51" ht="13.5" customHeight="1" x14ac:dyDescent="0.25">
      <c r="A278" s="7" t="s">
        <v>642</v>
      </c>
      <c r="B278" s="8"/>
      <c r="C278" s="8"/>
      <c r="D278" s="7" t="s">
        <v>91</v>
      </c>
      <c r="E278" s="7" t="s">
        <v>92</v>
      </c>
      <c r="F278" s="8"/>
      <c r="G278" s="8"/>
      <c r="H278" s="8"/>
      <c r="I278" s="8"/>
      <c r="J278" s="8"/>
      <c r="K278" s="8"/>
      <c r="L278" s="8"/>
      <c r="M278" s="8"/>
      <c r="N278" s="7">
        <v>9</v>
      </c>
      <c r="O278" s="7" t="s">
        <v>643</v>
      </c>
      <c r="P278" s="7">
        <v>1</v>
      </c>
      <c r="Q278" s="7" t="s">
        <v>644</v>
      </c>
      <c r="R278" s="7">
        <v>8000</v>
      </c>
      <c r="S278" s="7" t="s">
        <v>94</v>
      </c>
      <c r="T278" s="7" t="s">
        <v>618</v>
      </c>
      <c r="AE278" s="7">
        <v>0</v>
      </c>
      <c r="AF278" s="7">
        <v>0</v>
      </c>
      <c r="AG278" s="7">
        <v>0</v>
      </c>
      <c r="AH278" s="7">
        <v>0</v>
      </c>
      <c r="AI278" s="7">
        <v>0</v>
      </c>
      <c r="AJ278" s="7">
        <v>0</v>
      </c>
      <c r="AK278" s="7">
        <v>0</v>
      </c>
      <c r="AL278" s="7">
        <v>0</v>
      </c>
      <c r="AM278" s="7">
        <v>1</v>
      </c>
      <c r="AN278" s="7" t="s">
        <v>91</v>
      </c>
      <c r="AO278" s="7">
        <v>1</v>
      </c>
      <c r="AP278" s="7">
        <v>16000</v>
      </c>
      <c r="AQ278" s="7">
        <v>8000</v>
      </c>
      <c r="AT278" s="7" t="s">
        <v>206</v>
      </c>
      <c r="AU278" s="7">
        <v>837</v>
      </c>
      <c r="AV278" s="7">
        <v>0</v>
      </c>
      <c r="AW278" s="7">
        <v>0</v>
      </c>
      <c r="AX278" s="7">
        <v>0</v>
      </c>
      <c r="AY278" s="7">
        <v>0</v>
      </c>
    </row>
    <row r="279" spans="1:51" ht="13.5" customHeight="1" x14ac:dyDescent="0.25">
      <c r="A279" s="7" t="s">
        <v>645</v>
      </c>
      <c r="B279" s="8"/>
      <c r="C279" s="8"/>
      <c r="D279" s="7" t="s">
        <v>91</v>
      </c>
      <c r="E279" s="7" t="s">
        <v>99</v>
      </c>
      <c r="F279" s="8"/>
      <c r="G279" s="8"/>
      <c r="H279" s="8"/>
      <c r="I279" s="8"/>
      <c r="J279" s="8"/>
      <c r="K279" s="8"/>
      <c r="L279" s="8"/>
      <c r="M279" s="8"/>
      <c r="N279" s="7">
        <v>10</v>
      </c>
      <c r="O279" s="7" t="s">
        <v>85</v>
      </c>
      <c r="P279" s="7">
        <v>2</v>
      </c>
      <c r="S279" s="7" t="s">
        <v>117</v>
      </c>
      <c r="T279" s="7" t="s">
        <v>618</v>
      </c>
      <c r="AC279" s="7" t="s">
        <v>646</v>
      </c>
      <c r="AE279" s="7">
        <v>0</v>
      </c>
      <c r="AF279" s="7">
        <v>0</v>
      </c>
      <c r="AG279" s="7">
        <v>0</v>
      </c>
      <c r="AH279" s="7">
        <v>0</v>
      </c>
      <c r="AI279" s="7">
        <v>1</v>
      </c>
      <c r="AJ279" s="7">
        <v>0</v>
      </c>
      <c r="AK279" s="7">
        <v>0</v>
      </c>
      <c r="AL279" s="7">
        <v>0</v>
      </c>
      <c r="AM279" s="7">
        <v>0</v>
      </c>
      <c r="AN279" s="7" t="s">
        <v>91</v>
      </c>
      <c r="AO279" s="7">
        <v>2</v>
      </c>
      <c r="AP279" s="7">
        <v>0</v>
      </c>
      <c r="AQ279" s="7">
        <v>0</v>
      </c>
      <c r="AT279" s="7" t="s">
        <v>206</v>
      </c>
      <c r="AU279" s="7">
        <v>843</v>
      </c>
      <c r="AV279" s="7">
        <v>0</v>
      </c>
      <c r="AW279" s="7">
        <v>0</v>
      </c>
      <c r="AX279" s="7">
        <v>0</v>
      </c>
      <c r="AY279" s="7">
        <v>0</v>
      </c>
    </row>
    <row r="280" spans="1:51" ht="13.5" customHeight="1" x14ac:dyDescent="0.25">
      <c r="A280" s="7" t="s">
        <v>647</v>
      </c>
      <c r="B280" s="8"/>
      <c r="C280" s="8"/>
      <c r="D280" s="7" t="s">
        <v>120</v>
      </c>
      <c r="E280" s="7" t="s">
        <v>92</v>
      </c>
      <c r="F280" s="8"/>
      <c r="G280" s="8"/>
      <c r="H280" s="8"/>
      <c r="I280" s="8"/>
      <c r="J280" s="8"/>
      <c r="K280" s="8"/>
      <c r="L280" s="8"/>
      <c r="M280" s="8"/>
      <c r="N280" s="7">
        <v>16</v>
      </c>
      <c r="O280" s="7" t="s">
        <v>170</v>
      </c>
      <c r="P280" s="7" t="s">
        <v>107</v>
      </c>
      <c r="S280" s="7" t="s">
        <v>117</v>
      </c>
      <c r="T280" s="7" t="s">
        <v>618</v>
      </c>
      <c r="AC280" s="7" t="s">
        <v>648</v>
      </c>
      <c r="AE280" s="7">
        <v>0</v>
      </c>
      <c r="AF280" s="7">
        <v>0</v>
      </c>
      <c r="AG280" s="7">
        <v>0</v>
      </c>
      <c r="AH280" s="7">
        <v>0</v>
      </c>
      <c r="AI280" s="7">
        <v>0</v>
      </c>
      <c r="AJ280" s="7">
        <v>0</v>
      </c>
      <c r="AK280" s="7">
        <v>0</v>
      </c>
      <c r="AL280" s="7">
        <v>0</v>
      </c>
      <c r="AM280" s="7">
        <v>1</v>
      </c>
      <c r="AN280" s="7" t="s">
        <v>120</v>
      </c>
      <c r="AO280" s="7">
        <v>0</v>
      </c>
      <c r="AP280" s="7">
        <v>0</v>
      </c>
      <c r="AQ280" s="7">
        <v>0</v>
      </c>
      <c r="AT280" s="7" t="s">
        <v>206</v>
      </c>
      <c r="AU280" s="7">
        <v>844</v>
      </c>
      <c r="AV280" s="7">
        <v>0</v>
      </c>
      <c r="AW280" s="7">
        <v>0</v>
      </c>
      <c r="AX280" s="7">
        <v>0</v>
      </c>
      <c r="AY280" s="7">
        <v>0</v>
      </c>
    </row>
    <row r="281" spans="1:51" ht="13.5" customHeight="1" x14ac:dyDescent="0.25">
      <c r="A281" s="7" t="s">
        <v>649</v>
      </c>
      <c r="B281" s="8"/>
      <c r="C281" s="8"/>
      <c r="D281" s="7" t="s">
        <v>120</v>
      </c>
      <c r="E281" s="7" t="s">
        <v>157</v>
      </c>
      <c r="F281" s="8"/>
      <c r="G281" s="8"/>
      <c r="H281" s="8"/>
      <c r="I281" s="8"/>
      <c r="J281" s="8"/>
      <c r="K281" s="8"/>
      <c r="L281" s="8"/>
      <c r="M281" s="8"/>
      <c r="N281" s="7">
        <v>12</v>
      </c>
      <c r="O281" s="7" t="s">
        <v>162</v>
      </c>
      <c r="P281" s="7">
        <v>1</v>
      </c>
      <c r="S281" s="7" t="s">
        <v>117</v>
      </c>
      <c r="T281" s="7" t="s">
        <v>618</v>
      </c>
      <c r="AC281" s="7" t="s">
        <v>650</v>
      </c>
      <c r="AE281" s="7">
        <v>0</v>
      </c>
      <c r="AF281" s="7">
        <v>0</v>
      </c>
      <c r="AG281" s="7">
        <v>0</v>
      </c>
      <c r="AH281" s="7">
        <v>0</v>
      </c>
      <c r="AI281" s="7">
        <v>0</v>
      </c>
      <c r="AJ281" s="7">
        <v>0</v>
      </c>
      <c r="AK281" s="7">
        <v>1</v>
      </c>
      <c r="AL281" s="7">
        <v>0</v>
      </c>
      <c r="AM281" s="7">
        <v>0</v>
      </c>
      <c r="AN281" s="7" t="s">
        <v>120</v>
      </c>
      <c r="AO281" s="7">
        <v>1</v>
      </c>
      <c r="AP281" s="7">
        <v>0</v>
      </c>
      <c r="AQ281" s="7">
        <v>0</v>
      </c>
      <c r="AT281" s="7" t="s">
        <v>206</v>
      </c>
      <c r="AU281" s="7">
        <v>845</v>
      </c>
      <c r="AV281" s="7">
        <v>0</v>
      </c>
      <c r="AW281" s="7">
        <v>0</v>
      </c>
      <c r="AX281" s="7">
        <v>0</v>
      </c>
      <c r="AY281" s="7">
        <v>0</v>
      </c>
    </row>
    <row r="282" spans="1:51" ht="13.5" customHeight="1" x14ac:dyDescent="0.25">
      <c r="A282" s="7" t="s">
        <v>651</v>
      </c>
      <c r="B282" s="8"/>
      <c r="C282" s="8"/>
      <c r="D282" s="7" t="s">
        <v>91</v>
      </c>
      <c r="E282" s="7" t="s">
        <v>214</v>
      </c>
      <c r="F282" s="8"/>
      <c r="G282" s="8"/>
      <c r="H282" s="8"/>
      <c r="I282" s="8"/>
      <c r="J282" s="8"/>
      <c r="K282" s="8"/>
      <c r="L282" s="8"/>
      <c r="M282" s="8"/>
      <c r="N282" s="7">
        <v>10</v>
      </c>
      <c r="O282" s="7" t="s">
        <v>638</v>
      </c>
      <c r="P282" s="7">
        <v>1</v>
      </c>
      <c r="S282" s="7" t="s">
        <v>117</v>
      </c>
      <c r="T282" s="7" t="s">
        <v>618</v>
      </c>
      <c r="AC282" s="7" t="s">
        <v>652</v>
      </c>
      <c r="AE282" s="7">
        <v>0</v>
      </c>
      <c r="AF282" s="7">
        <v>0</v>
      </c>
      <c r="AG282" s="7">
        <v>0</v>
      </c>
      <c r="AH282" s="7">
        <v>0</v>
      </c>
      <c r="AI282" s="7">
        <v>0</v>
      </c>
      <c r="AJ282" s="7">
        <v>0</v>
      </c>
      <c r="AK282" s="7">
        <v>0</v>
      </c>
      <c r="AL282" s="7">
        <v>0</v>
      </c>
      <c r="AM282" s="7">
        <v>0</v>
      </c>
      <c r="AN282" s="7" t="s">
        <v>91</v>
      </c>
      <c r="AO282" s="7">
        <v>1</v>
      </c>
      <c r="AP282" s="7">
        <v>0</v>
      </c>
      <c r="AQ282" s="7">
        <v>0</v>
      </c>
      <c r="AT282" s="7" t="s">
        <v>206</v>
      </c>
      <c r="AU282" s="7">
        <v>846</v>
      </c>
      <c r="AV282" s="7">
        <v>0</v>
      </c>
      <c r="AW282" s="7">
        <v>0</v>
      </c>
      <c r="AX282" s="7">
        <v>1</v>
      </c>
      <c r="AY282" s="7">
        <v>0</v>
      </c>
    </row>
    <row r="283" spans="1:51" ht="13.5" customHeight="1" x14ac:dyDescent="0.25">
      <c r="A283" s="7" t="s">
        <v>653</v>
      </c>
      <c r="B283" s="8"/>
      <c r="C283" s="8"/>
      <c r="D283" s="7" t="s">
        <v>91</v>
      </c>
      <c r="E283" s="7" t="s">
        <v>129</v>
      </c>
      <c r="F283" s="8"/>
      <c r="G283" s="8"/>
      <c r="H283" s="8"/>
      <c r="I283" s="8"/>
      <c r="J283" s="8"/>
      <c r="K283" s="8"/>
      <c r="L283" s="8"/>
      <c r="M283" s="8"/>
      <c r="N283" s="7">
        <v>10</v>
      </c>
      <c r="O283" s="7" t="s">
        <v>123</v>
      </c>
      <c r="P283" s="7">
        <v>20</v>
      </c>
      <c r="S283" s="7" t="s">
        <v>117</v>
      </c>
      <c r="T283" s="7" t="s">
        <v>618</v>
      </c>
      <c r="AC283" s="7" t="s">
        <v>654</v>
      </c>
      <c r="AE283" s="7">
        <v>0</v>
      </c>
      <c r="AF283" s="7">
        <v>0</v>
      </c>
      <c r="AG283" s="7">
        <v>0</v>
      </c>
      <c r="AH283" s="7">
        <v>0</v>
      </c>
      <c r="AI283" s="7">
        <v>0</v>
      </c>
      <c r="AJ283" s="7">
        <v>1</v>
      </c>
      <c r="AK283" s="7">
        <v>0</v>
      </c>
      <c r="AL283" s="7">
        <v>0</v>
      </c>
      <c r="AM283" s="7">
        <v>0</v>
      </c>
      <c r="AN283" s="7" t="s">
        <v>91</v>
      </c>
      <c r="AO283" s="7">
        <v>20</v>
      </c>
      <c r="AP283" s="7">
        <v>0</v>
      </c>
      <c r="AQ283" s="7">
        <v>0</v>
      </c>
      <c r="AT283" s="7" t="s">
        <v>206</v>
      </c>
      <c r="AU283" s="7">
        <v>847</v>
      </c>
      <c r="AV283" s="7">
        <v>0</v>
      </c>
      <c r="AW283" s="7">
        <v>0</v>
      </c>
      <c r="AX283" s="7">
        <v>0</v>
      </c>
      <c r="AY283" s="7">
        <v>0</v>
      </c>
    </row>
    <row r="284" spans="1:51" ht="13.5" customHeight="1" x14ac:dyDescent="0.25">
      <c r="A284" s="7" t="s">
        <v>655</v>
      </c>
      <c r="B284" s="8"/>
      <c r="C284" s="8"/>
      <c r="D284" s="7" t="s">
        <v>91</v>
      </c>
      <c r="E284" s="7" t="s">
        <v>214</v>
      </c>
      <c r="F284" s="8"/>
      <c r="G284" s="8"/>
      <c r="H284" s="8"/>
      <c r="I284" s="8"/>
      <c r="J284" s="8"/>
      <c r="K284" s="8"/>
      <c r="L284" s="8"/>
      <c r="M284" s="8"/>
      <c r="N284" s="7">
        <v>10</v>
      </c>
      <c r="O284" s="7" t="s">
        <v>146</v>
      </c>
      <c r="P284" s="7" t="s">
        <v>107</v>
      </c>
      <c r="S284" s="7" t="s">
        <v>117</v>
      </c>
      <c r="T284" s="7" t="s">
        <v>618</v>
      </c>
      <c r="AC284" s="7" t="s">
        <v>656</v>
      </c>
      <c r="AE284" s="7">
        <v>0</v>
      </c>
      <c r="AF284" s="7">
        <v>0</v>
      </c>
      <c r="AG284" s="7">
        <v>0</v>
      </c>
      <c r="AH284" s="7">
        <v>0</v>
      </c>
      <c r="AI284" s="7">
        <v>0</v>
      </c>
      <c r="AJ284" s="7">
        <v>0</v>
      </c>
      <c r="AK284" s="7">
        <v>0</v>
      </c>
      <c r="AL284" s="7">
        <v>0</v>
      </c>
      <c r="AM284" s="7">
        <v>0</v>
      </c>
      <c r="AN284" s="7" t="s">
        <v>91</v>
      </c>
      <c r="AO284" s="7">
        <v>0</v>
      </c>
      <c r="AP284" s="7">
        <v>0</v>
      </c>
      <c r="AQ284" s="7">
        <v>0</v>
      </c>
      <c r="AT284" s="7" t="s">
        <v>206</v>
      </c>
      <c r="AU284" s="7">
        <v>848</v>
      </c>
      <c r="AV284" s="7">
        <v>0</v>
      </c>
      <c r="AW284" s="7">
        <v>0</v>
      </c>
      <c r="AX284" s="7">
        <v>1</v>
      </c>
      <c r="AY284" s="7">
        <v>0</v>
      </c>
    </row>
    <row r="285" spans="1:51" ht="13.5" customHeight="1" x14ac:dyDescent="0.25">
      <c r="A285" s="7" t="s">
        <v>657</v>
      </c>
      <c r="B285" s="8"/>
      <c r="C285" s="8"/>
      <c r="D285" s="7" t="s">
        <v>91</v>
      </c>
      <c r="E285" s="7" t="s">
        <v>92</v>
      </c>
      <c r="F285" s="8"/>
      <c r="G285" s="8"/>
      <c r="H285" s="8"/>
      <c r="I285" s="8"/>
      <c r="J285" s="8"/>
      <c r="K285" s="8"/>
      <c r="L285" s="8"/>
      <c r="M285" s="8"/>
      <c r="N285" s="7">
        <v>10</v>
      </c>
      <c r="O285" s="7" t="s">
        <v>658</v>
      </c>
      <c r="P285" s="7">
        <v>1</v>
      </c>
      <c r="S285" s="7" t="s">
        <v>117</v>
      </c>
      <c r="T285" s="7" t="s">
        <v>618</v>
      </c>
      <c r="AC285" s="7" t="s">
        <v>659</v>
      </c>
      <c r="AE285" s="7">
        <v>0</v>
      </c>
      <c r="AF285" s="7">
        <v>0</v>
      </c>
      <c r="AG285" s="7">
        <v>0</v>
      </c>
      <c r="AH285" s="7">
        <v>0</v>
      </c>
      <c r="AI285" s="7">
        <v>0</v>
      </c>
      <c r="AJ285" s="7">
        <v>0</v>
      </c>
      <c r="AK285" s="7">
        <v>0</v>
      </c>
      <c r="AL285" s="7">
        <v>0</v>
      </c>
      <c r="AM285" s="7">
        <v>1</v>
      </c>
      <c r="AN285" s="7" t="s">
        <v>91</v>
      </c>
      <c r="AO285" s="7">
        <v>1</v>
      </c>
      <c r="AP285" s="7">
        <v>0</v>
      </c>
      <c r="AQ285" s="7">
        <v>0</v>
      </c>
      <c r="AT285" s="7" t="s">
        <v>206</v>
      </c>
      <c r="AU285" s="7">
        <v>849</v>
      </c>
      <c r="AV285" s="7">
        <v>0</v>
      </c>
      <c r="AW285" s="7">
        <v>0</v>
      </c>
      <c r="AX285" s="7">
        <v>0</v>
      </c>
      <c r="AY285" s="7">
        <v>0</v>
      </c>
    </row>
    <row r="286" spans="1:51" ht="13.5" customHeight="1" x14ac:dyDescent="0.25">
      <c r="A286" s="7" t="s">
        <v>660</v>
      </c>
      <c r="B286" s="8"/>
      <c r="C286" s="8"/>
      <c r="D286" s="7" t="s">
        <v>120</v>
      </c>
      <c r="E286" s="7" t="s">
        <v>126</v>
      </c>
      <c r="F286" s="8"/>
      <c r="G286" s="8"/>
      <c r="H286" s="8"/>
      <c r="I286" s="8"/>
      <c r="J286" s="8"/>
      <c r="K286" s="8"/>
      <c r="L286" s="8"/>
      <c r="M286" s="8"/>
      <c r="N286" s="7">
        <v>17</v>
      </c>
      <c r="O286" s="7" t="s">
        <v>196</v>
      </c>
      <c r="P286" s="7">
        <v>15</v>
      </c>
      <c r="S286" s="7" t="s">
        <v>117</v>
      </c>
      <c r="T286" s="7" t="s">
        <v>618</v>
      </c>
      <c r="AC286" s="7" t="s">
        <v>661</v>
      </c>
      <c r="AE286" s="7">
        <v>0</v>
      </c>
      <c r="AF286" s="7">
        <v>0</v>
      </c>
      <c r="AG286" s="7">
        <v>0</v>
      </c>
      <c r="AH286" s="7">
        <v>1</v>
      </c>
      <c r="AI286" s="7">
        <v>0</v>
      </c>
      <c r="AJ286" s="7">
        <v>0</v>
      </c>
      <c r="AK286" s="7">
        <v>0</v>
      </c>
      <c r="AL286" s="7">
        <v>0</v>
      </c>
      <c r="AM286" s="7">
        <v>0</v>
      </c>
      <c r="AN286" s="7" t="s">
        <v>120</v>
      </c>
      <c r="AO286" s="7">
        <v>15</v>
      </c>
      <c r="AP286" s="7">
        <v>0</v>
      </c>
      <c r="AQ286" s="7">
        <v>0</v>
      </c>
      <c r="AT286" s="7" t="s">
        <v>206</v>
      </c>
      <c r="AU286" s="7">
        <v>850</v>
      </c>
      <c r="AV286" s="7">
        <v>0</v>
      </c>
      <c r="AW286" s="7">
        <v>0</v>
      </c>
      <c r="AX286" s="7">
        <v>0</v>
      </c>
      <c r="AY286" s="7">
        <v>0</v>
      </c>
    </row>
    <row r="287" spans="1:51" ht="13.5" customHeight="1" x14ac:dyDescent="0.25">
      <c r="A287" s="7" t="s">
        <v>662</v>
      </c>
      <c r="B287" s="8"/>
      <c r="C287" s="8"/>
      <c r="D287" s="7" t="s">
        <v>83</v>
      </c>
      <c r="E287" s="7" t="s">
        <v>99</v>
      </c>
      <c r="F287" s="8"/>
      <c r="G287" s="8"/>
      <c r="H287" s="8"/>
      <c r="I287" s="8"/>
      <c r="J287" s="8"/>
      <c r="K287" s="8"/>
      <c r="L287" s="8"/>
      <c r="M287" s="8"/>
      <c r="N287" s="7">
        <v>5</v>
      </c>
      <c r="O287" s="7" t="s">
        <v>85</v>
      </c>
      <c r="P287" s="7" t="s">
        <v>663</v>
      </c>
      <c r="S287" s="7" t="s">
        <v>117</v>
      </c>
      <c r="T287" s="7" t="s">
        <v>618</v>
      </c>
      <c r="AC287" s="7" t="s">
        <v>664</v>
      </c>
      <c r="AE287" s="7">
        <v>0</v>
      </c>
      <c r="AF287" s="7">
        <v>0</v>
      </c>
      <c r="AG287" s="7">
        <v>0</v>
      </c>
      <c r="AH287" s="7">
        <v>0</v>
      </c>
      <c r="AI287" s="7">
        <v>1</v>
      </c>
      <c r="AJ287" s="7">
        <v>0</v>
      </c>
      <c r="AK287" s="7">
        <v>0</v>
      </c>
      <c r="AL287" s="7">
        <v>0</v>
      </c>
      <c r="AM287" s="7">
        <v>0</v>
      </c>
      <c r="AN287" s="7" t="s">
        <v>83</v>
      </c>
      <c r="AO287" s="7">
        <v>1</v>
      </c>
      <c r="AP287" s="7">
        <v>0</v>
      </c>
      <c r="AQ287" s="7">
        <v>0</v>
      </c>
      <c r="AT287" s="7" t="s">
        <v>206</v>
      </c>
      <c r="AU287" s="7">
        <v>851</v>
      </c>
      <c r="AV287" s="7">
        <v>0</v>
      </c>
      <c r="AW287" s="7">
        <v>0</v>
      </c>
      <c r="AX287" s="7">
        <v>0</v>
      </c>
      <c r="AY287" s="7">
        <v>0</v>
      </c>
    </row>
    <row r="288" spans="1:51" ht="13.5" customHeight="1" x14ac:dyDescent="0.25">
      <c r="A288" s="7" t="s">
        <v>665</v>
      </c>
      <c r="B288" s="8"/>
      <c r="C288" s="8"/>
      <c r="D288" s="7" t="s">
        <v>91</v>
      </c>
      <c r="E288" s="7" t="s">
        <v>129</v>
      </c>
      <c r="F288" s="8"/>
      <c r="G288" s="8"/>
      <c r="H288" s="8"/>
      <c r="I288" s="8"/>
      <c r="J288" s="8"/>
      <c r="K288" s="8"/>
      <c r="L288" s="8"/>
      <c r="M288" s="8"/>
      <c r="N288" s="7">
        <v>9</v>
      </c>
      <c r="O288" s="7" t="s">
        <v>170</v>
      </c>
      <c r="P288" s="7" t="s">
        <v>107</v>
      </c>
      <c r="S288" s="7" t="s">
        <v>117</v>
      </c>
      <c r="T288" s="7" t="s">
        <v>618</v>
      </c>
      <c r="AC288" s="7" t="s">
        <v>666</v>
      </c>
      <c r="AE288" s="7">
        <v>0</v>
      </c>
      <c r="AF288" s="7">
        <v>0</v>
      </c>
      <c r="AG288" s="7">
        <v>0</v>
      </c>
      <c r="AH288" s="7">
        <v>0</v>
      </c>
      <c r="AI288" s="7">
        <v>0</v>
      </c>
      <c r="AJ288" s="7">
        <v>1</v>
      </c>
      <c r="AK288" s="7">
        <v>0</v>
      </c>
      <c r="AL288" s="7">
        <v>0</v>
      </c>
      <c r="AM288" s="7">
        <v>0</v>
      </c>
      <c r="AN288" s="7" t="s">
        <v>91</v>
      </c>
      <c r="AO288" s="7">
        <v>0</v>
      </c>
      <c r="AP288" s="7">
        <v>0</v>
      </c>
      <c r="AQ288" s="7">
        <v>0</v>
      </c>
      <c r="AT288" s="7" t="s">
        <v>206</v>
      </c>
      <c r="AU288" s="7">
        <v>852</v>
      </c>
      <c r="AV288" s="7">
        <v>0</v>
      </c>
      <c r="AW288" s="7">
        <v>0</v>
      </c>
      <c r="AX288" s="7">
        <v>0</v>
      </c>
      <c r="AY288" s="7">
        <v>0</v>
      </c>
    </row>
    <row r="289" spans="1:51" ht="13.5" customHeight="1" x14ac:dyDescent="0.25">
      <c r="A289" s="7" t="s">
        <v>667</v>
      </c>
      <c r="B289" s="8"/>
      <c r="C289" s="8"/>
      <c r="D289" s="7" t="s">
        <v>91</v>
      </c>
      <c r="E289" s="7" t="s">
        <v>129</v>
      </c>
      <c r="F289" s="8"/>
      <c r="G289" s="8"/>
      <c r="H289" s="8"/>
      <c r="I289" s="8"/>
      <c r="J289" s="8"/>
      <c r="K289" s="8"/>
      <c r="L289" s="8"/>
      <c r="M289" s="8"/>
      <c r="N289" s="7">
        <v>10</v>
      </c>
      <c r="O289" s="7" t="s">
        <v>85</v>
      </c>
      <c r="P289" s="7">
        <v>3</v>
      </c>
      <c r="S289" s="7" t="s">
        <v>117</v>
      </c>
      <c r="T289" s="7" t="s">
        <v>618</v>
      </c>
      <c r="AC289" s="7" t="s">
        <v>668</v>
      </c>
      <c r="AE289" s="7">
        <v>0</v>
      </c>
      <c r="AF289" s="7">
        <v>0</v>
      </c>
      <c r="AG289" s="7">
        <v>0</v>
      </c>
      <c r="AH289" s="7">
        <v>0</v>
      </c>
      <c r="AI289" s="7">
        <v>0</v>
      </c>
      <c r="AJ289" s="7">
        <v>1</v>
      </c>
      <c r="AK289" s="7">
        <v>0</v>
      </c>
      <c r="AL289" s="7">
        <v>0</v>
      </c>
      <c r="AM289" s="7">
        <v>0</v>
      </c>
      <c r="AN289" s="7" t="s">
        <v>91</v>
      </c>
      <c r="AO289" s="7">
        <v>3</v>
      </c>
      <c r="AP289" s="7">
        <v>0</v>
      </c>
      <c r="AQ289" s="7">
        <v>0</v>
      </c>
      <c r="AT289" s="7" t="s">
        <v>206</v>
      </c>
      <c r="AU289" s="7">
        <v>853</v>
      </c>
      <c r="AV289" s="7">
        <v>0</v>
      </c>
      <c r="AW289" s="7">
        <v>0</v>
      </c>
      <c r="AX289" s="7">
        <v>0</v>
      </c>
      <c r="AY289" s="7">
        <v>0</v>
      </c>
    </row>
    <row r="290" spans="1:51" ht="13.5" customHeight="1" x14ac:dyDescent="0.25">
      <c r="A290" s="7" t="s">
        <v>669</v>
      </c>
      <c r="B290" s="8"/>
      <c r="C290" s="8"/>
      <c r="D290" s="7" t="s">
        <v>120</v>
      </c>
      <c r="E290" s="7" t="s">
        <v>157</v>
      </c>
      <c r="F290" s="8"/>
      <c r="G290" s="8"/>
      <c r="H290" s="8"/>
      <c r="I290" s="8"/>
      <c r="J290" s="8"/>
      <c r="K290" s="8"/>
      <c r="L290" s="8"/>
      <c r="M290" s="8"/>
      <c r="N290" s="7">
        <v>12</v>
      </c>
      <c r="O290" s="7" t="s">
        <v>85</v>
      </c>
      <c r="P290" s="7">
        <v>5</v>
      </c>
      <c r="S290" s="7" t="s">
        <v>117</v>
      </c>
      <c r="T290" s="7" t="s">
        <v>618</v>
      </c>
      <c r="AC290" s="7" t="s">
        <v>670</v>
      </c>
      <c r="AE290" s="7">
        <v>0</v>
      </c>
      <c r="AF290" s="7">
        <v>0</v>
      </c>
      <c r="AG290" s="7">
        <v>0</v>
      </c>
      <c r="AH290" s="7">
        <v>0</v>
      </c>
      <c r="AI290" s="7">
        <v>0</v>
      </c>
      <c r="AJ290" s="7">
        <v>0</v>
      </c>
      <c r="AK290" s="7">
        <v>1</v>
      </c>
      <c r="AL290" s="7">
        <v>0</v>
      </c>
      <c r="AM290" s="7">
        <v>0</v>
      </c>
      <c r="AN290" s="7" t="s">
        <v>120</v>
      </c>
      <c r="AO290" s="7">
        <v>5</v>
      </c>
      <c r="AP290" s="7">
        <v>0</v>
      </c>
      <c r="AQ290" s="7">
        <v>0</v>
      </c>
      <c r="AT290" s="7" t="s">
        <v>206</v>
      </c>
      <c r="AU290" s="7">
        <v>854</v>
      </c>
      <c r="AV290" s="7">
        <v>0</v>
      </c>
      <c r="AW290" s="7">
        <v>0</v>
      </c>
      <c r="AX290" s="7">
        <v>0</v>
      </c>
      <c r="AY290" s="7">
        <v>0</v>
      </c>
    </row>
    <row r="291" spans="1:51" ht="13.5" customHeight="1" x14ac:dyDescent="0.25">
      <c r="A291" s="7" t="s">
        <v>671</v>
      </c>
      <c r="C291" s="7" t="s">
        <v>672</v>
      </c>
      <c r="D291" s="10" t="s">
        <v>120</v>
      </c>
      <c r="E291" s="11"/>
      <c r="F291" s="11"/>
      <c r="G291" s="11"/>
      <c r="H291" s="11"/>
      <c r="I291" s="11"/>
      <c r="J291" s="11"/>
      <c r="K291" s="11"/>
      <c r="L291" s="11"/>
      <c r="M291" s="8"/>
      <c r="N291" s="7">
        <v>20</v>
      </c>
      <c r="O291" s="7" t="s">
        <v>85</v>
      </c>
      <c r="P291" s="7">
        <v>2</v>
      </c>
      <c r="S291" s="7" t="s">
        <v>237</v>
      </c>
      <c r="T291" s="7" t="s">
        <v>618</v>
      </c>
      <c r="AD291" s="7" t="s">
        <v>673</v>
      </c>
      <c r="AE291" s="7">
        <v>1</v>
      </c>
      <c r="AF291" s="7">
        <v>0</v>
      </c>
      <c r="AG291" s="7">
        <v>0</v>
      </c>
      <c r="AH291" s="7">
        <v>0</v>
      </c>
      <c r="AI291" s="7">
        <v>0</v>
      </c>
      <c r="AJ291" s="7">
        <v>0</v>
      </c>
      <c r="AK291" s="7">
        <v>0</v>
      </c>
      <c r="AL291" s="7">
        <v>0</v>
      </c>
      <c r="AM291" s="7">
        <v>0</v>
      </c>
      <c r="AN291" s="7" t="s">
        <v>120</v>
      </c>
      <c r="AO291" s="7">
        <v>2</v>
      </c>
      <c r="AP291" s="7">
        <v>0</v>
      </c>
      <c r="AQ291" s="7">
        <v>0</v>
      </c>
      <c r="AT291" s="7" t="s">
        <v>206</v>
      </c>
      <c r="AU291" s="7">
        <v>855</v>
      </c>
      <c r="AV291" s="7">
        <v>0</v>
      </c>
      <c r="AW291" s="7">
        <v>0</v>
      </c>
      <c r="AX291" s="7">
        <v>0</v>
      </c>
      <c r="AY291" s="7">
        <v>0</v>
      </c>
    </row>
    <row r="292" spans="1:51" ht="13.5" customHeight="1" x14ac:dyDescent="0.25">
      <c r="A292" s="7" t="s">
        <v>674</v>
      </c>
      <c r="B292" s="8"/>
      <c r="C292" s="8"/>
      <c r="D292" s="7" t="s">
        <v>120</v>
      </c>
      <c r="E292" s="7" t="s">
        <v>157</v>
      </c>
      <c r="F292" s="7" t="s">
        <v>84</v>
      </c>
      <c r="G292" s="7" t="s">
        <v>92</v>
      </c>
      <c r="H292" s="8"/>
      <c r="I292" s="8"/>
      <c r="J292" s="8"/>
      <c r="K292" s="8"/>
      <c r="L292" s="8"/>
      <c r="M292" s="8"/>
      <c r="N292" s="7">
        <v>20</v>
      </c>
      <c r="O292" s="7" t="s">
        <v>85</v>
      </c>
      <c r="P292" s="7">
        <v>15</v>
      </c>
      <c r="S292" s="7" t="s">
        <v>237</v>
      </c>
      <c r="T292" s="7" t="s">
        <v>618</v>
      </c>
      <c r="AD292" s="7" t="s">
        <v>675</v>
      </c>
      <c r="AE292" s="7">
        <v>1</v>
      </c>
      <c r="AF292" s="7">
        <v>0</v>
      </c>
      <c r="AG292" s="7">
        <v>0</v>
      </c>
      <c r="AH292" s="7">
        <v>0</v>
      </c>
      <c r="AI292" s="7">
        <v>0</v>
      </c>
      <c r="AJ292" s="7">
        <v>0</v>
      </c>
      <c r="AK292" s="7">
        <v>1</v>
      </c>
      <c r="AL292" s="7">
        <v>1</v>
      </c>
      <c r="AM292" s="7">
        <v>1</v>
      </c>
      <c r="AN292" s="7" t="s">
        <v>120</v>
      </c>
      <c r="AO292" s="7">
        <v>15</v>
      </c>
      <c r="AP292" s="7">
        <v>0</v>
      </c>
      <c r="AQ292" s="7">
        <v>0</v>
      </c>
      <c r="AT292" s="7" t="s">
        <v>206</v>
      </c>
      <c r="AU292" s="7">
        <v>856</v>
      </c>
      <c r="AV292" s="7">
        <v>0</v>
      </c>
      <c r="AW292" s="7">
        <v>0</v>
      </c>
      <c r="AX292" s="7">
        <v>0</v>
      </c>
      <c r="AY292" s="7">
        <v>0</v>
      </c>
    </row>
    <row r="293" spans="1:51" ht="13.5" customHeight="1" x14ac:dyDescent="0.25">
      <c r="A293" s="7" t="s">
        <v>676</v>
      </c>
      <c r="C293" s="7" t="s">
        <v>677</v>
      </c>
      <c r="D293" s="10" t="s">
        <v>120</v>
      </c>
      <c r="E293" s="11"/>
      <c r="F293" s="11"/>
      <c r="G293" s="11"/>
      <c r="H293" s="11"/>
      <c r="I293" s="11"/>
      <c r="J293" s="11"/>
      <c r="K293" s="11"/>
      <c r="L293" s="11"/>
      <c r="M293" s="8"/>
      <c r="N293" s="7">
        <v>20</v>
      </c>
      <c r="O293" s="7" t="s">
        <v>85</v>
      </c>
      <c r="P293" s="7" t="s">
        <v>107</v>
      </c>
      <c r="S293" s="7" t="s">
        <v>237</v>
      </c>
      <c r="T293" s="7" t="s">
        <v>618</v>
      </c>
      <c r="AD293" s="7" t="s">
        <v>678</v>
      </c>
      <c r="AE293" s="7">
        <v>1</v>
      </c>
      <c r="AF293" s="7">
        <v>0</v>
      </c>
      <c r="AG293" s="7">
        <v>0</v>
      </c>
      <c r="AH293" s="7">
        <v>0</v>
      </c>
      <c r="AI293" s="7">
        <v>0</v>
      </c>
      <c r="AJ293" s="7">
        <v>0</v>
      </c>
      <c r="AK293" s="7">
        <v>0</v>
      </c>
      <c r="AL293" s="7">
        <v>0</v>
      </c>
      <c r="AM293" s="7">
        <v>0</v>
      </c>
      <c r="AN293" s="7" t="s">
        <v>120</v>
      </c>
      <c r="AO293" s="7">
        <v>0</v>
      </c>
      <c r="AP293" s="7">
        <v>0</v>
      </c>
      <c r="AQ293" s="7">
        <v>0</v>
      </c>
      <c r="AT293" s="7" t="s">
        <v>206</v>
      </c>
      <c r="AU293" s="7">
        <v>857</v>
      </c>
      <c r="AV293" s="7">
        <v>0</v>
      </c>
      <c r="AW293" s="7">
        <v>0</v>
      </c>
      <c r="AX293" s="7">
        <v>0</v>
      </c>
      <c r="AY293" s="7">
        <v>0</v>
      </c>
    </row>
    <row r="294" spans="1:51" ht="13.5" customHeight="1" x14ac:dyDescent="0.25">
      <c r="A294" s="7" t="s">
        <v>679</v>
      </c>
      <c r="B294" s="8"/>
      <c r="C294" s="8"/>
      <c r="D294" s="7" t="s">
        <v>120</v>
      </c>
      <c r="E294" s="7" t="s">
        <v>92</v>
      </c>
      <c r="F294" s="8"/>
      <c r="G294" s="8"/>
      <c r="H294" s="8"/>
      <c r="I294" s="8"/>
      <c r="J294" s="8"/>
      <c r="K294" s="8"/>
      <c r="L294" s="8"/>
      <c r="M294" s="8"/>
      <c r="N294" s="7">
        <v>20</v>
      </c>
      <c r="O294" s="7" t="s">
        <v>85</v>
      </c>
      <c r="P294" s="7">
        <v>3</v>
      </c>
      <c r="S294" s="7" t="s">
        <v>237</v>
      </c>
      <c r="T294" s="7" t="s">
        <v>618</v>
      </c>
      <c r="AD294" s="7" t="s">
        <v>680</v>
      </c>
      <c r="AE294" s="7">
        <v>1</v>
      </c>
      <c r="AF294" s="7">
        <v>0</v>
      </c>
      <c r="AG294" s="7">
        <v>0</v>
      </c>
      <c r="AH294" s="7">
        <v>0</v>
      </c>
      <c r="AI294" s="7">
        <v>0</v>
      </c>
      <c r="AJ294" s="7">
        <v>0</v>
      </c>
      <c r="AK294" s="7">
        <v>0</v>
      </c>
      <c r="AL294" s="7">
        <v>0</v>
      </c>
      <c r="AM294" s="7">
        <v>1</v>
      </c>
      <c r="AN294" s="7" t="s">
        <v>120</v>
      </c>
      <c r="AO294" s="7">
        <v>3</v>
      </c>
      <c r="AP294" s="7">
        <v>0</v>
      </c>
      <c r="AQ294" s="7">
        <v>0</v>
      </c>
      <c r="AT294" s="7" t="s">
        <v>206</v>
      </c>
      <c r="AU294" s="7">
        <v>858</v>
      </c>
      <c r="AV294" s="7">
        <v>0</v>
      </c>
      <c r="AW294" s="7">
        <v>0</v>
      </c>
      <c r="AX294" s="7">
        <v>0</v>
      </c>
      <c r="AY294" s="7">
        <v>0</v>
      </c>
    </row>
    <row r="295" spans="1:51" ht="13.5" customHeight="1" x14ac:dyDescent="0.25">
      <c r="A295" s="7" t="s">
        <v>681</v>
      </c>
      <c r="B295" s="8"/>
      <c r="C295" s="8"/>
      <c r="D295" s="7" t="s">
        <v>120</v>
      </c>
      <c r="E295" s="7" t="s">
        <v>92</v>
      </c>
      <c r="F295" s="8"/>
      <c r="G295" s="8"/>
      <c r="H295" s="8"/>
      <c r="I295" s="8"/>
      <c r="J295" s="8"/>
      <c r="K295" s="8"/>
      <c r="L295" s="8"/>
      <c r="M295" s="8"/>
      <c r="N295" s="7">
        <v>20</v>
      </c>
      <c r="O295" s="7" t="s">
        <v>85</v>
      </c>
      <c r="P295" s="7" t="s">
        <v>107</v>
      </c>
      <c r="S295" s="7" t="s">
        <v>237</v>
      </c>
      <c r="T295" s="7" t="s">
        <v>618</v>
      </c>
      <c r="AD295" s="7" t="s">
        <v>682</v>
      </c>
      <c r="AE295" s="7">
        <v>1</v>
      </c>
      <c r="AF295" s="7">
        <v>0</v>
      </c>
      <c r="AG295" s="7">
        <v>0</v>
      </c>
      <c r="AH295" s="7">
        <v>0</v>
      </c>
      <c r="AI295" s="7">
        <v>0</v>
      </c>
      <c r="AJ295" s="7">
        <v>0</v>
      </c>
      <c r="AK295" s="7">
        <v>0</v>
      </c>
      <c r="AL295" s="7">
        <v>0</v>
      </c>
      <c r="AM295" s="7">
        <v>1</v>
      </c>
      <c r="AN295" s="7" t="s">
        <v>120</v>
      </c>
      <c r="AO295" s="7">
        <v>0</v>
      </c>
      <c r="AP295" s="7">
        <v>0</v>
      </c>
      <c r="AQ295" s="7">
        <v>0</v>
      </c>
      <c r="AT295" s="7" t="s">
        <v>206</v>
      </c>
      <c r="AU295" s="7">
        <v>859</v>
      </c>
      <c r="AV295" s="7">
        <v>0</v>
      </c>
      <c r="AW295" s="7">
        <v>0</v>
      </c>
      <c r="AX295" s="7">
        <v>0</v>
      </c>
      <c r="AY295" s="7">
        <v>0</v>
      </c>
    </row>
    <row r="296" spans="1:51" ht="13.5" customHeight="1" x14ac:dyDescent="0.25">
      <c r="A296" s="7" t="s">
        <v>683</v>
      </c>
      <c r="B296" s="8"/>
      <c r="C296" s="8"/>
      <c r="D296" s="7" t="s">
        <v>120</v>
      </c>
      <c r="E296" s="7" t="s">
        <v>126</v>
      </c>
      <c r="F296" s="8"/>
      <c r="G296" s="8"/>
      <c r="H296" s="8"/>
      <c r="I296" s="8"/>
      <c r="J296" s="8"/>
      <c r="K296" s="8"/>
      <c r="L296" s="8"/>
      <c r="M296" s="8"/>
      <c r="N296" s="7">
        <v>20</v>
      </c>
      <c r="O296" s="7" t="s">
        <v>85</v>
      </c>
      <c r="P296" s="7">
        <v>1</v>
      </c>
      <c r="S296" s="7" t="s">
        <v>237</v>
      </c>
      <c r="T296" s="7" t="s">
        <v>618</v>
      </c>
      <c r="AD296" s="7" t="s">
        <v>684</v>
      </c>
      <c r="AE296" s="7">
        <v>1</v>
      </c>
      <c r="AF296" s="7">
        <v>0</v>
      </c>
      <c r="AG296" s="7">
        <v>0</v>
      </c>
      <c r="AH296" s="7">
        <v>1</v>
      </c>
      <c r="AI296" s="7">
        <v>0</v>
      </c>
      <c r="AJ296" s="7">
        <v>0</v>
      </c>
      <c r="AK296" s="7">
        <v>0</v>
      </c>
      <c r="AL296" s="7">
        <v>0</v>
      </c>
      <c r="AM296" s="7">
        <v>0</v>
      </c>
      <c r="AN296" s="7" t="s">
        <v>120</v>
      </c>
      <c r="AO296" s="7">
        <v>1</v>
      </c>
      <c r="AP296" s="7">
        <v>0</v>
      </c>
      <c r="AQ296" s="7">
        <v>0</v>
      </c>
      <c r="AT296" s="7" t="s">
        <v>206</v>
      </c>
      <c r="AU296" s="7">
        <v>860</v>
      </c>
      <c r="AV296" s="7">
        <v>0</v>
      </c>
      <c r="AW296" s="7">
        <v>0</v>
      </c>
      <c r="AX296" s="7">
        <v>0</v>
      </c>
      <c r="AY296" s="7">
        <v>0</v>
      </c>
    </row>
    <row r="297" spans="1:51" ht="13.5" customHeight="1" x14ac:dyDescent="0.25">
      <c r="A297" s="7" t="s">
        <v>685</v>
      </c>
      <c r="B297" s="8"/>
      <c r="C297" s="8"/>
      <c r="D297" s="7" t="s">
        <v>120</v>
      </c>
      <c r="E297" s="7" t="s">
        <v>116</v>
      </c>
      <c r="F297" s="8"/>
      <c r="G297" s="8"/>
      <c r="H297" s="8"/>
      <c r="I297" s="8"/>
      <c r="J297" s="8"/>
      <c r="K297" s="8"/>
      <c r="L297" s="8"/>
      <c r="M297" s="8"/>
      <c r="N297" s="7">
        <v>20</v>
      </c>
      <c r="O297" s="7" t="s">
        <v>85</v>
      </c>
      <c r="P297" s="7">
        <v>4</v>
      </c>
      <c r="S297" s="7" t="s">
        <v>237</v>
      </c>
      <c r="T297" s="7" t="s">
        <v>618</v>
      </c>
      <c r="AD297" s="7" t="s">
        <v>686</v>
      </c>
      <c r="AE297" s="7">
        <v>0</v>
      </c>
      <c r="AF297" s="7">
        <v>1</v>
      </c>
      <c r="AG297" s="7">
        <v>1</v>
      </c>
      <c r="AH297" s="7">
        <v>0</v>
      </c>
      <c r="AI297" s="7">
        <v>0</v>
      </c>
      <c r="AJ297" s="7">
        <v>0</v>
      </c>
      <c r="AK297" s="7">
        <v>0</v>
      </c>
      <c r="AL297" s="7">
        <v>0</v>
      </c>
      <c r="AM297" s="7">
        <v>0</v>
      </c>
      <c r="AN297" s="7" t="s">
        <v>120</v>
      </c>
      <c r="AO297" s="7">
        <v>4</v>
      </c>
      <c r="AP297" s="7">
        <v>0</v>
      </c>
      <c r="AQ297" s="7">
        <v>0</v>
      </c>
      <c r="AT297" s="7" t="s">
        <v>206</v>
      </c>
      <c r="AU297" s="7">
        <v>861</v>
      </c>
      <c r="AV297" s="7">
        <v>0</v>
      </c>
      <c r="AW297" s="7">
        <v>0</v>
      </c>
      <c r="AX297" s="7">
        <v>0</v>
      </c>
      <c r="AY297" s="7">
        <v>0</v>
      </c>
    </row>
    <row r="298" spans="1:51" ht="13.5" customHeight="1" x14ac:dyDescent="0.25">
      <c r="A298" s="7" t="s">
        <v>687</v>
      </c>
      <c r="C298" s="7" t="s">
        <v>688</v>
      </c>
      <c r="D298" s="10" t="s">
        <v>120</v>
      </c>
      <c r="E298" s="11"/>
      <c r="F298" s="11"/>
      <c r="G298" s="11"/>
      <c r="H298" s="11"/>
      <c r="I298" s="11"/>
      <c r="J298" s="11"/>
      <c r="K298" s="11"/>
      <c r="L298" s="11"/>
      <c r="M298" s="8"/>
      <c r="N298" s="7">
        <v>20</v>
      </c>
      <c r="O298" s="7" t="s">
        <v>85</v>
      </c>
      <c r="P298" s="7" t="s">
        <v>107</v>
      </c>
      <c r="S298" s="7" t="s">
        <v>237</v>
      </c>
      <c r="T298" s="7" t="s">
        <v>618</v>
      </c>
      <c r="AD298" s="7" t="s">
        <v>689</v>
      </c>
      <c r="AE298" s="7">
        <v>0</v>
      </c>
      <c r="AF298" s="7">
        <v>1</v>
      </c>
      <c r="AG298" s="7">
        <v>0</v>
      </c>
      <c r="AH298" s="7">
        <v>0</v>
      </c>
      <c r="AI298" s="7">
        <v>0</v>
      </c>
      <c r="AJ298" s="7">
        <v>0</v>
      </c>
      <c r="AK298" s="7">
        <v>0</v>
      </c>
      <c r="AL298" s="7">
        <v>0</v>
      </c>
      <c r="AM298" s="7">
        <v>0</v>
      </c>
      <c r="AN298" s="7" t="s">
        <v>120</v>
      </c>
      <c r="AO298" s="7">
        <v>0</v>
      </c>
      <c r="AP298" s="7">
        <v>0</v>
      </c>
      <c r="AQ298" s="7">
        <v>0</v>
      </c>
      <c r="AT298" s="7" t="s">
        <v>206</v>
      </c>
      <c r="AU298" s="7">
        <v>862</v>
      </c>
      <c r="AV298" s="7">
        <v>0</v>
      </c>
      <c r="AW298" s="7">
        <v>0</v>
      </c>
      <c r="AX298" s="7">
        <v>0</v>
      </c>
      <c r="AY298" s="7">
        <v>0</v>
      </c>
    </row>
    <row r="299" spans="1:51" ht="13.5" customHeight="1" x14ac:dyDescent="0.25">
      <c r="A299" s="7" t="s">
        <v>690</v>
      </c>
      <c r="B299" s="8"/>
      <c r="C299" s="8"/>
      <c r="D299" s="7" t="s">
        <v>120</v>
      </c>
      <c r="E299" s="7" t="s">
        <v>92</v>
      </c>
      <c r="F299" s="8"/>
      <c r="G299" s="8"/>
      <c r="H299" s="8"/>
      <c r="I299" s="8"/>
      <c r="J299" s="8"/>
      <c r="K299" s="8"/>
      <c r="L299" s="8"/>
      <c r="M299" s="8"/>
      <c r="N299" s="7">
        <v>20</v>
      </c>
      <c r="O299" s="7" t="s">
        <v>85</v>
      </c>
      <c r="P299" s="7">
        <v>12</v>
      </c>
      <c r="S299" s="7" t="s">
        <v>237</v>
      </c>
      <c r="T299" s="7" t="s">
        <v>618</v>
      </c>
      <c r="AD299" s="7" t="s">
        <v>691</v>
      </c>
      <c r="AE299" s="7">
        <v>0</v>
      </c>
      <c r="AF299" s="7">
        <v>1</v>
      </c>
      <c r="AG299" s="7">
        <v>0</v>
      </c>
      <c r="AH299" s="7">
        <v>0</v>
      </c>
      <c r="AI299" s="7">
        <v>0</v>
      </c>
      <c r="AJ299" s="7">
        <v>0</v>
      </c>
      <c r="AK299" s="7">
        <v>0</v>
      </c>
      <c r="AL299" s="7">
        <v>0</v>
      </c>
      <c r="AM299" s="7">
        <v>1</v>
      </c>
      <c r="AN299" s="7" t="s">
        <v>120</v>
      </c>
      <c r="AO299" s="7">
        <v>12</v>
      </c>
      <c r="AP299" s="7">
        <v>0</v>
      </c>
      <c r="AQ299" s="7">
        <v>0</v>
      </c>
      <c r="AT299" s="7" t="s">
        <v>206</v>
      </c>
      <c r="AU299" s="7">
        <v>863</v>
      </c>
      <c r="AV299" s="7">
        <v>0</v>
      </c>
      <c r="AW299" s="7">
        <v>0</v>
      </c>
      <c r="AX299" s="7">
        <v>0</v>
      </c>
      <c r="AY299" s="7">
        <v>0</v>
      </c>
    </row>
    <row r="300" spans="1:51" ht="13.5" customHeight="1" x14ac:dyDescent="0.25">
      <c r="A300" s="7" t="s">
        <v>692</v>
      </c>
      <c r="B300" s="8"/>
      <c r="C300" s="8"/>
      <c r="D300" s="7" t="s">
        <v>236</v>
      </c>
      <c r="E300" s="7" t="s">
        <v>92</v>
      </c>
      <c r="F300" s="8"/>
      <c r="G300" s="8"/>
      <c r="H300" s="8"/>
      <c r="I300" s="8"/>
      <c r="J300" s="8"/>
      <c r="K300" s="8"/>
      <c r="L300" s="8"/>
      <c r="M300" s="8"/>
      <c r="N300" s="7">
        <v>20</v>
      </c>
      <c r="O300" s="7" t="s">
        <v>85</v>
      </c>
      <c r="P300" s="7">
        <v>4</v>
      </c>
      <c r="S300" s="7" t="s">
        <v>237</v>
      </c>
      <c r="T300" s="7" t="s">
        <v>618</v>
      </c>
      <c r="AD300" s="7" t="s">
        <v>693</v>
      </c>
      <c r="AE300" s="7">
        <v>0</v>
      </c>
      <c r="AF300" s="7">
        <v>1</v>
      </c>
      <c r="AG300" s="7">
        <v>0</v>
      </c>
      <c r="AH300" s="7">
        <v>0</v>
      </c>
      <c r="AI300" s="7">
        <v>0</v>
      </c>
      <c r="AJ300" s="7">
        <v>0</v>
      </c>
      <c r="AK300" s="7">
        <v>0</v>
      </c>
      <c r="AL300" s="7">
        <v>0</v>
      </c>
      <c r="AM300" s="7">
        <v>1</v>
      </c>
      <c r="AN300" s="7" t="s">
        <v>85</v>
      </c>
      <c r="AO300" s="7">
        <v>4</v>
      </c>
      <c r="AP300" s="7">
        <v>0</v>
      </c>
      <c r="AQ300" s="7">
        <v>0</v>
      </c>
      <c r="AT300" s="7" t="s">
        <v>206</v>
      </c>
      <c r="AU300" s="7">
        <v>864</v>
      </c>
      <c r="AV300" s="7">
        <v>0</v>
      </c>
      <c r="AW300" s="7">
        <v>0</v>
      </c>
      <c r="AX300" s="7">
        <v>0</v>
      </c>
      <c r="AY300" s="7">
        <v>0</v>
      </c>
    </row>
    <row r="301" spans="1:51" ht="13.5" customHeight="1" x14ac:dyDescent="0.25">
      <c r="A301" s="7" t="s">
        <v>694</v>
      </c>
      <c r="B301" s="8"/>
      <c r="C301" s="8"/>
      <c r="D301" s="7" t="s">
        <v>120</v>
      </c>
      <c r="E301" s="7" t="s">
        <v>116</v>
      </c>
      <c r="F301" s="8"/>
      <c r="G301" s="8"/>
      <c r="H301" s="8"/>
      <c r="I301" s="8"/>
      <c r="J301" s="8"/>
      <c r="K301" s="8"/>
      <c r="L301" s="8"/>
      <c r="M301" s="8"/>
      <c r="N301" s="7">
        <v>20</v>
      </c>
      <c r="O301" s="7" t="s">
        <v>85</v>
      </c>
      <c r="P301" s="7">
        <v>2</v>
      </c>
      <c r="S301" s="7" t="s">
        <v>237</v>
      </c>
      <c r="T301" s="7" t="s">
        <v>618</v>
      </c>
      <c r="AD301" s="7" t="s">
        <v>695</v>
      </c>
      <c r="AE301" s="7">
        <v>0</v>
      </c>
      <c r="AF301" s="7">
        <v>1</v>
      </c>
      <c r="AG301" s="7">
        <v>1</v>
      </c>
      <c r="AH301" s="7">
        <v>0</v>
      </c>
      <c r="AI301" s="7">
        <v>0</v>
      </c>
      <c r="AJ301" s="7">
        <v>0</v>
      </c>
      <c r="AK301" s="7">
        <v>0</v>
      </c>
      <c r="AL301" s="7">
        <v>0</v>
      </c>
      <c r="AM301" s="7">
        <v>0</v>
      </c>
      <c r="AN301" s="7" t="s">
        <v>120</v>
      </c>
      <c r="AO301" s="7">
        <v>2</v>
      </c>
      <c r="AP301" s="7">
        <v>0</v>
      </c>
      <c r="AQ301" s="7">
        <v>0</v>
      </c>
      <c r="AT301" s="7" t="s">
        <v>206</v>
      </c>
      <c r="AU301" s="7">
        <v>865</v>
      </c>
      <c r="AV301" s="7">
        <v>0</v>
      </c>
      <c r="AW301" s="7">
        <v>0</v>
      </c>
      <c r="AX301" s="7">
        <v>0</v>
      </c>
      <c r="AY301" s="7">
        <v>0</v>
      </c>
    </row>
    <row r="302" spans="1:51" ht="13.5" customHeight="1" x14ac:dyDescent="0.25">
      <c r="A302" s="7" t="s">
        <v>696</v>
      </c>
      <c r="B302" s="8"/>
      <c r="C302" s="8"/>
      <c r="D302" s="7" t="s">
        <v>91</v>
      </c>
      <c r="E302" s="7" t="s">
        <v>116</v>
      </c>
      <c r="F302" s="8"/>
      <c r="G302" s="8"/>
      <c r="H302" s="8"/>
      <c r="I302" s="8"/>
      <c r="J302" s="8"/>
      <c r="K302" s="8"/>
      <c r="L302" s="8"/>
      <c r="M302" s="8"/>
      <c r="N302" s="7">
        <v>9</v>
      </c>
      <c r="O302" s="7" t="s">
        <v>85</v>
      </c>
      <c r="P302" s="7" t="s">
        <v>107</v>
      </c>
      <c r="Q302" s="7" t="s">
        <v>697</v>
      </c>
      <c r="R302" s="7">
        <v>2250</v>
      </c>
      <c r="S302" s="7" t="s">
        <v>94</v>
      </c>
      <c r="T302" s="7" t="s">
        <v>698</v>
      </c>
      <c r="AE302" s="7">
        <v>0</v>
      </c>
      <c r="AF302" s="7">
        <v>0</v>
      </c>
      <c r="AG302" s="7">
        <v>1</v>
      </c>
      <c r="AH302" s="7">
        <v>0</v>
      </c>
      <c r="AI302" s="7">
        <v>0</v>
      </c>
      <c r="AJ302" s="7">
        <v>0</v>
      </c>
      <c r="AK302" s="7">
        <v>0</v>
      </c>
      <c r="AL302" s="7">
        <v>0</v>
      </c>
      <c r="AM302" s="7">
        <v>0</v>
      </c>
      <c r="AN302" s="7" t="s">
        <v>91</v>
      </c>
      <c r="AO302" s="7">
        <v>0</v>
      </c>
      <c r="AP302" s="7">
        <v>4500</v>
      </c>
      <c r="AQ302" s="7">
        <v>2250</v>
      </c>
      <c r="AT302" s="7" t="s">
        <v>206</v>
      </c>
      <c r="AU302" s="7">
        <v>866</v>
      </c>
      <c r="AV302" s="7">
        <v>0</v>
      </c>
      <c r="AW302" s="7">
        <v>0</v>
      </c>
      <c r="AX302" s="7">
        <v>0</v>
      </c>
      <c r="AY302" s="7">
        <v>0</v>
      </c>
    </row>
    <row r="303" spans="1:51" ht="13.5" customHeight="1" x14ac:dyDescent="0.25">
      <c r="A303" s="7" t="s">
        <v>699</v>
      </c>
      <c r="B303" s="8"/>
      <c r="C303" s="8"/>
      <c r="D303" s="7" t="s">
        <v>91</v>
      </c>
      <c r="E303" s="7" t="s">
        <v>84</v>
      </c>
      <c r="F303" s="8"/>
      <c r="G303" s="8"/>
      <c r="H303" s="8"/>
      <c r="I303" s="8"/>
      <c r="J303" s="8"/>
      <c r="K303" s="8"/>
      <c r="L303" s="8"/>
      <c r="M303" s="8"/>
      <c r="N303" s="7">
        <v>9</v>
      </c>
      <c r="O303" s="7" t="s">
        <v>146</v>
      </c>
      <c r="P303" s="7">
        <v>3</v>
      </c>
      <c r="Q303" s="7" t="s">
        <v>222</v>
      </c>
      <c r="R303" s="7">
        <v>4500</v>
      </c>
      <c r="S303" s="7" t="s">
        <v>94</v>
      </c>
      <c r="T303" s="7" t="s">
        <v>698</v>
      </c>
      <c r="AE303" s="7">
        <v>0</v>
      </c>
      <c r="AF303" s="7">
        <v>0</v>
      </c>
      <c r="AG303" s="7">
        <v>0</v>
      </c>
      <c r="AH303" s="7">
        <v>0</v>
      </c>
      <c r="AI303" s="7">
        <v>0</v>
      </c>
      <c r="AJ303" s="7">
        <v>0</v>
      </c>
      <c r="AK303" s="7">
        <v>0</v>
      </c>
      <c r="AL303" s="7">
        <v>1</v>
      </c>
      <c r="AM303" s="7">
        <v>0</v>
      </c>
      <c r="AN303" s="7" t="s">
        <v>91</v>
      </c>
      <c r="AO303" s="7">
        <v>3</v>
      </c>
      <c r="AP303" s="7">
        <v>9000</v>
      </c>
      <c r="AQ303" s="7">
        <v>4500</v>
      </c>
      <c r="AT303" s="7" t="s">
        <v>206</v>
      </c>
      <c r="AU303" s="7">
        <v>867</v>
      </c>
      <c r="AV303" s="7">
        <v>0</v>
      </c>
      <c r="AW303" s="7">
        <v>0</v>
      </c>
      <c r="AX303" s="7">
        <v>0</v>
      </c>
      <c r="AY303" s="7">
        <v>0</v>
      </c>
    </row>
    <row r="304" spans="1:51" ht="13.5" customHeight="1" x14ac:dyDescent="0.25">
      <c r="A304" s="7" t="s">
        <v>700</v>
      </c>
      <c r="B304" s="8"/>
      <c r="C304" s="8"/>
      <c r="D304" s="7" t="s">
        <v>91</v>
      </c>
      <c r="E304" s="7" t="s">
        <v>129</v>
      </c>
      <c r="F304" s="8"/>
      <c r="G304" s="8"/>
      <c r="H304" s="8"/>
      <c r="I304" s="8"/>
      <c r="J304" s="8"/>
      <c r="K304" s="8"/>
      <c r="L304" s="8"/>
      <c r="M304" s="8"/>
      <c r="N304" s="7">
        <v>7</v>
      </c>
      <c r="O304" s="7" t="s">
        <v>85</v>
      </c>
      <c r="P304" s="7" t="s">
        <v>107</v>
      </c>
      <c r="Q304" s="7" t="s">
        <v>701</v>
      </c>
      <c r="R304" s="7">
        <v>2500</v>
      </c>
      <c r="S304" s="7" t="s">
        <v>94</v>
      </c>
      <c r="T304" s="7" t="s">
        <v>698</v>
      </c>
      <c r="AE304" s="7">
        <v>0</v>
      </c>
      <c r="AF304" s="7">
        <v>0</v>
      </c>
      <c r="AG304" s="7">
        <v>0</v>
      </c>
      <c r="AH304" s="7">
        <v>0</v>
      </c>
      <c r="AI304" s="7">
        <v>0</v>
      </c>
      <c r="AJ304" s="7">
        <v>1</v>
      </c>
      <c r="AK304" s="7">
        <v>0</v>
      </c>
      <c r="AL304" s="7">
        <v>0</v>
      </c>
      <c r="AM304" s="7">
        <v>0</v>
      </c>
      <c r="AN304" s="7" t="s">
        <v>91</v>
      </c>
      <c r="AO304" s="7">
        <v>0</v>
      </c>
      <c r="AP304" s="7">
        <v>5000</v>
      </c>
      <c r="AQ304" s="7">
        <v>2500</v>
      </c>
      <c r="AT304" s="7" t="s">
        <v>206</v>
      </c>
      <c r="AU304" s="7">
        <v>868</v>
      </c>
      <c r="AV304" s="7">
        <v>0</v>
      </c>
      <c r="AW304" s="7">
        <v>0</v>
      </c>
      <c r="AX304" s="7">
        <v>0</v>
      </c>
      <c r="AY304" s="7">
        <v>0</v>
      </c>
    </row>
    <row r="305" spans="1:51" ht="13.5" customHeight="1" x14ac:dyDescent="0.25">
      <c r="A305" s="7" t="s">
        <v>702</v>
      </c>
      <c r="B305" s="8"/>
      <c r="C305" s="8"/>
      <c r="D305" s="7" t="s">
        <v>236</v>
      </c>
      <c r="E305" s="7" t="s">
        <v>126</v>
      </c>
      <c r="F305" s="8"/>
      <c r="G305" s="8"/>
      <c r="H305" s="8"/>
      <c r="I305" s="8"/>
      <c r="J305" s="8"/>
      <c r="K305" s="8"/>
      <c r="L305" s="8"/>
      <c r="M305" s="8"/>
      <c r="N305" s="7">
        <v>25</v>
      </c>
      <c r="O305" s="7" t="s">
        <v>106</v>
      </c>
      <c r="P305" s="7">
        <v>2</v>
      </c>
      <c r="S305" s="7" t="s">
        <v>237</v>
      </c>
      <c r="T305" s="7" t="s">
        <v>703</v>
      </c>
      <c r="AD305" s="8" t="s">
        <v>704</v>
      </c>
      <c r="AE305" s="7">
        <v>1</v>
      </c>
      <c r="AF305" s="7">
        <v>0</v>
      </c>
      <c r="AG305" s="7">
        <v>0</v>
      </c>
      <c r="AH305" s="7">
        <v>1</v>
      </c>
      <c r="AI305" s="7">
        <v>0</v>
      </c>
      <c r="AJ305" s="7">
        <v>0</v>
      </c>
      <c r="AK305" s="7">
        <v>0</v>
      </c>
      <c r="AL305" s="7">
        <v>0</v>
      </c>
      <c r="AM305" s="7">
        <v>0</v>
      </c>
      <c r="AN305" s="7" t="s">
        <v>85</v>
      </c>
      <c r="AO305" s="7">
        <v>2</v>
      </c>
      <c r="AP305" s="7">
        <v>0</v>
      </c>
      <c r="AQ305" s="7">
        <v>0</v>
      </c>
      <c r="AT305" s="7" t="s">
        <v>206</v>
      </c>
      <c r="AU305" s="7">
        <v>869</v>
      </c>
      <c r="AV305" s="7">
        <v>0</v>
      </c>
      <c r="AW305" s="7">
        <v>0</v>
      </c>
      <c r="AX305" s="7">
        <v>0</v>
      </c>
      <c r="AY305" s="7">
        <v>0</v>
      </c>
    </row>
    <row r="306" spans="1:51" ht="13.5" customHeight="1" x14ac:dyDescent="0.25">
      <c r="A306" s="7" t="s">
        <v>705</v>
      </c>
      <c r="B306" s="8"/>
      <c r="C306" s="8"/>
      <c r="D306" s="7" t="s">
        <v>83</v>
      </c>
      <c r="E306" s="7" t="s">
        <v>116</v>
      </c>
      <c r="F306" s="8"/>
      <c r="G306" s="8"/>
      <c r="H306" s="8"/>
      <c r="I306" s="8"/>
      <c r="J306" s="8"/>
      <c r="K306" s="8"/>
      <c r="L306" s="8"/>
      <c r="M306" s="8"/>
      <c r="N306" s="7">
        <v>5</v>
      </c>
      <c r="O306" s="7" t="s">
        <v>106</v>
      </c>
      <c r="P306" s="7" t="s">
        <v>107</v>
      </c>
      <c r="Q306" s="7" t="s">
        <v>566</v>
      </c>
      <c r="R306" s="7">
        <v>2500</v>
      </c>
      <c r="S306" s="7" t="s">
        <v>94</v>
      </c>
      <c r="T306" s="7" t="s">
        <v>706</v>
      </c>
      <c r="AE306" s="7">
        <v>0</v>
      </c>
      <c r="AF306" s="7">
        <v>0</v>
      </c>
      <c r="AG306" s="7">
        <v>1</v>
      </c>
      <c r="AH306" s="7">
        <v>0</v>
      </c>
      <c r="AI306" s="7">
        <v>0</v>
      </c>
      <c r="AJ306" s="7">
        <v>0</v>
      </c>
      <c r="AK306" s="7">
        <v>0</v>
      </c>
      <c r="AL306" s="7">
        <v>0</v>
      </c>
      <c r="AM306" s="7">
        <v>0</v>
      </c>
      <c r="AN306" s="7" t="s">
        <v>83</v>
      </c>
      <c r="AO306" s="7">
        <v>0</v>
      </c>
      <c r="AP306" s="7">
        <v>5000</v>
      </c>
      <c r="AQ306" s="7">
        <v>2500</v>
      </c>
      <c r="AT306" s="7" t="s">
        <v>206</v>
      </c>
      <c r="AU306" s="7">
        <v>870</v>
      </c>
      <c r="AV306" s="7">
        <v>0</v>
      </c>
      <c r="AW306" s="7">
        <v>0</v>
      </c>
      <c r="AX306" s="7">
        <v>0</v>
      </c>
      <c r="AY306" s="7">
        <v>0</v>
      </c>
    </row>
    <row r="307" spans="1:51" ht="13.5" customHeight="1" x14ac:dyDescent="0.25">
      <c r="A307" s="7" t="s">
        <v>707</v>
      </c>
      <c r="B307" s="8"/>
      <c r="C307" s="8"/>
      <c r="D307" s="7" t="s">
        <v>83</v>
      </c>
      <c r="E307" s="7" t="s">
        <v>99</v>
      </c>
      <c r="F307" s="7" t="s">
        <v>92</v>
      </c>
      <c r="G307" s="8"/>
      <c r="H307" s="8"/>
      <c r="I307" s="8"/>
      <c r="J307" s="8"/>
      <c r="K307" s="8"/>
      <c r="L307" s="8"/>
      <c r="M307" s="8"/>
      <c r="N307" s="7">
        <v>5</v>
      </c>
      <c r="O307" s="7" t="s">
        <v>85</v>
      </c>
      <c r="P307" s="7" t="s">
        <v>107</v>
      </c>
      <c r="Q307" s="7" t="s">
        <v>708</v>
      </c>
      <c r="R307" s="7">
        <v>500</v>
      </c>
      <c r="S307" s="7" t="s">
        <v>94</v>
      </c>
      <c r="T307" s="7" t="s">
        <v>706</v>
      </c>
      <c r="AE307" s="7">
        <v>0</v>
      </c>
      <c r="AF307" s="7">
        <v>0</v>
      </c>
      <c r="AG307" s="7">
        <v>0</v>
      </c>
      <c r="AH307" s="7">
        <v>0</v>
      </c>
      <c r="AI307" s="7">
        <v>1</v>
      </c>
      <c r="AJ307" s="7">
        <v>0</v>
      </c>
      <c r="AK307" s="7">
        <v>0</v>
      </c>
      <c r="AL307" s="7">
        <v>0</v>
      </c>
      <c r="AM307" s="7">
        <v>1</v>
      </c>
      <c r="AN307" s="7" t="s">
        <v>83</v>
      </c>
      <c r="AO307" s="7">
        <v>0</v>
      </c>
      <c r="AP307" s="7">
        <v>1000</v>
      </c>
      <c r="AQ307" s="7">
        <v>500</v>
      </c>
      <c r="AT307" s="7" t="s">
        <v>206</v>
      </c>
      <c r="AU307" s="7">
        <v>871</v>
      </c>
      <c r="AV307" s="7">
        <v>0</v>
      </c>
      <c r="AW307" s="7">
        <v>0</v>
      </c>
      <c r="AX307" s="7">
        <v>0</v>
      </c>
      <c r="AY307" s="7">
        <v>0</v>
      </c>
    </row>
    <row r="308" spans="1:51" ht="13.5" customHeight="1" x14ac:dyDescent="0.25">
      <c r="A308" s="7" t="s">
        <v>709</v>
      </c>
      <c r="B308" s="8"/>
      <c r="C308" s="8"/>
      <c r="D308" s="7" t="s">
        <v>91</v>
      </c>
      <c r="E308" s="7" t="s">
        <v>92</v>
      </c>
      <c r="F308" s="8"/>
      <c r="G308" s="8"/>
      <c r="H308" s="8"/>
      <c r="I308" s="8"/>
      <c r="J308" s="8"/>
      <c r="K308" s="8"/>
      <c r="L308" s="8"/>
      <c r="M308" s="8"/>
      <c r="N308" s="7">
        <v>10</v>
      </c>
      <c r="O308" s="7" t="s">
        <v>85</v>
      </c>
      <c r="P308" s="7">
        <v>2</v>
      </c>
      <c r="Q308" s="7" t="s">
        <v>710</v>
      </c>
      <c r="R308" s="7">
        <v>5305</v>
      </c>
      <c r="S308" s="7" t="s">
        <v>87</v>
      </c>
      <c r="T308" s="7" t="s">
        <v>706</v>
      </c>
      <c r="AE308" s="7">
        <v>0</v>
      </c>
      <c r="AF308" s="7">
        <v>0</v>
      </c>
      <c r="AG308" s="7">
        <v>0</v>
      </c>
      <c r="AH308" s="7">
        <v>0</v>
      </c>
      <c r="AI308" s="7">
        <v>0</v>
      </c>
      <c r="AJ308" s="7">
        <v>0</v>
      </c>
      <c r="AK308" s="7">
        <v>0</v>
      </c>
      <c r="AL308" s="7">
        <v>0</v>
      </c>
      <c r="AM308" s="7">
        <v>1</v>
      </c>
      <c r="AN308" s="7" t="s">
        <v>91</v>
      </c>
      <c r="AO308" s="7">
        <v>2</v>
      </c>
      <c r="AP308" s="7">
        <v>10305</v>
      </c>
      <c r="AQ308" s="7">
        <v>5305</v>
      </c>
      <c r="AS308" s="7" t="s">
        <v>711</v>
      </c>
      <c r="AT308" s="7" t="s">
        <v>206</v>
      </c>
      <c r="AU308" s="7">
        <v>872</v>
      </c>
      <c r="AV308" s="7">
        <v>0</v>
      </c>
      <c r="AW308" s="7">
        <v>0</v>
      </c>
      <c r="AX308" s="7">
        <v>0</v>
      </c>
      <c r="AY308" s="7">
        <v>0</v>
      </c>
    </row>
    <row r="309" spans="1:51" ht="13.5" customHeight="1" x14ac:dyDescent="0.25">
      <c r="A309" s="7" t="s">
        <v>712</v>
      </c>
      <c r="B309" s="8"/>
      <c r="C309" s="8"/>
      <c r="D309" s="7" t="s">
        <v>91</v>
      </c>
      <c r="E309" s="7" t="s">
        <v>92</v>
      </c>
      <c r="F309" s="8"/>
      <c r="G309" s="8"/>
      <c r="H309" s="8"/>
      <c r="I309" s="8"/>
      <c r="J309" s="8"/>
      <c r="K309" s="8"/>
      <c r="L309" s="8"/>
      <c r="M309" s="8"/>
      <c r="N309" s="7">
        <v>9</v>
      </c>
      <c r="O309" s="7" t="s">
        <v>162</v>
      </c>
      <c r="P309" s="7">
        <v>2</v>
      </c>
      <c r="Q309" s="7" t="s">
        <v>713</v>
      </c>
      <c r="R309" s="7">
        <v>8000</v>
      </c>
      <c r="S309" s="7" t="s">
        <v>94</v>
      </c>
      <c r="T309" s="7" t="s">
        <v>706</v>
      </c>
      <c r="AE309" s="7">
        <v>0</v>
      </c>
      <c r="AF309" s="7">
        <v>0</v>
      </c>
      <c r="AG309" s="7">
        <v>0</v>
      </c>
      <c r="AH309" s="7">
        <v>0</v>
      </c>
      <c r="AI309" s="7">
        <v>0</v>
      </c>
      <c r="AJ309" s="7">
        <v>0</v>
      </c>
      <c r="AK309" s="7">
        <v>0</v>
      </c>
      <c r="AL309" s="7">
        <v>0</v>
      </c>
      <c r="AM309" s="7">
        <v>1</v>
      </c>
      <c r="AN309" s="7" t="s">
        <v>91</v>
      </c>
      <c r="AO309" s="7">
        <v>2</v>
      </c>
      <c r="AP309" s="7">
        <v>16000</v>
      </c>
      <c r="AQ309" s="7">
        <v>8000</v>
      </c>
      <c r="AT309" s="7" t="s">
        <v>206</v>
      </c>
      <c r="AU309" s="7">
        <v>873</v>
      </c>
      <c r="AV309" s="7">
        <v>0</v>
      </c>
      <c r="AW309" s="7">
        <v>0</v>
      </c>
      <c r="AX309" s="7">
        <v>0</v>
      </c>
      <c r="AY309" s="7">
        <v>0</v>
      </c>
    </row>
    <row r="310" spans="1:51" ht="13.5" customHeight="1" x14ac:dyDescent="0.25">
      <c r="A310" s="7" t="s">
        <v>714</v>
      </c>
      <c r="B310" s="8"/>
      <c r="C310" s="8"/>
      <c r="D310" s="7" t="s">
        <v>91</v>
      </c>
      <c r="E310" s="7" t="s">
        <v>84</v>
      </c>
      <c r="F310" s="8"/>
      <c r="G310" s="8"/>
      <c r="H310" s="8"/>
      <c r="I310" s="8"/>
      <c r="J310" s="8"/>
      <c r="K310" s="8"/>
      <c r="L310" s="8"/>
      <c r="M310" s="8"/>
      <c r="N310" s="7">
        <v>7</v>
      </c>
      <c r="O310" s="7" t="s">
        <v>85</v>
      </c>
      <c r="P310" s="7" t="s">
        <v>107</v>
      </c>
      <c r="Q310" s="7" t="s">
        <v>715</v>
      </c>
      <c r="R310" s="7">
        <v>700</v>
      </c>
      <c r="S310" s="7" t="s">
        <v>94</v>
      </c>
      <c r="T310" s="7" t="s">
        <v>706</v>
      </c>
      <c r="AE310" s="7">
        <v>0</v>
      </c>
      <c r="AF310" s="7">
        <v>0</v>
      </c>
      <c r="AG310" s="7">
        <v>0</v>
      </c>
      <c r="AH310" s="7">
        <v>0</v>
      </c>
      <c r="AI310" s="7">
        <v>0</v>
      </c>
      <c r="AJ310" s="7">
        <v>0</v>
      </c>
      <c r="AK310" s="7">
        <v>0</v>
      </c>
      <c r="AL310" s="7">
        <v>1</v>
      </c>
      <c r="AM310" s="7">
        <v>0</v>
      </c>
      <c r="AN310" s="7" t="s">
        <v>91</v>
      </c>
      <c r="AO310" s="7">
        <v>0</v>
      </c>
      <c r="AP310" s="7">
        <v>1400</v>
      </c>
      <c r="AQ310" s="7">
        <v>700</v>
      </c>
      <c r="AT310" s="7" t="s">
        <v>206</v>
      </c>
      <c r="AU310" s="7">
        <v>874</v>
      </c>
      <c r="AV310" s="7">
        <v>0</v>
      </c>
      <c r="AW310" s="7">
        <v>0</v>
      </c>
      <c r="AX310" s="7">
        <v>0</v>
      </c>
      <c r="AY310" s="7">
        <v>0</v>
      </c>
    </row>
    <row r="311" spans="1:51" ht="13.5" customHeight="1" x14ac:dyDescent="0.25">
      <c r="A311" s="7" t="s">
        <v>716</v>
      </c>
      <c r="B311" s="8"/>
      <c r="C311" s="8"/>
      <c r="D311" s="7" t="s">
        <v>120</v>
      </c>
      <c r="E311" s="7" t="s">
        <v>157</v>
      </c>
      <c r="F311" s="8"/>
      <c r="G311" s="8"/>
      <c r="H311" s="8"/>
      <c r="I311" s="8"/>
      <c r="J311" s="8"/>
      <c r="K311" s="8"/>
      <c r="L311" s="8"/>
      <c r="M311" s="8"/>
      <c r="N311" s="7">
        <v>20</v>
      </c>
      <c r="O311" s="7" t="s">
        <v>85</v>
      </c>
      <c r="P311" s="7">
        <v>2</v>
      </c>
      <c r="S311" s="7" t="s">
        <v>237</v>
      </c>
      <c r="T311" s="7" t="s">
        <v>706</v>
      </c>
      <c r="U311" s="7" t="s">
        <v>717</v>
      </c>
      <c r="V311" s="7">
        <v>10</v>
      </c>
      <c r="W311" s="7">
        <v>12</v>
      </c>
      <c r="X311" s="7">
        <v>14</v>
      </c>
      <c r="Y311" s="7">
        <v>16</v>
      </c>
      <c r="Z311" s="7" t="s">
        <v>718</v>
      </c>
      <c r="AA311" s="7" t="s">
        <v>719</v>
      </c>
      <c r="AD311" s="7" t="s">
        <v>720</v>
      </c>
      <c r="AE311" s="7">
        <v>1</v>
      </c>
      <c r="AF311" s="7">
        <v>0</v>
      </c>
      <c r="AG311" s="7">
        <v>0</v>
      </c>
      <c r="AH311" s="7">
        <v>0</v>
      </c>
      <c r="AI311" s="7">
        <v>0</v>
      </c>
      <c r="AJ311" s="7">
        <v>0</v>
      </c>
      <c r="AK311" s="7">
        <v>1</v>
      </c>
      <c r="AL311" s="7">
        <v>0</v>
      </c>
      <c r="AM311" s="7">
        <v>0</v>
      </c>
      <c r="AN311" s="7" t="s">
        <v>120</v>
      </c>
      <c r="AO311" s="7">
        <v>2</v>
      </c>
      <c r="AP311" s="7">
        <v>0</v>
      </c>
      <c r="AQ311" s="7">
        <v>0</v>
      </c>
      <c r="AT311" s="7" t="s">
        <v>206</v>
      </c>
      <c r="AU311" s="7">
        <v>875</v>
      </c>
      <c r="AV311" s="7">
        <v>0</v>
      </c>
      <c r="AW311" s="7">
        <v>0</v>
      </c>
      <c r="AX311" s="7">
        <v>0</v>
      </c>
      <c r="AY311" s="7">
        <v>0</v>
      </c>
    </row>
    <row r="312" spans="1:51" ht="13.5" customHeight="1" x14ac:dyDescent="0.25">
      <c r="A312" s="7" t="s">
        <v>721</v>
      </c>
      <c r="B312" s="8"/>
      <c r="C312" s="8"/>
      <c r="D312" s="7" t="s">
        <v>83</v>
      </c>
      <c r="E312" s="7" t="s">
        <v>129</v>
      </c>
      <c r="F312" s="8"/>
      <c r="G312" s="8"/>
      <c r="H312" s="8"/>
      <c r="I312" s="8"/>
      <c r="J312" s="8"/>
      <c r="K312" s="8"/>
      <c r="L312" s="8"/>
      <c r="M312" s="8"/>
      <c r="N312" s="7">
        <v>5</v>
      </c>
      <c r="O312" s="7" t="s">
        <v>106</v>
      </c>
      <c r="P312" s="7" t="s">
        <v>107</v>
      </c>
      <c r="Q312" s="7" t="s">
        <v>722</v>
      </c>
      <c r="R312" s="7">
        <v>6000</v>
      </c>
      <c r="S312" s="7" t="s">
        <v>94</v>
      </c>
      <c r="T312" s="7" t="s">
        <v>706</v>
      </c>
      <c r="AE312" s="7">
        <v>0</v>
      </c>
      <c r="AF312" s="7">
        <v>0</v>
      </c>
      <c r="AG312" s="7">
        <v>0</v>
      </c>
      <c r="AH312" s="7">
        <v>0</v>
      </c>
      <c r="AI312" s="7">
        <v>0</v>
      </c>
      <c r="AJ312" s="7">
        <v>1</v>
      </c>
      <c r="AK312" s="7">
        <v>0</v>
      </c>
      <c r="AL312" s="7">
        <v>0</v>
      </c>
      <c r="AM312" s="7">
        <v>0</v>
      </c>
      <c r="AN312" s="7" t="s">
        <v>83</v>
      </c>
      <c r="AO312" s="7">
        <v>0</v>
      </c>
      <c r="AP312" s="7">
        <v>12000</v>
      </c>
      <c r="AQ312" s="7">
        <v>6000</v>
      </c>
      <c r="AT312" s="7" t="s">
        <v>206</v>
      </c>
      <c r="AU312" s="7">
        <v>876</v>
      </c>
      <c r="AV312" s="7">
        <v>0</v>
      </c>
      <c r="AW312" s="7">
        <v>0</v>
      </c>
      <c r="AX312" s="7">
        <v>0</v>
      </c>
      <c r="AY312" s="7">
        <v>0</v>
      </c>
    </row>
    <row r="313" spans="1:51" ht="13.5" customHeight="1" x14ac:dyDescent="0.25">
      <c r="A313" s="7" t="s">
        <v>723</v>
      </c>
      <c r="B313" s="8"/>
      <c r="C313" s="8"/>
      <c r="D313" s="7" t="s">
        <v>91</v>
      </c>
      <c r="E313" s="7" t="s">
        <v>92</v>
      </c>
      <c r="F313" s="8"/>
      <c r="G313" s="8"/>
      <c r="H313" s="8"/>
      <c r="I313" s="8"/>
      <c r="J313" s="8"/>
      <c r="K313" s="8"/>
      <c r="L313" s="8"/>
      <c r="M313" s="8"/>
      <c r="N313" s="7">
        <v>9</v>
      </c>
      <c r="O313" s="7" t="s">
        <v>170</v>
      </c>
      <c r="P313" s="7" t="s">
        <v>107</v>
      </c>
      <c r="Q313" s="7" t="s">
        <v>724</v>
      </c>
      <c r="R313" s="7">
        <v>5000</v>
      </c>
      <c r="S313" s="7" t="s">
        <v>326</v>
      </c>
      <c r="T313" s="7" t="s">
        <v>706</v>
      </c>
      <c r="AE313" s="7">
        <v>0</v>
      </c>
      <c r="AF313" s="7">
        <v>0</v>
      </c>
      <c r="AG313" s="7">
        <v>0</v>
      </c>
      <c r="AH313" s="7">
        <v>0</v>
      </c>
      <c r="AI313" s="7">
        <v>0</v>
      </c>
      <c r="AJ313" s="7">
        <v>0</v>
      </c>
      <c r="AK313" s="7">
        <v>0</v>
      </c>
      <c r="AL313" s="7">
        <v>0</v>
      </c>
      <c r="AM313" s="7">
        <v>1</v>
      </c>
      <c r="AN313" s="7" t="s">
        <v>91</v>
      </c>
      <c r="AO313" s="7">
        <v>0</v>
      </c>
      <c r="AP313" s="7">
        <v>10000</v>
      </c>
      <c r="AQ313" s="7">
        <v>5000</v>
      </c>
      <c r="AT313" s="7" t="s">
        <v>206</v>
      </c>
      <c r="AU313" s="7">
        <v>877</v>
      </c>
      <c r="AV313" s="7">
        <v>0</v>
      </c>
      <c r="AW313" s="7">
        <v>0</v>
      </c>
      <c r="AX313" s="7">
        <v>0</v>
      </c>
      <c r="AY313" s="7">
        <v>0</v>
      </c>
    </row>
    <row r="314" spans="1:51" ht="13.5" customHeight="1" x14ac:dyDescent="0.25">
      <c r="A314" s="7" t="s">
        <v>725</v>
      </c>
      <c r="B314" s="8"/>
      <c r="C314" s="8"/>
      <c r="D314" s="7" t="s">
        <v>120</v>
      </c>
      <c r="E314" s="7" t="s">
        <v>129</v>
      </c>
      <c r="F314" s="7" t="s">
        <v>157</v>
      </c>
      <c r="G314" s="8"/>
      <c r="H314" s="8"/>
      <c r="I314" s="8"/>
      <c r="J314" s="8"/>
      <c r="K314" s="8"/>
      <c r="L314" s="8"/>
      <c r="M314" s="8"/>
      <c r="N314" s="7">
        <v>12</v>
      </c>
      <c r="O314" s="7" t="s">
        <v>85</v>
      </c>
      <c r="P314" s="7">
        <v>5</v>
      </c>
      <c r="Q314" s="7" t="s">
        <v>726</v>
      </c>
      <c r="R314" s="7">
        <v>31000</v>
      </c>
      <c r="S314" s="7" t="s">
        <v>561</v>
      </c>
      <c r="T314" s="7" t="s">
        <v>706</v>
      </c>
      <c r="AE314" s="7">
        <v>0</v>
      </c>
      <c r="AF314" s="7">
        <v>0</v>
      </c>
      <c r="AG314" s="7">
        <v>0</v>
      </c>
      <c r="AH314" s="7">
        <v>0</v>
      </c>
      <c r="AI314" s="7">
        <v>0</v>
      </c>
      <c r="AJ314" s="7">
        <v>1</v>
      </c>
      <c r="AK314" s="7">
        <v>1</v>
      </c>
      <c r="AL314" s="7">
        <v>0</v>
      </c>
      <c r="AM314" s="7">
        <v>0</v>
      </c>
      <c r="AN314" s="7" t="s">
        <v>120</v>
      </c>
      <c r="AO314" s="7">
        <v>5</v>
      </c>
      <c r="AP314" s="7">
        <v>62000</v>
      </c>
      <c r="AQ314" s="7">
        <v>31000</v>
      </c>
      <c r="AT314" s="7" t="s">
        <v>206</v>
      </c>
      <c r="AU314" s="7">
        <v>878</v>
      </c>
      <c r="AV314" s="7">
        <v>0</v>
      </c>
      <c r="AW314" s="7">
        <v>0</v>
      </c>
      <c r="AX314" s="7">
        <v>0</v>
      </c>
      <c r="AY314" s="7">
        <v>0</v>
      </c>
    </row>
    <row r="315" spans="1:51" ht="13.5" customHeight="1" x14ac:dyDescent="0.25">
      <c r="A315" s="7" t="s">
        <v>727</v>
      </c>
      <c r="B315" s="8"/>
      <c r="C315" s="8"/>
      <c r="D315" s="7" t="s">
        <v>120</v>
      </c>
      <c r="E315" s="7" t="s">
        <v>99</v>
      </c>
      <c r="F315" s="8"/>
      <c r="G315" s="8"/>
      <c r="H315" s="8"/>
      <c r="I315" s="8"/>
      <c r="J315" s="8"/>
      <c r="K315" s="8"/>
      <c r="L315" s="8"/>
      <c r="M315" s="8"/>
      <c r="N315" s="7">
        <v>12</v>
      </c>
      <c r="O315" s="7" t="s">
        <v>85</v>
      </c>
      <c r="P315" s="7">
        <v>1</v>
      </c>
      <c r="Q315" s="7" t="s">
        <v>728</v>
      </c>
      <c r="R315" s="7">
        <v>19302</v>
      </c>
      <c r="S315" s="7" t="s">
        <v>87</v>
      </c>
      <c r="T315" s="7" t="s">
        <v>706</v>
      </c>
      <c r="AE315" s="7">
        <v>0</v>
      </c>
      <c r="AF315" s="7">
        <v>0</v>
      </c>
      <c r="AG315" s="7">
        <v>0</v>
      </c>
      <c r="AH315" s="7">
        <v>0</v>
      </c>
      <c r="AI315" s="7">
        <v>1</v>
      </c>
      <c r="AJ315" s="7">
        <v>0</v>
      </c>
      <c r="AK315" s="7">
        <v>0</v>
      </c>
      <c r="AL315" s="7">
        <v>0</v>
      </c>
      <c r="AM315" s="7">
        <v>0</v>
      </c>
      <c r="AN315" s="7" t="s">
        <v>120</v>
      </c>
      <c r="AO315" s="7">
        <v>1</v>
      </c>
      <c r="AP315" s="7">
        <v>38302</v>
      </c>
      <c r="AQ315" s="7">
        <v>19302</v>
      </c>
      <c r="AS315" s="7" t="s">
        <v>729</v>
      </c>
      <c r="AT315" s="7" t="s">
        <v>206</v>
      </c>
      <c r="AU315" s="7">
        <v>879</v>
      </c>
      <c r="AV315" s="7">
        <v>0</v>
      </c>
      <c r="AW315" s="7">
        <v>0</v>
      </c>
      <c r="AX315" s="7">
        <v>0</v>
      </c>
      <c r="AY315" s="7">
        <v>0</v>
      </c>
    </row>
    <row r="316" spans="1:51" ht="13.5" customHeight="1" x14ac:dyDescent="0.25">
      <c r="A316" s="7" t="s">
        <v>730</v>
      </c>
      <c r="B316" s="8"/>
      <c r="C316" s="8"/>
      <c r="D316" s="7" t="s">
        <v>83</v>
      </c>
      <c r="E316" s="7" t="s">
        <v>157</v>
      </c>
      <c r="F316" s="8"/>
      <c r="G316" s="8"/>
      <c r="H316" s="8"/>
      <c r="I316" s="8"/>
      <c r="J316" s="8"/>
      <c r="K316" s="8"/>
      <c r="L316" s="8"/>
      <c r="M316" s="8"/>
      <c r="N316" s="7">
        <v>5</v>
      </c>
      <c r="O316" s="7" t="s">
        <v>85</v>
      </c>
      <c r="P316" s="7">
        <v>1</v>
      </c>
      <c r="Q316" s="7" t="s">
        <v>731</v>
      </c>
      <c r="R316" s="7">
        <v>175</v>
      </c>
      <c r="S316" s="7" t="s">
        <v>94</v>
      </c>
      <c r="T316" s="7" t="s">
        <v>706</v>
      </c>
      <c r="AE316" s="7">
        <v>0</v>
      </c>
      <c r="AF316" s="7">
        <v>0</v>
      </c>
      <c r="AG316" s="7">
        <v>0</v>
      </c>
      <c r="AH316" s="7">
        <v>0</v>
      </c>
      <c r="AI316" s="7">
        <v>0</v>
      </c>
      <c r="AJ316" s="7">
        <v>0</v>
      </c>
      <c r="AK316" s="7">
        <v>1</v>
      </c>
      <c r="AL316" s="7">
        <v>0</v>
      </c>
      <c r="AM316" s="7">
        <v>0</v>
      </c>
      <c r="AN316" s="7" t="s">
        <v>83</v>
      </c>
      <c r="AO316" s="7">
        <v>1</v>
      </c>
      <c r="AP316" s="7">
        <v>350</v>
      </c>
      <c r="AQ316" s="7">
        <v>175</v>
      </c>
      <c r="AT316" s="7" t="s">
        <v>206</v>
      </c>
      <c r="AU316" s="7">
        <v>880</v>
      </c>
      <c r="AV316" s="7">
        <v>0</v>
      </c>
      <c r="AW316" s="7">
        <v>0</v>
      </c>
      <c r="AX316" s="7">
        <v>0</v>
      </c>
      <c r="AY316" s="7">
        <v>0</v>
      </c>
    </row>
    <row r="317" spans="1:51" ht="13.5" customHeight="1" x14ac:dyDescent="0.25">
      <c r="A317" s="7" t="s">
        <v>732</v>
      </c>
      <c r="B317" s="8"/>
      <c r="C317" s="8"/>
      <c r="D317" s="7" t="s">
        <v>91</v>
      </c>
      <c r="E317" s="7" t="s">
        <v>116</v>
      </c>
      <c r="F317" s="8"/>
      <c r="G317" s="8"/>
      <c r="H317" s="8"/>
      <c r="I317" s="8"/>
      <c r="J317" s="8"/>
      <c r="K317" s="8"/>
      <c r="L317" s="8"/>
      <c r="M317" s="8"/>
      <c r="N317" s="7">
        <v>10</v>
      </c>
      <c r="O317" s="7" t="s">
        <v>85</v>
      </c>
      <c r="P317" s="7">
        <v>4</v>
      </c>
      <c r="Q317" s="7" t="s">
        <v>733</v>
      </c>
      <c r="R317" s="7">
        <v>5320</v>
      </c>
      <c r="S317" s="7" t="s">
        <v>87</v>
      </c>
      <c r="T317" s="7" t="s">
        <v>706</v>
      </c>
      <c r="AE317" s="7">
        <v>0</v>
      </c>
      <c r="AF317" s="7">
        <v>0</v>
      </c>
      <c r="AG317" s="7">
        <v>1</v>
      </c>
      <c r="AH317" s="7">
        <v>0</v>
      </c>
      <c r="AI317" s="7">
        <v>0</v>
      </c>
      <c r="AJ317" s="7">
        <v>0</v>
      </c>
      <c r="AK317" s="7">
        <v>0</v>
      </c>
      <c r="AL317" s="7">
        <v>0</v>
      </c>
      <c r="AM317" s="7">
        <v>0</v>
      </c>
      <c r="AN317" s="7" t="s">
        <v>91</v>
      </c>
      <c r="AO317" s="7">
        <v>4</v>
      </c>
      <c r="AP317" s="7">
        <v>10320</v>
      </c>
      <c r="AQ317" s="7">
        <v>5320</v>
      </c>
      <c r="AS317" s="7" t="s">
        <v>734</v>
      </c>
      <c r="AT317" s="7" t="s">
        <v>206</v>
      </c>
      <c r="AU317" s="7">
        <v>881</v>
      </c>
      <c r="AV317" s="7">
        <v>0</v>
      </c>
      <c r="AW317" s="7">
        <v>0</v>
      </c>
      <c r="AX317" s="7">
        <v>0</v>
      </c>
      <c r="AY317" s="7">
        <v>0</v>
      </c>
    </row>
    <row r="318" spans="1:51" ht="13.5" customHeight="1" x14ac:dyDescent="0.25">
      <c r="A318" s="7" t="s">
        <v>735</v>
      </c>
      <c r="B318" s="8"/>
      <c r="C318" s="8"/>
      <c r="D318" s="7" t="s">
        <v>83</v>
      </c>
      <c r="E318" s="7" t="s">
        <v>116</v>
      </c>
      <c r="F318" s="8"/>
      <c r="G318" s="8"/>
      <c r="H318" s="8"/>
      <c r="I318" s="8"/>
      <c r="J318" s="8"/>
      <c r="K318" s="8"/>
      <c r="L318" s="8"/>
      <c r="M318" s="8"/>
      <c r="N318" s="7">
        <v>3</v>
      </c>
      <c r="O318" s="7" t="s">
        <v>106</v>
      </c>
      <c r="P318" s="7" t="s">
        <v>107</v>
      </c>
      <c r="Q318" s="7" t="s">
        <v>736</v>
      </c>
      <c r="R318" s="7">
        <v>250</v>
      </c>
      <c r="S318" s="7" t="s">
        <v>94</v>
      </c>
      <c r="T318" s="7" t="s">
        <v>706</v>
      </c>
      <c r="AE318" s="7">
        <v>0</v>
      </c>
      <c r="AF318" s="7">
        <v>0</v>
      </c>
      <c r="AG318" s="7">
        <v>1</v>
      </c>
      <c r="AH318" s="7">
        <v>0</v>
      </c>
      <c r="AI318" s="7">
        <v>0</v>
      </c>
      <c r="AJ318" s="7">
        <v>0</v>
      </c>
      <c r="AK318" s="7">
        <v>0</v>
      </c>
      <c r="AL318" s="7">
        <v>0</v>
      </c>
      <c r="AM318" s="7">
        <v>0</v>
      </c>
      <c r="AN318" s="7" t="s">
        <v>83</v>
      </c>
      <c r="AO318" s="7">
        <v>0</v>
      </c>
      <c r="AP318" s="7">
        <v>500</v>
      </c>
      <c r="AQ318" s="7">
        <v>250</v>
      </c>
      <c r="AT318" s="7" t="s">
        <v>206</v>
      </c>
      <c r="AU318" s="7">
        <v>882</v>
      </c>
      <c r="AV318" s="7">
        <v>0</v>
      </c>
      <c r="AW318" s="7">
        <v>0</v>
      </c>
      <c r="AX318" s="7">
        <v>0</v>
      </c>
      <c r="AY318" s="7">
        <v>0</v>
      </c>
    </row>
    <row r="319" spans="1:51" ht="13.5" customHeight="1" x14ac:dyDescent="0.25">
      <c r="A319" s="7" t="s">
        <v>737</v>
      </c>
      <c r="B319" s="8"/>
      <c r="C319" s="8"/>
      <c r="D319" s="7" t="s">
        <v>91</v>
      </c>
      <c r="E319" s="7" t="s">
        <v>84</v>
      </c>
      <c r="F319" s="8"/>
      <c r="G319" s="8"/>
      <c r="H319" s="8"/>
      <c r="I319" s="8"/>
      <c r="J319" s="8"/>
      <c r="K319" s="8"/>
      <c r="L319" s="8"/>
      <c r="M319" s="8"/>
      <c r="N319" s="7">
        <v>6</v>
      </c>
      <c r="O319" s="7" t="s">
        <v>85</v>
      </c>
      <c r="P319" s="7">
        <v>0.5</v>
      </c>
      <c r="Q319" s="7" t="s">
        <v>738</v>
      </c>
      <c r="R319" s="7">
        <v>8000</v>
      </c>
      <c r="S319" s="7" t="s">
        <v>94</v>
      </c>
      <c r="T319" s="7" t="s">
        <v>706</v>
      </c>
      <c r="AE319" s="7">
        <v>0</v>
      </c>
      <c r="AF319" s="7">
        <v>0</v>
      </c>
      <c r="AG319" s="7">
        <v>0</v>
      </c>
      <c r="AH319" s="7">
        <v>0</v>
      </c>
      <c r="AI319" s="7">
        <v>0</v>
      </c>
      <c r="AJ319" s="7">
        <v>0</v>
      </c>
      <c r="AK319" s="7">
        <v>0</v>
      </c>
      <c r="AL319" s="7">
        <v>1</v>
      </c>
      <c r="AM319" s="7">
        <v>0</v>
      </c>
      <c r="AN319" s="7" t="s">
        <v>91</v>
      </c>
      <c r="AO319" s="7">
        <v>0.5</v>
      </c>
      <c r="AP319" s="7">
        <v>16000</v>
      </c>
      <c r="AQ319" s="7">
        <v>8000</v>
      </c>
      <c r="AT319" s="7" t="s">
        <v>206</v>
      </c>
      <c r="AU319" s="7">
        <v>883</v>
      </c>
      <c r="AV319" s="7">
        <v>0</v>
      </c>
      <c r="AW319" s="7">
        <v>0</v>
      </c>
      <c r="AX319" s="7">
        <v>0</v>
      </c>
      <c r="AY319" s="7">
        <v>0</v>
      </c>
    </row>
    <row r="320" spans="1:51" ht="13.5" customHeight="1" x14ac:dyDescent="0.25">
      <c r="A320" s="7" t="s">
        <v>739</v>
      </c>
      <c r="B320" s="8"/>
      <c r="C320" s="8"/>
      <c r="D320" s="7" t="s">
        <v>91</v>
      </c>
      <c r="E320" s="7" t="s">
        <v>84</v>
      </c>
      <c r="F320" s="8"/>
      <c r="G320" s="8"/>
      <c r="H320" s="8"/>
      <c r="I320" s="8"/>
      <c r="J320" s="8"/>
      <c r="K320" s="8"/>
      <c r="L320" s="8"/>
      <c r="M320" s="8"/>
      <c r="N320" s="7">
        <v>12</v>
      </c>
      <c r="O320" s="7" t="s">
        <v>85</v>
      </c>
      <c r="P320" s="7">
        <v>0.5</v>
      </c>
      <c r="Q320" s="7" t="s">
        <v>740</v>
      </c>
      <c r="R320" s="7">
        <v>18000</v>
      </c>
      <c r="S320" s="7" t="s">
        <v>94</v>
      </c>
      <c r="T320" s="7" t="s">
        <v>706</v>
      </c>
      <c r="AE320" s="7">
        <v>0</v>
      </c>
      <c r="AF320" s="7">
        <v>0</v>
      </c>
      <c r="AG320" s="7">
        <v>0</v>
      </c>
      <c r="AH320" s="7">
        <v>0</v>
      </c>
      <c r="AI320" s="7">
        <v>0</v>
      </c>
      <c r="AJ320" s="7">
        <v>0</v>
      </c>
      <c r="AK320" s="7">
        <v>0</v>
      </c>
      <c r="AL320" s="7">
        <v>1</v>
      </c>
      <c r="AM320" s="7">
        <v>0</v>
      </c>
      <c r="AN320" s="7" t="s">
        <v>91</v>
      </c>
      <c r="AO320" s="7">
        <v>0.5</v>
      </c>
      <c r="AP320" s="7">
        <v>36000</v>
      </c>
      <c r="AQ320" s="7">
        <v>18000</v>
      </c>
      <c r="AT320" s="7" t="s">
        <v>206</v>
      </c>
      <c r="AU320" s="7">
        <v>885</v>
      </c>
      <c r="AV320" s="7">
        <v>0</v>
      </c>
      <c r="AW320" s="7">
        <v>0</v>
      </c>
      <c r="AX320" s="7">
        <v>0</v>
      </c>
      <c r="AY320" s="7">
        <v>0</v>
      </c>
    </row>
    <row r="321" spans="1:51" ht="13.5" customHeight="1" x14ac:dyDescent="0.25">
      <c r="A321" s="7" t="s">
        <v>741</v>
      </c>
      <c r="B321" s="8"/>
      <c r="C321" s="8"/>
      <c r="D321" s="7" t="s">
        <v>91</v>
      </c>
      <c r="E321" s="7" t="s">
        <v>129</v>
      </c>
      <c r="F321" s="8"/>
      <c r="G321" s="8"/>
      <c r="H321" s="8"/>
      <c r="I321" s="8"/>
      <c r="J321" s="8"/>
      <c r="K321" s="8"/>
      <c r="L321" s="8"/>
      <c r="M321" s="8"/>
      <c r="N321" s="7">
        <v>10</v>
      </c>
      <c r="O321" s="7" t="s">
        <v>85</v>
      </c>
      <c r="P321" s="7" t="s">
        <v>107</v>
      </c>
      <c r="Q321" s="7" t="s">
        <v>742</v>
      </c>
      <c r="R321" s="7">
        <v>1400</v>
      </c>
      <c r="S321" s="7" t="s">
        <v>94</v>
      </c>
      <c r="T321" s="7" t="s">
        <v>706</v>
      </c>
      <c r="AE321" s="7">
        <v>0</v>
      </c>
      <c r="AF321" s="7">
        <v>0</v>
      </c>
      <c r="AG321" s="7">
        <v>0</v>
      </c>
      <c r="AH321" s="7">
        <v>0</v>
      </c>
      <c r="AI321" s="7">
        <v>0</v>
      </c>
      <c r="AJ321" s="7">
        <v>1</v>
      </c>
      <c r="AK321" s="7">
        <v>0</v>
      </c>
      <c r="AL321" s="7">
        <v>0</v>
      </c>
      <c r="AM321" s="7">
        <v>0</v>
      </c>
      <c r="AN321" s="7" t="s">
        <v>91</v>
      </c>
      <c r="AO321" s="7">
        <v>0</v>
      </c>
      <c r="AP321" s="7">
        <v>2800</v>
      </c>
      <c r="AQ321" s="7">
        <v>1400</v>
      </c>
      <c r="AT321" s="7" t="s">
        <v>206</v>
      </c>
      <c r="AU321" s="7">
        <v>886</v>
      </c>
      <c r="AV321" s="7">
        <v>0</v>
      </c>
      <c r="AW321" s="7">
        <v>0</v>
      </c>
      <c r="AX321" s="7">
        <v>0</v>
      </c>
      <c r="AY321" s="7">
        <v>0</v>
      </c>
    </row>
    <row r="322" spans="1:51" ht="13.5" customHeight="1" x14ac:dyDescent="0.25">
      <c r="A322" s="7" t="s">
        <v>743</v>
      </c>
      <c r="B322" s="8"/>
      <c r="C322" s="8"/>
      <c r="D322" s="7" t="s">
        <v>83</v>
      </c>
      <c r="E322" s="7" t="s">
        <v>99</v>
      </c>
      <c r="F322" s="8"/>
      <c r="G322" s="8"/>
      <c r="H322" s="8"/>
      <c r="I322" s="8"/>
      <c r="J322" s="8"/>
      <c r="K322" s="8"/>
      <c r="L322" s="8"/>
      <c r="M322" s="8"/>
      <c r="N322" s="7">
        <v>5</v>
      </c>
      <c r="O322" s="7" t="s">
        <v>106</v>
      </c>
      <c r="P322" s="7" t="s">
        <v>107</v>
      </c>
      <c r="Q322" s="7" t="s">
        <v>744</v>
      </c>
      <c r="R322" s="7">
        <v>900</v>
      </c>
      <c r="S322" s="7" t="s">
        <v>94</v>
      </c>
      <c r="T322" s="7" t="s">
        <v>706</v>
      </c>
      <c r="AE322" s="7">
        <v>0</v>
      </c>
      <c r="AF322" s="7">
        <v>0</v>
      </c>
      <c r="AG322" s="7">
        <v>0</v>
      </c>
      <c r="AH322" s="7">
        <v>0</v>
      </c>
      <c r="AI322" s="7">
        <v>1</v>
      </c>
      <c r="AJ322" s="7">
        <v>0</v>
      </c>
      <c r="AK322" s="7">
        <v>0</v>
      </c>
      <c r="AL322" s="7">
        <v>0</v>
      </c>
      <c r="AM322" s="7">
        <v>0</v>
      </c>
      <c r="AN322" s="7" t="s">
        <v>83</v>
      </c>
      <c r="AO322" s="7">
        <v>0</v>
      </c>
      <c r="AP322" s="7">
        <v>1800</v>
      </c>
      <c r="AQ322" s="7">
        <v>900</v>
      </c>
      <c r="AT322" s="7" t="s">
        <v>206</v>
      </c>
      <c r="AU322" s="7">
        <v>887</v>
      </c>
      <c r="AV322" s="7">
        <v>0</v>
      </c>
      <c r="AW322" s="7">
        <v>0</v>
      </c>
      <c r="AX322" s="7">
        <v>0</v>
      </c>
      <c r="AY322" s="7">
        <v>0</v>
      </c>
    </row>
    <row r="323" spans="1:51" ht="13.5" customHeight="1" x14ac:dyDescent="0.25">
      <c r="A323" s="7" t="s">
        <v>745</v>
      </c>
      <c r="B323" s="8"/>
      <c r="C323" s="8"/>
      <c r="D323" s="7" t="s">
        <v>120</v>
      </c>
      <c r="E323" s="7" t="s">
        <v>126</v>
      </c>
      <c r="G323" s="8"/>
      <c r="H323" s="8"/>
      <c r="I323" s="7" t="s">
        <v>746</v>
      </c>
      <c r="J323" s="8"/>
      <c r="K323" s="8"/>
      <c r="L323" s="8"/>
      <c r="M323" s="8"/>
      <c r="N323" s="7">
        <v>18</v>
      </c>
      <c r="O323" s="7" t="s">
        <v>85</v>
      </c>
      <c r="P323" s="7">
        <v>2000</v>
      </c>
      <c r="S323" s="7" t="s">
        <v>237</v>
      </c>
      <c r="T323" s="7" t="s">
        <v>747</v>
      </c>
      <c r="AD323" s="7" t="s">
        <v>748</v>
      </c>
      <c r="AE323" s="7">
        <v>1</v>
      </c>
      <c r="AF323" s="7">
        <v>0</v>
      </c>
      <c r="AG323" s="7">
        <v>0</v>
      </c>
      <c r="AH323" s="7">
        <v>1</v>
      </c>
      <c r="AI323" s="7">
        <v>0</v>
      </c>
      <c r="AJ323" s="7">
        <v>0</v>
      </c>
      <c r="AK323" s="7">
        <v>0</v>
      </c>
      <c r="AL323" s="7">
        <v>0</v>
      </c>
      <c r="AM323" s="7">
        <v>0</v>
      </c>
      <c r="AN323" s="7" t="s">
        <v>120</v>
      </c>
      <c r="AO323" s="7">
        <v>2000</v>
      </c>
      <c r="AP323" s="7">
        <v>0</v>
      </c>
      <c r="AQ323" s="7">
        <v>0</v>
      </c>
      <c r="AT323" s="7" t="s">
        <v>206</v>
      </c>
      <c r="AU323" s="7">
        <v>888</v>
      </c>
      <c r="AV323" s="7">
        <v>0</v>
      </c>
      <c r="AW323" s="7">
        <v>0</v>
      </c>
      <c r="AX323" s="7">
        <v>0</v>
      </c>
      <c r="AY323" s="7">
        <v>0</v>
      </c>
    </row>
    <row r="324" spans="1:51" ht="13.5" customHeight="1" x14ac:dyDescent="0.25">
      <c r="A324" s="7" t="s">
        <v>749</v>
      </c>
      <c r="B324" s="8"/>
      <c r="C324" s="8"/>
      <c r="D324" s="7" t="s">
        <v>91</v>
      </c>
      <c r="E324" s="7" t="s">
        <v>126</v>
      </c>
      <c r="H324" s="8"/>
      <c r="I324" s="8"/>
      <c r="J324" s="8"/>
      <c r="K324" s="7" t="s">
        <v>750</v>
      </c>
      <c r="L324" s="7" t="s">
        <v>284</v>
      </c>
      <c r="M324" s="8"/>
      <c r="N324" s="7">
        <v>5</v>
      </c>
      <c r="O324" s="7" t="s">
        <v>106</v>
      </c>
      <c r="P324" s="7" t="s">
        <v>107</v>
      </c>
      <c r="Q324" s="7" t="s">
        <v>751</v>
      </c>
      <c r="R324" s="7">
        <v>7500</v>
      </c>
      <c r="S324" s="7" t="s">
        <v>94</v>
      </c>
      <c r="T324" s="7" t="s">
        <v>752</v>
      </c>
      <c r="AE324" s="7">
        <v>0</v>
      </c>
      <c r="AF324" s="7">
        <v>0</v>
      </c>
      <c r="AG324" s="7">
        <v>0</v>
      </c>
      <c r="AH324" s="7">
        <v>1</v>
      </c>
      <c r="AI324" s="7">
        <v>0</v>
      </c>
      <c r="AJ324" s="7">
        <v>0</v>
      </c>
      <c r="AK324" s="7">
        <v>0</v>
      </c>
      <c r="AL324" s="7">
        <v>0</v>
      </c>
      <c r="AM324" s="7">
        <v>0</v>
      </c>
      <c r="AN324" s="7" t="s">
        <v>91</v>
      </c>
      <c r="AO324" s="7">
        <v>0</v>
      </c>
      <c r="AP324" s="7">
        <v>15000</v>
      </c>
      <c r="AQ324" s="7">
        <v>7500</v>
      </c>
      <c r="AT324" s="7" t="s">
        <v>206</v>
      </c>
      <c r="AU324" s="7">
        <v>890</v>
      </c>
      <c r="AV324" s="7">
        <v>0</v>
      </c>
      <c r="AW324" s="7">
        <v>0</v>
      </c>
      <c r="AX324" s="7">
        <v>0</v>
      </c>
      <c r="AY324" s="7">
        <v>0</v>
      </c>
    </row>
    <row r="325" spans="1:51" ht="13.5" customHeight="1" x14ac:dyDescent="0.25">
      <c r="A325" s="7" t="s">
        <v>753</v>
      </c>
      <c r="C325" s="7" t="s">
        <v>754</v>
      </c>
      <c r="D325" s="10" t="s">
        <v>236</v>
      </c>
      <c r="E325" s="10" t="s">
        <v>486</v>
      </c>
      <c r="F325" s="13"/>
      <c r="G325" s="13"/>
      <c r="H325" s="11"/>
      <c r="I325" s="11"/>
      <c r="J325" s="11"/>
      <c r="K325" s="10" t="s">
        <v>750</v>
      </c>
      <c r="L325" s="10" t="s">
        <v>284</v>
      </c>
      <c r="M325" s="8"/>
      <c r="N325" s="7">
        <v>25</v>
      </c>
      <c r="O325" s="7" t="s">
        <v>85</v>
      </c>
      <c r="P325" s="7">
        <v>12</v>
      </c>
      <c r="S325" s="7" t="s">
        <v>237</v>
      </c>
      <c r="T325" s="7" t="s">
        <v>752</v>
      </c>
      <c r="AD325" s="7" t="s">
        <v>755</v>
      </c>
      <c r="AE325" s="7">
        <v>1</v>
      </c>
      <c r="AF325" s="7">
        <v>0</v>
      </c>
      <c r="AG325" s="7">
        <v>0</v>
      </c>
      <c r="AH325" s="7">
        <v>0</v>
      </c>
      <c r="AI325" s="7">
        <v>0</v>
      </c>
      <c r="AJ325" s="7">
        <v>0</v>
      </c>
      <c r="AK325" s="7">
        <v>0</v>
      </c>
      <c r="AL325" s="7">
        <v>0</v>
      </c>
      <c r="AM325" s="7">
        <v>0</v>
      </c>
      <c r="AN325" s="7" t="s">
        <v>85</v>
      </c>
      <c r="AO325" s="7">
        <v>12</v>
      </c>
      <c r="AP325" s="7">
        <v>0</v>
      </c>
      <c r="AQ325" s="7">
        <v>0</v>
      </c>
      <c r="AT325" s="7" t="s">
        <v>206</v>
      </c>
      <c r="AU325" s="7">
        <v>891</v>
      </c>
      <c r="AV325" s="7">
        <v>0</v>
      </c>
      <c r="AW325" s="7">
        <v>0</v>
      </c>
      <c r="AX325" s="7">
        <v>0</v>
      </c>
      <c r="AY325" s="7">
        <v>0</v>
      </c>
    </row>
    <row r="326" spans="1:51" ht="13.5" customHeight="1" x14ac:dyDescent="0.25">
      <c r="A326" s="7" t="s">
        <v>756</v>
      </c>
      <c r="B326" s="8"/>
      <c r="C326" s="8"/>
      <c r="D326" s="7" t="s">
        <v>120</v>
      </c>
      <c r="E326" s="7" t="s">
        <v>157</v>
      </c>
      <c r="F326" s="8"/>
      <c r="G326" s="8"/>
      <c r="H326" s="8"/>
      <c r="I326" s="8"/>
      <c r="J326" s="8"/>
      <c r="K326" s="8"/>
      <c r="L326" s="8"/>
      <c r="M326" s="8"/>
      <c r="N326" s="7">
        <v>20</v>
      </c>
      <c r="O326" s="7" t="s">
        <v>85</v>
      </c>
      <c r="P326" s="7">
        <v>2400</v>
      </c>
      <c r="S326" s="7" t="s">
        <v>237</v>
      </c>
      <c r="T326" s="7" t="s">
        <v>757</v>
      </c>
      <c r="AD326" s="7" t="s">
        <v>758</v>
      </c>
      <c r="AE326" s="7">
        <v>0</v>
      </c>
      <c r="AF326" s="7">
        <v>1</v>
      </c>
      <c r="AG326" s="7">
        <v>0</v>
      </c>
      <c r="AH326" s="7">
        <v>0</v>
      </c>
      <c r="AI326" s="7">
        <v>0</v>
      </c>
      <c r="AJ326" s="7">
        <v>0</v>
      </c>
      <c r="AK326" s="7">
        <v>1</v>
      </c>
      <c r="AL326" s="7">
        <v>0</v>
      </c>
      <c r="AM326" s="7">
        <v>0</v>
      </c>
      <c r="AN326" s="7" t="s">
        <v>120</v>
      </c>
      <c r="AO326" s="7">
        <v>2400</v>
      </c>
      <c r="AP326" s="7">
        <v>0</v>
      </c>
      <c r="AQ326" s="7">
        <v>0</v>
      </c>
      <c r="AT326" s="7" t="s">
        <v>206</v>
      </c>
      <c r="AU326" s="7">
        <v>893</v>
      </c>
      <c r="AV326" s="7">
        <v>0</v>
      </c>
      <c r="AW326" s="7">
        <v>0</v>
      </c>
      <c r="AX326" s="7">
        <v>0</v>
      </c>
      <c r="AY326" s="7">
        <v>0</v>
      </c>
    </row>
    <row r="327" spans="1:51" ht="13.5" customHeight="1" x14ac:dyDescent="0.25">
      <c r="A327" s="7" t="s">
        <v>759</v>
      </c>
      <c r="B327" s="8"/>
      <c r="C327" s="8"/>
      <c r="D327" s="7" t="s">
        <v>120</v>
      </c>
      <c r="E327" s="7" t="s">
        <v>92</v>
      </c>
      <c r="F327" s="8"/>
      <c r="G327" s="8"/>
      <c r="H327" s="8"/>
      <c r="I327" s="8"/>
      <c r="J327" s="8"/>
      <c r="K327" s="8"/>
      <c r="L327" s="8"/>
      <c r="M327" s="8"/>
      <c r="N327" s="7">
        <v>20</v>
      </c>
      <c r="O327" s="7" t="s">
        <v>85</v>
      </c>
      <c r="P327" s="7">
        <v>1</v>
      </c>
      <c r="S327" s="7" t="s">
        <v>237</v>
      </c>
      <c r="T327" s="7" t="s">
        <v>757</v>
      </c>
      <c r="AD327" s="8" t="s">
        <v>760</v>
      </c>
      <c r="AE327" s="7">
        <v>0</v>
      </c>
      <c r="AF327" s="7">
        <v>1</v>
      </c>
      <c r="AG327" s="7">
        <v>0</v>
      </c>
      <c r="AH327" s="7">
        <v>0</v>
      </c>
      <c r="AI327" s="7">
        <v>0</v>
      </c>
      <c r="AJ327" s="7">
        <v>0</v>
      </c>
      <c r="AK327" s="7">
        <v>0</v>
      </c>
      <c r="AL327" s="7">
        <v>0</v>
      </c>
      <c r="AM327" s="7">
        <v>1</v>
      </c>
      <c r="AN327" s="7" t="s">
        <v>120</v>
      </c>
      <c r="AO327" s="7">
        <v>1</v>
      </c>
      <c r="AP327" s="7">
        <v>0</v>
      </c>
      <c r="AQ327" s="7">
        <v>0</v>
      </c>
      <c r="AT327" s="7" t="s">
        <v>206</v>
      </c>
      <c r="AU327" s="7">
        <v>894</v>
      </c>
      <c r="AV327" s="7">
        <v>0</v>
      </c>
      <c r="AW327" s="7">
        <v>0</v>
      </c>
      <c r="AX327" s="7">
        <v>0</v>
      </c>
      <c r="AY327" s="7">
        <v>0</v>
      </c>
    </row>
    <row r="328" spans="1:51" ht="13.5" customHeight="1" x14ac:dyDescent="0.25">
      <c r="A328" s="7" t="s">
        <v>761</v>
      </c>
      <c r="C328" s="7" t="s">
        <v>762</v>
      </c>
      <c r="D328" s="11" t="s">
        <v>120</v>
      </c>
      <c r="E328" s="11" t="s">
        <v>486</v>
      </c>
      <c r="F328" s="13"/>
      <c r="G328" s="11"/>
      <c r="H328" s="11"/>
      <c r="I328" s="11"/>
      <c r="J328" s="11"/>
      <c r="K328" s="11"/>
      <c r="L328" s="11" t="s">
        <v>284</v>
      </c>
      <c r="M328" s="8"/>
      <c r="N328" s="7">
        <v>18</v>
      </c>
      <c r="O328" s="7" t="s">
        <v>85</v>
      </c>
      <c r="P328" s="7" t="s">
        <v>107</v>
      </c>
      <c r="S328" s="7" t="s">
        <v>237</v>
      </c>
      <c r="T328" s="7" t="s">
        <v>757</v>
      </c>
      <c r="AD328" s="8" t="s">
        <v>763</v>
      </c>
      <c r="AE328" s="7">
        <v>0</v>
      </c>
      <c r="AF328" s="7">
        <v>1</v>
      </c>
      <c r="AG328" s="7">
        <v>0</v>
      </c>
      <c r="AH328" s="7">
        <v>0</v>
      </c>
      <c r="AI328" s="7">
        <v>0</v>
      </c>
      <c r="AJ328" s="7">
        <v>0</v>
      </c>
      <c r="AK328" s="7">
        <v>0</v>
      </c>
      <c r="AL328" s="7">
        <v>0</v>
      </c>
      <c r="AM328" s="7">
        <v>0</v>
      </c>
      <c r="AN328" s="7" t="s">
        <v>120</v>
      </c>
      <c r="AO328" s="7">
        <v>0</v>
      </c>
      <c r="AP328" s="7">
        <v>0</v>
      </c>
      <c r="AQ328" s="7">
        <v>0</v>
      </c>
      <c r="AT328" s="7" t="s">
        <v>206</v>
      </c>
      <c r="AU328" s="7">
        <v>895</v>
      </c>
      <c r="AV328" s="7">
        <v>0</v>
      </c>
      <c r="AW328" s="7">
        <v>0</v>
      </c>
      <c r="AX328" s="7">
        <v>0</v>
      </c>
      <c r="AY328" s="7">
        <v>0</v>
      </c>
    </row>
    <row r="329" spans="1:51" ht="13.5" customHeight="1" x14ac:dyDescent="0.25">
      <c r="A329" s="7" t="s">
        <v>764</v>
      </c>
      <c r="B329" s="8"/>
      <c r="C329" s="8"/>
      <c r="D329" s="7" t="s">
        <v>83</v>
      </c>
      <c r="E329" s="7" t="s">
        <v>99</v>
      </c>
      <c r="F329" s="8"/>
      <c r="G329" s="8"/>
      <c r="H329" s="8"/>
      <c r="I329" s="8"/>
      <c r="J329" s="8"/>
      <c r="K329" s="8"/>
      <c r="L329" s="8"/>
      <c r="M329" s="8"/>
      <c r="N329" s="7">
        <v>5</v>
      </c>
      <c r="O329" s="7" t="s">
        <v>85</v>
      </c>
      <c r="P329" s="7" t="s">
        <v>107</v>
      </c>
      <c r="Q329" s="7" t="s">
        <v>765</v>
      </c>
      <c r="R329" s="7">
        <v>125</v>
      </c>
      <c r="S329" s="7" t="s">
        <v>94</v>
      </c>
      <c r="T329" s="7" t="s">
        <v>757</v>
      </c>
      <c r="AE329" s="7">
        <v>0</v>
      </c>
      <c r="AF329" s="7">
        <v>0</v>
      </c>
      <c r="AG329" s="7">
        <v>0</v>
      </c>
      <c r="AH329" s="7">
        <v>0</v>
      </c>
      <c r="AI329" s="7">
        <v>1</v>
      </c>
      <c r="AJ329" s="7">
        <v>0</v>
      </c>
      <c r="AK329" s="7">
        <v>0</v>
      </c>
      <c r="AL329" s="7">
        <v>0</v>
      </c>
      <c r="AM329" s="7">
        <v>0</v>
      </c>
      <c r="AN329" s="7" t="s">
        <v>83</v>
      </c>
      <c r="AO329" s="7">
        <v>0</v>
      </c>
      <c r="AP329" s="7">
        <v>250</v>
      </c>
      <c r="AQ329" s="7">
        <v>125</v>
      </c>
      <c r="AT329" s="7" t="s">
        <v>206</v>
      </c>
      <c r="AU329" s="7">
        <v>896</v>
      </c>
      <c r="AV329" s="7">
        <v>0</v>
      </c>
      <c r="AW329" s="7">
        <v>0</v>
      </c>
      <c r="AX329" s="7">
        <v>0</v>
      </c>
      <c r="AY329" s="7">
        <v>0</v>
      </c>
    </row>
    <row r="330" spans="1:51" ht="13.5" customHeight="1" x14ac:dyDescent="0.25">
      <c r="A330" s="7" t="s">
        <v>766</v>
      </c>
      <c r="B330" s="8"/>
      <c r="C330" s="8"/>
      <c r="D330" s="7" t="s">
        <v>120</v>
      </c>
      <c r="E330" s="7" t="s">
        <v>116</v>
      </c>
      <c r="F330" s="8"/>
      <c r="G330" s="8"/>
      <c r="H330" s="8"/>
      <c r="I330" s="8"/>
      <c r="J330" s="8"/>
      <c r="K330" s="8"/>
      <c r="L330" s="8"/>
      <c r="M330" s="8"/>
      <c r="N330" s="7">
        <v>18</v>
      </c>
      <c r="O330" s="7" t="s">
        <v>85</v>
      </c>
      <c r="P330" s="7">
        <v>2000</v>
      </c>
      <c r="S330" s="7" t="s">
        <v>237</v>
      </c>
      <c r="T330" s="7" t="s">
        <v>767</v>
      </c>
      <c r="AD330" s="7" t="s">
        <v>768</v>
      </c>
      <c r="AE330" s="7">
        <v>1</v>
      </c>
      <c r="AF330" s="7">
        <v>0</v>
      </c>
      <c r="AG330" s="7">
        <v>1</v>
      </c>
      <c r="AH330" s="7">
        <v>0</v>
      </c>
      <c r="AI330" s="7">
        <v>0</v>
      </c>
      <c r="AJ330" s="7">
        <v>0</v>
      </c>
      <c r="AK330" s="7">
        <v>0</v>
      </c>
      <c r="AL330" s="7">
        <v>0</v>
      </c>
      <c r="AM330" s="7">
        <v>0</v>
      </c>
      <c r="AN330" s="7" t="s">
        <v>120</v>
      </c>
      <c r="AO330" s="7">
        <v>2000</v>
      </c>
      <c r="AP330" s="7">
        <v>0</v>
      </c>
      <c r="AQ330" s="7">
        <v>0</v>
      </c>
      <c r="AT330" s="7" t="s">
        <v>206</v>
      </c>
      <c r="AU330" s="7">
        <v>897</v>
      </c>
      <c r="AV330" s="7">
        <v>0</v>
      </c>
      <c r="AW330" s="7">
        <v>0</v>
      </c>
      <c r="AX330" s="7">
        <v>0</v>
      </c>
      <c r="AY330" s="7">
        <v>0</v>
      </c>
    </row>
    <row r="331" spans="1:51" ht="13.5" customHeight="1" x14ac:dyDescent="0.25">
      <c r="A331" s="7" t="s">
        <v>769</v>
      </c>
      <c r="B331" s="8"/>
      <c r="C331" s="8"/>
      <c r="D331" s="7" t="s">
        <v>83</v>
      </c>
      <c r="E331" s="7" t="s">
        <v>92</v>
      </c>
      <c r="F331" s="8"/>
      <c r="G331" s="8"/>
      <c r="H331" s="8"/>
      <c r="I331" s="8"/>
      <c r="J331" s="8"/>
      <c r="K331" s="8"/>
      <c r="L331" s="8"/>
      <c r="M331" s="8"/>
      <c r="N331" s="7">
        <v>5</v>
      </c>
      <c r="O331" s="7" t="s">
        <v>658</v>
      </c>
      <c r="P331" s="7">
        <v>5</v>
      </c>
      <c r="Q331" s="7" t="s">
        <v>770</v>
      </c>
      <c r="R331" s="7">
        <v>1300</v>
      </c>
      <c r="S331" s="7" t="s">
        <v>94</v>
      </c>
      <c r="T331" s="7" t="s">
        <v>771</v>
      </c>
      <c r="AE331" s="7">
        <v>0</v>
      </c>
      <c r="AF331" s="7">
        <v>0</v>
      </c>
      <c r="AG331" s="7">
        <v>0</v>
      </c>
      <c r="AH331" s="7">
        <v>0</v>
      </c>
      <c r="AI331" s="7">
        <v>0</v>
      </c>
      <c r="AJ331" s="7">
        <v>0</v>
      </c>
      <c r="AK331" s="7">
        <v>0</v>
      </c>
      <c r="AL331" s="7">
        <v>0</v>
      </c>
      <c r="AM331" s="7">
        <v>1</v>
      </c>
      <c r="AN331" s="7" t="s">
        <v>83</v>
      </c>
      <c r="AO331" s="7">
        <v>5</v>
      </c>
      <c r="AP331" s="7">
        <v>2600</v>
      </c>
      <c r="AQ331" s="7">
        <v>1300</v>
      </c>
      <c r="AT331" s="7" t="s">
        <v>206</v>
      </c>
      <c r="AU331" s="7">
        <v>899</v>
      </c>
      <c r="AV331" s="7">
        <v>0</v>
      </c>
      <c r="AW331" s="7">
        <v>0</v>
      </c>
      <c r="AX331" s="7">
        <v>0</v>
      </c>
      <c r="AY331" s="7">
        <v>0</v>
      </c>
    </row>
    <row r="332" spans="1:51" ht="13.5" customHeight="1" x14ac:dyDescent="0.25">
      <c r="A332" s="7" t="s">
        <v>772</v>
      </c>
      <c r="B332" s="8"/>
      <c r="C332" s="8"/>
      <c r="D332" s="7" t="s">
        <v>83</v>
      </c>
      <c r="E332" s="7" t="s">
        <v>214</v>
      </c>
      <c r="F332" s="8"/>
      <c r="G332" s="8"/>
      <c r="H332" s="8"/>
      <c r="I332" s="8"/>
      <c r="J332" s="8"/>
      <c r="K332" s="8"/>
      <c r="L332" s="8"/>
      <c r="M332" s="8"/>
      <c r="N332" s="7">
        <v>5</v>
      </c>
      <c r="O332" s="7" t="s">
        <v>123</v>
      </c>
      <c r="P332" s="7">
        <v>20</v>
      </c>
      <c r="Q332" s="7" t="s">
        <v>773</v>
      </c>
      <c r="R332" s="7">
        <v>4450</v>
      </c>
      <c r="S332" s="7" t="s">
        <v>185</v>
      </c>
      <c r="T332" s="7" t="s">
        <v>771</v>
      </c>
      <c r="AE332" s="7">
        <v>0</v>
      </c>
      <c r="AF332" s="7">
        <v>0</v>
      </c>
      <c r="AG332" s="7">
        <v>0</v>
      </c>
      <c r="AH332" s="7">
        <v>0</v>
      </c>
      <c r="AI332" s="7">
        <v>0</v>
      </c>
      <c r="AJ332" s="7">
        <v>0</v>
      </c>
      <c r="AK332" s="7">
        <v>0</v>
      </c>
      <c r="AL332" s="7">
        <v>0</v>
      </c>
      <c r="AM332" s="7">
        <v>0</v>
      </c>
      <c r="AN332" s="7" t="s">
        <v>83</v>
      </c>
      <c r="AO332" s="7">
        <v>20</v>
      </c>
      <c r="AP332" s="7">
        <v>8900</v>
      </c>
      <c r="AQ332" s="7">
        <v>4450</v>
      </c>
      <c r="AS332" s="7" t="s">
        <v>774</v>
      </c>
      <c r="AT332" s="7" t="s">
        <v>206</v>
      </c>
      <c r="AU332" s="7">
        <v>900</v>
      </c>
      <c r="AV332" s="7">
        <v>0</v>
      </c>
      <c r="AW332" s="7">
        <v>0</v>
      </c>
      <c r="AX332" s="7">
        <v>1</v>
      </c>
      <c r="AY332" s="7">
        <v>0</v>
      </c>
    </row>
    <row r="333" spans="1:51" ht="13.5" customHeight="1" x14ac:dyDescent="0.25">
      <c r="A333" s="7" t="s">
        <v>775</v>
      </c>
      <c r="B333" s="8"/>
      <c r="C333" s="8"/>
      <c r="D333" s="7" t="s">
        <v>120</v>
      </c>
      <c r="E333" s="7" t="s">
        <v>84</v>
      </c>
      <c r="F333" s="7" t="s">
        <v>92</v>
      </c>
      <c r="G333" s="8"/>
      <c r="H333" s="8"/>
      <c r="I333" s="8"/>
      <c r="J333" s="8"/>
      <c r="K333" s="8"/>
      <c r="L333" s="8"/>
      <c r="M333" s="8"/>
      <c r="N333" s="7">
        <v>20</v>
      </c>
      <c r="O333" s="7" t="s">
        <v>85</v>
      </c>
      <c r="P333" s="7">
        <v>150</v>
      </c>
      <c r="S333" s="7" t="s">
        <v>237</v>
      </c>
      <c r="T333" s="7" t="s">
        <v>771</v>
      </c>
      <c r="AD333" s="7" t="s">
        <v>776</v>
      </c>
      <c r="AE333" s="7">
        <v>1</v>
      </c>
      <c r="AF333" s="7">
        <v>0</v>
      </c>
      <c r="AG333" s="7">
        <v>0</v>
      </c>
      <c r="AH333" s="7">
        <v>0</v>
      </c>
      <c r="AI333" s="7">
        <v>0</v>
      </c>
      <c r="AJ333" s="7">
        <v>0</v>
      </c>
      <c r="AK333" s="7">
        <v>0</v>
      </c>
      <c r="AL333" s="7">
        <v>1</v>
      </c>
      <c r="AM333" s="7">
        <v>1</v>
      </c>
      <c r="AN333" s="7" t="s">
        <v>120</v>
      </c>
      <c r="AO333" s="7">
        <v>150</v>
      </c>
      <c r="AP333" s="7">
        <v>0</v>
      </c>
      <c r="AQ333" s="7">
        <v>0</v>
      </c>
      <c r="AT333" s="7" t="s">
        <v>206</v>
      </c>
      <c r="AU333" s="7">
        <v>902</v>
      </c>
      <c r="AV333" s="7">
        <v>0</v>
      </c>
      <c r="AW333" s="7">
        <v>0</v>
      </c>
      <c r="AX333" s="7">
        <v>0</v>
      </c>
      <c r="AY333" s="7">
        <v>0</v>
      </c>
    </row>
    <row r="334" spans="1:51" ht="13.5" customHeight="1" x14ac:dyDescent="0.25">
      <c r="A334" s="7" t="s">
        <v>777</v>
      </c>
      <c r="B334" s="8"/>
      <c r="C334" s="8"/>
      <c r="D334" s="7" t="s">
        <v>83</v>
      </c>
      <c r="E334" s="7" t="s">
        <v>116</v>
      </c>
      <c r="F334" s="7" t="s">
        <v>129</v>
      </c>
      <c r="G334" s="8"/>
      <c r="H334" s="8"/>
      <c r="I334" s="8"/>
      <c r="J334" s="8"/>
      <c r="K334" s="8"/>
      <c r="L334" s="8"/>
      <c r="M334" s="8"/>
      <c r="N334" s="7">
        <v>3</v>
      </c>
      <c r="O334" s="7" t="s">
        <v>85</v>
      </c>
      <c r="P334" s="7" t="s">
        <v>107</v>
      </c>
      <c r="Q334" s="7" t="s">
        <v>778</v>
      </c>
      <c r="R334" s="7">
        <v>4000</v>
      </c>
      <c r="S334" s="7" t="s">
        <v>94</v>
      </c>
      <c r="T334" s="7" t="s">
        <v>779</v>
      </c>
      <c r="AE334" s="7">
        <v>0</v>
      </c>
      <c r="AF334" s="7">
        <v>0</v>
      </c>
      <c r="AG334" s="7">
        <v>1</v>
      </c>
      <c r="AH334" s="7">
        <v>0</v>
      </c>
      <c r="AI334" s="7">
        <v>0</v>
      </c>
      <c r="AJ334" s="7">
        <v>1</v>
      </c>
      <c r="AK334" s="7">
        <v>0</v>
      </c>
      <c r="AL334" s="7">
        <v>0</v>
      </c>
      <c r="AM334" s="7">
        <v>0</v>
      </c>
      <c r="AN334" s="7" t="s">
        <v>83</v>
      </c>
      <c r="AO334" s="7">
        <v>0</v>
      </c>
      <c r="AP334" s="7">
        <v>8000</v>
      </c>
      <c r="AQ334" s="7">
        <v>4000</v>
      </c>
      <c r="AT334" s="7" t="s">
        <v>206</v>
      </c>
      <c r="AU334" s="7">
        <v>903</v>
      </c>
      <c r="AV334" s="7">
        <v>0</v>
      </c>
      <c r="AW334" s="7">
        <v>0</v>
      </c>
      <c r="AX334" s="7">
        <v>0</v>
      </c>
      <c r="AY334" s="7">
        <v>0</v>
      </c>
    </row>
    <row r="335" spans="1:51" ht="13.5" customHeight="1" x14ac:dyDescent="0.25">
      <c r="A335" s="7" t="s">
        <v>780</v>
      </c>
      <c r="B335" s="8"/>
      <c r="C335" s="8"/>
      <c r="D335" s="7" t="s">
        <v>83</v>
      </c>
      <c r="E335" s="7" t="s">
        <v>84</v>
      </c>
      <c r="F335" s="8"/>
      <c r="G335" s="8"/>
      <c r="H335" s="8"/>
      <c r="I335" s="8"/>
      <c r="J335" s="8"/>
      <c r="K335" s="8"/>
      <c r="L335" s="8"/>
      <c r="M335" s="8"/>
      <c r="N335" s="7">
        <v>3</v>
      </c>
      <c r="O335" s="7" t="s">
        <v>85</v>
      </c>
      <c r="P335" s="7">
        <v>1</v>
      </c>
      <c r="Q335" s="7" t="s">
        <v>781</v>
      </c>
      <c r="R335" s="7">
        <v>200</v>
      </c>
      <c r="S335" s="7" t="s">
        <v>94</v>
      </c>
      <c r="T335" s="7" t="s">
        <v>782</v>
      </c>
      <c r="AE335" s="7">
        <v>0</v>
      </c>
      <c r="AF335" s="7">
        <v>0</v>
      </c>
      <c r="AG335" s="7">
        <v>0</v>
      </c>
      <c r="AH335" s="7">
        <v>0</v>
      </c>
      <c r="AI335" s="7">
        <v>0</v>
      </c>
      <c r="AJ335" s="7">
        <v>0</v>
      </c>
      <c r="AK335" s="7">
        <v>0</v>
      </c>
      <c r="AL335" s="7">
        <v>1</v>
      </c>
      <c r="AM335" s="7">
        <v>0</v>
      </c>
      <c r="AN335" s="7" t="s">
        <v>83</v>
      </c>
      <c r="AO335" s="7">
        <v>1</v>
      </c>
      <c r="AP335" s="7">
        <v>400</v>
      </c>
      <c r="AQ335" s="7">
        <v>200</v>
      </c>
      <c r="AT335" s="7" t="s">
        <v>206</v>
      </c>
      <c r="AU335" s="7">
        <v>904</v>
      </c>
      <c r="AV335" s="7">
        <v>0</v>
      </c>
      <c r="AW335" s="7">
        <v>0</v>
      </c>
      <c r="AX335" s="7">
        <v>0</v>
      </c>
      <c r="AY335" s="7">
        <v>0</v>
      </c>
    </row>
    <row r="336" spans="1:51" ht="13.5" customHeight="1" x14ac:dyDescent="0.25">
      <c r="A336" s="7" t="s">
        <v>783</v>
      </c>
      <c r="B336" s="8"/>
      <c r="C336" s="8"/>
      <c r="D336" s="7" t="s">
        <v>91</v>
      </c>
      <c r="E336" s="7" t="s">
        <v>99</v>
      </c>
      <c r="F336" s="8"/>
      <c r="G336" s="8"/>
      <c r="H336" s="8"/>
      <c r="I336" s="8"/>
      <c r="J336" s="8"/>
      <c r="K336" s="8"/>
      <c r="L336" s="8"/>
      <c r="M336" s="8"/>
      <c r="N336" s="7">
        <v>9</v>
      </c>
      <c r="O336" s="7" t="s">
        <v>85</v>
      </c>
      <c r="P336" s="7">
        <v>5</v>
      </c>
      <c r="Q336" s="7" t="s">
        <v>784</v>
      </c>
      <c r="R336" s="7">
        <v>2000</v>
      </c>
      <c r="S336" s="7" t="s">
        <v>94</v>
      </c>
      <c r="T336" s="7" t="s">
        <v>782</v>
      </c>
      <c r="AE336" s="7">
        <v>0</v>
      </c>
      <c r="AF336" s="7">
        <v>0</v>
      </c>
      <c r="AG336" s="7">
        <v>0</v>
      </c>
      <c r="AH336" s="7">
        <v>0</v>
      </c>
      <c r="AI336" s="7">
        <v>1</v>
      </c>
      <c r="AJ336" s="7">
        <v>0</v>
      </c>
      <c r="AK336" s="7">
        <v>0</v>
      </c>
      <c r="AL336" s="7">
        <v>0</v>
      </c>
      <c r="AM336" s="7">
        <v>0</v>
      </c>
      <c r="AN336" s="7" t="s">
        <v>91</v>
      </c>
      <c r="AO336" s="7">
        <v>5</v>
      </c>
      <c r="AP336" s="7">
        <v>4000</v>
      </c>
      <c r="AQ336" s="7">
        <v>2000</v>
      </c>
      <c r="AT336" s="7" t="s">
        <v>206</v>
      </c>
      <c r="AU336" s="7">
        <v>905</v>
      </c>
      <c r="AV336" s="7">
        <v>0</v>
      </c>
      <c r="AW336" s="7">
        <v>0</v>
      </c>
      <c r="AX336" s="7">
        <v>0</v>
      </c>
      <c r="AY336" s="7">
        <v>0</v>
      </c>
    </row>
    <row r="337" spans="1:51" ht="13.5" customHeight="1" x14ac:dyDescent="0.25">
      <c r="A337" s="7" t="s">
        <v>785</v>
      </c>
      <c r="B337" s="8"/>
      <c r="C337" s="8"/>
      <c r="D337" s="7" t="s">
        <v>91</v>
      </c>
      <c r="E337" s="7" t="s">
        <v>99</v>
      </c>
      <c r="F337" s="8"/>
      <c r="G337" s="8"/>
      <c r="H337" s="8"/>
      <c r="I337" s="8"/>
      <c r="J337" s="8"/>
      <c r="K337" s="8"/>
      <c r="L337" s="8"/>
      <c r="M337" s="8"/>
      <c r="N337" s="7">
        <v>9</v>
      </c>
      <c r="O337" s="7" t="s">
        <v>85</v>
      </c>
      <c r="P337" s="7">
        <v>5</v>
      </c>
      <c r="Q337" s="7" t="s">
        <v>784</v>
      </c>
      <c r="R337" s="7">
        <v>5000</v>
      </c>
      <c r="S337" s="7" t="s">
        <v>94</v>
      </c>
      <c r="T337" s="7" t="s">
        <v>782</v>
      </c>
      <c r="AE337" s="7">
        <v>0</v>
      </c>
      <c r="AF337" s="7">
        <v>0</v>
      </c>
      <c r="AG337" s="7">
        <v>0</v>
      </c>
      <c r="AH337" s="7">
        <v>0</v>
      </c>
      <c r="AI337" s="7">
        <v>1</v>
      </c>
      <c r="AJ337" s="7">
        <v>0</v>
      </c>
      <c r="AK337" s="7">
        <v>0</v>
      </c>
      <c r="AL337" s="7">
        <v>0</v>
      </c>
      <c r="AM337" s="7">
        <v>0</v>
      </c>
      <c r="AN337" s="7" t="s">
        <v>91</v>
      </c>
      <c r="AO337" s="7">
        <v>5</v>
      </c>
      <c r="AP337" s="7">
        <v>10000</v>
      </c>
      <c r="AQ337" s="7">
        <v>5000</v>
      </c>
      <c r="AT337" s="7" t="s">
        <v>206</v>
      </c>
      <c r="AU337" s="7">
        <v>906</v>
      </c>
      <c r="AV337" s="7">
        <v>0</v>
      </c>
      <c r="AW337" s="7">
        <v>0</v>
      </c>
      <c r="AX337" s="7">
        <v>0</v>
      </c>
      <c r="AY337" s="7">
        <v>0</v>
      </c>
    </row>
    <row r="338" spans="1:51" ht="13.5" customHeight="1" x14ac:dyDescent="0.25">
      <c r="A338" s="7" t="s">
        <v>786</v>
      </c>
      <c r="B338" s="8"/>
      <c r="C338" s="8"/>
      <c r="D338" s="7" t="s">
        <v>91</v>
      </c>
      <c r="E338" s="7" t="s">
        <v>99</v>
      </c>
      <c r="F338" s="8"/>
      <c r="G338" s="8"/>
      <c r="H338" s="8"/>
      <c r="I338" s="8"/>
      <c r="J338" s="8"/>
      <c r="K338" s="8"/>
      <c r="L338" s="8"/>
      <c r="M338" s="8"/>
      <c r="N338" s="7">
        <v>9</v>
      </c>
      <c r="O338" s="7" t="s">
        <v>85</v>
      </c>
      <c r="P338" s="7">
        <v>5</v>
      </c>
      <c r="Q338" s="7" t="s">
        <v>784</v>
      </c>
      <c r="R338" s="7">
        <v>9000</v>
      </c>
      <c r="S338" s="7" t="s">
        <v>94</v>
      </c>
      <c r="T338" s="7" t="s">
        <v>782</v>
      </c>
      <c r="AE338" s="7">
        <v>0</v>
      </c>
      <c r="AF338" s="7">
        <v>0</v>
      </c>
      <c r="AG338" s="7">
        <v>0</v>
      </c>
      <c r="AH338" s="7">
        <v>0</v>
      </c>
      <c r="AI338" s="7">
        <v>1</v>
      </c>
      <c r="AJ338" s="7">
        <v>0</v>
      </c>
      <c r="AK338" s="7">
        <v>0</v>
      </c>
      <c r="AL338" s="7">
        <v>0</v>
      </c>
      <c r="AM338" s="7">
        <v>0</v>
      </c>
      <c r="AN338" s="7" t="s">
        <v>91</v>
      </c>
      <c r="AO338" s="7">
        <v>5</v>
      </c>
      <c r="AP338" s="7">
        <v>18000</v>
      </c>
      <c r="AQ338" s="7">
        <v>9000</v>
      </c>
      <c r="AT338" s="7" t="s">
        <v>206</v>
      </c>
      <c r="AU338" s="7">
        <v>907</v>
      </c>
      <c r="AV338" s="7">
        <v>0</v>
      </c>
      <c r="AW338" s="7">
        <v>0</v>
      </c>
      <c r="AX338" s="7">
        <v>0</v>
      </c>
      <c r="AY338" s="7">
        <v>0</v>
      </c>
    </row>
    <row r="339" spans="1:51" ht="13.5" customHeight="1" x14ac:dyDescent="0.25">
      <c r="A339" s="7" t="s">
        <v>787</v>
      </c>
      <c r="B339" s="8"/>
      <c r="C339" s="8"/>
      <c r="D339" s="7" t="s">
        <v>91</v>
      </c>
      <c r="E339" s="7" t="s">
        <v>92</v>
      </c>
      <c r="F339" s="8"/>
      <c r="G339" s="8"/>
      <c r="H339" s="8"/>
      <c r="I339" s="8"/>
      <c r="J339" s="8"/>
      <c r="K339" s="8"/>
      <c r="L339" s="8"/>
      <c r="M339" s="8"/>
      <c r="N339" s="7">
        <v>20</v>
      </c>
      <c r="O339" s="7" t="s">
        <v>106</v>
      </c>
      <c r="P339" s="7" t="s">
        <v>107</v>
      </c>
      <c r="Q339" s="7" t="s">
        <v>788</v>
      </c>
      <c r="R339" s="7">
        <v>10000</v>
      </c>
      <c r="S339" s="7" t="s">
        <v>94</v>
      </c>
      <c r="T339" s="7" t="s">
        <v>789</v>
      </c>
      <c r="AE339" s="7">
        <v>0</v>
      </c>
      <c r="AF339" s="7">
        <v>0</v>
      </c>
      <c r="AG339" s="7">
        <v>0</v>
      </c>
      <c r="AH339" s="7">
        <v>0</v>
      </c>
      <c r="AI339" s="7">
        <v>0</v>
      </c>
      <c r="AJ339" s="7">
        <v>0</v>
      </c>
      <c r="AK339" s="7">
        <v>0</v>
      </c>
      <c r="AL339" s="7">
        <v>0</v>
      </c>
      <c r="AM339" s="7">
        <v>1</v>
      </c>
      <c r="AN339" s="7" t="s">
        <v>91</v>
      </c>
      <c r="AO339" s="7">
        <v>0</v>
      </c>
      <c r="AP339" s="7">
        <v>20000</v>
      </c>
      <c r="AQ339" s="7">
        <v>10000</v>
      </c>
      <c r="AT339" s="7" t="s">
        <v>206</v>
      </c>
      <c r="AU339" s="7">
        <v>908</v>
      </c>
      <c r="AV339" s="7">
        <v>0</v>
      </c>
      <c r="AW339" s="7">
        <v>0</v>
      </c>
      <c r="AX339" s="7">
        <v>0</v>
      </c>
      <c r="AY339" s="7">
        <v>0</v>
      </c>
    </row>
    <row r="340" spans="1:51" ht="13.5" customHeight="1" x14ac:dyDescent="0.25">
      <c r="A340" s="7" t="s">
        <v>790</v>
      </c>
      <c r="B340" s="8"/>
      <c r="C340" s="8"/>
      <c r="D340" s="7" t="s">
        <v>91</v>
      </c>
      <c r="E340" s="7" t="s">
        <v>92</v>
      </c>
      <c r="F340" s="8"/>
      <c r="G340" s="8"/>
      <c r="H340" s="8"/>
      <c r="I340" s="8"/>
      <c r="J340" s="8"/>
      <c r="K340" s="8"/>
      <c r="L340" s="8"/>
      <c r="M340" s="8"/>
      <c r="N340" s="7">
        <v>8</v>
      </c>
      <c r="O340" s="7" t="s">
        <v>146</v>
      </c>
      <c r="P340" s="7">
        <v>1</v>
      </c>
      <c r="Q340" s="7" t="s">
        <v>791</v>
      </c>
      <c r="R340" s="7">
        <v>4000</v>
      </c>
      <c r="S340" s="7" t="s">
        <v>94</v>
      </c>
      <c r="T340" s="7" t="s">
        <v>789</v>
      </c>
      <c r="AE340" s="7">
        <v>0</v>
      </c>
      <c r="AF340" s="7">
        <v>0</v>
      </c>
      <c r="AG340" s="7">
        <v>0</v>
      </c>
      <c r="AH340" s="7">
        <v>0</v>
      </c>
      <c r="AI340" s="7">
        <v>0</v>
      </c>
      <c r="AJ340" s="7">
        <v>0</v>
      </c>
      <c r="AK340" s="7">
        <v>0</v>
      </c>
      <c r="AL340" s="7">
        <v>0</v>
      </c>
      <c r="AM340" s="7">
        <v>1</v>
      </c>
      <c r="AN340" s="7" t="s">
        <v>91</v>
      </c>
      <c r="AO340" s="7">
        <v>1</v>
      </c>
      <c r="AP340" s="7">
        <v>8000</v>
      </c>
      <c r="AQ340" s="7">
        <v>4000</v>
      </c>
      <c r="AT340" s="7" t="s">
        <v>206</v>
      </c>
      <c r="AU340" s="7">
        <v>909</v>
      </c>
      <c r="AV340" s="7">
        <v>0</v>
      </c>
      <c r="AW340" s="7">
        <v>0</v>
      </c>
      <c r="AX340" s="7">
        <v>0</v>
      </c>
      <c r="AY340" s="7">
        <v>0</v>
      </c>
    </row>
    <row r="341" spans="1:51" ht="13.5" customHeight="1" x14ac:dyDescent="0.25">
      <c r="A341" s="7" t="s">
        <v>792</v>
      </c>
      <c r="B341" s="8"/>
      <c r="C341" s="8"/>
      <c r="D341" s="7" t="s">
        <v>83</v>
      </c>
      <c r="E341" s="7" t="s">
        <v>99</v>
      </c>
      <c r="F341" s="8"/>
      <c r="G341" s="8"/>
      <c r="H341" s="8"/>
      <c r="I341" s="8"/>
      <c r="J341" s="8"/>
      <c r="K341" s="8"/>
      <c r="L341" s="8"/>
      <c r="M341" s="8"/>
      <c r="N341" s="7">
        <v>3</v>
      </c>
      <c r="O341" s="7" t="s">
        <v>146</v>
      </c>
      <c r="P341" s="7">
        <v>1</v>
      </c>
      <c r="Q341" s="7" t="s">
        <v>793</v>
      </c>
      <c r="R341" s="7">
        <v>3000</v>
      </c>
      <c r="S341" s="7" t="s">
        <v>94</v>
      </c>
      <c r="T341" s="7" t="s">
        <v>789</v>
      </c>
      <c r="AE341" s="7">
        <v>0</v>
      </c>
      <c r="AF341" s="7">
        <v>0</v>
      </c>
      <c r="AG341" s="7">
        <v>0</v>
      </c>
      <c r="AH341" s="7">
        <v>0</v>
      </c>
      <c r="AI341" s="7">
        <v>1</v>
      </c>
      <c r="AJ341" s="7">
        <v>0</v>
      </c>
      <c r="AK341" s="7">
        <v>0</v>
      </c>
      <c r="AL341" s="7">
        <v>0</v>
      </c>
      <c r="AM341" s="7">
        <v>0</v>
      </c>
      <c r="AN341" s="7" t="s">
        <v>83</v>
      </c>
      <c r="AO341" s="7">
        <v>1</v>
      </c>
      <c r="AP341" s="7">
        <v>6000</v>
      </c>
      <c r="AQ341" s="7">
        <v>3000</v>
      </c>
      <c r="AT341" s="7" t="s">
        <v>206</v>
      </c>
      <c r="AU341" s="7">
        <v>910</v>
      </c>
      <c r="AV341" s="7">
        <v>0</v>
      </c>
      <c r="AW341" s="7">
        <v>0</v>
      </c>
      <c r="AX341" s="7">
        <v>0</v>
      </c>
      <c r="AY341" s="7">
        <v>0</v>
      </c>
    </row>
    <row r="342" spans="1:51" ht="13.5" customHeight="1" x14ac:dyDescent="0.25">
      <c r="A342" s="7" t="s">
        <v>794</v>
      </c>
      <c r="B342" s="8"/>
      <c r="C342" s="8"/>
      <c r="D342" s="7" t="s">
        <v>83</v>
      </c>
      <c r="E342" s="7" t="s">
        <v>84</v>
      </c>
      <c r="F342" s="8"/>
      <c r="G342" s="8"/>
      <c r="H342" s="8"/>
      <c r="I342" s="8"/>
      <c r="J342" s="8"/>
      <c r="K342" s="8"/>
      <c r="L342" s="8"/>
      <c r="M342" s="8"/>
      <c r="N342" s="7">
        <v>3</v>
      </c>
      <c r="O342" s="7" t="s">
        <v>85</v>
      </c>
      <c r="P342" s="7">
        <v>1</v>
      </c>
      <c r="Q342" s="7" t="s">
        <v>110</v>
      </c>
      <c r="R342" s="7">
        <v>150</v>
      </c>
      <c r="S342" s="7" t="s">
        <v>94</v>
      </c>
      <c r="T342" s="7" t="s">
        <v>789</v>
      </c>
      <c r="AE342" s="7">
        <v>0</v>
      </c>
      <c r="AF342" s="7">
        <v>0</v>
      </c>
      <c r="AG342" s="7">
        <v>0</v>
      </c>
      <c r="AH342" s="7">
        <v>0</v>
      </c>
      <c r="AI342" s="7">
        <v>0</v>
      </c>
      <c r="AJ342" s="7">
        <v>0</v>
      </c>
      <c r="AK342" s="7">
        <v>0</v>
      </c>
      <c r="AL342" s="7">
        <v>1</v>
      </c>
      <c r="AM342" s="7">
        <v>0</v>
      </c>
      <c r="AN342" s="7" t="s">
        <v>83</v>
      </c>
      <c r="AO342" s="7">
        <v>1</v>
      </c>
      <c r="AP342" s="7">
        <v>300</v>
      </c>
      <c r="AQ342" s="7">
        <v>150</v>
      </c>
      <c r="AT342" s="7" t="s">
        <v>206</v>
      </c>
      <c r="AU342" s="7">
        <v>911</v>
      </c>
      <c r="AV342" s="7">
        <v>0</v>
      </c>
      <c r="AW342" s="7">
        <v>0</v>
      </c>
      <c r="AX342" s="7">
        <v>0</v>
      </c>
      <c r="AY342" s="7">
        <v>0</v>
      </c>
    </row>
    <row r="343" spans="1:51" ht="13.5" customHeight="1" x14ac:dyDescent="0.25">
      <c r="A343" s="7" t="s">
        <v>795</v>
      </c>
      <c r="B343" s="8"/>
      <c r="C343" s="8"/>
      <c r="D343" s="7" t="s">
        <v>83</v>
      </c>
      <c r="E343" s="7" t="s">
        <v>157</v>
      </c>
      <c r="F343" s="8"/>
      <c r="G343" s="8"/>
      <c r="H343" s="8"/>
      <c r="I343" s="8"/>
      <c r="J343" s="8"/>
      <c r="K343" s="8"/>
      <c r="L343" s="8"/>
      <c r="M343" s="8"/>
      <c r="N343" s="7">
        <v>5</v>
      </c>
      <c r="O343" s="7" t="s">
        <v>85</v>
      </c>
      <c r="P343" s="7">
        <v>1</v>
      </c>
      <c r="Q343" s="7" t="s">
        <v>360</v>
      </c>
      <c r="R343" s="7">
        <v>250</v>
      </c>
      <c r="S343" s="7" t="s">
        <v>94</v>
      </c>
      <c r="T343" s="7" t="s">
        <v>796</v>
      </c>
      <c r="AE343" s="7">
        <v>0</v>
      </c>
      <c r="AF343" s="7">
        <v>0</v>
      </c>
      <c r="AG343" s="7">
        <v>0</v>
      </c>
      <c r="AH343" s="7">
        <v>0</v>
      </c>
      <c r="AI343" s="7">
        <v>0</v>
      </c>
      <c r="AJ343" s="7">
        <v>0</v>
      </c>
      <c r="AK343" s="7">
        <v>1</v>
      </c>
      <c r="AL343" s="7">
        <v>0</v>
      </c>
      <c r="AM343" s="7">
        <v>0</v>
      </c>
      <c r="AN343" s="7" t="s">
        <v>83</v>
      </c>
      <c r="AO343" s="7">
        <v>1</v>
      </c>
      <c r="AP343" s="7">
        <v>500</v>
      </c>
      <c r="AQ343" s="7">
        <v>250</v>
      </c>
      <c r="AT343" s="7" t="s">
        <v>206</v>
      </c>
      <c r="AU343" s="7">
        <v>912</v>
      </c>
      <c r="AV343" s="7">
        <v>0</v>
      </c>
      <c r="AW343" s="7">
        <v>0</v>
      </c>
      <c r="AX343" s="7">
        <v>0</v>
      </c>
      <c r="AY343" s="7">
        <v>0</v>
      </c>
    </row>
    <row r="344" spans="1:51" ht="13.5" customHeight="1" x14ac:dyDescent="0.25">
      <c r="A344" s="7" t="s">
        <v>797</v>
      </c>
      <c r="B344" s="8"/>
      <c r="C344" s="8"/>
      <c r="D344" s="7" t="s">
        <v>83</v>
      </c>
      <c r="E344" s="7" t="s">
        <v>129</v>
      </c>
      <c r="G344" s="8"/>
      <c r="H344" s="8"/>
      <c r="I344" s="7" t="s">
        <v>798</v>
      </c>
      <c r="J344" s="8"/>
      <c r="K344" s="8"/>
      <c r="L344" s="8"/>
      <c r="M344" s="8"/>
      <c r="N344" s="7">
        <v>5</v>
      </c>
      <c r="O344" s="7" t="s">
        <v>85</v>
      </c>
      <c r="P344" s="7" t="s">
        <v>107</v>
      </c>
      <c r="Q344" s="8" t="s">
        <v>799</v>
      </c>
      <c r="R344" s="8">
        <v>3750</v>
      </c>
      <c r="S344" s="7" t="s">
        <v>94</v>
      </c>
      <c r="T344" s="7" t="s">
        <v>789</v>
      </c>
      <c r="AE344" s="7">
        <v>0</v>
      </c>
      <c r="AF344" s="7">
        <v>0</v>
      </c>
      <c r="AG344" s="7">
        <v>0</v>
      </c>
      <c r="AH344" s="7">
        <v>0</v>
      </c>
      <c r="AI344" s="7">
        <v>0</v>
      </c>
      <c r="AJ344" s="7">
        <v>1</v>
      </c>
      <c r="AK344" s="7">
        <v>0</v>
      </c>
      <c r="AL344" s="7">
        <v>0</v>
      </c>
      <c r="AM344" s="7">
        <v>0</v>
      </c>
      <c r="AN344" s="7" t="s">
        <v>83</v>
      </c>
      <c r="AO344" s="7">
        <v>0</v>
      </c>
      <c r="AP344" s="7">
        <v>7500</v>
      </c>
      <c r="AQ344" s="7">
        <v>3750</v>
      </c>
      <c r="AT344" s="7" t="s">
        <v>206</v>
      </c>
      <c r="AU344" s="7">
        <v>913</v>
      </c>
      <c r="AV344" s="7">
        <v>0</v>
      </c>
      <c r="AW344" s="7">
        <v>0</v>
      </c>
      <c r="AX344" s="7">
        <v>0</v>
      </c>
      <c r="AY344" s="7">
        <v>0</v>
      </c>
    </row>
    <row r="345" spans="1:51" ht="13.5" customHeight="1" x14ac:dyDescent="0.25">
      <c r="A345" s="7" t="s">
        <v>800</v>
      </c>
      <c r="B345" s="8"/>
      <c r="C345" s="8"/>
      <c r="D345" s="7" t="s">
        <v>120</v>
      </c>
      <c r="E345" s="7" t="s">
        <v>126</v>
      </c>
      <c r="F345" s="8"/>
      <c r="G345" s="8"/>
      <c r="H345" s="8"/>
      <c r="I345" s="8"/>
      <c r="J345" s="8"/>
      <c r="K345" s="8"/>
      <c r="L345" s="8"/>
      <c r="M345" s="8"/>
      <c r="N345" s="7">
        <v>20</v>
      </c>
      <c r="O345" s="7" t="s">
        <v>85</v>
      </c>
      <c r="P345" s="7">
        <v>50</v>
      </c>
      <c r="S345" s="7" t="s">
        <v>237</v>
      </c>
      <c r="T345" s="7" t="s">
        <v>789</v>
      </c>
      <c r="AD345" s="8" t="s">
        <v>801</v>
      </c>
      <c r="AE345" s="7">
        <v>0</v>
      </c>
      <c r="AF345" s="7">
        <v>1</v>
      </c>
      <c r="AG345" s="7">
        <v>0</v>
      </c>
      <c r="AH345" s="7">
        <v>1</v>
      </c>
      <c r="AI345" s="7">
        <v>0</v>
      </c>
      <c r="AJ345" s="7">
        <v>0</v>
      </c>
      <c r="AK345" s="7">
        <v>0</v>
      </c>
      <c r="AL345" s="7">
        <v>0</v>
      </c>
      <c r="AM345" s="7">
        <v>0</v>
      </c>
      <c r="AN345" s="7" t="s">
        <v>120</v>
      </c>
      <c r="AO345" s="7">
        <v>50</v>
      </c>
      <c r="AP345" s="7">
        <v>0</v>
      </c>
      <c r="AQ345" s="7">
        <v>0</v>
      </c>
      <c r="AT345" s="7" t="s">
        <v>206</v>
      </c>
      <c r="AU345" s="7">
        <v>914</v>
      </c>
      <c r="AV345" s="7">
        <v>0</v>
      </c>
      <c r="AW345" s="7">
        <v>0</v>
      </c>
      <c r="AX345" s="7">
        <v>0</v>
      </c>
      <c r="AY345" s="7">
        <v>0</v>
      </c>
    </row>
    <row r="346" spans="1:51" ht="13.5" customHeight="1" x14ac:dyDescent="0.25">
      <c r="A346" s="7" t="s">
        <v>802</v>
      </c>
      <c r="C346" s="7" t="s">
        <v>803</v>
      </c>
      <c r="D346" s="10" t="s">
        <v>120</v>
      </c>
      <c r="E346" s="11"/>
      <c r="F346" s="11"/>
      <c r="G346" s="11"/>
      <c r="H346" s="11"/>
      <c r="I346" s="11"/>
      <c r="J346" s="11"/>
      <c r="K346" s="11"/>
      <c r="L346" s="11"/>
      <c r="M346" s="8"/>
      <c r="N346" s="7">
        <v>20</v>
      </c>
      <c r="O346" s="7" t="s">
        <v>85</v>
      </c>
      <c r="P346" s="7">
        <v>1000</v>
      </c>
      <c r="S346" s="7" t="s">
        <v>237</v>
      </c>
      <c r="T346" s="7" t="s">
        <v>789</v>
      </c>
      <c r="AD346" s="8" t="s">
        <v>804</v>
      </c>
      <c r="AE346" s="7">
        <v>1</v>
      </c>
      <c r="AF346" s="7">
        <v>0</v>
      </c>
      <c r="AG346" s="7">
        <v>0</v>
      </c>
      <c r="AH346" s="7">
        <v>0</v>
      </c>
      <c r="AI346" s="7">
        <v>0</v>
      </c>
      <c r="AJ346" s="7">
        <v>0</v>
      </c>
      <c r="AK346" s="7">
        <v>0</v>
      </c>
      <c r="AL346" s="7">
        <v>0</v>
      </c>
      <c r="AM346" s="7">
        <v>0</v>
      </c>
      <c r="AN346" s="7" t="s">
        <v>120</v>
      </c>
      <c r="AO346" s="7">
        <v>1000</v>
      </c>
      <c r="AP346" s="7">
        <v>0</v>
      </c>
      <c r="AQ346" s="7">
        <v>0</v>
      </c>
      <c r="AT346" s="7" t="s">
        <v>206</v>
      </c>
      <c r="AU346" s="7">
        <v>915</v>
      </c>
      <c r="AV346" s="7">
        <v>0</v>
      </c>
      <c r="AW346" s="7">
        <v>0</v>
      </c>
      <c r="AX346" s="7">
        <v>0</v>
      </c>
      <c r="AY346" s="7">
        <v>0</v>
      </c>
    </row>
    <row r="347" spans="1:51" ht="13.5" customHeight="1" x14ac:dyDescent="0.25">
      <c r="A347" s="7" t="s">
        <v>805</v>
      </c>
      <c r="B347" s="8"/>
      <c r="C347" s="8"/>
      <c r="D347" s="8" t="s">
        <v>120</v>
      </c>
      <c r="E347" s="8" t="s">
        <v>116</v>
      </c>
      <c r="F347" s="8"/>
      <c r="G347" s="8"/>
      <c r="H347" s="8"/>
      <c r="I347" s="8"/>
      <c r="J347" s="8"/>
      <c r="K347" s="8"/>
      <c r="L347" s="8"/>
      <c r="M347" s="8"/>
      <c r="N347" s="7">
        <v>20</v>
      </c>
      <c r="O347" s="7" t="s">
        <v>85</v>
      </c>
      <c r="P347" s="7">
        <v>10</v>
      </c>
      <c r="S347" s="7" t="s">
        <v>237</v>
      </c>
      <c r="T347" s="7" t="s">
        <v>789</v>
      </c>
      <c r="AD347" s="8" t="s">
        <v>806</v>
      </c>
      <c r="AE347" s="7">
        <v>0</v>
      </c>
      <c r="AF347" s="7">
        <v>1</v>
      </c>
      <c r="AG347" s="7">
        <v>1</v>
      </c>
      <c r="AH347" s="7">
        <v>0</v>
      </c>
      <c r="AI347" s="7">
        <v>0</v>
      </c>
      <c r="AJ347" s="7">
        <v>0</v>
      </c>
      <c r="AK347" s="7">
        <v>0</v>
      </c>
      <c r="AL347" s="7">
        <v>0</v>
      </c>
      <c r="AM347" s="7">
        <v>0</v>
      </c>
      <c r="AN347" s="7" t="s">
        <v>120</v>
      </c>
      <c r="AO347" s="7">
        <v>10</v>
      </c>
      <c r="AP347" s="7">
        <v>0</v>
      </c>
      <c r="AQ347" s="7">
        <v>0</v>
      </c>
      <c r="AT347" s="7" t="s">
        <v>206</v>
      </c>
      <c r="AU347" s="7">
        <v>916</v>
      </c>
      <c r="AV347" s="7">
        <v>0</v>
      </c>
      <c r="AW347" s="7">
        <v>0</v>
      </c>
      <c r="AX347" s="7">
        <v>0</v>
      </c>
      <c r="AY347" s="7">
        <v>0</v>
      </c>
    </row>
    <row r="348" spans="1:51" ht="13.5" customHeight="1" x14ac:dyDescent="0.25">
      <c r="A348" s="7" t="s">
        <v>807</v>
      </c>
      <c r="B348" s="8"/>
      <c r="C348" s="8"/>
      <c r="D348" s="8" t="s">
        <v>120</v>
      </c>
      <c r="E348" s="8" t="s">
        <v>84</v>
      </c>
      <c r="F348" s="8"/>
      <c r="G348" s="8"/>
      <c r="H348" s="8"/>
      <c r="I348" s="8"/>
      <c r="J348" s="8"/>
      <c r="K348" s="8"/>
      <c r="L348" s="8"/>
      <c r="M348" s="8"/>
      <c r="N348" s="7">
        <v>17</v>
      </c>
      <c r="O348" s="7" t="s">
        <v>85</v>
      </c>
      <c r="P348" s="7" t="s">
        <v>107</v>
      </c>
      <c r="S348" s="7" t="s">
        <v>237</v>
      </c>
      <c r="T348" s="7" t="s">
        <v>789</v>
      </c>
      <c r="AD348" s="8" t="s">
        <v>808</v>
      </c>
      <c r="AE348" s="7">
        <v>1</v>
      </c>
      <c r="AF348" s="7">
        <v>0</v>
      </c>
      <c r="AG348" s="7">
        <v>0</v>
      </c>
      <c r="AH348" s="7">
        <v>0</v>
      </c>
      <c r="AI348" s="7">
        <v>0</v>
      </c>
      <c r="AJ348" s="7">
        <v>0</v>
      </c>
      <c r="AK348" s="7">
        <v>0</v>
      </c>
      <c r="AL348" s="7">
        <v>1</v>
      </c>
      <c r="AM348" s="7">
        <v>0</v>
      </c>
      <c r="AN348" s="7" t="s">
        <v>120</v>
      </c>
      <c r="AO348" s="7">
        <v>0</v>
      </c>
      <c r="AP348" s="7">
        <v>0</v>
      </c>
      <c r="AQ348" s="7">
        <v>0</v>
      </c>
      <c r="AT348" s="7" t="s">
        <v>206</v>
      </c>
      <c r="AU348" s="7">
        <v>917</v>
      </c>
      <c r="AV348" s="7">
        <v>0</v>
      </c>
      <c r="AW348" s="7">
        <v>0</v>
      </c>
      <c r="AX348" s="7">
        <v>0</v>
      </c>
      <c r="AY348" s="7">
        <v>0</v>
      </c>
    </row>
    <row r="349" spans="1:51" ht="13.5" customHeight="1" x14ac:dyDescent="0.25">
      <c r="A349" s="7" t="s">
        <v>809</v>
      </c>
      <c r="B349" s="8"/>
      <c r="C349" s="8"/>
      <c r="D349" s="8" t="s">
        <v>120</v>
      </c>
      <c r="E349" s="8" t="s">
        <v>116</v>
      </c>
      <c r="F349" s="8"/>
      <c r="G349" s="8"/>
      <c r="H349" s="8"/>
      <c r="I349" s="8"/>
      <c r="J349" s="8"/>
      <c r="K349" s="8"/>
      <c r="L349" s="8"/>
      <c r="M349" s="8"/>
      <c r="N349" s="7">
        <v>20</v>
      </c>
      <c r="O349" s="7" t="s">
        <v>85</v>
      </c>
      <c r="P349" s="7">
        <v>2500</v>
      </c>
      <c r="S349" s="7" t="s">
        <v>237</v>
      </c>
      <c r="T349" s="7" t="s">
        <v>789</v>
      </c>
      <c r="AD349" s="8" t="s">
        <v>810</v>
      </c>
      <c r="AE349" s="7">
        <v>1</v>
      </c>
      <c r="AF349" s="7">
        <v>0</v>
      </c>
      <c r="AG349" s="7">
        <v>1</v>
      </c>
      <c r="AH349" s="7">
        <v>0</v>
      </c>
      <c r="AI349" s="7">
        <v>0</v>
      </c>
      <c r="AJ349" s="7">
        <v>0</v>
      </c>
      <c r="AK349" s="7">
        <v>0</v>
      </c>
      <c r="AL349" s="7">
        <v>0</v>
      </c>
      <c r="AM349" s="7">
        <v>0</v>
      </c>
      <c r="AN349" s="7" t="s">
        <v>120</v>
      </c>
      <c r="AO349" s="7">
        <v>2500</v>
      </c>
      <c r="AP349" s="7">
        <v>0</v>
      </c>
      <c r="AQ349" s="7">
        <v>0</v>
      </c>
      <c r="AT349" s="7" t="s">
        <v>206</v>
      </c>
      <c r="AU349" s="7">
        <v>918</v>
      </c>
      <c r="AV349" s="7">
        <v>0</v>
      </c>
      <c r="AW349" s="7">
        <v>0</v>
      </c>
      <c r="AX349" s="7">
        <v>0</v>
      </c>
      <c r="AY349" s="7">
        <v>0</v>
      </c>
    </row>
    <row r="350" spans="1:51" ht="13.5" customHeight="1" x14ac:dyDescent="0.25">
      <c r="A350" s="7" t="s">
        <v>811</v>
      </c>
      <c r="B350" s="8"/>
      <c r="C350" s="8"/>
      <c r="D350" s="7" t="s">
        <v>91</v>
      </c>
      <c r="E350" s="7" t="s">
        <v>92</v>
      </c>
      <c r="F350" s="8"/>
      <c r="G350" s="8"/>
      <c r="H350" s="8"/>
      <c r="I350" s="8"/>
      <c r="J350" s="8"/>
      <c r="K350" s="8"/>
      <c r="L350" s="8"/>
      <c r="M350" s="8"/>
      <c r="N350" s="7">
        <v>20</v>
      </c>
      <c r="O350" s="7" t="s">
        <v>85</v>
      </c>
      <c r="P350" s="7">
        <v>4</v>
      </c>
      <c r="S350" s="7" t="s">
        <v>237</v>
      </c>
      <c r="T350" s="7" t="s">
        <v>812</v>
      </c>
      <c r="U350" s="8" t="s">
        <v>717</v>
      </c>
      <c r="V350" s="8">
        <v>18</v>
      </c>
      <c r="W350" s="8">
        <v>19</v>
      </c>
      <c r="X350" s="8">
        <v>20</v>
      </c>
      <c r="Y350" s="8">
        <v>33</v>
      </c>
      <c r="Z350" s="8" t="s">
        <v>813</v>
      </c>
      <c r="AB350" s="8" t="s">
        <v>814</v>
      </c>
      <c r="AD350" s="8" t="s">
        <v>815</v>
      </c>
      <c r="AE350" s="7">
        <v>0</v>
      </c>
      <c r="AF350" s="7">
        <v>1</v>
      </c>
      <c r="AG350" s="7">
        <v>0</v>
      </c>
      <c r="AH350" s="7">
        <v>0</v>
      </c>
      <c r="AI350" s="7">
        <v>0</v>
      </c>
      <c r="AJ350" s="7">
        <v>0</v>
      </c>
      <c r="AK350" s="7">
        <v>0</v>
      </c>
      <c r="AL350" s="7">
        <v>0</v>
      </c>
      <c r="AM350" s="7">
        <v>1</v>
      </c>
      <c r="AN350" s="7" t="s">
        <v>91</v>
      </c>
      <c r="AO350" s="7">
        <v>4</v>
      </c>
      <c r="AP350" s="7">
        <v>0</v>
      </c>
      <c r="AQ350" s="7">
        <v>0</v>
      </c>
      <c r="AT350" s="7" t="s">
        <v>206</v>
      </c>
      <c r="AU350" s="7">
        <v>919</v>
      </c>
      <c r="AV350" s="7">
        <v>0</v>
      </c>
      <c r="AW350" s="7">
        <v>0</v>
      </c>
      <c r="AX350" s="7">
        <v>0</v>
      </c>
      <c r="AY350" s="7">
        <v>0</v>
      </c>
    </row>
    <row r="351" spans="1:51" ht="13.5" customHeight="1" x14ac:dyDescent="0.25">
      <c r="A351" s="7" t="s">
        <v>816</v>
      </c>
      <c r="B351" s="8"/>
      <c r="C351" s="8"/>
      <c r="D351" s="7" t="s">
        <v>91</v>
      </c>
      <c r="E351" s="7" t="s">
        <v>84</v>
      </c>
      <c r="G351" s="8"/>
      <c r="H351" s="8"/>
      <c r="I351" s="8"/>
      <c r="J351" s="8"/>
      <c r="K351" s="7" t="s">
        <v>284</v>
      </c>
      <c r="L351" s="8"/>
      <c r="M351" s="8"/>
      <c r="N351" s="7">
        <v>7</v>
      </c>
      <c r="O351" s="7" t="s">
        <v>85</v>
      </c>
      <c r="P351" s="7" t="s">
        <v>107</v>
      </c>
      <c r="Q351" s="7" t="s">
        <v>817</v>
      </c>
      <c r="R351" s="7">
        <v>700</v>
      </c>
      <c r="S351" s="7" t="s">
        <v>94</v>
      </c>
      <c r="T351" s="7" t="s">
        <v>818</v>
      </c>
      <c r="AE351" s="7">
        <v>0</v>
      </c>
      <c r="AF351" s="7">
        <v>0</v>
      </c>
      <c r="AG351" s="7">
        <v>0</v>
      </c>
      <c r="AH351" s="7">
        <v>0</v>
      </c>
      <c r="AI351" s="7">
        <v>0</v>
      </c>
      <c r="AJ351" s="7">
        <v>0</v>
      </c>
      <c r="AK351" s="7">
        <v>0</v>
      </c>
      <c r="AL351" s="7">
        <v>1</v>
      </c>
      <c r="AM351" s="7">
        <v>0</v>
      </c>
      <c r="AN351" s="7" t="s">
        <v>91</v>
      </c>
      <c r="AO351" s="7">
        <v>0</v>
      </c>
      <c r="AP351" s="7">
        <v>1400</v>
      </c>
      <c r="AQ351" s="7">
        <v>700</v>
      </c>
      <c r="AT351" s="7" t="s">
        <v>206</v>
      </c>
      <c r="AU351" s="7">
        <v>920</v>
      </c>
      <c r="AV351" s="7">
        <v>0</v>
      </c>
      <c r="AW351" s="7">
        <v>0</v>
      </c>
      <c r="AX351" s="7">
        <v>0</v>
      </c>
      <c r="AY351" s="7">
        <v>0</v>
      </c>
    </row>
    <row r="352" spans="1:51" ht="13.5" customHeight="1" x14ac:dyDescent="0.25">
      <c r="A352" s="7" t="s">
        <v>819</v>
      </c>
      <c r="B352" s="8"/>
      <c r="C352" s="8"/>
      <c r="D352" s="7" t="s">
        <v>91</v>
      </c>
      <c r="E352" s="7" t="s">
        <v>126</v>
      </c>
      <c r="F352" s="8"/>
      <c r="G352" s="8"/>
      <c r="H352" s="8"/>
      <c r="I352" s="8"/>
      <c r="J352" s="8"/>
      <c r="K352" s="8"/>
      <c r="L352" s="8"/>
      <c r="M352" s="8"/>
      <c r="N352" s="7">
        <v>12</v>
      </c>
      <c r="O352" s="7" t="s">
        <v>85</v>
      </c>
      <c r="P352" s="7" t="s">
        <v>107</v>
      </c>
      <c r="Q352" s="7" t="s">
        <v>820</v>
      </c>
      <c r="R352" s="7">
        <v>14400</v>
      </c>
      <c r="S352" s="7" t="s">
        <v>94</v>
      </c>
      <c r="T352" s="7" t="s">
        <v>818</v>
      </c>
      <c r="AE352" s="7">
        <v>0</v>
      </c>
      <c r="AF352" s="7">
        <v>0</v>
      </c>
      <c r="AG352" s="7">
        <v>0</v>
      </c>
      <c r="AH352" s="7">
        <v>1</v>
      </c>
      <c r="AI352" s="7">
        <v>0</v>
      </c>
      <c r="AJ352" s="7">
        <v>0</v>
      </c>
      <c r="AK352" s="7">
        <v>0</v>
      </c>
      <c r="AL352" s="7">
        <v>0</v>
      </c>
      <c r="AM352" s="7">
        <v>0</v>
      </c>
      <c r="AN352" s="7" t="s">
        <v>91</v>
      </c>
      <c r="AO352" s="7">
        <v>0</v>
      </c>
      <c r="AP352" s="7">
        <v>28800</v>
      </c>
      <c r="AQ352" s="7">
        <v>14400</v>
      </c>
      <c r="AT352" s="7" t="s">
        <v>206</v>
      </c>
      <c r="AU352" s="7">
        <v>921</v>
      </c>
      <c r="AV352" s="7">
        <v>0</v>
      </c>
      <c r="AW352" s="7">
        <v>0</v>
      </c>
      <c r="AX352" s="7">
        <v>0</v>
      </c>
      <c r="AY352" s="7">
        <v>0</v>
      </c>
    </row>
    <row r="353" spans="1:51" ht="13.5" customHeight="1" x14ac:dyDescent="0.25">
      <c r="A353" s="7" t="s">
        <v>821</v>
      </c>
      <c r="B353" s="8"/>
      <c r="C353" s="8"/>
      <c r="D353" s="7" t="s">
        <v>83</v>
      </c>
      <c r="E353" s="7" t="s">
        <v>99</v>
      </c>
      <c r="F353" s="8"/>
      <c r="G353" s="8"/>
      <c r="H353" s="8"/>
      <c r="I353" s="8"/>
      <c r="J353" s="8"/>
      <c r="K353" s="8"/>
      <c r="L353" s="8"/>
      <c r="M353" s="8"/>
      <c r="N353" s="7">
        <v>3</v>
      </c>
      <c r="O353" s="7" t="s">
        <v>106</v>
      </c>
      <c r="P353" s="7" t="s">
        <v>107</v>
      </c>
      <c r="Q353" s="8" t="s">
        <v>822</v>
      </c>
      <c r="R353" s="8">
        <v>500</v>
      </c>
      <c r="S353" s="7" t="s">
        <v>94</v>
      </c>
      <c r="T353" s="7" t="s">
        <v>823</v>
      </c>
      <c r="AE353" s="7">
        <v>0</v>
      </c>
      <c r="AF353" s="7">
        <v>0</v>
      </c>
      <c r="AG353" s="7">
        <v>0</v>
      </c>
      <c r="AH353" s="7">
        <v>0</v>
      </c>
      <c r="AI353" s="7">
        <v>1</v>
      </c>
      <c r="AJ353" s="7">
        <v>0</v>
      </c>
      <c r="AK353" s="7">
        <v>0</v>
      </c>
      <c r="AL353" s="7">
        <v>0</v>
      </c>
      <c r="AM353" s="7">
        <v>0</v>
      </c>
      <c r="AN353" s="7" t="s">
        <v>83</v>
      </c>
      <c r="AO353" s="7">
        <v>0</v>
      </c>
      <c r="AP353" s="7">
        <v>1000</v>
      </c>
      <c r="AQ353" s="7">
        <v>500</v>
      </c>
      <c r="AT353" s="7" t="s">
        <v>206</v>
      </c>
      <c r="AU353" s="7">
        <v>922</v>
      </c>
      <c r="AV353" s="7">
        <v>0</v>
      </c>
      <c r="AW353" s="7">
        <v>0</v>
      </c>
      <c r="AX353" s="7">
        <v>0</v>
      </c>
      <c r="AY353" s="7">
        <v>0</v>
      </c>
    </row>
    <row r="354" spans="1:51" ht="13.5" customHeight="1" x14ac:dyDescent="0.25">
      <c r="A354" s="7" t="s">
        <v>824</v>
      </c>
      <c r="B354" s="8"/>
      <c r="C354" s="8"/>
      <c r="D354" s="7" t="s">
        <v>120</v>
      </c>
      <c r="E354" s="7" t="s">
        <v>126</v>
      </c>
      <c r="F354" s="8"/>
      <c r="G354" s="8"/>
      <c r="H354" s="8"/>
      <c r="I354" s="8"/>
      <c r="J354" s="8"/>
      <c r="K354" s="8"/>
      <c r="L354" s="8"/>
      <c r="M354" s="8"/>
      <c r="N354" s="7">
        <v>17</v>
      </c>
      <c r="O354" s="7" t="s">
        <v>85</v>
      </c>
      <c r="P354" s="7">
        <v>15</v>
      </c>
      <c r="Q354" s="8" t="s">
        <v>825</v>
      </c>
      <c r="S354" s="7" t="s">
        <v>94</v>
      </c>
      <c r="T354" s="7" t="s">
        <v>826</v>
      </c>
      <c r="U354" s="8" t="s">
        <v>827</v>
      </c>
      <c r="V354" s="8">
        <v>10</v>
      </c>
      <c r="W354" s="8">
        <v>14</v>
      </c>
      <c r="X354" s="8">
        <v>13</v>
      </c>
      <c r="Y354" s="8" t="s">
        <v>828</v>
      </c>
      <c r="Z354" s="8" t="s">
        <v>829</v>
      </c>
      <c r="AA354" s="8" t="s">
        <v>830</v>
      </c>
      <c r="AE354" s="7">
        <v>0</v>
      </c>
      <c r="AF354" s="7">
        <v>0</v>
      </c>
      <c r="AG354" s="7">
        <v>0</v>
      </c>
      <c r="AH354" s="7">
        <v>1</v>
      </c>
      <c r="AI354" s="7">
        <v>0</v>
      </c>
      <c r="AJ354" s="7">
        <v>0</v>
      </c>
      <c r="AK354" s="7">
        <v>0</v>
      </c>
      <c r="AL354" s="7">
        <v>0</v>
      </c>
      <c r="AM354" s="7">
        <v>0</v>
      </c>
      <c r="AN354" s="7" t="s">
        <v>120</v>
      </c>
      <c r="AO354" s="7">
        <v>15</v>
      </c>
      <c r="AP354" s="7">
        <v>0</v>
      </c>
      <c r="AQ354" s="7">
        <v>0</v>
      </c>
      <c r="AT354" s="7" t="s">
        <v>206</v>
      </c>
      <c r="AU354" s="7">
        <v>924</v>
      </c>
      <c r="AV354" s="7">
        <v>0</v>
      </c>
      <c r="AW354" s="7">
        <v>0</v>
      </c>
      <c r="AX354" s="7">
        <v>0</v>
      </c>
      <c r="AY354" s="7">
        <v>0</v>
      </c>
    </row>
    <row r="355" spans="1:51" ht="13.5" customHeight="1" x14ac:dyDescent="0.25">
      <c r="A355" s="7" t="s">
        <v>831</v>
      </c>
      <c r="B355" s="8"/>
      <c r="C355" s="8"/>
      <c r="D355" s="7" t="s">
        <v>91</v>
      </c>
      <c r="E355" s="7" t="s">
        <v>92</v>
      </c>
      <c r="F355" s="8"/>
      <c r="G355" s="8"/>
      <c r="H355" s="8"/>
      <c r="I355" s="8"/>
      <c r="J355" s="8"/>
      <c r="K355" s="8"/>
      <c r="L355" s="8"/>
      <c r="M355" s="8"/>
      <c r="N355" s="7">
        <v>11</v>
      </c>
      <c r="O355" s="7" t="s">
        <v>85</v>
      </c>
      <c r="P355" s="7" t="s">
        <v>107</v>
      </c>
      <c r="Q355" s="7" t="s">
        <v>832</v>
      </c>
      <c r="R355" s="7">
        <v>1000</v>
      </c>
      <c r="S355" s="7" t="s">
        <v>94</v>
      </c>
      <c r="T355" s="7" t="s">
        <v>823</v>
      </c>
      <c r="AE355" s="7">
        <v>0</v>
      </c>
      <c r="AF355" s="7">
        <v>0</v>
      </c>
      <c r="AG355" s="7">
        <v>0</v>
      </c>
      <c r="AH355" s="7">
        <v>0</v>
      </c>
      <c r="AI355" s="7">
        <v>0</v>
      </c>
      <c r="AJ355" s="7">
        <v>0</v>
      </c>
      <c r="AK355" s="7">
        <v>0</v>
      </c>
      <c r="AL355" s="7">
        <v>0</v>
      </c>
      <c r="AM355" s="7">
        <v>1</v>
      </c>
      <c r="AN355" s="7" t="s">
        <v>91</v>
      </c>
      <c r="AO355" s="7">
        <v>0</v>
      </c>
      <c r="AP355" s="7">
        <v>2000</v>
      </c>
      <c r="AQ355" s="7">
        <v>1000</v>
      </c>
      <c r="AT355" s="7" t="s">
        <v>206</v>
      </c>
      <c r="AU355" s="7">
        <v>926</v>
      </c>
      <c r="AV355" s="7">
        <v>0</v>
      </c>
      <c r="AW355" s="7">
        <v>0</v>
      </c>
      <c r="AX355" s="7">
        <v>0</v>
      </c>
      <c r="AY355" s="7">
        <v>0</v>
      </c>
    </row>
    <row r="356" spans="1:51" ht="13.5" customHeight="1" x14ac:dyDescent="0.25">
      <c r="A356" s="7" t="s">
        <v>833</v>
      </c>
      <c r="B356" s="8"/>
      <c r="C356" s="8"/>
      <c r="D356" s="7" t="s">
        <v>91</v>
      </c>
      <c r="E356" s="7" t="s">
        <v>84</v>
      </c>
      <c r="F356" s="8"/>
      <c r="G356" s="8"/>
      <c r="H356" s="8"/>
      <c r="I356" s="8"/>
      <c r="J356" s="8"/>
      <c r="K356" s="8"/>
      <c r="L356" s="8"/>
      <c r="M356" s="8"/>
      <c r="N356" s="7">
        <v>5</v>
      </c>
      <c r="O356" s="7" t="s">
        <v>85</v>
      </c>
      <c r="P356" s="7" t="s">
        <v>107</v>
      </c>
      <c r="Q356" s="7" t="s">
        <v>834</v>
      </c>
      <c r="R356" s="7">
        <v>750</v>
      </c>
      <c r="S356" s="7" t="s">
        <v>94</v>
      </c>
      <c r="T356" s="7" t="s">
        <v>823</v>
      </c>
      <c r="AE356" s="7">
        <v>0</v>
      </c>
      <c r="AF356" s="7">
        <v>0</v>
      </c>
      <c r="AG356" s="7">
        <v>0</v>
      </c>
      <c r="AH356" s="7">
        <v>0</v>
      </c>
      <c r="AI356" s="7">
        <v>0</v>
      </c>
      <c r="AJ356" s="7">
        <v>0</v>
      </c>
      <c r="AK356" s="7">
        <v>0</v>
      </c>
      <c r="AL356" s="7">
        <v>1</v>
      </c>
      <c r="AM356" s="7">
        <v>0</v>
      </c>
      <c r="AN356" s="7" t="s">
        <v>91</v>
      </c>
      <c r="AO356" s="7">
        <v>0</v>
      </c>
      <c r="AP356" s="7">
        <v>1500</v>
      </c>
      <c r="AQ356" s="7">
        <v>750</v>
      </c>
      <c r="AT356" s="7" t="s">
        <v>206</v>
      </c>
      <c r="AU356" s="7">
        <v>927</v>
      </c>
      <c r="AV356" s="7">
        <v>0</v>
      </c>
      <c r="AW356" s="7">
        <v>0</v>
      </c>
      <c r="AX356" s="7">
        <v>0</v>
      </c>
      <c r="AY356" s="7">
        <v>0</v>
      </c>
    </row>
    <row r="357" spans="1:51" ht="13.5" customHeight="1" x14ac:dyDescent="0.25">
      <c r="A357" s="7" t="s">
        <v>835</v>
      </c>
      <c r="B357" s="8"/>
      <c r="C357" s="8"/>
      <c r="D357" s="7" t="s">
        <v>83</v>
      </c>
      <c r="E357" s="7" t="s">
        <v>84</v>
      </c>
      <c r="F357" s="8"/>
      <c r="G357" s="8"/>
      <c r="H357" s="8"/>
      <c r="I357" s="8"/>
      <c r="J357" s="8"/>
      <c r="K357" s="8"/>
      <c r="L357" s="8"/>
      <c r="M357" s="8"/>
      <c r="N357" s="7">
        <v>5</v>
      </c>
      <c r="O357" s="7" t="s">
        <v>85</v>
      </c>
      <c r="P357" s="7" t="s">
        <v>107</v>
      </c>
      <c r="Q357" s="7" t="s">
        <v>836</v>
      </c>
      <c r="R357" s="7">
        <v>500</v>
      </c>
      <c r="S357" s="7" t="s">
        <v>94</v>
      </c>
      <c r="T357" s="7" t="s">
        <v>823</v>
      </c>
      <c r="AE357" s="7">
        <v>0</v>
      </c>
      <c r="AF357" s="7">
        <v>0</v>
      </c>
      <c r="AG357" s="7">
        <v>0</v>
      </c>
      <c r="AH357" s="7">
        <v>0</v>
      </c>
      <c r="AI357" s="7">
        <v>0</v>
      </c>
      <c r="AJ357" s="7">
        <v>0</v>
      </c>
      <c r="AK357" s="7">
        <v>0</v>
      </c>
      <c r="AL357" s="7">
        <v>1</v>
      </c>
      <c r="AM357" s="7">
        <v>0</v>
      </c>
      <c r="AN357" s="7" t="s">
        <v>83</v>
      </c>
      <c r="AO357" s="7">
        <v>0</v>
      </c>
      <c r="AP357" s="7">
        <v>1000</v>
      </c>
      <c r="AQ357" s="7">
        <v>500</v>
      </c>
      <c r="AT357" s="7" t="s">
        <v>206</v>
      </c>
      <c r="AU357" s="7">
        <v>928</v>
      </c>
      <c r="AV357" s="7">
        <v>0</v>
      </c>
      <c r="AW357" s="7">
        <v>0</v>
      </c>
      <c r="AX357" s="7">
        <v>0</v>
      </c>
      <c r="AY357" s="7">
        <v>0</v>
      </c>
    </row>
    <row r="358" spans="1:51" ht="13.5" customHeight="1" x14ac:dyDescent="0.25">
      <c r="A358" s="7" t="s">
        <v>837</v>
      </c>
      <c r="B358" s="8"/>
      <c r="C358" s="8"/>
      <c r="D358" s="7" t="s">
        <v>120</v>
      </c>
      <c r="E358" s="7" t="s">
        <v>129</v>
      </c>
      <c r="F358" s="8"/>
      <c r="G358" s="8"/>
      <c r="H358" s="8"/>
      <c r="I358" s="8"/>
      <c r="J358" s="8"/>
      <c r="K358" s="8"/>
      <c r="L358" s="8"/>
      <c r="M358" s="8"/>
      <c r="N358" s="7">
        <v>9</v>
      </c>
      <c r="O358" s="7" t="s">
        <v>85</v>
      </c>
      <c r="P358" s="7">
        <v>5</v>
      </c>
      <c r="Q358" s="7" t="s">
        <v>838</v>
      </c>
      <c r="R358" s="7">
        <v>18000</v>
      </c>
      <c r="S358" s="7" t="s">
        <v>94</v>
      </c>
      <c r="T358" s="7" t="s">
        <v>823</v>
      </c>
      <c r="AE358" s="7">
        <v>0</v>
      </c>
      <c r="AF358" s="7">
        <v>0</v>
      </c>
      <c r="AG358" s="7">
        <v>0</v>
      </c>
      <c r="AH358" s="7">
        <v>0</v>
      </c>
      <c r="AI358" s="7">
        <v>0</v>
      </c>
      <c r="AJ358" s="7">
        <v>1</v>
      </c>
      <c r="AK358" s="7">
        <v>0</v>
      </c>
      <c r="AL358" s="7">
        <v>0</v>
      </c>
      <c r="AM358" s="7">
        <v>0</v>
      </c>
      <c r="AN358" s="7" t="s">
        <v>120</v>
      </c>
      <c r="AO358" s="7">
        <v>5</v>
      </c>
      <c r="AP358" s="7">
        <v>36000</v>
      </c>
      <c r="AQ358" s="7">
        <v>18000</v>
      </c>
      <c r="AT358" s="7" t="s">
        <v>206</v>
      </c>
      <c r="AU358" s="7">
        <v>929</v>
      </c>
      <c r="AV358" s="7">
        <v>0</v>
      </c>
      <c r="AW358" s="7">
        <v>0</v>
      </c>
      <c r="AX358" s="7">
        <v>0</v>
      </c>
      <c r="AY358" s="7">
        <v>0</v>
      </c>
    </row>
    <row r="359" spans="1:51" ht="13.5" customHeight="1" x14ac:dyDescent="0.25">
      <c r="A359" s="7" t="s">
        <v>839</v>
      </c>
      <c r="B359" s="7">
        <v>2000</v>
      </c>
      <c r="C359" s="7" t="s">
        <v>840</v>
      </c>
      <c r="D359" s="11" t="s">
        <v>120</v>
      </c>
      <c r="E359" s="11" t="s">
        <v>107</v>
      </c>
      <c r="F359" s="11"/>
      <c r="G359" s="11"/>
      <c r="H359" s="11"/>
      <c r="I359" s="11"/>
      <c r="J359" s="11"/>
      <c r="K359" s="11"/>
      <c r="L359" s="11"/>
      <c r="M359" s="8"/>
      <c r="N359" s="7">
        <v>11</v>
      </c>
      <c r="O359" s="7" t="s">
        <v>85</v>
      </c>
      <c r="P359" s="7" t="s">
        <v>107</v>
      </c>
      <c r="Q359" s="7" t="s">
        <v>841</v>
      </c>
      <c r="R359" s="7">
        <v>1000</v>
      </c>
      <c r="S359" s="7" t="s">
        <v>94</v>
      </c>
      <c r="T359" s="7" t="s">
        <v>823</v>
      </c>
      <c r="AE359" s="7">
        <v>0</v>
      </c>
      <c r="AF359" s="7">
        <v>0</v>
      </c>
      <c r="AG359" s="7">
        <v>0</v>
      </c>
      <c r="AH359" s="7">
        <v>0</v>
      </c>
      <c r="AI359" s="7">
        <v>0</v>
      </c>
      <c r="AJ359" s="7">
        <v>0</v>
      </c>
      <c r="AK359" s="7">
        <v>0</v>
      </c>
      <c r="AL359" s="7">
        <v>0</v>
      </c>
      <c r="AM359" s="7">
        <v>0</v>
      </c>
      <c r="AN359" s="7" t="s">
        <v>120</v>
      </c>
      <c r="AO359" s="7">
        <v>0</v>
      </c>
      <c r="AP359" s="7">
        <v>2000</v>
      </c>
      <c r="AQ359" s="7">
        <v>1000</v>
      </c>
      <c r="AT359" s="7" t="s">
        <v>206</v>
      </c>
      <c r="AU359" s="7">
        <v>930</v>
      </c>
      <c r="AV359" s="7">
        <v>0</v>
      </c>
      <c r="AW359" s="7">
        <v>0</v>
      </c>
      <c r="AX359" s="7">
        <v>0</v>
      </c>
      <c r="AY359" s="7">
        <v>0</v>
      </c>
    </row>
    <row r="360" spans="1:51" ht="13.5" customHeight="1" x14ac:dyDescent="0.25">
      <c r="A360" s="7" t="s">
        <v>842</v>
      </c>
      <c r="B360" s="7">
        <v>1000</v>
      </c>
      <c r="C360" s="7" t="s">
        <v>840</v>
      </c>
      <c r="D360" s="11" t="s">
        <v>120</v>
      </c>
      <c r="E360" s="11" t="s">
        <v>107</v>
      </c>
      <c r="F360" s="11"/>
      <c r="G360" s="11"/>
      <c r="H360" s="11"/>
      <c r="I360" s="11"/>
      <c r="J360" s="11"/>
      <c r="K360" s="11"/>
      <c r="L360" s="11"/>
      <c r="M360" s="8"/>
      <c r="N360" s="7">
        <v>11</v>
      </c>
      <c r="O360" s="7" t="s">
        <v>85</v>
      </c>
      <c r="P360" s="7" t="s">
        <v>107</v>
      </c>
      <c r="Q360" s="7" t="s">
        <v>841</v>
      </c>
      <c r="R360" s="7">
        <v>500</v>
      </c>
      <c r="S360" s="7" t="s">
        <v>94</v>
      </c>
      <c r="T360" s="7" t="s">
        <v>823</v>
      </c>
      <c r="AE360" s="7">
        <v>0</v>
      </c>
      <c r="AF360" s="7">
        <v>0</v>
      </c>
      <c r="AG360" s="7">
        <v>0</v>
      </c>
      <c r="AH360" s="7">
        <v>0</v>
      </c>
      <c r="AI360" s="7">
        <v>0</v>
      </c>
      <c r="AJ360" s="7">
        <v>0</v>
      </c>
      <c r="AK360" s="7">
        <v>0</v>
      </c>
      <c r="AL360" s="7">
        <v>0</v>
      </c>
      <c r="AM360" s="7">
        <v>0</v>
      </c>
      <c r="AN360" s="7" t="s">
        <v>120</v>
      </c>
      <c r="AO360" s="7">
        <v>0</v>
      </c>
      <c r="AP360" s="7">
        <v>1000</v>
      </c>
      <c r="AQ360" s="7">
        <v>500</v>
      </c>
      <c r="AT360" s="7" t="s">
        <v>206</v>
      </c>
      <c r="AU360" s="7">
        <v>931</v>
      </c>
      <c r="AV360" s="7">
        <v>0</v>
      </c>
      <c r="AW360" s="7">
        <v>0</v>
      </c>
      <c r="AX360" s="7">
        <v>0</v>
      </c>
      <c r="AY360" s="7">
        <v>0</v>
      </c>
    </row>
    <row r="361" spans="1:51" ht="13.5" customHeight="1" x14ac:dyDescent="0.25">
      <c r="A361" s="7" t="s">
        <v>843</v>
      </c>
      <c r="B361" s="7">
        <v>1000</v>
      </c>
      <c r="C361" s="7" t="s">
        <v>840</v>
      </c>
      <c r="D361" s="11" t="s">
        <v>120</v>
      </c>
      <c r="E361" s="11" t="s">
        <v>107</v>
      </c>
      <c r="F361" s="11"/>
      <c r="G361" s="11"/>
      <c r="H361" s="11"/>
      <c r="I361" s="11"/>
      <c r="J361" s="11"/>
      <c r="K361" s="11"/>
      <c r="L361" s="11"/>
      <c r="M361" s="8"/>
      <c r="N361" s="7">
        <v>11</v>
      </c>
      <c r="O361" s="7" t="s">
        <v>85</v>
      </c>
      <c r="P361" s="7" t="s">
        <v>107</v>
      </c>
      <c r="Q361" s="7" t="s">
        <v>841</v>
      </c>
      <c r="R361" s="7">
        <v>500</v>
      </c>
      <c r="S361" s="7" t="s">
        <v>94</v>
      </c>
      <c r="T361" s="7" t="s">
        <v>823</v>
      </c>
      <c r="AE361" s="7">
        <v>0</v>
      </c>
      <c r="AF361" s="7">
        <v>0</v>
      </c>
      <c r="AG361" s="7">
        <v>0</v>
      </c>
      <c r="AH361" s="7">
        <v>0</v>
      </c>
      <c r="AI361" s="7">
        <v>0</v>
      </c>
      <c r="AJ361" s="7">
        <v>0</v>
      </c>
      <c r="AK361" s="7">
        <v>0</v>
      </c>
      <c r="AL361" s="7">
        <v>0</v>
      </c>
      <c r="AM361" s="7">
        <v>0</v>
      </c>
      <c r="AN361" s="7" t="s">
        <v>120</v>
      </c>
      <c r="AO361" s="7">
        <v>0</v>
      </c>
      <c r="AP361" s="7">
        <v>1000</v>
      </c>
      <c r="AQ361" s="7">
        <v>500</v>
      </c>
      <c r="AT361" s="7" t="s">
        <v>206</v>
      </c>
      <c r="AU361" s="7">
        <v>932</v>
      </c>
      <c r="AV361" s="7">
        <v>0</v>
      </c>
      <c r="AW361" s="7">
        <v>0</v>
      </c>
      <c r="AX361" s="7">
        <v>0</v>
      </c>
      <c r="AY361" s="7">
        <v>0</v>
      </c>
    </row>
    <row r="362" spans="1:51" ht="13.5" customHeight="1" x14ac:dyDescent="0.25">
      <c r="A362" s="7" t="s">
        <v>844</v>
      </c>
      <c r="B362" s="7">
        <v>4000</v>
      </c>
      <c r="C362" s="7" t="s">
        <v>840</v>
      </c>
      <c r="D362" s="11" t="s">
        <v>120</v>
      </c>
      <c r="E362" s="11" t="s">
        <v>107</v>
      </c>
      <c r="F362" s="11"/>
      <c r="G362" s="11"/>
      <c r="H362" s="11"/>
      <c r="I362" s="11"/>
      <c r="J362" s="11"/>
      <c r="K362" s="11"/>
      <c r="L362" s="11"/>
      <c r="M362" s="8"/>
      <c r="N362" s="7">
        <v>11</v>
      </c>
      <c r="O362" s="7" t="s">
        <v>85</v>
      </c>
      <c r="P362" s="7" t="s">
        <v>107</v>
      </c>
      <c r="Q362" s="7" t="s">
        <v>841</v>
      </c>
      <c r="R362" s="7">
        <v>2000</v>
      </c>
      <c r="S362" s="7" t="s">
        <v>94</v>
      </c>
      <c r="T362" s="7" t="s">
        <v>823</v>
      </c>
      <c r="AE362" s="7">
        <v>0</v>
      </c>
      <c r="AF362" s="7">
        <v>0</v>
      </c>
      <c r="AG362" s="7">
        <v>0</v>
      </c>
      <c r="AH362" s="7">
        <v>0</v>
      </c>
      <c r="AI362" s="7">
        <v>0</v>
      </c>
      <c r="AJ362" s="7">
        <v>0</v>
      </c>
      <c r="AK362" s="7">
        <v>0</v>
      </c>
      <c r="AL362" s="7">
        <v>0</v>
      </c>
      <c r="AM362" s="7">
        <v>0</v>
      </c>
      <c r="AN362" s="7" t="s">
        <v>120</v>
      </c>
      <c r="AO362" s="7">
        <v>0</v>
      </c>
      <c r="AP362" s="7">
        <v>4000</v>
      </c>
      <c r="AQ362" s="7">
        <v>2000</v>
      </c>
      <c r="AT362" s="7" t="s">
        <v>206</v>
      </c>
      <c r="AU362" s="7">
        <v>933</v>
      </c>
      <c r="AV362" s="7">
        <v>0</v>
      </c>
      <c r="AW362" s="7">
        <v>0</v>
      </c>
      <c r="AX362" s="7">
        <v>0</v>
      </c>
      <c r="AY362" s="7">
        <v>0</v>
      </c>
    </row>
    <row r="363" spans="1:51" ht="13.5" customHeight="1" x14ac:dyDescent="0.25">
      <c r="A363" s="7" t="s">
        <v>845</v>
      </c>
      <c r="B363" s="7">
        <v>8000</v>
      </c>
      <c r="C363" s="7" t="s">
        <v>840</v>
      </c>
      <c r="D363" s="11" t="s">
        <v>120</v>
      </c>
      <c r="E363" s="11" t="s">
        <v>107</v>
      </c>
      <c r="F363" s="11"/>
      <c r="G363" s="11"/>
      <c r="H363" s="11"/>
      <c r="I363" s="11"/>
      <c r="J363" s="11"/>
      <c r="K363" s="11"/>
      <c r="L363" s="11"/>
      <c r="M363" s="8"/>
      <c r="N363" s="7">
        <v>11</v>
      </c>
      <c r="O363" s="7" t="s">
        <v>85</v>
      </c>
      <c r="P363" s="7" t="s">
        <v>107</v>
      </c>
      <c r="Q363" s="7" t="s">
        <v>841</v>
      </c>
      <c r="R363" s="7">
        <v>4000</v>
      </c>
      <c r="S363" s="7" t="s">
        <v>94</v>
      </c>
      <c r="T363" s="7" t="s">
        <v>823</v>
      </c>
      <c r="AE363" s="7">
        <v>0</v>
      </c>
      <c r="AF363" s="7">
        <v>0</v>
      </c>
      <c r="AG363" s="7">
        <v>0</v>
      </c>
      <c r="AH363" s="7">
        <v>0</v>
      </c>
      <c r="AI363" s="7">
        <v>0</v>
      </c>
      <c r="AJ363" s="7">
        <v>0</v>
      </c>
      <c r="AK363" s="7">
        <v>0</v>
      </c>
      <c r="AL363" s="7">
        <v>0</v>
      </c>
      <c r="AM363" s="7">
        <v>0</v>
      </c>
      <c r="AN363" s="7" t="s">
        <v>120</v>
      </c>
      <c r="AO363" s="7">
        <v>0</v>
      </c>
      <c r="AP363" s="7">
        <v>8000</v>
      </c>
      <c r="AQ363" s="7">
        <v>4000</v>
      </c>
      <c r="AT363" s="7" t="s">
        <v>206</v>
      </c>
      <c r="AU363" s="7">
        <v>934</v>
      </c>
      <c r="AV363" s="7">
        <v>0</v>
      </c>
      <c r="AW363" s="7">
        <v>0</v>
      </c>
      <c r="AX363" s="7">
        <v>0</v>
      </c>
      <c r="AY363" s="7">
        <v>0</v>
      </c>
    </row>
    <row r="364" spans="1:51" ht="13.5" customHeight="1" x14ac:dyDescent="0.25">
      <c r="A364" s="7" t="s">
        <v>846</v>
      </c>
      <c r="B364" s="7">
        <v>1000</v>
      </c>
      <c r="C364" s="7" t="s">
        <v>840</v>
      </c>
      <c r="D364" s="11" t="s">
        <v>120</v>
      </c>
      <c r="E364" s="11" t="s">
        <v>107</v>
      </c>
      <c r="F364" s="11"/>
      <c r="G364" s="11"/>
      <c r="H364" s="11"/>
      <c r="I364" s="11"/>
      <c r="J364" s="11"/>
      <c r="K364" s="11"/>
      <c r="L364" s="11"/>
      <c r="M364" s="8"/>
      <c r="N364" s="7">
        <v>11</v>
      </c>
      <c r="O364" s="7" t="s">
        <v>85</v>
      </c>
      <c r="P364" s="7" t="s">
        <v>107</v>
      </c>
      <c r="Q364" s="7" t="s">
        <v>841</v>
      </c>
      <c r="R364" s="7">
        <v>500</v>
      </c>
      <c r="S364" s="7" t="s">
        <v>94</v>
      </c>
      <c r="T364" s="7" t="s">
        <v>823</v>
      </c>
      <c r="AE364" s="7">
        <v>0</v>
      </c>
      <c r="AF364" s="7">
        <v>0</v>
      </c>
      <c r="AG364" s="7">
        <v>0</v>
      </c>
      <c r="AH364" s="7">
        <v>0</v>
      </c>
      <c r="AI364" s="7">
        <v>0</v>
      </c>
      <c r="AJ364" s="7">
        <v>0</v>
      </c>
      <c r="AK364" s="7">
        <v>0</v>
      </c>
      <c r="AL364" s="7">
        <v>0</v>
      </c>
      <c r="AM364" s="7">
        <v>0</v>
      </c>
      <c r="AN364" s="7" t="s">
        <v>120</v>
      </c>
      <c r="AO364" s="7">
        <v>0</v>
      </c>
      <c r="AP364" s="7">
        <v>1000</v>
      </c>
      <c r="AQ364" s="7">
        <v>500</v>
      </c>
      <c r="AT364" s="7" t="s">
        <v>206</v>
      </c>
      <c r="AU364" s="7">
        <v>935</v>
      </c>
      <c r="AV364" s="7">
        <v>0</v>
      </c>
      <c r="AW364" s="7">
        <v>0</v>
      </c>
      <c r="AX364" s="7">
        <v>0</v>
      </c>
      <c r="AY364" s="7">
        <v>0</v>
      </c>
    </row>
    <row r="365" spans="1:51" ht="13.5" customHeight="1" x14ac:dyDescent="0.25">
      <c r="A365" s="7" t="s">
        <v>847</v>
      </c>
      <c r="B365" s="7">
        <v>1000</v>
      </c>
      <c r="C365" s="7" t="s">
        <v>840</v>
      </c>
      <c r="D365" s="11" t="s">
        <v>120</v>
      </c>
      <c r="E365" s="11" t="s">
        <v>107</v>
      </c>
      <c r="F365" s="11"/>
      <c r="G365" s="11"/>
      <c r="H365" s="11"/>
      <c r="I365" s="11"/>
      <c r="J365" s="11"/>
      <c r="K365" s="11"/>
      <c r="L365" s="11"/>
      <c r="M365" s="8"/>
      <c r="N365" s="7">
        <v>11</v>
      </c>
      <c r="O365" s="7" t="s">
        <v>85</v>
      </c>
      <c r="P365" s="7" t="s">
        <v>107</v>
      </c>
      <c r="Q365" s="7" t="s">
        <v>841</v>
      </c>
      <c r="R365" s="7">
        <v>500</v>
      </c>
      <c r="S365" s="7" t="s">
        <v>94</v>
      </c>
      <c r="T365" s="7" t="s">
        <v>823</v>
      </c>
      <c r="AE365" s="7">
        <v>0</v>
      </c>
      <c r="AF365" s="7">
        <v>0</v>
      </c>
      <c r="AG365" s="7">
        <v>0</v>
      </c>
      <c r="AH365" s="7">
        <v>0</v>
      </c>
      <c r="AI365" s="7">
        <v>0</v>
      </c>
      <c r="AJ365" s="7">
        <v>0</v>
      </c>
      <c r="AK365" s="7">
        <v>0</v>
      </c>
      <c r="AL365" s="7">
        <v>0</v>
      </c>
      <c r="AM365" s="7">
        <v>0</v>
      </c>
      <c r="AN365" s="7" t="s">
        <v>120</v>
      </c>
      <c r="AO365" s="7">
        <v>0</v>
      </c>
      <c r="AP365" s="7">
        <v>1000</v>
      </c>
      <c r="AQ365" s="7">
        <v>500</v>
      </c>
      <c r="AT365" s="7" t="s">
        <v>206</v>
      </c>
      <c r="AU365" s="7">
        <v>936</v>
      </c>
      <c r="AV365" s="7">
        <v>0</v>
      </c>
      <c r="AW365" s="7">
        <v>0</v>
      </c>
      <c r="AX365" s="7">
        <v>0</v>
      </c>
      <c r="AY365" s="7">
        <v>0</v>
      </c>
    </row>
    <row r="366" spans="1:51" ht="13.5" customHeight="1" x14ac:dyDescent="0.25">
      <c r="A366" s="7" t="s">
        <v>848</v>
      </c>
      <c r="B366" s="7">
        <v>4000</v>
      </c>
      <c r="C366" s="7" t="s">
        <v>840</v>
      </c>
      <c r="D366" s="11" t="s">
        <v>120</v>
      </c>
      <c r="E366" s="11" t="s">
        <v>107</v>
      </c>
      <c r="F366" s="11"/>
      <c r="G366" s="11"/>
      <c r="H366" s="11"/>
      <c r="I366" s="11"/>
      <c r="J366" s="11"/>
      <c r="K366" s="11"/>
      <c r="L366" s="11"/>
      <c r="M366" s="8"/>
      <c r="N366" s="7">
        <v>11</v>
      </c>
      <c r="O366" s="7" t="s">
        <v>85</v>
      </c>
      <c r="P366" s="7" t="s">
        <v>107</v>
      </c>
      <c r="Q366" s="7" t="s">
        <v>841</v>
      </c>
      <c r="R366" s="7">
        <v>2000</v>
      </c>
      <c r="S366" s="7" t="s">
        <v>94</v>
      </c>
      <c r="T366" s="7" t="s">
        <v>823</v>
      </c>
      <c r="AE366" s="7">
        <v>0</v>
      </c>
      <c r="AF366" s="7">
        <v>0</v>
      </c>
      <c r="AG366" s="7">
        <v>0</v>
      </c>
      <c r="AH366" s="7">
        <v>0</v>
      </c>
      <c r="AI366" s="7">
        <v>0</v>
      </c>
      <c r="AJ366" s="7">
        <v>0</v>
      </c>
      <c r="AK366" s="7">
        <v>0</v>
      </c>
      <c r="AL366" s="7">
        <v>0</v>
      </c>
      <c r="AM366" s="7">
        <v>0</v>
      </c>
      <c r="AN366" s="7" t="s">
        <v>120</v>
      </c>
      <c r="AO366" s="7">
        <v>0</v>
      </c>
      <c r="AP366" s="7">
        <v>4000</v>
      </c>
      <c r="AQ366" s="7">
        <v>2000</v>
      </c>
      <c r="AT366" s="7" t="s">
        <v>206</v>
      </c>
      <c r="AU366" s="7">
        <v>937</v>
      </c>
      <c r="AV366" s="7">
        <v>0</v>
      </c>
      <c r="AW366" s="7">
        <v>0</v>
      </c>
      <c r="AX366" s="7">
        <v>0</v>
      </c>
      <c r="AY366" s="7">
        <v>0</v>
      </c>
    </row>
    <row r="367" spans="1:51" ht="13.5" customHeight="1" x14ac:dyDescent="0.25">
      <c r="A367" s="7" t="s">
        <v>849</v>
      </c>
      <c r="B367" s="8"/>
      <c r="C367" s="8"/>
      <c r="D367" s="7" t="s">
        <v>120</v>
      </c>
      <c r="E367" s="7" t="s">
        <v>126</v>
      </c>
      <c r="G367" s="8"/>
      <c r="H367" s="8"/>
      <c r="I367" s="7" t="s">
        <v>746</v>
      </c>
      <c r="J367" s="8"/>
      <c r="K367" s="8"/>
      <c r="L367" s="8"/>
      <c r="M367" s="8"/>
      <c r="N367" s="7">
        <v>20</v>
      </c>
      <c r="O367" s="7" t="s">
        <v>85</v>
      </c>
      <c r="P367" s="7">
        <v>8</v>
      </c>
      <c r="S367" s="7" t="s">
        <v>237</v>
      </c>
      <c r="T367" s="7" t="s">
        <v>850</v>
      </c>
      <c r="AD367" s="7" t="s">
        <v>851</v>
      </c>
      <c r="AE367" s="7">
        <v>1</v>
      </c>
      <c r="AF367" s="7">
        <v>0</v>
      </c>
      <c r="AG367" s="7">
        <v>0</v>
      </c>
      <c r="AH367" s="7">
        <v>1</v>
      </c>
      <c r="AI367" s="7">
        <v>0</v>
      </c>
      <c r="AJ367" s="7">
        <v>0</v>
      </c>
      <c r="AK367" s="7">
        <v>0</v>
      </c>
      <c r="AL367" s="7">
        <v>0</v>
      </c>
      <c r="AM367" s="7">
        <v>0</v>
      </c>
      <c r="AN367" s="7" t="s">
        <v>120</v>
      </c>
      <c r="AO367" s="7">
        <v>8</v>
      </c>
      <c r="AP367" s="7">
        <v>0</v>
      </c>
      <c r="AQ367" s="7">
        <v>0</v>
      </c>
      <c r="AT367" s="7" t="s">
        <v>206</v>
      </c>
      <c r="AU367" s="7">
        <v>938</v>
      </c>
      <c r="AV367" s="7">
        <v>0</v>
      </c>
      <c r="AW367" s="7">
        <v>0</v>
      </c>
      <c r="AX367" s="7">
        <v>0</v>
      </c>
      <c r="AY367" s="7">
        <v>0</v>
      </c>
    </row>
    <row r="368" spans="1:51" ht="13.5" customHeight="1" x14ac:dyDescent="0.25">
      <c r="A368" s="7" t="s">
        <v>852</v>
      </c>
      <c r="B368" s="8"/>
      <c r="C368" s="8"/>
      <c r="D368" s="7" t="s">
        <v>120</v>
      </c>
      <c r="E368" s="7" t="s">
        <v>99</v>
      </c>
      <c r="F368" s="8"/>
      <c r="G368" s="8"/>
      <c r="H368" s="8"/>
      <c r="I368" s="8"/>
      <c r="J368" s="8"/>
      <c r="K368" s="8"/>
      <c r="L368" s="8"/>
      <c r="M368" s="8"/>
      <c r="N368" s="7">
        <v>13</v>
      </c>
      <c r="O368" s="7" t="s">
        <v>85</v>
      </c>
      <c r="P368" s="7">
        <v>3</v>
      </c>
      <c r="Q368" s="7" t="s">
        <v>853</v>
      </c>
      <c r="R368" s="7">
        <v>14000</v>
      </c>
      <c r="S368" s="7" t="s">
        <v>237</v>
      </c>
      <c r="T368" s="7" t="s">
        <v>850</v>
      </c>
      <c r="AE368" s="7">
        <v>0</v>
      </c>
      <c r="AF368" s="7">
        <v>0</v>
      </c>
      <c r="AG368" s="7">
        <v>0</v>
      </c>
      <c r="AH368" s="7">
        <v>0</v>
      </c>
      <c r="AI368" s="7">
        <v>1</v>
      </c>
      <c r="AJ368" s="7">
        <v>0</v>
      </c>
      <c r="AK368" s="7">
        <v>0</v>
      </c>
      <c r="AL368" s="7">
        <v>0</v>
      </c>
      <c r="AM368" s="7">
        <v>0</v>
      </c>
      <c r="AN368" s="7" t="s">
        <v>120</v>
      </c>
      <c r="AO368" s="7">
        <v>3</v>
      </c>
      <c r="AP368" s="7">
        <v>27000</v>
      </c>
      <c r="AQ368" s="7">
        <v>14000</v>
      </c>
      <c r="AT368" s="7" t="s">
        <v>206</v>
      </c>
      <c r="AU368" s="7">
        <v>939</v>
      </c>
      <c r="AV368" s="7">
        <v>0</v>
      </c>
      <c r="AW368" s="7">
        <v>0</v>
      </c>
      <c r="AX368" s="7">
        <v>0</v>
      </c>
      <c r="AY368" s="7">
        <v>0</v>
      </c>
    </row>
    <row r="369" spans="1:51" ht="13.5" customHeight="1" x14ac:dyDescent="0.25">
      <c r="A369" s="7" t="s">
        <v>854</v>
      </c>
      <c r="B369" s="8"/>
      <c r="C369" s="8"/>
      <c r="D369" s="7" t="s">
        <v>91</v>
      </c>
      <c r="E369" s="7" t="s">
        <v>84</v>
      </c>
      <c r="F369" s="8"/>
      <c r="G369" s="8"/>
      <c r="H369" s="8"/>
      <c r="I369" s="8"/>
      <c r="J369" s="8"/>
      <c r="K369" s="8"/>
      <c r="L369" s="8"/>
      <c r="M369" s="8"/>
      <c r="N369" s="7">
        <v>9</v>
      </c>
      <c r="O369" s="7" t="s">
        <v>85</v>
      </c>
      <c r="P369" s="7">
        <v>10</v>
      </c>
      <c r="Q369" s="7" t="s">
        <v>855</v>
      </c>
      <c r="R369" s="7">
        <v>2500</v>
      </c>
      <c r="S369" s="7" t="s">
        <v>94</v>
      </c>
      <c r="T369" s="7" t="s">
        <v>850</v>
      </c>
      <c r="AE369" s="7">
        <v>0</v>
      </c>
      <c r="AF369" s="7">
        <v>0</v>
      </c>
      <c r="AG369" s="7">
        <v>0</v>
      </c>
      <c r="AH369" s="7">
        <v>0</v>
      </c>
      <c r="AI369" s="7">
        <v>0</v>
      </c>
      <c r="AJ369" s="7">
        <v>0</v>
      </c>
      <c r="AK369" s="7">
        <v>0</v>
      </c>
      <c r="AL369" s="7">
        <v>1</v>
      </c>
      <c r="AM369" s="7">
        <v>0</v>
      </c>
      <c r="AN369" s="7" t="s">
        <v>91</v>
      </c>
      <c r="AO369" s="7">
        <v>10</v>
      </c>
      <c r="AP369" s="7">
        <v>5000</v>
      </c>
      <c r="AQ369" s="7">
        <v>2500</v>
      </c>
      <c r="AT369" s="7" t="s">
        <v>206</v>
      </c>
      <c r="AU369" s="7">
        <v>940</v>
      </c>
      <c r="AV369" s="7">
        <v>0</v>
      </c>
      <c r="AW369" s="7">
        <v>0</v>
      </c>
      <c r="AX369" s="7">
        <v>0</v>
      </c>
      <c r="AY369" s="7">
        <v>0</v>
      </c>
    </row>
    <row r="370" spans="1:51" ht="13.5" customHeight="1" x14ac:dyDescent="0.25">
      <c r="A370" s="7" t="s">
        <v>856</v>
      </c>
      <c r="B370" s="8"/>
      <c r="C370" s="8"/>
      <c r="D370" s="7" t="s">
        <v>120</v>
      </c>
      <c r="E370" s="7" t="s">
        <v>84</v>
      </c>
      <c r="F370" s="8"/>
      <c r="G370" s="8"/>
      <c r="H370" s="8"/>
      <c r="I370" s="8"/>
      <c r="J370" s="8"/>
      <c r="K370" s="8"/>
      <c r="L370" s="8"/>
      <c r="M370" s="8"/>
      <c r="N370" s="7">
        <v>12</v>
      </c>
      <c r="O370" s="7" t="s">
        <v>85</v>
      </c>
      <c r="P370" s="7">
        <v>0.5</v>
      </c>
      <c r="Q370" s="7" t="s">
        <v>857</v>
      </c>
      <c r="R370" s="7">
        <v>20000</v>
      </c>
      <c r="S370" s="7" t="s">
        <v>94</v>
      </c>
      <c r="T370" s="7" t="s">
        <v>858</v>
      </c>
      <c r="AE370" s="7">
        <v>0</v>
      </c>
      <c r="AF370" s="7">
        <v>0</v>
      </c>
      <c r="AG370" s="7">
        <v>0</v>
      </c>
      <c r="AH370" s="7">
        <v>0</v>
      </c>
      <c r="AI370" s="7">
        <v>0</v>
      </c>
      <c r="AJ370" s="7">
        <v>0</v>
      </c>
      <c r="AK370" s="7">
        <v>0</v>
      </c>
      <c r="AL370" s="7">
        <v>1</v>
      </c>
      <c r="AM370" s="7">
        <v>0</v>
      </c>
      <c r="AN370" s="7" t="s">
        <v>120</v>
      </c>
      <c r="AO370" s="7">
        <v>0.5</v>
      </c>
      <c r="AP370" s="7">
        <v>40000</v>
      </c>
      <c r="AQ370" s="7">
        <v>20000</v>
      </c>
      <c r="AT370" s="7" t="s">
        <v>206</v>
      </c>
      <c r="AU370" s="7">
        <v>941</v>
      </c>
      <c r="AV370" s="7">
        <v>0</v>
      </c>
      <c r="AW370" s="7">
        <v>0</v>
      </c>
      <c r="AX370" s="7">
        <v>0</v>
      </c>
      <c r="AY370" s="7">
        <v>0</v>
      </c>
    </row>
    <row r="371" spans="1:51" ht="13.5" customHeight="1" x14ac:dyDescent="0.25">
      <c r="A371" s="7" t="s">
        <v>859</v>
      </c>
      <c r="B371" s="8"/>
      <c r="C371" s="8"/>
      <c r="D371" s="7" t="s">
        <v>83</v>
      </c>
      <c r="E371" s="7" t="s">
        <v>84</v>
      </c>
      <c r="F371" s="8"/>
      <c r="G371" s="8"/>
      <c r="H371" s="8"/>
      <c r="I371" s="8"/>
      <c r="J371" s="8"/>
      <c r="K371" s="8"/>
      <c r="L371" s="8"/>
      <c r="M371" s="8"/>
      <c r="N371" s="7">
        <v>3</v>
      </c>
      <c r="O371" s="7" t="s">
        <v>85</v>
      </c>
      <c r="P371" s="7" t="s">
        <v>107</v>
      </c>
      <c r="Q371" s="7" t="s">
        <v>860</v>
      </c>
      <c r="R371" s="7">
        <v>500</v>
      </c>
      <c r="S371" s="7" t="s">
        <v>94</v>
      </c>
      <c r="T371" s="7" t="s">
        <v>858</v>
      </c>
      <c r="AE371" s="7">
        <v>0</v>
      </c>
      <c r="AF371" s="7">
        <v>0</v>
      </c>
      <c r="AG371" s="7">
        <v>0</v>
      </c>
      <c r="AH371" s="7">
        <v>0</v>
      </c>
      <c r="AI371" s="7">
        <v>0</v>
      </c>
      <c r="AJ371" s="7">
        <v>0</v>
      </c>
      <c r="AK371" s="7">
        <v>0</v>
      </c>
      <c r="AL371" s="7">
        <v>1</v>
      </c>
      <c r="AM371" s="7">
        <v>0</v>
      </c>
      <c r="AN371" s="7" t="s">
        <v>83</v>
      </c>
      <c r="AO371" s="7">
        <v>0</v>
      </c>
      <c r="AP371" s="7">
        <v>1000</v>
      </c>
      <c r="AQ371" s="7">
        <v>500</v>
      </c>
      <c r="AT371" s="7" t="s">
        <v>206</v>
      </c>
      <c r="AU371" s="7">
        <v>942</v>
      </c>
      <c r="AV371" s="7">
        <v>0</v>
      </c>
      <c r="AW371" s="7">
        <v>0</v>
      </c>
      <c r="AX371" s="7">
        <v>0</v>
      </c>
      <c r="AY371" s="7">
        <v>0</v>
      </c>
    </row>
    <row r="372" spans="1:51" ht="13.5" customHeight="1" x14ac:dyDescent="0.25">
      <c r="A372" s="7" t="s">
        <v>861</v>
      </c>
      <c r="B372" s="8"/>
      <c r="C372" s="8"/>
      <c r="D372" s="7" t="s">
        <v>91</v>
      </c>
      <c r="E372" s="7" t="s">
        <v>116</v>
      </c>
      <c r="F372" s="8"/>
      <c r="G372" s="8"/>
      <c r="H372" s="8"/>
      <c r="I372" s="8"/>
      <c r="J372" s="8"/>
      <c r="K372" s="8"/>
      <c r="L372" s="8"/>
      <c r="M372" s="8"/>
      <c r="N372" s="7">
        <v>7</v>
      </c>
      <c r="O372" s="7" t="s">
        <v>103</v>
      </c>
      <c r="P372" s="7">
        <v>1</v>
      </c>
      <c r="Q372" s="7" t="s">
        <v>862</v>
      </c>
      <c r="R372" s="7">
        <v>17750</v>
      </c>
      <c r="S372" s="7" t="s">
        <v>94</v>
      </c>
      <c r="T372" s="7" t="s">
        <v>858</v>
      </c>
      <c r="AE372" s="7">
        <v>0</v>
      </c>
      <c r="AF372" s="7">
        <v>0</v>
      </c>
      <c r="AG372" s="7">
        <v>1</v>
      </c>
      <c r="AH372" s="7">
        <v>0</v>
      </c>
      <c r="AI372" s="7">
        <v>0</v>
      </c>
      <c r="AJ372" s="7">
        <v>0</v>
      </c>
      <c r="AK372" s="7">
        <v>0</v>
      </c>
      <c r="AL372" s="7">
        <v>0</v>
      </c>
      <c r="AM372" s="7">
        <v>0</v>
      </c>
      <c r="AN372" s="7" t="s">
        <v>91</v>
      </c>
      <c r="AO372" s="7">
        <v>1</v>
      </c>
      <c r="AP372" s="7">
        <v>35000</v>
      </c>
      <c r="AQ372" s="7">
        <v>17750</v>
      </c>
      <c r="AT372" s="7" t="s">
        <v>206</v>
      </c>
      <c r="AU372" s="7">
        <v>943</v>
      </c>
      <c r="AV372" s="7">
        <v>0</v>
      </c>
      <c r="AW372" s="7">
        <v>0</v>
      </c>
      <c r="AX372" s="7">
        <v>0</v>
      </c>
      <c r="AY372" s="7">
        <v>0</v>
      </c>
    </row>
    <row r="373" spans="1:51" ht="13.5" customHeight="1" x14ac:dyDescent="0.25">
      <c r="A373" s="7" t="s">
        <v>863</v>
      </c>
      <c r="B373" s="8"/>
      <c r="C373" s="8"/>
      <c r="D373" s="7" t="s">
        <v>236</v>
      </c>
      <c r="E373" s="7" t="s">
        <v>265</v>
      </c>
      <c r="F373" s="8"/>
      <c r="G373" s="8"/>
      <c r="H373" s="8"/>
      <c r="I373" s="8"/>
      <c r="J373" s="8"/>
      <c r="K373" s="8"/>
      <c r="L373" s="8"/>
      <c r="M373" s="8"/>
      <c r="N373" s="7">
        <v>22</v>
      </c>
      <c r="O373" s="7" t="s">
        <v>146</v>
      </c>
      <c r="P373" s="7">
        <v>8</v>
      </c>
      <c r="S373" s="7" t="s">
        <v>237</v>
      </c>
      <c r="T373" s="7" t="s">
        <v>864</v>
      </c>
      <c r="AD373" s="8" t="s">
        <v>865</v>
      </c>
      <c r="AE373" s="7">
        <v>0</v>
      </c>
      <c r="AF373" s="7">
        <v>1</v>
      </c>
      <c r="AG373" s="7">
        <v>0</v>
      </c>
      <c r="AH373" s="7">
        <v>0</v>
      </c>
      <c r="AI373" s="7">
        <v>0</v>
      </c>
      <c r="AJ373" s="7">
        <v>0</v>
      </c>
      <c r="AK373" s="7">
        <v>0</v>
      </c>
      <c r="AL373" s="7">
        <v>0</v>
      </c>
      <c r="AM373" s="7">
        <v>0</v>
      </c>
      <c r="AN373" s="7" t="s">
        <v>85</v>
      </c>
      <c r="AO373" s="7">
        <v>8</v>
      </c>
      <c r="AP373" s="7">
        <v>0</v>
      </c>
      <c r="AQ373" s="7">
        <v>0</v>
      </c>
      <c r="AT373" s="7" t="s">
        <v>206</v>
      </c>
      <c r="AU373" s="7">
        <v>945</v>
      </c>
      <c r="AV373" s="7">
        <v>0</v>
      </c>
      <c r="AW373" s="7">
        <v>0</v>
      </c>
      <c r="AX373" s="7">
        <v>0</v>
      </c>
      <c r="AY373" s="7">
        <v>0</v>
      </c>
    </row>
    <row r="374" spans="1:51" ht="13.5" customHeight="1" x14ac:dyDescent="0.25">
      <c r="A374" s="7" t="s">
        <v>866</v>
      </c>
      <c r="B374" s="8"/>
      <c r="C374" s="8"/>
      <c r="D374" s="7" t="s">
        <v>120</v>
      </c>
      <c r="E374" s="7" t="s">
        <v>84</v>
      </c>
      <c r="F374" s="8"/>
      <c r="G374" s="8"/>
      <c r="H374" s="8"/>
      <c r="I374" s="8"/>
      <c r="J374" s="8"/>
      <c r="K374" s="8"/>
      <c r="L374" s="8"/>
      <c r="M374" s="8"/>
      <c r="N374" s="7">
        <v>20</v>
      </c>
      <c r="O374" s="7" t="s">
        <v>85</v>
      </c>
      <c r="P374" s="7">
        <v>2</v>
      </c>
      <c r="S374" s="7" t="s">
        <v>237</v>
      </c>
      <c r="T374" s="7" t="s">
        <v>864</v>
      </c>
      <c r="AD374" s="8" t="s">
        <v>867</v>
      </c>
      <c r="AE374" s="7">
        <v>1</v>
      </c>
      <c r="AF374" s="7">
        <v>0</v>
      </c>
      <c r="AG374" s="7">
        <v>0</v>
      </c>
      <c r="AH374" s="7">
        <v>0</v>
      </c>
      <c r="AI374" s="7">
        <v>0</v>
      </c>
      <c r="AJ374" s="7">
        <v>0</v>
      </c>
      <c r="AK374" s="7">
        <v>0</v>
      </c>
      <c r="AL374" s="7">
        <v>1</v>
      </c>
      <c r="AM374" s="7">
        <v>0</v>
      </c>
      <c r="AN374" s="7" t="s">
        <v>120</v>
      </c>
      <c r="AO374" s="7">
        <v>2</v>
      </c>
      <c r="AP374" s="7">
        <v>0</v>
      </c>
      <c r="AQ374" s="7">
        <v>0</v>
      </c>
      <c r="AT374" s="7" t="s">
        <v>206</v>
      </c>
      <c r="AU374" s="7">
        <v>946</v>
      </c>
      <c r="AV374" s="7">
        <v>0</v>
      </c>
      <c r="AW374" s="7">
        <v>0</v>
      </c>
      <c r="AX374" s="7">
        <v>0</v>
      </c>
      <c r="AY374" s="7">
        <v>0</v>
      </c>
    </row>
    <row r="375" spans="1:51" ht="13.5" customHeight="1" x14ac:dyDescent="0.25">
      <c r="A375" s="7" t="s">
        <v>868</v>
      </c>
      <c r="B375" s="8"/>
      <c r="C375" s="8"/>
      <c r="D375" s="7" t="s">
        <v>91</v>
      </c>
      <c r="E375" s="7" t="s">
        <v>99</v>
      </c>
      <c r="F375" s="7" t="s">
        <v>92</v>
      </c>
      <c r="G375" s="8"/>
      <c r="H375" s="8"/>
      <c r="I375" s="8"/>
      <c r="J375" s="8"/>
      <c r="K375" s="8"/>
      <c r="L375" s="8"/>
      <c r="M375" s="8"/>
      <c r="N375" s="7">
        <v>9</v>
      </c>
      <c r="O375" s="7" t="s">
        <v>143</v>
      </c>
      <c r="P375" s="7">
        <v>4</v>
      </c>
      <c r="Q375" s="7" t="s">
        <v>869</v>
      </c>
      <c r="R375" s="7">
        <v>8300</v>
      </c>
      <c r="S375" s="7" t="s">
        <v>94</v>
      </c>
      <c r="T375" s="7" t="s">
        <v>864</v>
      </c>
      <c r="AE375" s="7">
        <v>0</v>
      </c>
      <c r="AF375" s="7">
        <v>0</v>
      </c>
      <c r="AG375" s="7">
        <v>0</v>
      </c>
      <c r="AH375" s="7">
        <v>0</v>
      </c>
      <c r="AI375" s="7">
        <v>1</v>
      </c>
      <c r="AJ375" s="7">
        <v>0</v>
      </c>
      <c r="AK375" s="7">
        <v>0</v>
      </c>
      <c r="AL375" s="7">
        <v>0</v>
      </c>
      <c r="AM375" s="7">
        <v>1</v>
      </c>
      <c r="AN375" s="7" t="s">
        <v>91</v>
      </c>
      <c r="AO375" s="7">
        <v>4</v>
      </c>
      <c r="AP375" s="7">
        <v>16600</v>
      </c>
      <c r="AQ375" s="7">
        <v>8300</v>
      </c>
      <c r="AT375" s="7" t="s">
        <v>206</v>
      </c>
      <c r="AU375" s="7">
        <v>947</v>
      </c>
      <c r="AV375" s="7">
        <v>0</v>
      </c>
      <c r="AW375" s="7">
        <v>0</v>
      </c>
      <c r="AX375" s="7">
        <v>0</v>
      </c>
      <c r="AY375" s="7">
        <v>0</v>
      </c>
    </row>
    <row r="376" spans="1:51" ht="13.5" customHeight="1" x14ac:dyDescent="0.25">
      <c r="A376" s="7" t="s">
        <v>870</v>
      </c>
      <c r="B376" s="8"/>
      <c r="C376" s="8"/>
      <c r="D376" s="7" t="s">
        <v>120</v>
      </c>
      <c r="E376" s="7" t="s">
        <v>126</v>
      </c>
      <c r="F376" s="7" t="s">
        <v>92</v>
      </c>
      <c r="G376" s="8"/>
      <c r="H376" s="8"/>
      <c r="I376" s="8"/>
      <c r="J376" s="8"/>
      <c r="K376" s="8"/>
      <c r="L376" s="8"/>
      <c r="M376" s="8"/>
      <c r="N376" s="7">
        <v>12</v>
      </c>
      <c r="O376" s="7" t="s">
        <v>85</v>
      </c>
      <c r="P376" s="7">
        <v>8</v>
      </c>
      <c r="S376" s="7" t="s">
        <v>117</v>
      </c>
      <c r="T376" s="7" t="s">
        <v>864</v>
      </c>
      <c r="AC376" s="8" t="s">
        <v>871</v>
      </c>
      <c r="AE376" s="7">
        <v>0</v>
      </c>
      <c r="AF376" s="7">
        <v>0</v>
      </c>
      <c r="AG376" s="7">
        <v>0</v>
      </c>
      <c r="AH376" s="7">
        <v>1</v>
      </c>
      <c r="AI376" s="7">
        <v>0</v>
      </c>
      <c r="AJ376" s="7">
        <v>0</v>
      </c>
      <c r="AK376" s="7">
        <v>0</v>
      </c>
      <c r="AL376" s="7">
        <v>0</v>
      </c>
      <c r="AM376" s="7">
        <v>1</v>
      </c>
      <c r="AN376" s="7" t="s">
        <v>120</v>
      </c>
      <c r="AO376" s="7">
        <v>8</v>
      </c>
      <c r="AP376" s="7">
        <v>0</v>
      </c>
      <c r="AQ376" s="7">
        <v>0</v>
      </c>
      <c r="AS376" s="8" t="s">
        <v>871</v>
      </c>
      <c r="AT376" s="7" t="s">
        <v>206</v>
      </c>
      <c r="AU376" s="7">
        <v>948</v>
      </c>
      <c r="AV376" s="7">
        <v>0</v>
      </c>
      <c r="AW376" s="7">
        <v>0</v>
      </c>
      <c r="AX376" s="7">
        <v>0</v>
      </c>
      <c r="AY376" s="7">
        <v>0</v>
      </c>
    </row>
    <row r="377" spans="1:51" ht="13.5" customHeight="1" x14ac:dyDescent="0.25">
      <c r="A377" s="7" t="s">
        <v>872</v>
      </c>
      <c r="B377" s="8"/>
      <c r="C377" s="8"/>
      <c r="D377" s="7" t="s">
        <v>120</v>
      </c>
      <c r="E377" s="7" t="s">
        <v>126</v>
      </c>
      <c r="F377" s="8"/>
      <c r="G377" s="8"/>
      <c r="H377" s="8"/>
      <c r="I377" s="8"/>
      <c r="J377" s="8"/>
      <c r="K377" s="8"/>
      <c r="L377" s="8"/>
      <c r="M377" s="8"/>
      <c r="N377" s="7">
        <v>20</v>
      </c>
      <c r="O377" s="7" t="s">
        <v>85</v>
      </c>
      <c r="P377" s="7" t="s">
        <v>873</v>
      </c>
      <c r="S377" s="7" t="s">
        <v>237</v>
      </c>
      <c r="T377" s="7" t="s">
        <v>874</v>
      </c>
      <c r="AD377" s="8" t="s">
        <v>875</v>
      </c>
      <c r="AE377" s="7">
        <v>1</v>
      </c>
      <c r="AF377" s="7">
        <v>0</v>
      </c>
      <c r="AG377" s="7">
        <v>0</v>
      </c>
      <c r="AH377" s="7">
        <v>1</v>
      </c>
      <c r="AI377" s="7">
        <v>0</v>
      </c>
      <c r="AJ377" s="7">
        <v>0</v>
      </c>
      <c r="AK377" s="7">
        <v>0</v>
      </c>
      <c r="AL377" s="7">
        <v>0</v>
      </c>
      <c r="AM377" s="7">
        <v>0</v>
      </c>
      <c r="AN377" s="7" t="s">
        <v>120</v>
      </c>
      <c r="AO377" s="7">
        <v>1</v>
      </c>
      <c r="AP377" s="7">
        <v>0</v>
      </c>
      <c r="AQ377" s="7">
        <v>0</v>
      </c>
      <c r="AT377" s="7" t="s">
        <v>206</v>
      </c>
      <c r="AU377" s="7">
        <v>949</v>
      </c>
      <c r="AV377" s="7">
        <v>0</v>
      </c>
      <c r="AW377" s="7">
        <v>0</v>
      </c>
      <c r="AX377" s="7">
        <v>0</v>
      </c>
      <c r="AY377" s="7">
        <v>0</v>
      </c>
    </row>
    <row r="378" spans="1:51" ht="13.5" customHeight="1" x14ac:dyDescent="0.25">
      <c r="A378" s="7" t="s">
        <v>876</v>
      </c>
      <c r="B378" s="8"/>
      <c r="C378" s="8"/>
      <c r="D378" s="7" t="s">
        <v>91</v>
      </c>
      <c r="E378" s="7" t="s">
        <v>157</v>
      </c>
      <c r="G378" s="8"/>
      <c r="H378" s="8"/>
      <c r="J378" s="8"/>
      <c r="K378" s="10" t="s">
        <v>877</v>
      </c>
      <c r="L378" s="11"/>
      <c r="M378" s="11"/>
      <c r="N378" s="7">
        <v>10</v>
      </c>
      <c r="O378" s="7" t="s">
        <v>103</v>
      </c>
      <c r="P378" s="7">
        <v>1</v>
      </c>
      <c r="Q378" s="7" t="s">
        <v>878</v>
      </c>
      <c r="R378" s="7">
        <v>1000</v>
      </c>
      <c r="S378" s="7" t="s">
        <v>94</v>
      </c>
      <c r="T378" s="7" t="s">
        <v>879</v>
      </c>
      <c r="AE378" s="7">
        <v>0</v>
      </c>
      <c r="AF378" s="7">
        <v>0</v>
      </c>
      <c r="AG378" s="7">
        <v>0</v>
      </c>
      <c r="AH378" s="7">
        <v>0</v>
      </c>
      <c r="AI378" s="7">
        <v>0</v>
      </c>
      <c r="AJ378" s="7">
        <v>0</v>
      </c>
      <c r="AK378" s="7">
        <v>1</v>
      </c>
      <c r="AL378" s="7">
        <v>0</v>
      </c>
      <c r="AM378" s="7">
        <v>0</v>
      </c>
      <c r="AN378" s="7" t="s">
        <v>91</v>
      </c>
      <c r="AO378" s="7">
        <v>1</v>
      </c>
      <c r="AP378" s="7">
        <v>2000</v>
      </c>
      <c r="AQ378" s="7">
        <v>1000</v>
      </c>
      <c r="AT378" s="7" t="s">
        <v>206</v>
      </c>
      <c r="AU378" s="7">
        <v>950</v>
      </c>
      <c r="AV378" s="7">
        <v>0</v>
      </c>
      <c r="AW378" s="7">
        <v>0</v>
      </c>
      <c r="AX378" s="7">
        <v>0</v>
      </c>
      <c r="AY378" s="7">
        <v>0</v>
      </c>
    </row>
    <row r="379" spans="1:51" ht="13.5" customHeight="1" x14ac:dyDescent="0.25">
      <c r="A379" s="7" t="s">
        <v>880</v>
      </c>
      <c r="B379" s="8"/>
      <c r="C379" s="8"/>
      <c r="D379" s="7" t="s">
        <v>83</v>
      </c>
      <c r="E379" s="7" t="s">
        <v>84</v>
      </c>
      <c r="F379" s="8"/>
      <c r="G379" s="8"/>
      <c r="H379" s="8"/>
      <c r="I379" s="8"/>
      <c r="J379" s="8"/>
      <c r="K379" s="8"/>
      <c r="L379" s="8"/>
      <c r="M379" s="8"/>
      <c r="N379" s="7">
        <v>3</v>
      </c>
      <c r="O379" s="7" t="s">
        <v>643</v>
      </c>
      <c r="P379" s="7" t="s">
        <v>107</v>
      </c>
      <c r="Q379" s="7" t="s">
        <v>881</v>
      </c>
      <c r="R379" s="7">
        <v>3000</v>
      </c>
      <c r="S379" s="7" t="s">
        <v>94</v>
      </c>
      <c r="T379" s="7" t="s">
        <v>879</v>
      </c>
      <c r="AE379" s="7">
        <v>0</v>
      </c>
      <c r="AF379" s="7">
        <v>0</v>
      </c>
      <c r="AG379" s="7">
        <v>0</v>
      </c>
      <c r="AH379" s="7">
        <v>0</v>
      </c>
      <c r="AI379" s="7">
        <v>0</v>
      </c>
      <c r="AJ379" s="7">
        <v>0</v>
      </c>
      <c r="AK379" s="7">
        <v>0</v>
      </c>
      <c r="AL379" s="7">
        <v>1</v>
      </c>
      <c r="AM379" s="7">
        <v>0</v>
      </c>
      <c r="AN379" s="7" t="s">
        <v>83</v>
      </c>
      <c r="AO379" s="7">
        <v>0</v>
      </c>
      <c r="AP379" s="7">
        <v>6000</v>
      </c>
      <c r="AQ379" s="7">
        <v>3000</v>
      </c>
      <c r="AT379" s="7" t="s">
        <v>206</v>
      </c>
      <c r="AU379" s="7">
        <v>951</v>
      </c>
      <c r="AV379" s="7">
        <v>0</v>
      </c>
      <c r="AW379" s="7">
        <v>0</v>
      </c>
      <c r="AX379" s="7">
        <v>0</v>
      </c>
      <c r="AY379" s="7">
        <v>0</v>
      </c>
    </row>
    <row r="380" spans="1:51" ht="13.5" customHeight="1" x14ac:dyDescent="0.25">
      <c r="A380" s="7" t="s">
        <v>882</v>
      </c>
      <c r="B380" s="8"/>
      <c r="C380" s="8"/>
      <c r="D380" s="7" t="s">
        <v>91</v>
      </c>
      <c r="E380" s="7" t="s">
        <v>126</v>
      </c>
      <c r="F380" s="8"/>
      <c r="G380" s="8"/>
      <c r="H380" s="8"/>
      <c r="I380" s="8"/>
      <c r="J380" s="8"/>
      <c r="K380" s="8"/>
      <c r="L380" s="8"/>
      <c r="M380" s="8"/>
      <c r="N380" s="7">
        <v>12</v>
      </c>
      <c r="O380" s="7" t="s">
        <v>196</v>
      </c>
      <c r="P380" s="7">
        <v>15</v>
      </c>
      <c r="Q380" s="7" t="s">
        <v>883</v>
      </c>
      <c r="R380" s="7">
        <v>9385</v>
      </c>
      <c r="S380" s="7" t="s">
        <v>185</v>
      </c>
      <c r="T380" s="7" t="s">
        <v>879</v>
      </c>
      <c r="AE380" s="7">
        <v>0</v>
      </c>
      <c r="AF380" s="7">
        <v>0</v>
      </c>
      <c r="AG380" s="7">
        <v>0</v>
      </c>
      <c r="AH380" s="7">
        <v>1</v>
      </c>
      <c r="AI380" s="7">
        <v>0</v>
      </c>
      <c r="AJ380" s="7">
        <v>0</v>
      </c>
      <c r="AK380" s="7">
        <v>0</v>
      </c>
      <c r="AL380" s="7">
        <v>0</v>
      </c>
      <c r="AM380" s="7">
        <v>0</v>
      </c>
      <c r="AN380" s="7" t="s">
        <v>91</v>
      </c>
      <c r="AO380" s="7">
        <v>15</v>
      </c>
      <c r="AP380" s="7">
        <v>18770</v>
      </c>
      <c r="AQ380" s="7">
        <v>9385</v>
      </c>
      <c r="AS380" s="7" t="s">
        <v>884</v>
      </c>
      <c r="AT380" s="7" t="s">
        <v>206</v>
      </c>
      <c r="AU380" s="7">
        <v>952</v>
      </c>
      <c r="AV380" s="7">
        <v>0</v>
      </c>
      <c r="AW380" s="7">
        <v>0</v>
      </c>
      <c r="AX380" s="7">
        <v>0</v>
      </c>
      <c r="AY380" s="7">
        <v>0</v>
      </c>
    </row>
    <row r="381" spans="1:51" ht="13.5" customHeight="1" x14ac:dyDescent="0.25">
      <c r="A381" s="7" t="s">
        <v>885</v>
      </c>
      <c r="C381" s="7" t="s">
        <v>886</v>
      </c>
      <c r="D381" s="10" t="s">
        <v>120</v>
      </c>
      <c r="E381" s="10" t="s">
        <v>486</v>
      </c>
      <c r="F381" s="11"/>
      <c r="G381" s="11"/>
      <c r="H381" s="11"/>
      <c r="I381" s="11"/>
      <c r="J381" s="11"/>
      <c r="K381" s="11"/>
      <c r="L381" s="11"/>
      <c r="M381" s="8"/>
      <c r="N381" s="7">
        <v>20</v>
      </c>
      <c r="O381" s="7" t="s">
        <v>85</v>
      </c>
      <c r="P381" s="7" t="s">
        <v>107</v>
      </c>
      <c r="S381" s="7" t="s">
        <v>237</v>
      </c>
      <c r="T381" s="7" t="s">
        <v>887</v>
      </c>
      <c r="AD381" s="7" t="s">
        <v>888</v>
      </c>
      <c r="AE381" s="7">
        <v>1</v>
      </c>
      <c r="AF381" s="7">
        <v>0</v>
      </c>
      <c r="AG381" s="7">
        <v>0</v>
      </c>
      <c r="AH381" s="7">
        <v>0</v>
      </c>
      <c r="AI381" s="7">
        <v>0</v>
      </c>
      <c r="AJ381" s="7">
        <v>0</v>
      </c>
      <c r="AK381" s="7">
        <v>0</v>
      </c>
      <c r="AL381" s="7">
        <v>0</v>
      </c>
      <c r="AM381" s="7">
        <v>0</v>
      </c>
      <c r="AN381" s="7" t="s">
        <v>120</v>
      </c>
      <c r="AO381" s="7">
        <v>0</v>
      </c>
      <c r="AP381" s="7">
        <v>0</v>
      </c>
      <c r="AQ381" s="7">
        <v>0</v>
      </c>
      <c r="AT381" s="7" t="s">
        <v>206</v>
      </c>
      <c r="AU381" s="7">
        <v>953</v>
      </c>
      <c r="AV381" s="7">
        <v>0</v>
      </c>
      <c r="AW381" s="7">
        <v>0</v>
      </c>
      <c r="AX381" s="7">
        <v>0</v>
      </c>
      <c r="AY381" s="7">
        <v>0</v>
      </c>
    </row>
    <row r="382" spans="1:51" ht="13.5" customHeight="1" x14ac:dyDescent="0.25">
      <c r="A382" s="7" t="s">
        <v>889</v>
      </c>
      <c r="B382" s="8"/>
      <c r="C382" s="8"/>
      <c r="D382" s="7" t="s">
        <v>91</v>
      </c>
      <c r="E382" s="7" t="s">
        <v>126</v>
      </c>
      <c r="F382" s="8"/>
      <c r="G382" s="8"/>
      <c r="H382" s="8"/>
      <c r="I382" s="8"/>
      <c r="J382" s="8"/>
      <c r="K382" s="8"/>
      <c r="L382" s="8"/>
      <c r="M382" s="8"/>
      <c r="N382" s="7">
        <v>7</v>
      </c>
      <c r="O382" s="7" t="s">
        <v>85</v>
      </c>
      <c r="P382" s="7">
        <v>3</v>
      </c>
      <c r="Q382" s="7" t="s">
        <v>890</v>
      </c>
      <c r="R382" s="7">
        <v>6352</v>
      </c>
      <c r="S382" s="7" t="s">
        <v>87</v>
      </c>
      <c r="T382" s="7" t="s">
        <v>887</v>
      </c>
      <c r="AE382" s="7">
        <v>0</v>
      </c>
      <c r="AF382" s="7">
        <v>0</v>
      </c>
      <c r="AG382" s="7">
        <v>0</v>
      </c>
      <c r="AH382" s="7">
        <v>1</v>
      </c>
      <c r="AI382" s="7">
        <v>0</v>
      </c>
      <c r="AJ382" s="7">
        <v>0</v>
      </c>
      <c r="AK382" s="7">
        <v>0</v>
      </c>
      <c r="AL382" s="7">
        <v>0</v>
      </c>
      <c r="AM382" s="7">
        <v>0</v>
      </c>
      <c r="AN382" s="7" t="s">
        <v>91</v>
      </c>
      <c r="AO382" s="7">
        <v>3</v>
      </c>
      <c r="AP382" s="7">
        <v>12392</v>
      </c>
      <c r="AQ382" s="7">
        <v>6352</v>
      </c>
      <c r="AS382" s="7" t="s">
        <v>891</v>
      </c>
      <c r="AT382" s="7" t="s">
        <v>206</v>
      </c>
      <c r="AU382" s="7">
        <v>954</v>
      </c>
      <c r="AV382" s="7">
        <v>0</v>
      </c>
      <c r="AW382" s="7">
        <v>0</v>
      </c>
      <c r="AX382" s="7">
        <v>0</v>
      </c>
      <c r="AY382" s="7">
        <v>0</v>
      </c>
    </row>
    <row r="383" spans="1:51" ht="13.5" customHeight="1" x14ac:dyDescent="0.25">
      <c r="A383" s="7" t="s">
        <v>892</v>
      </c>
      <c r="B383" s="8"/>
      <c r="C383" s="8"/>
      <c r="D383" s="7" t="s">
        <v>287</v>
      </c>
      <c r="E383" s="7" t="s">
        <v>116</v>
      </c>
      <c r="F383" s="8"/>
      <c r="G383" s="8"/>
      <c r="H383" s="8"/>
      <c r="I383" s="8"/>
      <c r="J383" s="8"/>
      <c r="K383" s="8"/>
      <c r="L383" s="8"/>
      <c r="M383" s="8"/>
      <c r="N383" s="7">
        <v>20</v>
      </c>
      <c r="O383" s="7" t="s">
        <v>85</v>
      </c>
      <c r="P383" s="7">
        <v>5</v>
      </c>
      <c r="S383" s="7" t="s">
        <v>237</v>
      </c>
      <c r="T383" s="7" t="s">
        <v>887</v>
      </c>
      <c r="AD383" s="7" t="s">
        <v>893</v>
      </c>
      <c r="AE383" s="7">
        <v>1</v>
      </c>
      <c r="AF383" s="7">
        <v>0</v>
      </c>
      <c r="AG383" s="7">
        <v>1</v>
      </c>
      <c r="AH383" s="7">
        <v>0</v>
      </c>
      <c r="AI383" s="7">
        <v>0</v>
      </c>
      <c r="AJ383" s="7">
        <v>0</v>
      </c>
      <c r="AK383" s="7">
        <v>0</v>
      </c>
      <c r="AL383" s="7">
        <v>0</v>
      </c>
      <c r="AM383" s="7">
        <v>0</v>
      </c>
      <c r="AN383" s="7" t="s">
        <v>85</v>
      </c>
      <c r="AO383" s="7">
        <v>5</v>
      </c>
      <c r="AP383" s="7">
        <v>0</v>
      </c>
      <c r="AQ383" s="7">
        <v>0</v>
      </c>
      <c r="AT383" s="7" t="s">
        <v>206</v>
      </c>
      <c r="AU383" s="7">
        <v>955</v>
      </c>
      <c r="AV383" s="7">
        <v>0</v>
      </c>
      <c r="AW383" s="7">
        <v>0</v>
      </c>
      <c r="AX383" s="7">
        <v>0</v>
      </c>
      <c r="AY383" s="7">
        <v>0</v>
      </c>
    </row>
    <row r="384" spans="1:51" ht="13.5" customHeight="1" x14ac:dyDescent="0.25">
      <c r="A384" s="7" t="s">
        <v>894</v>
      </c>
      <c r="B384" s="8"/>
      <c r="C384" s="8"/>
      <c r="D384" s="7" t="s">
        <v>83</v>
      </c>
      <c r="E384" s="7" t="s">
        <v>116</v>
      </c>
      <c r="F384" s="8"/>
      <c r="G384" s="8"/>
      <c r="H384" s="8"/>
      <c r="I384" s="8"/>
      <c r="J384" s="8"/>
      <c r="K384" s="8"/>
      <c r="L384" s="8"/>
      <c r="M384" s="8"/>
      <c r="N384" s="7">
        <v>5</v>
      </c>
      <c r="O384" s="7" t="s">
        <v>85</v>
      </c>
      <c r="P384" s="7">
        <v>2</v>
      </c>
      <c r="Q384" s="7" t="s">
        <v>895</v>
      </c>
      <c r="R384" s="7">
        <v>3140</v>
      </c>
      <c r="S384" s="7" t="s">
        <v>87</v>
      </c>
      <c r="T384" s="7" t="s">
        <v>887</v>
      </c>
      <c r="AE384" s="7">
        <v>0</v>
      </c>
      <c r="AF384" s="7">
        <v>0</v>
      </c>
      <c r="AG384" s="7">
        <v>1</v>
      </c>
      <c r="AH384" s="7">
        <v>0</v>
      </c>
      <c r="AI384" s="7">
        <v>0</v>
      </c>
      <c r="AJ384" s="7">
        <v>0</v>
      </c>
      <c r="AK384" s="7">
        <v>0</v>
      </c>
      <c r="AL384" s="7">
        <v>0</v>
      </c>
      <c r="AM384" s="7">
        <v>0</v>
      </c>
      <c r="AN384" s="7" t="s">
        <v>83</v>
      </c>
      <c r="AO384" s="7">
        <v>2</v>
      </c>
      <c r="AP384" s="7">
        <v>5940</v>
      </c>
      <c r="AQ384" s="7">
        <v>3140</v>
      </c>
      <c r="AS384" s="7" t="s">
        <v>896</v>
      </c>
      <c r="AT384" s="7" t="s">
        <v>206</v>
      </c>
      <c r="AU384" s="7">
        <v>956</v>
      </c>
      <c r="AV384" s="7">
        <v>0</v>
      </c>
      <c r="AW384" s="7">
        <v>0</v>
      </c>
      <c r="AX384" s="7">
        <v>0</v>
      </c>
      <c r="AY384" s="7">
        <v>0</v>
      </c>
    </row>
    <row r="385" spans="1:51" ht="13.5" customHeight="1" x14ac:dyDescent="0.25">
      <c r="A385" s="7" t="s">
        <v>897</v>
      </c>
      <c r="B385" s="8"/>
      <c r="C385" s="8"/>
      <c r="D385" s="7" t="s">
        <v>120</v>
      </c>
      <c r="E385" s="7" t="s">
        <v>116</v>
      </c>
      <c r="F385" s="8"/>
      <c r="G385" s="8"/>
      <c r="H385" s="8"/>
      <c r="I385" s="8"/>
      <c r="J385" s="8"/>
      <c r="K385" s="8"/>
      <c r="L385" s="8"/>
      <c r="M385" s="8"/>
      <c r="N385" s="7">
        <v>20</v>
      </c>
      <c r="O385" s="7" t="s">
        <v>146</v>
      </c>
      <c r="P385" s="7">
        <v>3</v>
      </c>
      <c r="S385" s="7" t="s">
        <v>237</v>
      </c>
      <c r="T385" s="7" t="s">
        <v>898</v>
      </c>
      <c r="AD385" s="8" t="s">
        <v>899</v>
      </c>
      <c r="AE385" s="7">
        <v>1</v>
      </c>
      <c r="AF385" s="7">
        <v>0</v>
      </c>
      <c r="AG385" s="7">
        <v>1</v>
      </c>
      <c r="AH385" s="7">
        <v>0</v>
      </c>
      <c r="AI385" s="7">
        <v>0</v>
      </c>
      <c r="AJ385" s="7">
        <v>0</v>
      </c>
      <c r="AK385" s="7">
        <v>0</v>
      </c>
      <c r="AL385" s="7">
        <v>0</v>
      </c>
      <c r="AM385" s="7">
        <v>0</v>
      </c>
      <c r="AN385" s="7" t="s">
        <v>120</v>
      </c>
      <c r="AO385" s="7">
        <v>3</v>
      </c>
      <c r="AP385" s="7">
        <v>0</v>
      </c>
      <c r="AQ385" s="7">
        <v>0</v>
      </c>
      <c r="AT385" s="7" t="s">
        <v>206</v>
      </c>
      <c r="AU385" s="7">
        <v>959</v>
      </c>
      <c r="AV385" s="7">
        <v>0</v>
      </c>
      <c r="AW385" s="7">
        <v>0</v>
      </c>
      <c r="AX385" s="7">
        <v>0</v>
      </c>
      <c r="AY385" s="7">
        <v>0</v>
      </c>
    </row>
    <row r="386" spans="1:51" ht="13.5" customHeight="1" x14ac:dyDescent="0.25">
      <c r="A386" s="7" t="s">
        <v>900</v>
      </c>
      <c r="B386" s="8"/>
      <c r="C386" s="8"/>
      <c r="D386" s="7" t="s">
        <v>91</v>
      </c>
      <c r="E386" s="7" t="s">
        <v>116</v>
      </c>
      <c r="F386" s="8"/>
      <c r="G386" s="8"/>
      <c r="H386" s="8"/>
      <c r="I386" s="8"/>
      <c r="J386" s="8"/>
      <c r="K386" s="8"/>
      <c r="L386" s="8"/>
      <c r="M386" s="8"/>
      <c r="N386" s="7">
        <v>9</v>
      </c>
      <c r="O386" s="7" t="s">
        <v>85</v>
      </c>
      <c r="P386" s="7" t="s">
        <v>107</v>
      </c>
      <c r="Q386" s="7" t="s">
        <v>901</v>
      </c>
      <c r="R386" s="7">
        <v>250</v>
      </c>
      <c r="S386" s="7" t="s">
        <v>94</v>
      </c>
      <c r="T386" s="7" t="s">
        <v>898</v>
      </c>
      <c r="AE386" s="7">
        <v>0</v>
      </c>
      <c r="AF386" s="7">
        <v>0</v>
      </c>
      <c r="AG386" s="7">
        <v>1</v>
      </c>
      <c r="AH386" s="7">
        <v>0</v>
      </c>
      <c r="AI386" s="7">
        <v>0</v>
      </c>
      <c r="AJ386" s="7">
        <v>0</v>
      </c>
      <c r="AK386" s="7">
        <v>0</v>
      </c>
      <c r="AL386" s="7">
        <v>0</v>
      </c>
      <c r="AM386" s="7">
        <v>0</v>
      </c>
      <c r="AN386" s="7" t="s">
        <v>91</v>
      </c>
      <c r="AO386" s="7">
        <v>0</v>
      </c>
      <c r="AP386" s="7">
        <v>500</v>
      </c>
      <c r="AQ386" s="7">
        <v>250</v>
      </c>
      <c r="AT386" s="7" t="s">
        <v>206</v>
      </c>
      <c r="AU386" s="7">
        <v>960</v>
      </c>
      <c r="AV386" s="7">
        <v>0</v>
      </c>
      <c r="AW386" s="7">
        <v>0</v>
      </c>
      <c r="AX386" s="7">
        <v>0</v>
      </c>
      <c r="AY386" s="7">
        <v>0</v>
      </c>
    </row>
    <row r="387" spans="1:51" ht="13.5" customHeight="1" x14ac:dyDescent="0.25">
      <c r="A387" s="7" t="s">
        <v>902</v>
      </c>
      <c r="B387" s="8"/>
      <c r="C387" s="8"/>
      <c r="D387" s="7" t="s">
        <v>83</v>
      </c>
      <c r="E387" s="7" t="s">
        <v>157</v>
      </c>
      <c r="F387" s="8"/>
      <c r="G387" s="8"/>
      <c r="H387" s="8"/>
      <c r="I387" s="8"/>
      <c r="J387" s="8"/>
      <c r="K387" s="8"/>
      <c r="L387" s="8"/>
      <c r="M387" s="8"/>
      <c r="N387" s="7">
        <v>5</v>
      </c>
      <c r="O387" s="7" t="s">
        <v>85</v>
      </c>
      <c r="P387" s="7">
        <v>2</v>
      </c>
      <c r="Q387" s="7" t="s">
        <v>903</v>
      </c>
      <c r="R387" s="7">
        <v>2700</v>
      </c>
      <c r="S387" s="7" t="s">
        <v>94</v>
      </c>
      <c r="T387" s="7" t="s">
        <v>898</v>
      </c>
      <c r="AE387" s="7">
        <v>0</v>
      </c>
      <c r="AF387" s="7">
        <v>0</v>
      </c>
      <c r="AG387" s="7">
        <v>0</v>
      </c>
      <c r="AH387" s="7">
        <v>0</v>
      </c>
      <c r="AI387" s="7">
        <v>0</v>
      </c>
      <c r="AJ387" s="7">
        <v>0</v>
      </c>
      <c r="AK387" s="7">
        <v>1</v>
      </c>
      <c r="AL387" s="7">
        <v>0</v>
      </c>
      <c r="AM387" s="7">
        <v>0</v>
      </c>
      <c r="AN387" s="7" t="s">
        <v>83</v>
      </c>
      <c r="AO387" s="7">
        <v>2</v>
      </c>
      <c r="AP387" s="7">
        <v>5400</v>
      </c>
      <c r="AQ387" s="7">
        <v>2700</v>
      </c>
      <c r="AT387" s="7" t="s">
        <v>206</v>
      </c>
      <c r="AU387" s="7">
        <v>962</v>
      </c>
      <c r="AV387" s="7">
        <v>0</v>
      </c>
      <c r="AW387" s="7">
        <v>0</v>
      </c>
      <c r="AX387" s="7">
        <v>0</v>
      </c>
      <c r="AY387" s="7">
        <v>0</v>
      </c>
    </row>
    <row r="388" spans="1:51" ht="13.5" customHeight="1" x14ac:dyDescent="0.25">
      <c r="A388" s="7" t="s">
        <v>904</v>
      </c>
      <c r="B388" s="8"/>
      <c r="C388" s="8"/>
      <c r="D388" s="7" t="s">
        <v>91</v>
      </c>
      <c r="E388" s="7" t="s">
        <v>157</v>
      </c>
      <c r="F388" s="8"/>
      <c r="G388" s="8"/>
      <c r="H388" s="8"/>
      <c r="I388" s="8"/>
      <c r="J388" s="8"/>
      <c r="K388" s="8"/>
      <c r="L388" s="8"/>
      <c r="M388" s="8"/>
      <c r="N388" s="7">
        <v>7</v>
      </c>
      <c r="O388" s="7" t="s">
        <v>85</v>
      </c>
      <c r="P388" s="7" t="s">
        <v>107</v>
      </c>
      <c r="Q388" s="7" t="s">
        <v>905</v>
      </c>
      <c r="R388" s="7">
        <v>500</v>
      </c>
      <c r="S388" s="7" t="s">
        <v>94</v>
      </c>
      <c r="T388" s="7" t="s">
        <v>898</v>
      </c>
      <c r="AE388" s="7">
        <v>0</v>
      </c>
      <c r="AF388" s="7">
        <v>0</v>
      </c>
      <c r="AG388" s="7">
        <v>0</v>
      </c>
      <c r="AH388" s="7">
        <v>0</v>
      </c>
      <c r="AI388" s="7">
        <v>0</v>
      </c>
      <c r="AJ388" s="7">
        <v>0</v>
      </c>
      <c r="AK388" s="7">
        <v>1</v>
      </c>
      <c r="AL388" s="7">
        <v>0</v>
      </c>
      <c r="AM388" s="7">
        <v>0</v>
      </c>
      <c r="AN388" s="7" t="s">
        <v>91</v>
      </c>
      <c r="AO388" s="7">
        <v>0</v>
      </c>
      <c r="AP388" s="7">
        <v>1000</v>
      </c>
      <c r="AQ388" s="7">
        <v>500</v>
      </c>
      <c r="AT388" s="7" t="s">
        <v>206</v>
      </c>
      <c r="AU388" s="7">
        <v>963</v>
      </c>
      <c r="AV388" s="7">
        <v>0</v>
      </c>
      <c r="AW388" s="7">
        <v>0</v>
      </c>
      <c r="AX388" s="7">
        <v>0</v>
      </c>
      <c r="AY388" s="7">
        <v>0</v>
      </c>
    </row>
    <row r="389" spans="1:51" ht="13.5" customHeight="1" x14ac:dyDescent="0.25">
      <c r="A389" s="7" t="s">
        <v>906</v>
      </c>
      <c r="B389" s="8"/>
      <c r="C389" s="8"/>
      <c r="D389" s="7" t="s">
        <v>83</v>
      </c>
      <c r="E389" s="7" t="s">
        <v>157</v>
      </c>
      <c r="F389" s="8"/>
      <c r="G389" s="8"/>
      <c r="H389" s="8"/>
      <c r="I389" s="8"/>
      <c r="J389" s="8"/>
      <c r="K389" s="8"/>
      <c r="L389" s="8"/>
      <c r="M389" s="8"/>
      <c r="N389" s="7">
        <v>5</v>
      </c>
      <c r="O389" s="7" t="s">
        <v>106</v>
      </c>
      <c r="P389" s="7" t="s">
        <v>107</v>
      </c>
      <c r="Q389" s="7" t="s">
        <v>907</v>
      </c>
      <c r="R389" s="7">
        <v>1500</v>
      </c>
      <c r="S389" s="7" t="s">
        <v>94</v>
      </c>
      <c r="T389" s="7" t="s">
        <v>898</v>
      </c>
      <c r="AE389" s="7">
        <v>0</v>
      </c>
      <c r="AF389" s="7">
        <v>0</v>
      </c>
      <c r="AG389" s="7">
        <v>0</v>
      </c>
      <c r="AH389" s="7">
        <v>0</v>
      </c>
      <c r="AI389" s="7">
        <v>0</v>
      </c>
      <c r="AJ389" s="7">
        <v>0</v>
      </c>
      <c r="AK389" s="7">
        <v>1</v>
      </c>
      <c r="AL389" s="7">
        <v>0</v>
      </c>
      <c r="AM389" s="7">
        <v>0</v>
      </c>
      <c r="AN389" s="7" t="s">
        <v>83</v>
      </c>
      <c r="AO389" s="7">
        <v>0</v>
      </c>
      <c r="AP389" s="7">
        <v>3000</v>
      </c>
      <c r="AQ389" s="7">
        <v>1500</v>
      </c>
      <c r="AT389" s="7" t="s">
        <v>206</v>
      </c>
      <c r="AU389" s="7">
        <v>964</v>
      </c>
      <c r="AV389" s="7">
        <v>0</v>
      </c>
      <c r="AW389" s="7">
        <v>0</v>
      </c>
      <c r="AX389" s="7">
        <v>0</v>
      </c>
      <c r="AY389" s="7">
        <v>0</v>
      </c>
    </row>
    <row r="390" spans="1:51" ht="13.5" customHeight="1" x14ac:dyDescent="0.25">
      <c r="A390" s="7" t="s">
        <v>908</v>
      </c>
      <c r="B390" s="8"/>
      <c r="C390" s="8"/>
      <c r="D390" s="7" t="s">
        <v>83</v>
      </c>
      <c r="E390" s="7" t="s">
        <v>99</v>
      </c>
      <c r="F390" s="8"/>
      <c r="G390" s="8"/>
      <c r="H390" s="8"/>
      <c r="I390" s="8"/>
      <c r="J390" s="8"/>
      <c r="K390" s="8"/>
      <c r="L390" s="8"/>
      <c r="M390" s="8"/>
      <c r="N390" s="7">
        <v>3</v>
      </c>
      <c r="O390" s="7" t="s">
        <v>85</v>
      </c>
      <c r="P390" s="7" t="s">
        <v>107</v>
      </c>
      <c r="Q390" s="8" t="s">
        <v>909</v>
      </c>
      <c r="R390" s="8">
        <v>750</v>
      </c>
      <c r="S390" s="7" t="s">
        <v>94</v>
      </c>
      <c r="T390" s="7" t="s">
        <v>898</v>
      </c>
      <c r="AE390" s="7">
        <v>0</v>
      </c>
      <c r="AF390" s="7">
        <v>0</v>
      </c>
      <c r="AG390" s="7">
        <v>0</v>
      </c>
      <c r="AH390" s="7">
        <v>0</v>
      </c>
      <c r="AI390" s="7">
        <v>1</v>
      </c>
      <c r="AJ390" s="7">
        <v>0</v>
      </c>
      <c r="AK390" s="7">
        <v>0</v>
      </c>
      <c r="AL390" s="7">
        <v>0</v>
      </c>
      <c r="AM390" s="7">
        <v>0</v>
      </c>
      <c r="AN390" s="7" t="s">
        <v>83</v>
      </c>
      <c r="AO390" s="7">
        <v>0</v>
      </c>
      <c r="AP390" s="7">
        <v>1500</v>
      </c>
      <c r="AQ390" s="7">
        <v>750</v>
      </c>
      <c r="AT390" s="7" t="s">
        <v>206</v>
      </c>
      <c r="AU390" s="7">
        <v>965</v>
      </c>
      <c r="AV390" s="7">
        <v>0</v>
      </c>
      <c r="AW390" s="7">
        <v>0</v>
      </c>
      <c r="AX390" s="7">
        <v>0</v>
      </c>
      <c r="AY390" s="7">
        <v>0</v>
      </c>
    </row>
    <row r="391" spans="1:51" ht="13.5" customHeight="1" x14ac:dyDescent="0.25">
      <c r="A391" s="7" t="s">
        <v>910</v>
      </c>
      <c r="B391" s="8"/>
      <c r="C391" s="8"/>
      <c r="D391" s="7" t="s">
        <v>83</v>
      </c>
      <c r="E391" s="7" t="s">
        <v>92</v>
      </c>
      <c r="F391" s="8"/>
      <c r="G391" s="8"/>
      <c r="H391" s="8"/>
      <c r="I391" s="8"/>
      <c r="J391" s="8"/>
      <c r="K391" s="8"/>
      <c r="L391" s="8"/>
      <c r="M391" s="8"/>
      <c r="N391" s="7">
        <v>5</v>
      </c>
      <c r="O391" s="7" t="s">
        <v>85</v>
      </c>
      <c r="P391" s="7">
        <v>2</v>
      </c>
      <c r="Q391" s="7" t="s">
        <v>911</v>
      </c>
      <c r="R391" s="7">
        <v>9000</v>
      </c>
      <c r="S391" s="7" t="s">
        <v>94</v>
      </c>
      <c r="T391" s="7" t="s">
        <v>898</v>
      </c>
      <c r="AE391" s="7">
        <v>0</v>
      </c>
      <c r="AF391" s="7">
        <v>0</v>
      </c>
      <c r="AG391" s="7">
        <v>0</v>
      </c>
      <c r="AH391" s="7">
        <v>0</v>
      </c>
      <c r="AI391" s="7">
        <v>0</v>
      </c>
      <c r="AJ391" s="7">
        <v>0</v>
      </c>
      <c r="AK391" s="7">
        <v>0</v>
      </c>
      <c r="AL391" s="7">
        <v>0</v>
      </c>
      <c r="AM391" s="7">
        <v>1</v>
      </c>
      <c r="AN391" s="7" t="s">
        <v>83</v>
      </c>
      <c r="AO391" s="7">
        <v>2</v>
      </c>
      <c r="AP391" s="7">
        <v>18000</v>
      </c>
      <c r="AQ391" s="7">
        <v>9000</v>
      </c>
      <c r="AT391" s="7" t="s">
        <v>206</v>
      </c>
      <c r="AU391" s="7">
        <v>966</v>
      </c>
      <c r="AV391" s="7">
        <v>0</v>
      </c>
      <c r="AW391" s="7">
        <v>0</v>
      </c>
      <c r="AX391" s="7">
        <v>0</v>
      </c>
      <c r="AY391" s="7">
        <v>0</v>
      </c>
    </row>
    <row r="392" spans="1:51" ht="13.5" customHeight="1" x14ac:dyDescent="0.25">
      <c r="A392" s="7" t="s">
        <v>912</v>
      </c>
      <c r="B392" s="8"/>
      <c r="C392" s="8"/>
      <c r="D392" s="7" t="s">
        <v>83</v>
      </c>
      <c r="E392" s="7" t="s">
        <v>92</v>
      </c>
      <c r="F392" s="8"/>
      <c r="G392" s="8"/>
      <c r="H392" s="8"/>
      <c r="I392" s="8"/>
      <c r="J392" s="8"/>
      <c r="K392" s="8"/>
      <c r="L392" s="8"/>
      <c r="M392" s="8"/>
      <c r="N392" s="7">
        <v>5</v>
      </c>
      <c r="O392" s="7" t="s">
        <v>170</v>
      </c>
      <c r="P392" s="7" t="s">
        <v>107</v>
      </c>
      <c r="Q392" s="7" t="s">
        <v>913</v>
      </c>
      <c r="R392" s="7">
        <v>4000</v>
      </c>
      <c r="S392" s="7" t="s">
        <v>326</v>
      </c>
      <c r="T392" s="7" t="s">
        <v>898</v>
      </c>
      <c r="AE392" s="7">
        <v>0</v>
      </c>
      <c r="AF392" s="7">
        <v>0</v>
      </c>
      <c r="AG392" s="7">
        <v>0</v>
      </c>
      <c r="AH392" s="7">
        <v>0</v>
      </c>
      <c r="AI392" s="7">
        <v>0</v>
      </c>
      <c r="AJ392" s="7">
        <v>0</v>
      </c>
      <c r="AK392" s="7">
        <v>0</v>
      </c>
      <c r="AL392" s="7">
        <v>0</v>
      </c>
      <c r="AM392" s="7">
        <v>1</v>
      </c>
      <c r="AN392" s="7" t="s">
        <v>83</v>
      </c>
      <c r="AO392" s="7">
        <v>0</v>
      </c>
      <c r="AP392" s="7">
        <v>8000</v>
      </c>
      <c r="AQ392" s="7">
        <v>4000</v>
      </c>
      <c r="AT392" s="7" t="s">
        <v>206</v>
      </c>
      <c r="AU392" s="7">
        <v>967</v>
      </c>
      <c r="AV392" s="7">
        <v>0</v>
      </c>
      <c r="AW392" s="7">
        <v>0</v>
      </c>
      <c r="AX392" s="7">
        <v>0</v>
      </c>
      <c r="AY392" s="7">
        <v>0</v>
      </c>
    </row>
    <row r="393" spans="1:51" ht="13.5" customHeight="1" x14ac:dyDescent="0.25">
      <c r="A393" s="7" t="s">
        <v>914</v>
      </c>
      <c r="B393" s="8"/>
      <c r="C393" s="8"/>
      <c r="D393" s="7" t="s">
        <v>83</v>
      </c>
      <c r="E393" s="7" t="s">
        <v>92</v>
      </c>
      <c r="F393" s="8"/>
      <c r="G393" s="8"/>
      <c r="H393" s="8"/>
      <c r="I393" s="8"/>
      <c r="J393" s="8"/>
      <c r="K393" s="8"/>
      <c r="L393" s="8"/>
      <c r="M393" s="8"/>
      <c r="N393" s="7">
        <v>5</v>
      </c>
      <c r="O393" s="7" t="s">
        <v>170</v>
      </c>
      <c r="P393" s="7" t="s">
        <v>107</v>
      </c>
      <c r="Q393" s="7" t="s">
        <v>915</v>
      </c>
      <c r="R393" s="7">
        <v>4000</v>
      </c>
      <c r="S393" s="7" t="s">
        <v>326</v>
      </c>
      <c r="T393" s="7" t="s">
        <v>898</v>
      </c>
      <c r="AE393" s="7">
        <v>0</v>
      </c>
      <c r="AF393" s="7">
        <v>0</v>
      </c>
      <c r="AG393" s="7">
        <v>0</v>
      </c>
      <c r="AH393" s="7">
        <v>0</v>
      </c>
      <c r="AI393" s="7">
        <v>0</v>
      </c>
      <c r="AJ393" s="7">
        <v>0</v>
      </c>
      <c r="AK393" s="7">
        <v>0</v>
      </c>
      <c r="AL393" s="7">
        <v>0</v>
      </c>
      <c r="AM393" s="7">
        <v>1</v>
      </c>
      <c r="AN393" s="7" t="s">
        <v>83</v>
      </c>
      <c r="AO393" s="7">
        <v>0</v>
      </c>
      <c r="AP393" s="7">
        <v>8000</v>
      </c>
      <c r="AQ393" s="7">
        <v>4000</v>
      </c>
      <c r="AT393" s="7" t="s">
        <v>206</v>
      </c>
      <c r="AU393" s="7">
        <v>968</v>
      </c>
      <c r="AV393" s="7">
        <v>0</v>
      </c>
      <c r="AW393" s="7">
        <v>0</v>
      </c>
      <c r="AX393" s="7">
        <v>0</v>
      </c>
      <c r="AY393" s="7">
        <v>0</v>
      </c>
    </row>
    <row r="394" spans="1:51" ht="13.5" customHeight="1" x14ac:dyDescent="0.25">
      <c r="A394" s="7" t="s">
        <v>916</v>
      </c>
      <c r="B394" s="8"/>
      <c r="C394" s="8"/>
      <c r="D394" s="7" t="s">
        <v>83</v>
      </c>
      <c r="E394" s="7" t="s">
        <v>92</v>
      </c>
      <c r="F394" s="8"/>
      <c r="G394" s="8"/>
      <c r="H394" s="8"/>
      <c r="I394" s="8"/>
      <c r="J394" s="8"/>
      <c r="K394" s="8"/>
      <c r="L394" s="8"/>
      <c r="M394" s="8"/>
      <c r="N394" s="7">
        <v>5</v>
      </c>
      <c r="O394" s="7" t="s">
        <v>170</v>
      </c>
      <c r="P394" s="7" t="s">
        <v>107</v>
      </c>
      <c r="Q394" s="7" t="s">
        <v>917</v>
      </c>
      <c r="R394" s="7">
        <v>4000</v>
      </c>
      <c r="S394" s="7" t="s">
        <v>326</v>
      </c>
      <c r="T394" s="7" t="s">
        <v>898</v>
      </c>
      <c r="AE394" s="7">
        <v>0</v>
      </c>
      <c r="AF394" s="7">
        <v>0</v>
      </c>
      <c r="AG394" s="7">
        <v>0</v>
      </c>
      <c r="AH394" s="7">
        <v>0</v>
      </c>
      <c r="AI394" s="7">
        <v>0</v>
      </c>
      <c r="AJ394" s="7">
        <v>0</v>
      </c>
      <c r="AK394" s="7">
        <v>0</v>
      </c>
      <c r="AL394" s="7">
        <v>0</v>
      </c>
      <c r="AM394" s="7">
        <v>1</v>
      </c>
      <c r="AN394" s="7" t="s">
        <v>83</v>
      </c>
      <c r="AO394" s="7">
        <v>0</v>
      </c>
      <c r="AP394" s="7">
        <v>8000</v>
      </c>
      <c r="AQ394" s="7">
        <v>4000</v>
      </c>
      <c r="AT394" s="7" t="s">
        <v>206</v>
      </c>
      <c r="AU394" s="7">
        <v>969</v>
      </c>
      <c r="AV394" s="7">
        <v>0</v>
      </c>
      <c r="AW394" s="7">
        <v>0</v>
      </c>
      <c r="AX394" s="7">
        <v>0</v>
      </c>
      <c r="AY394" s="7">
        <v>0</v>
      </c>
    </row>
    <row r="395" spans="1:51" ht="13.5" customHeight="1" x14ac:dyDescent="0.25">
      <c r="A395" s="7" t="s">
        <v>918</v>
      </c>
      <c r="B395" s="8"/>
      <c r="C395" s="8"/>
      <c r="D395" s="7" t="s">
        <v>120</v>
      </c>
      <c r="E395" s="7" t="s">
        <v>92</v>
      </c>
      <c r="F395" s="8"/>
      <c r="G395" s="8"/>
      <c r="H395" s="8"/>
      <c r="I395" s="8"/>
      <c r="J395" s="8"/>
      <c r="K395" s="8"/>
      <c r="L395" s="8"/>
      <c r="M395" s="8"/>
      <c r="N395" s="7">
        <v>17</v>
      </c>
      <c r="O395" s="7" t="s">
        <v>85</v>
      </c>
      <c r="P395" s="7" t="s">
        <v>107</v>
      </c>
      <c r="Q395" s="7" t="s">
        <v>919</v>
      </c>
      <c r="R395" s="7">
        <v>1000</v>
      </c>
      <c r="S395" s="7" t="s">
        <v>94</v>
      </c>
      <c r="T395" s="7" t="s">
        <v>898</v>
      </c>
      <c r="AE395" s="7">
        <v>0</v>
      </c>
      <c r="AF395" s="7">
        <v>0</v>
      </c>
      <c r="AG395" s="7">
        <v>0</v>
      </c>
      <c r="AH395" s="7">
        <v>0</v>
      </c>
      <c r="AI395" s="7">
        <v>0</v>
      </c>
      <c r="AJ395" s="7">
        <v>0</v>
      </c>
      <c r="AK395" s="7">
        <v>0</v>
      </c>
      <c r="AL395" s="7">
        <v>0</v>
      </c>
      <c r="AM395" s="7">
        <v>1</v>
      </c>
      <c r="AN395" s="7" t="s">
        <v>120</v>
      </c>
      <c r="AO395" s="7">
        <v>0</v>
      </c>
      <c r="AP395" s="7">
        <v>2000</v>
      </c>
      <c r="AQ395" s="7">
        <v>1000</v>
      </c>
      <c r="AT395" s="7" t="s">
        <v>206</v>
      </c>
      <c r="AU395" s="7">
        <v>970</v>
      </c>
      <c r="AV395" s="7">
        <v>0</v>
      </c>
      <c r="AW395" s="7">
        <v>0</v>
      </c>
      <c r="AX395" s="7">
        <v>0</v>
      </c>
      <c r="AY395" s="7">
        <v>0</v>
      </c>
    </row>
    <row r="396" spans="1:51" ht="13.5" customHeight="1" x14ac:dyDescent="0.25">
      <c r="A396" s="7" t="s">
        <v>920</v>
      </c>
      <c r="B396" s="8"/>
      <c r="C396" s="8"/>
      <c r="D396" s="7" t="s">
        <v>120</v>
      </c>
      <c r="E396" s="7" t="s">
        <v>92</v>
      </c>
      <c r="F396" s="8"/>
      <c r="G396" s="8"/>
      <c r="H396" s="8"/>
      <c r="I396" s="8"/>
      <c r="J396" s="8"/>
      <c r="K396" s="8"/>
      <c r="L396" s="8"/>
      <c r="M396" s="8"/>
      <c r="N396" s="7">
        <v>17</v>
      </c>
      <c r="O396" s="7" t="s">
        <v>85</v>
      </c>
      <c r="P396" s="7" t="s">
        <v>107</v>
      </c>
      <c r="Q396" s="7" t="s">
        <v>919</v>
      </c>
      <c r="R396" s="7">
        <v>4000</v>
      </c>
      <c r="S396" s="7" t="s">
        <v>94</v>
      </c>
      <c r="T396" s="7" t="s">
        <v>898</v>
      </c>
      <c r="AE396" s="7">
        <v>0</v>
      </c>
      <c r="AF396" s="7">
        <v>0</v>
      </c>
      <c r="AG396" s="7">
        <v>0</v>
      </c>
      <c r="AH396" s="7">
        <v>0</v>
      </c>
      <c r="AI396" s="7">
        <v>0</v>
      </c>
      <c r="AJ396" s="7">
        <v>0</v>
      </c>
      <c r="AK396" s="7">
        <v>0</v>
      </c>
      <c r="AL396" s="7">
        <v>0</v>
      </c>
      <c r="AM396" s="7">
        <v>1</v>
      </c>
      <c r="AN396" s="7" t="s">
        <v>120</v>
      </c>
      <c r="AO396" s="7">
        <v>0</v>
      </c>
      <c r="AP396" s="7">
        <v>8000</v>
      </c>
      <c r="AQ396" s="7">
        <v>4000</v>
      </c>
      <c r="AT396" s="7" t="s">
        <v>206</v>
      </c>
      <c r="AU396" s="7">
        <v>971</v>
      </c>
      <c r="AV396" s="7">
        <v>0</v>
      </c>
      <c r="AW396" s="7">
        <v>0</v>
      </c>
      <c r="AX396" s="7">
        <v>0</v>
      </c>
      <c r="AY396" s="7">
        <v>0</v>
      </c>
    </row>
    <row r="397" spans="1:51" ht="13.5" customHeight="1" x14ac:dyDescent="0.25">
      <c r="A397" s="7" t="s">
        <v>921</v>
      </c>
      <c r="B397" s="8"/>
      <c r="C397" s="8"/>
      <c r="D397" s="7" t="s">
        <v>120</v>
      </c>
      <c r="E397" s="7" t="s">
        <v>92</v>
      </c>
      <c r="F397" s="8"/>
      <c r="G397" s="8"/>
      <c r="H397" s="8"/>
      <c r="I397" s="8"/>
      <c r="J397" s="8"/>
      <c r="K397" s="8"/>
      <c r="L397" s="8"/>
      <c r="M397" s="8"/>
      <c r="N397" s="7">
        <v>17</v>
      </c>
      <c r="O397" s="7" t="s">
        <v>85</v>
      </c>
      <c r="P397" s="7" t="s">
        <v>107</v>
      </c>
      <c r="Q397" s="7" t="s">
        <v>919</v>
      </c>
      <c r="R397" s="7">
        <v>9000</v>
      </c>
      <c r="S397" s="7" t="s">
        <v>94</v>
      </c>
      <c r="T397" s="7" t="s">
        <v>898</v>
      </c>
      <c r="AE397" s="7">
        <v>0</v>
      </c>
      <c r="AF397" s="7">
        <v>0</v>
      </c>
      <c r="AG397" s="7">
        <v>0</v>
      </c>
      <c r="AH397" s="7">
        <v>0</v>
      </c>
      <c r="AI397" s="7">
        <v>0</v>
      </c>
      <c r="AJ397" s="7">
        <v>0</v>
      </c>
      <c r="AK397" s="7">
        <v>0</v>
      </c>
      <c r="AL397" s="7">
        <v>0</v>
      </c>
      <c r="AM397" s="7">
        <v>1</v>
      </c>
      <c r="AN397" s="7" t="s">
        <v>120</v>
      </c>
      <c r="AO397" s="7">
        <v>0</v>
      </c>
      <c r="AP397" s="7">
        <v>18000</v>
      </c>
      <c r="AQ397" s="7">
        <v>9000</v>
      </c>
      <c r="AT397" s="7" t="s">
        <v>206</v>
      </c>
      <c r="AU397" s="7">
        <v>972</v>
      </c>
      <c r="AV397" s="7">
        <v>0</v>
      </c>
      <c r="AW397" s="7">
        <v>0</v>
      </c>
      <c r="AX397" s="7">
        <v>0</v>
      </c>
      <c r="AY397" s="7">
        <v>0</v>
      </c>
    </row>
    <row r="398" spans="1:51" ht="13.5" customHeight="1" x14ac:dyDescent="0.25">
      <c r="A398" s="7" t="s">
        <v>922</v>
      </c>
      <c r="B398" s="8"/>
      <c r="C398" s="8"/>
      <c r="D398" s="7" t="s">
        <v>120</v>
      </c>
      <c r="E398" s="7" t="s">
        <v>92</v>
      </c>
      <c r="F398" s="8"/>
      <c r="G398" s="8"/>
      <c r="H398" s="8"/>
      <c r="I398" s="8"/>
      <c r="J398" s="8"/>
      <c r="K398" s="8"/>
      <c r="L398" s="8"/>
      <c r="M398" s="8"/>
      <c r="N398" s="7">
        <v>17</v>
      </c>
      <c r="O398" s="7" t="s">
        <v>85</v>
      </c>
      <c r="P398" s="7" t="s">
        <v>107</v>
      </c>
      <c r="Q398" s="7" t="s">
        <v>919</v>
      </c>
      <c r="R398" s="7">
        <v>16000</v>
      </c>
      <c r="S398" s="7" t="s">
        <v>94</v>
      </c>
      <c r="T398" s="7" t="s">
        <v>898</v>
      </c>
      <c r="AE398" s="7">
        <v>0</v>
      </c>
      <c r="AF398" s="7">
        <v>0</v>
      </c>
      <c r="AG398" s="7">
        <v>0</v>
      </c>
      <c r="AH398" s="7">
        <v>0</v>
      </c>
      <c r="AI398" s="7">
        <v>0</v>
      </c>
      <c r="AJ398" s="7">
        <v>0</v>
      </c>
      <c r="AK398" s="7">
        <v>0</v>
      </c>
      <c r="AL398" s="7">
        <v>0</v>
      </c>
      <c r="AM398" s="7">
        <v>1</v>
      </c>
      <c r="AN398" s="7" t="s">
        <v>120</v>
      </c>
      <c r="AO398" s="7">
        <v>0</v>
      </c>
      <c r="AP398" s="7">
        <v>32000</v>
      </c>
      <c r="AQ398" s="7">
        <v>16000</v>
      </c>
      <c r="AT398" s="7" t="s">
        <v>206</v>
      </c>
      <c r="AU398" s="7">
        <v>973</v>
      </c>
      <c r="AV398" s="7">
        <v>0</v>
      </c>
      <c r="AW398" s="7">
        <v>0</v>
      </c>
      <c r="AX398" s="7">
        <v>0</v>
      </c>
      <c r="AY398" s="7">
        <v>0</v>
      </c>
    </row>
    <row r="399" spans="1:51" ht="13.5" customHeight="1" x14ac:dyDescent="0.25">
      <c r="A399" s="7" t="s">
        <v>923</v>
      </c>
      <c r="B399" s="8"/>
      <c r="C399" s="8"/>
      <c r="D399" s="7" t="s">
        <v>120</v>
      </c>
      <c r="E399" s="7" t="s">
        <v>92</v>
      </c>
      <c r="F399" s="8"/>
      <c r="G399" s="8"/>
      <c r="H399" s="8"/>
      <c r="I399" s="8"/>
      <c r="J399" s="8"/>
      <c r="K399" s="8"/>
      <c r="L399" s="8"/>
      <c r="M399" s="8"/>
      <c r="N399" s="7">
        <v>17</v>
      </c>
      <c r="O399" s="7" t="s">
        <v>85</v>
      </c>
      <c r="P399" s="7" t="s">
        <v>107</v>
      </c>
      <c r="Q399" s="7" t="s">
        <v>919</v>
      </c>
      <c r="R399" s="7">
        <v>25000</v>
      </c>
      <c r="S399" s="7" t="s">
        <v>94</v>
      </c>
      <c r="T399" s="7" t="s">
        <v>898</v>
      </c>
      <c r="AE399" s="7">
        <v>0</v>
      </c>
      <c r="AF399" s="7">
        <v>0</v>
      </c>
      <c r="AG399" s="7">
        <v>0</v>
      </c>
      <c r="AH399" s="7">
        <v>0</v>
      </c>
      <c r="AI399" s="7">
        <v>0</v>
      </c>
      <c r="AJ399" s="7">
        <v>0</v>
      </c>
      <c r="AK399" s="7">
        <v>0</v>
      </c>
      <c r="AL399" s="7">
        <v>0</v>
      </c>
      <c r="AM399" s="7">
        <v>1</v>
      </c>
      <c r="AN399" s="7" t="s">
        <v>120</v>
      </c>
      <c r="AO399" s="7">
        <v>0</v>
      </c>
      <c r="AP399" s="7">
        <v>50000</v>
      </c>
      <c r="AQ399" s="7">
        <v>25000</v>
      </c>
      <c r="AT399" s="7" t="s">
        <v>206</v>
      </c>
      <c r="AU399" s="7">
        <v>974</v>
      </c>
      <c r="AV399" s="7">
        <v>0</v>
      </c>
      <c r="AW399" s="7">
        <v>0</v>
      </c>
      <c r="AX399" s="7">
        <v>0</v>
      </c>
      <c r="AY399" s="7">
        <v>0</v>
      </c>
    </row>
    <row r="400" spans="1:51" ht="13.5" customHeight="1" x14ac:dyDescent="0.25">
      <c r="A400" s="7" t="s">
        <v>924</v>
      </c>
      <c r="B400" s="8"/>
      <c r="C400" s="8"/>
      <c r="D400" s="7" t="s">
        <v>120</v>
      </c>
      <c r="E400" s="7" t="s">
        <v>92</v>
      </c>
      <c r="F400" s="8"/>
      <c r="G400" s="8"/>
      <c r="H400" s="8"/>
      <c r="I400" s="8"/>
      <c r="J400" s="8"/>
      <c r="K400" s="8"/>
      <c r="L400" s="8"/>
      <c r="M400" s="8"/>
      <c r="N400" s="7">
        <v>17</v>
      </c>
      <c r="O400" s="7" t="s">
        <v>85</v>
      </c>
      <c r="P400" s="7" t="s">
        <v>107</v>
      </c>
      <c r="Q400" s="7" t="s">
        <v>919</v>
      </c>
      <c r="R400" s="7">
        <v>36000</v>
      </c>
      <c r="S400" s="7" t="s">
        <v>94</v>
      </c>
      <c r="T400" s="7" t="s">
        <v>898</v>
      </c>
      <c r="AE400" s="7">
        <v>0</v>
      </c>
      <c r="AF400" s="7">
        <v>0</v>
      </c>
      <c r="AG400" s="7">
        <v>0</v>
      </c>
      <c r="AH400" s="7">
        <v>0</v>
      </c>
      <c r="AI400" s="7">
        <v>0</v>
      </c>
      <c r="AJ400" s="7">
        <v>0</v>
      </c>
      <c r="AK400" s="7">
        <v>0</v>
      </c>
      <c r="AL400" s="7">
        <v>0</v>
      </c>
      <c r="AM400" s="7">
        <v>1</v>
      </c>
      <c r="AN400" s="7" t="s">
        <v>120</v>
      </c>
      <c r="AO400" s="7">
        <v>0</v>
      </c>
      <c r="AP400" s="7">
        <v>72000</v>
      </c>
      <c r="AQ400" s="7">
        <v>36000</v>
      </c>
      <c r="AT400" s="7" t="s">
        <v>206</v>
      </c>
      <c r="AU400" s="7">
        <v>975</v>
      </c>
      <c r="AV400" s="7">
        <v>0</v>
      </c>
      <c r="AW400" s="7">
        <v>0</v>
      </c>
      <c r="AX400" s="7">
        <v>0</v>
      </c>
      <c r="AY400" s="7">
        <v>0</v>
      </c>
    </row>
    <row r="401" spans="1:51" ht="13.5" customHeight="1" x14ac:dyDescent="0.25">
      <c r="A401" s="7" t="s">
        <v>925</v>
      </c>
      <c r="B401" s="8"/>
      <c r="C401" s="8"/>
      <c r="D401" s="7" t="s">
        <v>120</v>
      </c>
      <c r="E401" s="7" t="s">
        <v>92</v>
      </c>
      <c r="F401" s="8"/>
      <c r="G401" s="8"/>
      <c r="H401" s="8"/>
      <c r="I401" s="8"/>
      <c r="J401" s="8"/>
      <c r="K401" s="8"/>
      <c r="L401" s="8"/>
      <c r="M401" s="8"/>
      <c r="N401" s="7">
        <v>17</v>
      </c>
      <c r="O401" s="7" t="s">
        <v>85</v>
      </c>
      <c r="P401" s="7" t="s">
        <v>107</v>
      </c>
      <c r="Q401" s="7" t="s">
        <v>919</v>
      </c>
      <c r="R401" s="7">
        <v>49000</v>
      </c>
      <c r="S401" s="7" t="s">
        <v>94</v>
      </c>
      <c r="T401" s="7" t="s">
        <v>898</v>
      </c>
      <c r="AE401" s="7">
        <v>0</v>
      </c>
      <c r="AF401" s="7">
        <v>0</v>
      </c>
      <c r="AG401" s="7">
        <v>0</v>
      </c>
      <c r="AH401" s="7">
        <v>0</v>
      </c>
      <c r="AI401" s="7">
        <v>0</v>
      </c>
      <c r="AJ401" s="7">
        <v>0</v>
      </c>
      <c r="AK401" s="7">
        <v>0</v>
      </c>
      <c r="AL401" s="7">
        <v>0</v>
      </c>
      <c r="AM401" s="7">
        <v>1</v>
      </c>
      <c r="AN401" s="7" t="s">
        <v>120</v>
      </c>
      <c r="AO401" s="7">
        <v>0</v>
      </c>
      <c r="AP401" s="7">
        <v>98000</v>
      </c>
      <c r="AQ401" s="7">
        <v>49000</v>
      </c>
      <c r="AT401" s="7" t="s">
        <v>206</v>
      </c>
      <c r="AU401" s="7">
        <v>976</v>
      </c>
      <c r="AV401" s="7">
        <v>0</v>
      </c>
      <c r="AW401" s="7">
        <v>0</v>
      </c>
      <c r="AX401" s="7">
        <v>0</v>
      </c>
      <c r="AY401" s="7">
        <v>0</v>
      </c>
    </row>
    <row r="402" spans="1:51" ht="13.5" customHeight="1" x14ac:dyDescent="0.25">
      <c r="A402" s="7" t="s">
        <v>926</v>
      </c>
      <c r="B402" s="8"/>
      <c r="C402" s="8"/>
      <c r="D402" s="7" t="s">
        <v>120</v>
      </c>
      <c r="E402" s="7" t="s">
        <v>92</v>
      </c>
      <c r="F402" s="8"/>
      <c r="G402" s="8"/>
      <c r="H402" s="8"/>
      <c r="I402" s="8"/>
      <c r="J402" s="8"/>
      <c r="K402" s="8"/>
      <c r="L402" s="8"/>
      <c r="M402" s="8"/>
      <c r="N402" s="7">
        <v>17</v>
      </c>
      <c r="O402" s="7" t="s">
        <v>85</v>
      </c>
      <c r="P402" s="7" t="s">
        <v>107</v>
      </c>
      <c r="Q402" s="7" t="s">
        <v>919</v>
      </c>
      <c r="R402" s="7">
        <v>64000</v>
      </c>
      <c r="S402" s="7" t="s">
        <v>94</v>
      </c>
      <c r="T402" s="7" t="s">
        <v>898</v>
      </c>
      <c r="AE402" s="7">
        <v>0</v>
      </c>
      <c r="AF402" s="7">
        <v>0</v>
      </c>
      <c r="AG402" s="7">
        <v>0</v>
      </c>
      <c r="AH402" s="7">
        <v>0</v>
      </c>
      <c r="AI402" s="7">
        <v>0</v>
      </c>
      <c r="AJ402" s="7">
        <v>0</v>
      </c>
      <c r="AK402" s="7">
        <v>0</v>
      </c>
      <c r="AL402" s="7">
        <v>0</v>
      </c>
      <c r="AM402" s="7">
        <v>1</v>
      </c>
      <c r="AN402" s="7" t="s">
        <v>120</v>
      </c>
      <c r="AO402" s="7">
        <v>0</v>
      </c>
      <c r="AP402" s="7">
        <v>128000</v>
      </c>
      <c r="AQ402" s="7">
        <v>64000</v>
      </c>
      <c r="AT402" s="7" t="s">
        <v>206</v>
      </c>
      <c r="AU402" s="7">
        <v>977</v>
      </c>
      <c r="AV402" s="7">
        <v>0</v>
      </c>
      <c r="AW402" s="7">
        <v>0</v>
      </c>
      <c r="AX402" s="7">
        <v>0</v>
      </c>
      <c r="AY402" s="7">
        <v>0</v>
      </c>
    </row>
    <row r="403" spans="1:51" ht="13.5" customHeight="1" x14ac:dyDescent="0.25">
      <c r="A403" s="7" t="s">
        <v>927</v>
      </c>
      <c r="B403" s="8"/>
      <c r="C403" s="8"/>
      <c r="D403" s="8" t="s">
        <v>120</v>
      </c>
      <c r="E403" s="8" t="s">
        <v>92</v>
      </c>
      <c r="F403" s="8"/>
      <c r="G403" s="8"/>
      <c r="H403" s="8"/>
      <c r="I403" s="8"/>
      <c r="J403" s="8"/>
      <c r="K403" s="8"/>
      <c r="L403" s="8"/>
      <c r="M403" s="8"/>
      <c r="N403" s="7">
        <v>17</v>
      </c>
      <c r="O403" s="7" t="s">
        <v>85</v>
      </c>
      <c r="P403" s="7" t="s">
        <v>107</v>
      </c>
      <c r="Q403" s="8" t="s">
        <v>919</v>
      </c>
      <c r="R403" s="8">
        <v>81000</v>
      </c>
      <c r="S403" s="7" t="s">
        <v>94</v>
      </c>
      <c r="T403" s="7" t="s">
        <v>898</v>
      </c>
      <c r="AE403" s="7">
        <v>0</v>
      </c>
      <c r="AF403" s="7">
        <v>0</v>
      </c>
      <c r="AG403" s="7">
        <v>0</v>
      </c>
      <c r="AH403" s="7">
        <v>0</v>
      </c>
      <c r="AI403" s="7">
        <v>0</v>
      </c>
      <c r="AJ403" s="7">
        <v>0</v>
      </c>
      <c r="AK403" s="7">
        <v>0</v>
      </c>
      <c r="AL403" s="7">
        <v>0</v>
      </c>
      <c r="AM403" s="7">
        <v>1</v>
      </c>
      <c r="AN403" s="7" t="s">
        <v>120</v>
      </c>
      <c r="AO403" s="7">
        <v>0</v>
      </c>
      <c r="AP403" s="7">
        <v>162000</v>
      </c>
      <c r="AQ403" s="7">
        <v>81000</v>
      </c>
      <c r="AT403" s="7" t="s">
        <v>206</v>
      </c>
      <c r="AU403" s="7">
        <v>978</v>
      </c>
      <c r="AV403" s="7">
        <v>0</v>
      </c>
      <c r="AW403" s="7">
        <v>0</v>
      </c>
      <c r="AX403" s="7">
        <v>0</v>
      </c>
      <c r="AY403" s="7">
        <v>0</v>
      </c>
    </row>
    <row r="404" spans="1:51" ht="13.5" customHeight="1" x14ac:dyDescent="0.25">
      <c r="A404" s="7" t="s">
        <v>928</v>
      </c>
      <c r="B404" s="8"/>
      <c r="C404" s="8"/>
      <c r="D404" s="7" t="s">
        <v>83</v>
      </c>
      <c r="E404" s="7" t="s">
        <v>99</v>
      </c>
      <c r="F404" s="8"/>
      <c r="G404" s="8"/>
      <c r="H404" s="8"/>
      <c r="I404" s="8"/>
      <c r="J404" s="8"/>
      <c r="K404" s="8"/>
      <c r="L404" s="8"/>
      <c r="M404" s="8"/>
      <c r="N404" s="7">
        <v>5</v>
      </c>
      <c r="O404" s="7" t="s">
        <v>170</v>
      </c>
      <c r="P404" s="7" t="s">
        <v>107</v>
      </c>
      <c r="Q404" s="7" t="s">
        <v>929</v>
      </c>
      <c r="R404" s="7">
        <v>1500</v>
      </c>
      <c r="S404" s="7" t="s">
        <v>94</v>
      </c>
      <c r="T404" s="7" t="s">
        <v>898</v>
      </c>
      <c r="AE404" s="7">
        <v>0</v>
      </c>
      <c r="AF404" s="7">
        <v>0</v>
      </c>
      <c r="AG404" s="7">
        <v>0</v>
      </c>
      <c r="AH404" s="7">
        <v>0</v>
      </c>
      <c r="AI404" s="7">
        <v>1</v>
      </c>
      <c r="AJ404" s="7">
        <v>0</v>
      </c>
      <c r="AK404" s="7">
        <v>0</v>
      </c>
      <c r="AL404" s="7">
        <v>0</v>
      </c>
      <c r="AM404" s="7">
        <v>0</v>
      </c>
      <c r="AN404" s="7" t="s">
        <v>83</v>
      </c>
      <c r="AO404" s="7">
        <v>0</v>
      </c>
      <c r="AP404" s="7">
        <v>3000</v>
      </c>
      <c r="AQ404" s="7">
        <v>1500</v>
      </c>
      <c r="AT404" s="7" t="s">
        <v>206</v>
      </c>
      <c r="AU404" s="7">
        <v>984</v>
      </c>
      <c r="AV404" s="7">
        <v>0</v>
      </c>
      <c r="AW404" s="7">
        <v>0</v>
      </c>
      <c r="AX404" s="7">
        <v>0</v>
      </c>
      <c r="AY404" s="7">
        <v>0</v>
      </c>
    </row>
    <row r="405" spans="1:51" ht="13.5" customHeight="1" x14ac:dyDescent="0.25">
      <c r="A405" s="7" t="s">
        <v>930</v>
      </c>
      <c r="B405" s="8"/>
      <c r="C405" s="8"/>
      <c r="D405" s="7" t="s">
        <v>83</v>
      </c>
      <c r="E405" s="7" t="s">
        <v>99</v>
      </c>
      <c r="F405" s="8"/>
      <c r="G405" s="8"/>
      <c r="H405" s="8"/>
      <c r="I405" s="8"/>
      <c r="J405" s="8"/>
      <c r="K405" s="8"/>
      <c r="L405" s="8"/>
      <c r="M405" s="8"/>
      <c r="N405" s="7">
        <v>3</v>
      </c>
      <c r="O405" s="7" t="s">
        <v>85</v>
      </c>
      <c r="P405" s="7">
        <v>1</v>
      </c>
      <c r="Q405" s="7" t="s">
        <v>931</v>
      </c>
      <c r="R405" s="7">
        <v>1000</v>
      </c>
      <c r="S405" s="7" t="s">
        <v>94</v>
      </c>
      <c r="T405" s="7" t="s">
        <v>898</v>
      </c>
      <c r="AE405" s="7">
        <v>0</v>
      </c>
      <c r="AF405" s="7">
        <v>0</v>
      </c>
      <c r="AG405" s="7">
        <v>0</v>
      </c>
      <c r="AH405" s="7">
        <v>0</v>
      </c>
      <c r="AI405" s="7">
        <v>1</v>
      </c>
      <c r="AJ405" s="7">
        <v>0</v>
      </c>
      <c r="AK405" s="7">
        <v>0</v>
      </c>
      <c r="AL405" s="7">
        <v>0</v>
      </c>
      <c r="AM405" s="7">
        <v>0</v>
      </c>
      <c r="AN405" s="7" t="s">
        <v>83</v>
      </c>
      <c r="AO405" s="7">
        <v>1</v>
      </c>
      <c r="AP405" s="7">
        <v>2000</v>
      </c>
      <c r="AQ405" s="7">
        <v>1000</v>
      </c>
      <c r="AT405" s="7" t="s">
        <v>206</v>
      </c>
      <c r="AU405" s="7">
        <v>985</v>
      </c>
      <c r="AV405" s="7">
        <v>0</v>
      </c>
      <c r="AW405" s="7">
        <v>0</v>
      </c>
      <c r="AX405" s="7">
        <v>0</v>
      </c>
      <c r="AY405" s="7">
        <v>0</v>
      </c>
    </row>
    <row r="406" spans="1:51" ht="13.5" customHeight="1" x14ac:dyDescent="0.25">
      <c r="A406" s="7" t="s">
        <v>932</v>
      </c>
      <c r="B406" s="8"/>
      <c r="C406" s="8"/>
      <c r="D406" s="7" t="s">
        <v>83</v>
      </c>
      <c r="E406" s="7" t="s">
        <v>126</v>
      </c>
      <c r="F406" s="8"/>
      <c r="G406" s="8"/>
      <c r="H406" s="8"/>
      <c r="I406" s="8"/>
      <c r="J406" s="8"/>
      <c r="K406" s="8"/>
      <c r="L406" s="8"/>
      <c r="M406" s="8"/>
      <c r="N406" s="7">
        <v>5</v>
      </c>
      <c r="O406" s="7" t="s">
        <v>85</v>
      </c>
      <c r="P406" s="7">
        <v>1</v>
      </c>
      <c r="Q406" s="8" t="s">
        <v>933</v>
      </c>
      <c r="R406" s="8">
        <v>2500</v>
      </c>
      <c r="S406" s="7" t="s">
        <v>94</v>
      </c>
      <c r="T406" s="7" t="s">
        <v>898</v>
      </c>
      <c r="AE406" s="7">
        <v>0</v>
      </c>
      <c r="AF406" s="7">
        <v>0</v>
      </c>
      <c r="AG406" s="7">
        <v>0</v>
      </c>
      <c r="AH406" s="7">
        <v>1</v>
      </c>
      <c r="AI406" s="7">
        <v>0</v>
      </c>
      <c r="AJ406" s="7">
        <v>0</v>
      </c>
      <c r="AK406" s="7">
        <v>0</v>
      </c>
      <c r="AL406" s="7">
        <v>0</v>
      </c>
      <c r="AM406" s="7">
        <v>0</v>
      </c>
      <c r="AN406" s="7" t="s">
        <v>83</v>
      </c>
      <c r="AO406" s="7">
        <v>1</v>
      </c>
      <c r="AP406" s="7">
        <v>5000</v>
      </c>
      <c r="AQ406" s="7">
        <v>2500</v>
      </c>
      <c r="AT406" s="7" t="s">
        <v>206</v>
      </c>
      <c r="AU406" s="7">
        <v>986</v>
      </c>
      <c r="AV406" s="7">
        <v>0</v>
      </c>
      <c r="AW406" s="7">
        <v>0</v>
      </c>
      <c r="AX406" s="7">
        <v>0</v>
      </c>
      <c r="AY406" s="7">
        <v>0</v>
      </c>
    </row>
    <row r="407" spans="1:51" ht="13.5" customHeight="1" x14ac:dyDescent="0.25">
      <c r="A407" s="7" t="s">
        <v>934</v>
      </c>
      <c r="B407" s="8"/>
      <c r="C407" s="8"/>
      <c r="D407" s="7" t="s">
        <v>83</v>
      </c>
      <c r="E407" s="7" t="s">
        <v>214</v>
      </c>
      <c r="F407" s="8"/>
      <c r="G407" s="8"/>
      <c r="H407" s="8"/>
      <c r="I407" s="8"/>
      <c r="J407" s="8"/>
      <c r="K407" s="8"/>
      <c r="L407" s="8"/>
      <c r="M407" s="8"/>
      <c r="N407" s="7">
        <v>5</v>
      </c>
      <c r="O407" s="7" t="s">
        <v>85</v>
      </c>
      <c r="P407" s="7">
        <v>1</v>
      </c>
      <c r="Q407" s="7" t="s">
        <v>935</v>
      </c>
      <c r="R407" s="7">
        <v>4000</v>
      </c>
      <c r="S407" s="7" t="s">
        <v>94</v>
      </c>
      <c r="T407" s="7" t="s">
        <v>898</v>
      </c>
      <c r="AE407" s="7">
        <v>0</v>
      </c>
      <c r="AF407" s="7">
        <v>0</v>
      </c>
      <c r="AG407" s="7">
        <v>0</v>
      </c>
      <c r="AH407" s="7">
        <v>0</v>
      </c>
      <c r="AI407" s="7">
        <v>0</v>
      </c>
      <c r="AJ407" s="7">
        <v>0</v>
      </c>
      <c r="AK407" s="7">
        <v>0</v>
      </c>
      <c r="AL407" s="7">
        <v>0</v>
      </c>
      <c r="AM407" s="7">
        <v>0</v>
      </c>
      <c r="AN407" s="7" t="s">
        <v>83</v>
      </c>
      <c r="AO407" s="7">
        <v>1</v>
      </c>
      <c r="AP407" s="7">
        <v>8000</v>
      </c>
      <c r="AQ407" s="7">
        <v>4000</v>
      </c>
      <c r="AT407" s="7" t="s">
        <v>206</v>
      </c>
      <c r="AU407" s="7">
        <v>987</v>
      </c>
      <c r="AV407" s="7">
        <v>0</v>
      </c>
      <c r="AW407" s="7">
        <v>0</v>
      </c>
      <c r="AX407" s="7">
        <v>1</v>
      </c>
      <c r="AY407" s="7">
        <v>0</v>
      </c>
    </row>
    <row r="408" spans="1:51" ht="13.5" customHeight="1" x14ac:dyDescent="0.25">
      <c r="A408" s="7" t="s">
        <v>936</v>
      </c>
      <c r="B408" s="8"/>
      <c r="C408" s="8"/>
      <c r="D408" s="7" t="s">
        <v>83</v>
      </c>
      <c r="E408" s="7" t="s">
        <v>99</v>
      </c>
      <c r="F408" s="7" t="s">
        <v>157</v>
      </c>
      <c r="G408" s="8"/>
      <c r="H408" s="8"/>
      <c r="I408" s="8"/>
      <c r="J408" s="8"/>
      <c r="K408" s="8"/>
      <c r="L408" s="8"/>
      <c r="M408" s="8"/>
      <c r="N408" s="7">
        <v>6</v>
      </c>
      <c r="O408" s="7" t="s">
        <v>85</v>
      </c>
      <c r="P408" s="7">
        <v>1</v>
      </c>
      <c r="Q408" s="7" t="s">
        <v>937</v>
      </c>
      <c r="R408" s="7">
        <v>4000</v>
      </c>
      <c r="S408" s="7" t="s">
        <v>94</v>
      </c>
      <c r="T408" s="7" t="s">
        <v>898</v>
      </c>
      <c r="AE408" s="7">
        <v>0</v>
      </c>
      <c r="AF408" s="7">
        <v>0</v>
      </c>
      <c r="AG408" s="7">
        <v>0</v>
      </c>
      <c r="AH408" s="7">
        <v>0</v>
      </c>
      <c r="AI408" s="7">
        <v>1</v>
      </c>
      <c r="AJ408" s="7">
        <v>0</v>
      </c>
      <c r="AK408" s="7">
        <v>1</v>
      </c>
      <c r="AL408" s="7">
        <v>0</v>
      </c>
      <c r="AM408" s="7">
        <v>0</v>
      </c>
      <c r="AN408" s="7" t="s">
        <v>83</v>
      </c>
      <c r="AO408" s="7">
        <v>1</v>
      </c>
      <c r="AP408" s="7">
        <v>8000</v>
      </c>
      <c r="AQ408" s="7">
        <v>4000</v>
      </c>
      <c r="AT408" s="7" t="s">
        <v>206</v>
      </c>
      <c r="AU408" s="7">
        <v>988</v>
      </c>
      <c r="AV408" s="7">
        <v>0</v>
      </c>
      <c r="AW408" s="7">
        <v>0</v>
      </c>
      <c r="AX408" s="7">
        <v>0</v>
      </c>
      <c r="AY408" s="7">
        <v>0</v>
      </c>
    </row>
    <row r="409" spans="1:51" ht="13.5" customHeight="1" x14ac:dyDescent="0.25">
      <c r="A409" s="7" t="s">
        <v>938</v>
      </c>
      <c r="B409" s="8"/>
      <c r="C409" s="8"/>
      <c r="D409" s="7" t="s">
        <v>83</v>
      </c>
      <c r="E409" s="7" t="s">
        <v>116</v>
      </c>
      <c r="F409" s="8"/>
      <c r="G409" s="8"/>
      <c r="H409" s="8"/>
      <c r="I409" s="8"/>
      <c r="J409" s="8"/>
      <c r="K409" s="8"/>
      <c r="L409" s="8"/>
      <c r="M409" s="8"/>
      <c r="N409" s="7">
        <v>7</v>
      </c>
      <c r="O409" s="7" t="s">
        <v>85</v>
      </c>
      <c r="P409" s="7">
        <v>1</v>
      </c>
      <c r="Q409" s="7" t="s">
        <v>939</v>
      </c>
      <c r="R409" s="7">
        <v>4000</v>
      </c>
      <c r="S409" s="7" t="s">
        <v>94</v>
      </c>
      <c r="T409" s="7" t="s">
        <v>898</v>
      </c>
      <c r="AE409" s="7">
        <v>0</v>
      </c>
      <c r="AF409" s="7">
        <v>0</v>
      </c>
      <c r="AG409" s="7">
        <v>1</v>
      </c>
      <c r="AH409" s="7">
        <v>0</v>
      </c>
      <c r="AI409" s="7">
        <v>0</v>
      </c>
      <c r="AJ409" s="7">
        <v>0</v>
      </c>
      <c r="AK409" s="7">
        <v>0</v>
      </c>
      <c r="AL409" s="7">
        <v>0</v>
      </c>
      <c r="AM409" s="7">
        <v>0</v>
      </c>
      <c r="AN409" s="7" t="s">
        <v>83</v>
      </c>
      <c r="AO409" s="7">
        <v>1</v>
      </c>
      <c r="AP409" s="7">
        <v>8000</v>
      </c>
      <c r="AQ409" s="7">
        <v>4000</v>
      </c>
      <c r="AT409" s="7" t="s">
        <v>206</v>
      </c>
      <c r="AU409" s="7">
        <v>989</v>
      </c>
      <c r="AV409" s="7">
        <v>0</v>
      </c>
      <c r="AW409" s="7">
        <v>0</v>
      </c>
      <c r="AX409" s="7">
        <v>0</v>
      </c>
      <c r="AY409" s="7">
        <v>0</v>
      </c>
    </row>
    <row r="410" spans="1:51" ht="13.5" customHeight="1" x14ac:dyDescent="0.25">
      <c r="A410" s="7" t="s">
        <v>940</v>
      </c>
      <c r="B410" s="8"/>
      <c r="C410" s="8"/>
      <c r="D410" s="7" t="s">
        <v>83</v>
      </c>
      <c r="E410" s="7" t="s">
        <v>84</v>
      </c>
      <c r="F410" s="8"/>
      <c r="G410" s="8"/>
      <c r="H410" s="8"/>
      <c r="I410" s="8"/>
      <c r="J410" s="8"/>
      <c r="K410" s="8"/>
      <c r="L410" s="8"/>
      <c r="M410" s="8"/>
      <c r="N410" s="7">
        <v>3</v>
      </c>
      <c r="O410" s="7" t="s">
        <v>85</v>
      </c>
      <c r="P410" s="7">
        <v>1</v>
      </c>
      <c r="Q410" s="7" t="s">
        <v>941</v>
      </c>
      <c r="R410" s="7">
        <v>750</v>
      </c>
      <c r="S410" s="7" t="s">
        <v>94</v>
      </c>
      <c r="T410" s="7" t="s">
        <v>942</v>
      </c>
      <c r="AE410" s="7">
        <v>0</v>
      </c>
      <c r="AF410" s="7">
        <v>0</v>
      </c>
      <c r="AG410" s="7">
        <v>0</v>
      </c>
      <c r="AH410" s="7">
        <v>0</v>
      </c>
      <c r="AI410" s="7">
        <v>0</v>
      </c>
      <c r="AJ410" s="7">
        <v>0</v>
      </c>
      <c r="AK410" s="7">
        <v>0</v>
      </c>
      <c r="AL410" s="7">
        <v>1</v>
      </c>
      <c r="AM410" s="7">
        <v>0</v>
      </c>
      <c r="AN410" s="7" t="s">
        <v>83</v>
      </c>
      <c r="AO410" s="7">
        <v>1</v>
      </c>
      <c r="AP410" s="7">
        <v>1500</v>
      </c>
      <c r="AQ410" s="7">
        <v>750</v>
      </c>
      <c r="AT410" s="7" t="s">
        <v>206</v>
      </c>
      <c r="AU410" s="7">
        <v>990</v>
      </c>
      <c r="AV410" s="7">
        <v>0</v>
      </c>
      <c r="AW410" s="7">
        <v>0</v>
      </c>
      <c r="AX410" s="7">
        <v>0</v>
      </c>
      <c r="AY410" s="7">
        <v>0</v>
      </c>
    </row>
    <row r="411" spans="1:51" ht="13.5" customHeight="1" x14ac:dyDescent="0.25">
      <c r="A411" s="7" t="s">
        <v>943</v>
      </c>
      <c r="B411" s="8"/>
      <c r="C411" s="8"/>
      <c r="D411" s="7" t="s">
        <v>83</v>
      </c>
      <c r="E411" s="7" t="s">
        <v>157</v>
      </c>
      <c r="F411" s="8"/>
      <c r="G411" s="8"/>
      <c r="H411" s="8"/>
      <c r="I411" s="8"/>
      <c r="J411" s="8"/>
      <c r="K411" s="8"/>
      <c r="L411" s="8"/>
      <c r="M411" s="8"/>
      <c r="N411" s="7">
        <v>1</v>
      </c>
      <c r="O411" s="7" t="s">
        <v>85</v>
      </c>
      <c r="P411" s="7">
        <v>0.5</v>
      </c>
      <c r="Q411" s="7" t="s">
        <v>220</v>
      </c>
      <c r="R411" s="7">
        <v>1500</v>
      </c>
      <c r="S411" s="7" t="s">
        <v>94</v>
      </c>
      <c r="T411" s="7" t="s">
        <v>942</v>
      </c>
      <c r="AE411" s="7">
        <v>0</v>
      </c>
      <c r="AF411" s="7">
        <v>0</v>
      </c>
      <c r="AG411" s="7">
        <v>0</v>
      </c>
      <c r="AH411" s="7">
        <v>0</v>
      </c>
      <c r="AI411" s="7">
        <v>0</v>
      </c>
      <c r="AJ411" s="7">
        <v>0</v>
      </c>
      <c r="AK411" s="7">
        <v>1</v>
      </c>
      <c r="AL411" s="7">
        <v>0</v>
      </c>
      <c r="AM411" s="7">
        <v>0</v>
      </c>
      <c r="AN411" s="7" t="s">
        <v>83</v>
      </c>
      <c r="AO411" s="7">
        <v>0.5</v>
      </c>
      <c r="AP411" s="7">
        <v>3000</v>
      </c>
      <c r="AQ411" s="7">
        <v>1500</v>
      </c>
      <c r="AT411" s="7" t="s">
        <v>206</v>
      </c>
      <c r="AU411" s="7">
        <v>991</v>
      </c>
      <c r="AV411" s="7">
        <v>0</v>
      </c>
      <c r="AW411" s="7">
        <v>0</v>
      </c>
      <c r="AX411" s="7">
        <v>0</v>
      </c>
      <c r="AY411" s="7">
        <v>0</v>
      </c>
    </row>
    <row r="412" spans="1:51" ht="13.5" customHeight="1" x14ac:dyDescent="0.25">
      <c r="A412" s="7" t="s">
        <v>944</v>
      </c>
      <c r="B412" s="8"/>
      <c r="C412" s="8"/>
      <c r="D412" s="7" t="s">
        <v>83</v>
      </c>
      <c r="E412" s="7" t="s">
        <v>157</v>
      </c>
      <c r="F412" s="8"/>
      <c r="G412" s="8"/>
      <c r="H412" s="8"/>
      <c r="I412" s="8"/>
      <c r="J412" s="8"/>
      <c r="K412" s="8"/>
      <c r="L412" s="8"/>
      <c r="M412" s="8"/>
      <c r="N412" s="7">
        <v>3</v>
      </c>
      <c r="O412" s="7" t="s">
        <v>85</v>
      </c>
      <c r="P412" s="7">
        <v>1</v>
      </c>
      <c r="Q412" s="7" t="s">
        <v>945</v>
      </c>
      <c r="R412" s="7">
        <v>150</v>
      </c>
      <c r="S412" s="7" t="s">
        <v>94</v>
      </c>
      <c r="T412" s="7" t="s">
        <v>942</v>
      </c>
      <c r="AE412" s="7">
        <v>0</v>
      </c>
      <c r="AF412" s="7">
        <v>0</v>
      </c>
      <c r="AG412" s="7">
        <v>0</v>
      </c>
      <c r="AH412" s="7">
        <v>0</v>
      </c>
      <c r="AI412" s="7">
        <v>0</v>
      </c>
      <c r="AJ412" s="7">
        <v>0</v>
      </c>
      <c r="AK412" s="7">
        <v>1</v>
      </c>
      <c r="AL412" s="7">
        <v>0</v>
      </c>
      <c r="AM412" s="7">
        <v>0</v>
      </c>
      <c r="AN412" s="7" t="s">
        <v>83</v>
      </c>
      <c r="AO412" s="7">
        <v>1</v>
      </c>
      <c r="AP412" s="7">
        <v>300</v>
      </c>
      <c r="AQ412" s="7">
        <v>150</v>
      </c>
      <c r="AT412" s="7" t="s">
        <v>206</v>
      </c>
      <c r="AU412" s="7">
        <v>992</v>
      </c>
      <c r="AV412" s="7">
        <v>0</v>
      </c>
      <c r="AW412" s="7">
        <v>0</v>
      </c>
      <c r="AX412" s="7">
        <v>0</v>
      </c>
      <c r="AY412" s="7">
        <v>0</v>
      </c>
    </row>
    <row r="413" spans="1:51" ht="13.5" customHeight="1" x14ac:dyDescent="0.25">
      <c r="A413" s="7" t="s">
        <v>946</v>
      </c>
      <c r="B413" s="8"/>
      <c r="C413" s="8"/>
      <c r="D413" s="7" t="s">
        <v>83</v>
      </c>
      <c r="E413" s="7" t="s">
        <v>92</v>
      </c>
      <c r="F413" s="8"/>
      <c r="G413" s="8"/>
      <c r="H413" s="8"/>
      <c r="I413" s="8"/>
      <c r="J413" s="8"/>
      <c r="K413" s="8"/>
      <c r="L413" s="8"/>
      <c r="M413" s="8"/>
      <c r="N413" s="7">
        <v>1</v>
      </c>
      <c r="O413" s="7" t="s">
        <v>85</v>
      </c>
      <c r="P413" s="7">
        <v>1</v>
      </c>
      <c r="Q413" s="7" t="s">
        <v>947</v>
      </c>
      <c r="R413" s="7">
        <v>1000</v>
      </c>
      <c r="S413" s="7" t="s">
        <v>94</v>
      </c>
      <c r="T413" s="7" t="s">
        <v>942</v>
      </c>
      <c r="AE413" s="7">
        <v>0</v>
      </c>
      <c r="AF413" s="7">
        <v>0</v>
      </c>
      <c r="AG413" s="7">
        <v>0</v>
      </c>
      <c r="AH413" s="7">
        <v>0</v>
      </c>
      <c r="AI413" s="7">
        <v>0</v>
      </c>
      <c r="AJ413" s="7">
        <v>0</v>
      </c>
      <c r="AK413" s="7">
        <v>0</v>
      </c>
      <c r="AL413" s="7">
        <v>0</v>
      </c>
      <c r="AM413" s="7">
        <v>1</v>
      </c>
      <c r="AN413" s="7" t="s">
        <v>83</v>
      </c>
      <c r="AO413" s="7">
        <v>1</v>
      </c>
      <c r="AP413" s="7">
        <v>2000</v>
      </c>
      <c r="AQ413" s="7">
        <v>1000</v>
      </c>
      <c r="AT413" s="7" t="s">
        <v>206</v>
      </c>
      <c r="AU413" s="7">
        <v>993</v>
      </c>
      <c r="AV413" s="7">
        <v>0</v>
      </c>
      <c r="AW413" s="7">
        <v>0</v>
      </c>
      <c r="AX413" s="7">
        <v>0</v>
      </c>
      <c r="AY413" s="7">
        <v>0</v>
      </c>
    </row>
    <row r="414" spans="1:51" ht="13.5" customHeight="1" x14ac:dyDescent="0.25">
      <c r="A414" s="7" t="s">
        <v>948</v>
      </c>
      <c r="B414" s="8"/>
      <c r="C414" s="8"/>
      <c r="D414" s="7" t="s">
        <v>91</v>
      </c>
      <c r="E414" s="7" t="s">
        <v>157</v>
      </c>
      <c r="F414" s="8"/>
      <c r="G414" s="8"/>
      <c r="H414" s="8"/>
      <c r="I414" s="8"/>
      <c r="J414" s="8"/>
      <c r="K414" s="8"/>
      <c r="L414" s="8"/>
      <c r="M414" s="8"/>
      <c r="N414" s="7">
        <v>6</v>
      </c>
      <c r="O414" s="7" t="s">
        <v>85</v>
      </c>
      <c r="P414" s="7">
        <v>1</v>
      </c>
      <c r="Q414" s="7" t="s">
        <v>949</v>
      </c>
      <c r="R414" s="7">
        <v>5302</v>
      </c>
      <c r="S414" s="7" t="s">
        <v>87</v>
      </c>
      <c r="T414" s="7" t="s">
        <v>950</v>
      </c>
      <c r="AE414" s="7">
        <v>0</v>
      </c>
      <c r="AF414" s="7">
        <v>0</v>
      </c>
      <c r="AG414" s="7">
        <v>0</v>
      </c>
      <c r="AH414" s="7">
        <v>0</v>
      </c>
      <c r="AI414" s="7">
        <v>0</v>
      </c>
      <c r="AJ414" s="7">
        <v>0</v>
      </c>
      <c r="AK414" s="7">
        <v>1</v>
      </c>
      <c r="AL414" s="7">
        <v>0</v>
      </c>
      <c r="AM414" s="7">
        <v>0</v>
      </c>
      <c r="AN414" s="7" t="s">
        <v>91</v>
      </c>
      <c r="AO414" s="7">
        <v>1</v>
      </c>
      <c r="AP414" s="7">
        <v>10302</v>
      </c>
      <c r="AQ414" s="7">
        <v>5302</v>
      </c>
      <c r="AS414" s="7" t="s">
        <v>89</v>
      </c>
      <c r="AT414" s="7" t="s">
        <v>206</v>
      </c>
      <c r="AU414" s="7">
        <v>994</v>
      </c>
      <c r="AV414" s="7">
        <v>0</v>
      </c>
      <c r="AW414" s="7">
        <v>0</v>
      </c>
      <c r="AX414" s="7">
        <v>0</v>
      </c>
      <c r="AY414" s="7">
        <v>0</v>
      </c>
    </row>
    <row r="415" spans="1:51" ht="13.5" customHeight="1" x14ac:dyDescent="0.25">
      <c r="A415" s="7" t="s">
        <v>951</v>
      </c>
      <c r="B415" s="8"/>
      <c r="C415" s="8"/>
      <c r="D415" s="7" t="s">
        <v>120</v>
      </c>
      <c r="E415" s="7" t="s">
        <v>157</v>
      </c>
      <c r="G415" s="8"/>
      <c r="H415" s="8"/>
      <c r="I415" s="8"/>
      <c r="J415" s="8"/>
      <c r="K415" s="7" t="s">
        <v>952</v>
      </c>
      <c r="L415" s="8"/>
      <c r="M415" s="8"/>
      <c r="N415" s="7">
        <v>12</v>
      </c>
      <c r="O415" s="7" t="s">
        <v>85</v>
      </c>
      <c r="P415" s="7">
        <v>0.5</v>
      </c>
      <c r="Q415" s="7" t="s">
        <v>953</v>
      </c>
      <c r="R415" s="7">
        <v>198</v>
      </c>
      <c r="S415" s="7" t="s">
        <v>87</v>
      </c>
      <c r="T415" s="7" t="s">
        <v>950</v>
      </c>
      <c r="AE415" s="7">
        <v>0</v>
      </c>
      <c r="AF415" s="7">
        <v>0</v>
      </c>
      <c r="AG415" s="7">
        <v>0</v>
      </c>
      <c r="AH415" s="7">
        <v>0</v>
      </c>
      <c r="AI415" s="7">
        <v>0</v>
      </c>
      <c r="AJ415" s="7">
        <v>0</v>
      </c>
      <c r="AK415" s="7">
        <v>1</v>
      </c>
      <c r="AL415" s="7">
        <v>0</v>
      </c>
      <c r="AM415" s="7">
        <v>0</v>
      </c>
      <c r="AN415" s="7" t="s">
        <v>120</v>
      </c>
      <c r="AO415" s="7">
        <v>0.5</v>
      </c>
      <c r="AP415" s="7">
        <v>400</v>
      </c>
      <c r="AQ415" s="7">
        <v>198</v>
      </c>
      <c r="AS415" s="7" t="s">
        <v>954</v>
      </c>
      <c r="AT415" s="7" t="s">
        <v>206</v>
      </c>
      <c r="AU415" s="7">
        <v>995</v>
      </c>
      <c r="AV415" s="7">
        <v>0</v>
      </c>
      <c r="AW415" s="7">
        <v>0</v>
      </c>
      <c r="AX415" s="7">
        <v>0</v>
      </c>
      <c r="AY415" s="7">
        <v>0</v>
      </c>
    </row>
    <row r="416" spans="1:51" ht="13.5" customHeight="1" x14ac:dyDescent="0.25">
      <c r="A416" s="7" t="s">
        <v>955</v>
      </c>
      <c r="B416" s="8"/>
      <c r="C416" s="8"/>
      <c r="D416" s="7" t="s">
        <v>83</v>
      </c>
      <c r="E416" s="7" t="s">
        <v>126</v>
      </c>
      <c r="F416" s="7" t="s">
        <v>92</v>
      </c>
      <c r="G416" s="8"/>
      <c r="H416" s="8"/>
      <c r="I416" s="8"/>
      <c r="J416" s="8"/>
      <c r="K416" s="8"/>
      <c r="L416" s="8"/>
      <c r="M416" s="8"/>
      <c r="N416" s="7">
        <v>3</v>
      </c>
      <c r="O416" s="7" t="s">
        <v>85</v>
      </c>
      <c r="P416" s="7" t="s">
        <v>107</v>
      </c>
      <c r="Q416" s="7" t="s">
        <v>956</v>
      </c>
      <c r="R416" s="7">
        <v>375</v>
      </c>
      <c r="S416" s="7" t="s">
        <v>94</v>
      </c>
      <c r="T416" s="7" t="s">
        <v>950</v>
      </c>
      <c r="AE416" s="7">
        <v>0</v>
      </c>
      <c r="AF416" s="7">
        <v>0</v>
      </c>
      <c r="AG416" s="7">
        <v>0</v>
      </c>
      <c r="AH416" s="7">
        <v>1</v>
      </c>
      <c r="AI416" s="7">
        <v>0</v>
      </c>
      <c r="AJ416" s="7">
        <v>0</v>
      </c>
      <c r="AK416" s="7">
        <v>0</v>
      </c>
      <c r="AL416" s="7">
        <v>0</v>
      </c>
      <c r="AM416" s="7">
        <v>1</v>
      </c>
      <c r="AN416" s="7" t="s">
        <v>83</v>
      </c>
      <c r="AO416" s="7">
        <v>0</v>
      </c>
      <c r="AP416" s="7">
        <v>750</v>
      </c>
      <c r="AQ416" s="7">
        <v>375</v>
      </c>
      <c r="AT416" s="7" t="s">
        <v>206</v>
      </c>
      <c r="AU416" s="7">
        <v>996</v>
      </c>
      <c r="AV416" s="7">
        <v>0</v>
      </c>
      <c r="AW416" s="7">
        <v>0</v>
      </c>
      <c r="AX416" s="7">
        <v>0</v>
      </c>
      <c r="AY416" s="7">
        <v>0</v>
      </c>
    </row>
    <row r="417" spans="1:51" ht="13.5" customHeight="1" x14ac:dyDescent="0.25">
      <c r="A417" s="7" t="s">
        <v>957</v>
      </c>
      <c r="B417" s="8"/>
      <c r="C417" s="8"/>
      <c r="D417" s="7" t="s">
        <v>91</v>
      </c>
      <c r="E417" s="7" t="s">
        <v>84</v>
      </c>
      <c r="F417" s="8"/>
      <c r="G417" s="8"/>
      <c r="H417" s="8"/>
      <c r="I417" s="8"/>
      <c r="J417" s="8"/>
      <c r="K417" s="8"/>
      <c r="L417" s="8"/>
      <c r="M417" s="8"/>
      <c r="N417" s="7">
        <v>9</v>
      </c>
      <c r="O417" s="7" t="s">
        <v>85</v>
      </c>
      <c r="P417" s="7">
        <v>20</v>
      </c>
      <c r="Q417" s="7" t="s">
        <v>958</v>
      </c>
      <c r="R417" s="7">
        <v>9440</v>
      </c>
      <c r="S417" s="7" t="s">
        <v>87</v>
      </c>
      <c r="T417" s="7" t="s">
        <v>950</v>
      </c>
      <c r="AE417" s="7">
        <v>0</v>
      </c>
      <c r="AF417" s="7">
        <v>0</v>
      </c>
      <c r="AG417" s="7">
        <v>0</v>
      </c>
      <c r="AH417" s="7">
        <v>0</v>
      </c>
      <c r="AI417" s="7">
        <v>0</v>
      </c>
      <c r="AJ417" s="7">
        <v>0</v>
      </c>
      <c r="AK417" s="7">
        <v>0</v>
      </c>
      <c r="AL417" s="7">
        <v>1</v>
      </c>
      <c r="AM417" s="7">
        <v>0</v>
      </c>
      <c r="AN417" s="7" t="s">
        <v>91</v>
      </c>
      <c r="AO417" s="7">
        <v>20</v>
      </c>
      <c r="AP417" s="7">
        <v>18540</v>
      </c>
      <c r="AQ417" s="7">
        <v>9440</v>
      </c>
      <c r="AS417" s="7" t="s">
        <v>959</v>
      </c>
      <c r="AT417" s="7" t="s">
        <v>206</v>
      </c>
      <c r="AU417" s="7">
        <v>997</v>
      </c>
      <c r="AV417" s="7">
        <v>0</v>
      </c>
      <c r="AW417" s="7">
        <v>0</v>
      </c>
      <c r="AX417" s="7">
        <v>0</v>
      </c>
      <c r="AY417" s="7">
        <v>0</v>
      </c>
    </row>
    <row r="418" spans="1:51" ht="13.5" customHeight="1" x14ac:dyDescent="0.25">
      <c r="A418" s="7" t="s">
        <v>960</v>
      </c>
      <c r="B418" s="8"/>
      <c r="C418" s="8"/>
      <c r="D418" s="7" t="s">
        <v>91</v>
      </c>
      <c r="E418" s="7" t="s">
        <v>214</v>
      </c>
      <c r="F418" s="8"/>
      <c r="G418" s="8"/>
      <c r="H418" s="8"/>
      <c r="I418" s="8"/>
      <c r="J418" s="8"/>
      <c r="K418" s="8"/>
      <c r="L418" s="8"/>
      <c r="M418" s="8"/>
      <c r="N418" s="7">
        <v>4</v>
      </c>
      <c r="O418" s="7" t="s">
        <v>103</v>
      </c>
      <c r="P418" s="7">
        <v>2</v>
      </c>
      <c r="Q418" s="7" t="s">
        <v>961</v>
      </c>
      <c r="R418" s="7">
        <v>6000</v>
      </c>
      <c r="S418" s="7" t="s">
        <v>94</v>
      </c>
      <c r="T418" s="7" t="s">
        <v>950</v>
      </c>
      <c r="AE418" s="7">
        <v>0</v>
      </c>
      <c r="AF418" s="7">
        <v>0</v>
      </c>
      <c r="AG418" s="7">
        <v>0</v>
      </c>
      <c r="AH418" s="7">
        <v>0</v>
      </c>
      <c r="AI418" s="7">
        <v>0</v>
      </c>
      <c r="AJ418" s="7">
        <v>0</v>
      </c>
      <c r="AK418" s="7">
        <v>0</v>
      </c>
      <c r="AL418" s="7">
        <v>0</v>
      </c>
      <c r="AM418" s="7">
        <v>0</v>
      </c>
      <c r="AN418" s="7" t="s">
        <v>91</v>
      </c>
      <c r="AO418" s="7">
        <v>2</v>
      </c>
      <c r="AP418" s="7">
        <v>12000</v>
      </c>
      <c r="AQ418" s="7">
        <v>6000</v>
      </c>
      <c r="AT418" s="7" t="s">
        <v>206</v>
      </c>
      <c r="AU418" s="7">
        <v>998</v>
      </c>
      <c r="AV418" s="7">
        <v>0</v>
      </c>
      <c r="AW418" s="7">
        <v>0</v>
      </c>
      <c r="AX418" s="7">
        <v>1</v>
      </c>
      <c r="AY418" s="7">
        <v>0</v>
      </c>
    </row>
    <row r="419" spans="1:51" ht="13.5" customHeight="1" x14ac:dyDescent="0.25">
      <c r="A419" s="7" t="s">
        <v>962</v>
      </c>
      <c r="B419" s="8"/>
      <c r="C419" s="8"/>
      <c r="D419" s="7" t="s">
        <v>120</v>
      </c>
      <c r="E419" s="7" t="s">
        <v>157</v>
      </c>
      <c r="F419" s="8"/>
      <c r="G419" s="8"/>
      <c r="H419" s="8"/>
      <c r="I419" s="8"/>
      <c r="J419" s="8"/>
      <c r="K419" s="8"/>
      <c r="L419" s="8"/>
      <c r="M419" s="8"/>
      <c r="N419" s="7">
        <v>20</v>
      </c>
      <c r="O419" s="7" t="s">
        <v>85</v>
      </c>
      <c r="P419" s="7">
        <v>6</v>
      </c>
      <c r="S419" s="7" t="s">
        <v>237</v>
      </c>
      <c r="T419" s="7" t="s">
        <v>950</v>
      </c>
      <c r="U419" s="7" t="s">
        <v>963</v>
      </c>
      <c r="V419" s="7">
        <v>12</v>
      </c>
      <c r="W419" s="7">
        <v>16</v>
      </c>
      <c r="X419" s="7">
        <v>13</v>
      </c>
      <c r="Y419" s="7">
        <v>25</v>
      </c>
      <c r="Z419" s="7" t="s">
        <v>964</v>
      </c>
      <c r="AA419" s="7" t="s">
        <v>965</v>
      </c>
      <c r="AB419" s="7" t="s">
        <v>966</v>
      </c>
      <c r="AD419" s="7" t="s">
        <v>967</v>
      </c>
      <c r="AE419" s="7">
        <v>1</v>
      </c>
      <c r="AF419" s="7">
        <v>0</v>
      </c>
      <c r="AG419" s="7">
        <v>0</v>
      </c>
      <c r="AH419" s="7">
        <v>0</v>
      </c>
      <c r="AI419" s="7">
        <v>0</v>
      </c>
      <c r="AJ419" s="7">
        <v>0</v>
      </c>
      <c r="AK419" s="7">
        <v>1</v>
      </c>
      <c r="AL419" s="7">
        <v>0</v>
      </c>
      <c r="AM419" s="7">
        <v>0</v>
      </c>
      <c r="AN419" s="7" t="s">
        <v>120</v>
      </c>
      <c r="AO419" s="7">
        <v>6</v>
      </c>
      <c r="AP419" s="7">
        <v>0</v>
      </c>
      <c r="AQ419" s="7">
        <v>0</v>
      </c>
      <c r="AR419" s="7" t="s">
        <v>968</v>
      </c>
      <c r="AT419" s="7" t="s">
        <v>206</v>
      </c>
      <c r="AU419" s="7">
        <v>999</v>
      </c>
      <c r="AV419" s="7">
        <v>0</v>
      </c>
      <c r="AW419" s="7">
        <v>0</v>
      </c>
      <c r="AX419" s="7">
        <v>0</v>
      </c>
      <c r="AY419" s="7">
        <v>0</v>
      </c>
    </row>
    <row r="420" spans="1:51" ht="13.5" customHeight="1" x14ac:dyDescent="0.25">
      <c r="A420" s="7" t="s">
        <v>969</v>
      </c>
      <c r="B420" s="8"/>
      <c r="C420" s="8"/>
      <c r="D420" s="7" t="s">
        <v>91</v>
      </c>
      <c r="E420" s="7" t="s">
        <v>116</v>
      </c>
      <c r="F420" s="8"/>
      <c r="G420" s="8"/>
      <c r="H420" s="8"/>
      <c r="I420" s="8"/>
      <c r="J420" s="8"/>
      <c r="K420" s="8"/>
      <c r="L420" s="8"/>
      <c r="M420" s="8"/>
      <c r="N420" s="7">
        <v>8</v>
      </c>
      <c r="O420" s="7" t="s">
        <v>85</v>
      </c>
      <c r="P420" s="7">
        <v>5</v>
      </c>
      <c r="Q420" s="7" t="s">
        <v>970</v>
      </c>
      <c r="R420" s="7">
        <v>9000</v>
      </c>
      <c r="S420" s="7" t="s">
        <v>94</v>
      </c>
      <c r="T420" s="7" t="s">
        <v>971</v>
      </c>
      <c r="AE420" s="7">
        <v>0</v>
      </c>
      <c r="AF420" s="7">
        <v>0</v>
      </c>
      <c r="AG420" s="7">
        <v>1</v>
      </c>
      <c r="AH420" s="7">
        <v>0</v>
      </c>
      <c r="AI420" s="7">
        <v>0</v>
      </c>
      <c r="AJ420" s="7">
        <v>0</v>
      </c>
      <c r="AK420" s="7">
        <v>0</v>
      </c>
      <c r="AL420" s="7">
        <v>0</v>
      </c>
      <c r="AM420" s="7">
        <v>0</v>
      </c>
      <c r="AN420" s="7" t="s">
        <v>91</v>
      </c>
      <c r="AO420" s="7">
        <v>5</v>
      </c>
      <c r="AP420" s="7">
        <v>18000</v>
      </c>
      <c r="AQ420" s="7">
        <v>9000</v>
      </c>
      <c r="AT420" s="7" t="s">
        <v>206</v>
      </c>
      <c r="AU420" s="7">
        <v>1000</v>
      </c>
      <c r="AV420" s="7">
        <v>0</v>
      </c>
      <c r="AW420" s="7">
        <v>0</v>
      </c>
      <c r="AX420" s="7">
        <v>0</v>
      </c>
      <c r="AY420" s="7">
        <v>0</v>
      </c>
    </row>
    <row r="421" spans="1:51" ht="13.5" customHeight="1" x14ac:dyDescent="0.25">
      <c r="A421" s="7" t="s">
        <v>972</v>
      </c>
      <c r="B421" s="8"/>
      <c r="C421" s="8"/>
      <c r="D421" s="7" t="s">
        <v>91</v>
      </c>
      <c r="E421" s="7" t="s">
        <v>157</v>
      </c>
      <c r="F421" s="8"/>
      <c r="G421" s="8"/>
      <c r="H421" s="8"/>
      <c r="I421" s="8"/>
      <c r="J421" s="8"/>
      <c r="K421" s="8"/>
      <c r="L421" s="8"/>
      <c r="M421" s="8"/>
      <c r="N421" s="7">
        <v>7</v>
      </c>
      <c r="O421" s="7" t="s">
        <v>85</v>
      </c>
      <c r="P421" s="7">
        <v>2</v>
      </c>
      <c r="Q421" s="7" t="s">
        <v>973</v>
      </c>
      <c r="R421" s="7">
        <v>11000</v>
      </c>
      <c r="S421" s="7" t="s">
        <v>94</v>
      </c>
      <c r="T421" s="7" t="s">
        <v>971</v>
      </c>
      <c r="AE421" s="7">
        <v>0</v>
      </c>
      <c r="AF421" s="7">
        <v>0</v>
      </c>
      <c r="AG421" s="7">
        <v>0</v>
      </c>
      <c r="AH421" s="7">
        <v>0</v>
      </c>
      <c r="AI421" s="7">
        <v>0</v>
      </c>
      <c r="AJ421" s="7">
        <v>0</v>
      </c>
      <c r="AK421" s="7">
        <v>1</v>
      </c>
      <c r="AL421" s="7">
        <v>0</v>
      </c>
      <c r="AM421" s="7">
        <v>0</v>
      </c>
      <c r="AN421" s="7" t="s">
        <v>91</v>
      </c>
      <c r="AO421" s="7">
        <v>2</v>
      </c>
      <c r="AP421" s="7">
        <v>22000</v>
      </c>
      <c r="AQ421" s="7">
        <v>11000</v>
      </c>
      <c r="AT421" s="7" t="s">
        <v>206</v>
      </c>
      <c r="AU421" s="7">
        <v>1001</v>
      </c>
      <c r="AV421" s="7">
        <v>0</v>
      </c>
      <c r="AW421" s="7">
        <v>0</v>
      </c>
      <c r="AX421" s="7">
        <v>0</v>
      </c>
      <c r="AY421" s="7">
        <v>0</v>
      </c>
    </row>
    <row r="422" spans="1:51" ht="13.5" customHeight="1" x14ac:dyDescent="0.25">
      <c r="A422" s="7" t="s">
        <v>974</v>
      </c>
      <c r="B422" s="8"/>
      <c r="C422" s="8"/>
      <c r="D422" s="7" t="s">
        <v>91</v>
      </c>
      <c r="E422" s="7" t="s">
        <v>126</v>
      </c>
      <c r="F422" s="7" t="s">
        <v>157</v>
      </c>
      <c r="G422" s="8"/>
      <c r="H422" s="8"/>
      <c r="I422" s="8"/>
      <c r="J422" s="8"/>
      <c r="K422" s="8"/>
      <c r="L422" s="8"/>
      <c r="M422" s="8"/>
      <c r="N422" s="7">
        <v>10</v>
      </c>
      <c r="O422" s="7" t="s">
        <v>85</v>
      </c>
      <c r="P422" s="7">
        <v>8</v>
      </c>
      <c r="Q422" s="8" t="s">
        <v>975</v>
      </c>
      <c r="R422" s="8">
        <v>45000</v>
      </c>
      <c r="S422" s="7" t="s">
        <v>87</v>
      </c>
      <c r="T422" s="7" t="s">
        <v>971</v>
      </c>
      <c r="AE422" s="7">
        <v>0</v>
      </c>
      <c r="AF422" s="7">
        <v>0</v>
      </c>
      <c r="AG422" s="7">
        <v>0</v>
      </c>
      <c r="AH422" s="7">
        <v>1</v>
      </c>
      <c r="AI422" s="7">
        <v>0</v>
      </c>
      <c r="AJ422" s="7">
        <v>0</v>
      </c>
      <c r="AK422" s="7">
        <v>1</v>
      </c>
      <c r="AL422" s="7">
        <v>0</v>
      </c>
      <c r="AM422" s="7">
        <v>0</v>
      </c>
      <c r="AN422" s="7" t="s">
        <v>91</v>
      </c>
      <c r="AO422" s="7">
        <v>8</v>
      </c>
      <c r="AP422" s="7">
        <v>90000</v>
      </c>
      <c r="AQ422" s="7">
        <v>45000</v>
      </c>
      <c r="AS422" s="8" t="s">
        <v>976</v>
      </c>
      <c r="AT422" s="7" t="s">
        <v>206</v>
      </c>
      <c r="AU422" s="7">
        <v>1002</v>
      </c>
      <c r="AV422" s="7">
        <v>0</v>
      </c>
      <c r="AW422" s="7">
        <v>0</v>
      </c>
      <c r="AX422" s="7">
        <v>0</v>
      </c>
      <c r="AY422" s="7">
        <v>0</v>
      </c>
    </row>
    <row r="423" spans="1:51" ht="13.5" customHeight="1" x14ac:dyDescent="0.25">
      <c r="A423" s="7" t="s">
        <v>977</v>
      </c>
      <c r="B423" s="8"/>
      <c r="C423" s="8"/>
      <c r="D423" s="7" t="s">
        <v>120</v>
      </c>
      <c r="E423" s="7" t="s">
        <v>116</v>
      </c>
      <c r="F423" s="7" t="s">
        <v>92</v>
      </c>
      <c r="G423" s="8"/>
      <c r="H423" s="8"/>
      <c r="I423" s="8"/>
      <c r="J423" s="8"/>
      <c r="K423" s="8"/>
      <c r="L423" s="8"/>
      <c r="M423" s="8"/>
      <c r="N423" s="7">
        <v>15</v>
      </c>
      <c r="O423" s="7" t="s">
        <v>123</v>
      </c>
      <c r="P423" s="7">
        <v>45</v>
      </c>
      <c r="Q423" s="7" t="s">
        <v>978</v>
      </c>
      <c r="R423" s="7">
        <v>11435</v>
      </c>
      <c r="S423" s="7" t="s">
        <v>185</v>
      </c>
      <c r="T423" s="7" t="s">
        <v>979</v>
      </c>
      <c r="AE423" s="7">
        <v>0</v>
      </c>
      <c r="AF423" s="7">
        <v>0</v>
      </c>
      <c r="AG423" s="7">
        <v>1</v>
      </c>
      <c r="AH423" s="7">
        <v>0</v>
      </c>
      <c r="AI423" s="7">
        <v>0</v>
      </c>
      <c r="AJ423" s="7">
        <v>0</v>
      </c>
      <c r="AK423" s="7">
        <v>0</v>
      </c>
      <c r="AL423" s="7">
        <v>0</v>
      </c>
      <c r="AM423" s="7">
        <v>1</v>
      </c>
      <c r="AN423" s="7" t="s">
        <v>120</v>
      </c>
      <c r="AO423" s="7">
        <v>45</v>
      </c>
      <c r="AP423" s="7">
        <v>22675</v>
      </c>
      <c r="AQ423" s="7">
        <v>11435</v>
      </c>
      <c r="AS423" s="7" t="s">
        <v>980</v>
      </c>
      <c r="AT423" s="7" t="s">
        <v>206</v>
      </c>
      <c r="AU423" s="7">
        <v>1004</v>
      </c>
      <c r="AV423" s="7">
        <v>0</v>
      </c>
      <c r="AW423" s="7">
        <v>0</v>
      </c>
      <c r="AX423" s="7">
        <v>0</v>
      </c>
      <c r="AY423" s="7">
        <v>0</v>
      </c>
    </row>
    <row r="424" spans="1:51" ht="13.5" customHeight="1" x14ac:dyDescent="0.25">
      <c r="A424" s="7" t="s">
        <v>981</v>
      </c>
      <c r="B424" s="8"/>
      <c r="C424" s="8"/>
      <c r="D424" s="7" t="s">
        <v>91</v>
      </c>
      <c r="E424" s="7" t="s">
        <v>99</v>
      </c>
      <c r="F424" s="8"/>
      <c r="G424" s="8"/>
      <c r="H424" s="8"/>
      <c r="I424" s="8"/>
      <c r="J424" s="8"/>
      <c r="K424" s="8"/>
      <c r="L424" s="8"/>
      <c r="M424" s="8"/>
      <c r="N424" s="7">
        <v>11</v>
      </c>
      <c r="O424" s="7" t="s">
        <v>85</v>
      </c>
      <c r="P424" s="7">
        <v>1</v>
      </c>
      <c r="Q424" s="7" t="s">
        <v>982</v>
      </c>
      <c r="R424" s="7">
        <v>1500</v>
      </c>
      <c r="S424" s="7" t="s">
        <v>94</v>
      </c>
      <c r="T424" s="7" t="s">
        <v>979</v>
      </c>
      <c r="AE424" s="7">
        <v>0</v>
      </c>
      <c r="AF424" s="7">
        <v>0</v>
      </c>
      <c r="AG424" s="7">
        <v>0</v>
      </c>
      <c r="AH424" s="7">
        <v>0</v>
      </c>
      <c r="AI424" s="7">
        <v>1</v>
      </c>
      <c r="AJ424" s="7">
        <v>0</v>
      </c>
      <c r="AK424" s="7">
        <v>0</v>
      </c>
      <c r="AL424" s="7">
        <v>0</v>
      </c>
      <c r="AM424" s="7">
        <v>0</v>
      </c>
      <c r="AN424" s="7" t="s">
        <v>91</v>
      </c>
      <c r="AO424" s="7">
        <v>1</v>
      </c>
      <c r="AP424" s="7">
        <v>3000</v>
      </c>
      <c r="AQ424" s="7">
        <v>1500</v>
      </c>
      <c r="AT424" s="7" t="s">
        <v>206</v>
      </c>
      <c r="AU424" s="7">
        <v>1005</v>
      </c>
      <c r="AV424" s="7">
        <v>0</v>
      </c>
      <c r="AW424" s="7">
        <v>0</v>
      </c>
      <c r="AX424" s="7">
        <v>0</v>
      </c>
      <c r="AY424" s="7">
        <v>0</v>
      </c>
    </row>
    <row r="425" spans="1:51" ht="13.5" customHeight="1" x14ac:dyDescent="0.25">
      <c r="A425" s="7" t="s">
        <v>983</v>
      </c>
      <c r="B425" s="8"/>
      <c r="C425" s="8"/>
      <c r="D425" s="7" t="s">
        <v>91</v>
      </c>
      <c r="E425" s="7" t="s">
        <v>126</v>
      </c>
      <c r="F425" s="8"/>
      <c r="G425" s="8"/>
      <c r="H425" s="8"/>
      <c r="I425" s="8"/>
      <c r="J425" s="8"/>
      <c r="K425" s="8"/>
      <c r="L425" s="8"/>
      <c r="M425" s="8"/>
      <c r="N425" s="7">
        <v>9</v>
      </c>
      <c r="O425" s="7" t="s">
        <v>85</v>
      </c>
      <c r="P425" s="7">
        <v>4</v>
      </c>
      <c r="Q425" s="7" t="s">
        <v>984</v>
      </c>
      <c r="R425" s="7">
        <v>14560</v>
      </c>
      <c r="S425" s="7" t="s">
        <v>87</v>
      </c>
      <c r="T425" s="7" t="s">
        <v>979</v>
      </c>
      <c r="AE425" s="7">
        <v>0</v>
      </c>
      <c r="AF425" s="7">
        <v>0</v>
      </c>
      <c r="AG425" s="7">
        <v>0</v>
      </c>
      <c r="AH425" s="7">
        <v>1</v>
      </c>
      <c r="AI425" s="7">
        <v>0</v>
      </c>
      <c r="AJ425" s="7">
        <v>0</v>
      </c>
      <c r="AK425" s="7">
        <v>0</v>
      </c>
      <c r="AL425" s="7">
        <v>0</v>
      </c>
      <c r="AM425" s="7">
        <v>0</v>
      </c>
      <c r="AN425" s="7" t="s">
        <v>91</v>
      </c>
      <c r="AO425" s="7">
        <v>4</v>
      </c>
      <c r="AP425" s="7">
        <v>28800</v>
      </c>
      <c r="AQ425" s="7">
        <v>14560</v>
      </c>
      <c r="AS425" s="7" t="s">
        <v>985</v>
      </c>
      <c r="AT425" s="7" t="s">
        <v>206</v>
      </c>
      <c r="AU425" s="7">
        <v>1006</v>
      </c>
      <c r="AV425" s="7">
        <v>0</v>
      </c>
      <c r="AW425" s="7">
        <v>0</v>
      </c>
      <c r="AX425" s="7">
        <v>0</v>
      </c>
      <c r="AY425" s="7">
        <v>0</v>
      </c>
    </row>
    <row r="426" spans="1:51" ht="13.5" customHeight="1" x14ac:dyDescent="0.25">
      <c r="A426" s="7" t="s">
        <v>986</v>
      </c>
      <c r="B426" s="8"/>
      <c r="C426" s="8"/>
      <c r="D426" s="7" t="s">
        <v>83</v>
      </c>
      <c r="E426" s="7" t="s">
        <v>116</v>
      </c>
      <c r="F426" s="8"/>
      <c r="G426" s="8"/>
      <c r="H426" s="8"/>
      <c r="I426" s="8"/>
      <c r="J426" s="8"/>
      <c r="K426" s="8"/>
      <c r="L426" s="8"/>
      <c r="M426" s="8"/>
      <c r="N426" s="7">
        <v>1</v>
      </c>
      <c r="O426" s="7" t="s">
        <v>85</v>
      </c>
      <c r="P426" s="7">
        <v>3</v>
      </c>
      <c r="Q426" s="7" t="s">
        <v>987</v>
      </c>
      <c r="R426" s="7">
        <v>1200</v>
      </c>
      <c r="S426" s="7" t="s">
        <v>94</v>
      </c>
      <c r="T426" s="7" t="s">
        <v>979</v>
      </c>
      <c r="AE426" s="7">
        <v>0</v>
      </c>
      <c r="AF426" s="7">
        <v>0</v>
      </c>
      <c r="AG426" s="7">
        <v>1</v>
      </c>
      <c r="AH426" s="7">
        <v>0</v>
      </c>
      <c r="AI426" s="7">
        <v>0</v>
      </c>
      <c r="AJ426" s="7">
        <v>0</v>
      </c>
      <c r="AK426" s="7">
        <v>0</v>
      </c>
      <c r="AL426" s="7">
        <v>0</v>
      </c>
      <c r="AM426" s="7">
        <v>0</v>
      </c>
      <c r="AN426" s="7" t="s">
        <v>83</v>
      </c>
      <c r="AO426" s="7">
        <v>3</v>
      </c>
      <c r="AP426" s="7">
        <v>2400</v>
      </c>
      <c r="AQ426" s="7">
        <v>1200</v>
      </c>
      <c r="AT426" s="7" t="s">
        <v>206</v>
      </c>
      <c r="AU426" s="7">
        <v>1007</v>
      </c>
      <c r="AV426" s="7">
        <v>0</v>
      </c>
      <c r="AW426" s="7">
        <v>0</v>
      </c>
      <c r="AX426" s="7">
        <v>0</v>
      </c>
      <c r="AY426" s="7">
        <v>0</v>
      </c>
    </row>
    <row r="427" spans="1:51" ht="13.5" customHeight="1" x14ac:dyDescent="0.25">
      <c r="A427" s="7" t="s">
        <v>988</v>
      </c>
      <c r="B427" s="8"/>
      <c r="C427" s="8"/>
      <c r="D427" s="7" t="s">
        <v>91</v>
      </c>
      <c r="E427" s="7" t="s">
        <v>157</v>
      </c>
      <c r="F427" s="8"/>
      <c r="G427" s="8"/>
      <c r="H427" s="8"/>
      <c r="I427" s="8"/>
      <c r="J427" s="8"/>
      <c r="K427" s="8"/>
      <c r="L427" s="8"/>
      <c r="M427" s="8"/>
      <c r="N427" s="7">
        <v>6</v>
      </c>
      <c r="O427" s="7" t="s">
        <v>85</v>
      </c>
      <c r="P427" s="7">
        <v>1</v>
      </c>
      <c r="Q427" s="7" t="s">
        <v>989</v>
      </c>
      <c r="R427" s="7">
        <v>6500</v>
      </c>
      <c r="S427" s="7" t="s">
        <v>94</v>
      </c>
      <c r="T427" s="7" t="s">
        <v>979</v>
      </c>
      <c r="AE427" s="7">
        <v>0</v>
      </c>
      <c r="AF427" s="7">
        <v>0</v>
      </c>
      <c r="AG427" s="7">
        <v>0</v>
      </c>
      <c r="AH427" s="7">
        <v>0</v>
      </c>
      <c r="AI427" s="7">
        <v>0</v>
      </c>
      <c r="AJ427" s="7">
        <v>0</v>
      </c>
      <c r="AK427" s="7">
        <v>1</v>
      </c>
      <c r="AL427" s="7">
        <v>0</v>
      </c>
      <c r="AM427" s="7">
        <v>0</v>
      </c>
      <c r="AN427" s="7" t="s">
        <v>91</v>
      </c>
      <c r="AO427" s="7">
        <v>1</v>
      </c>
      <c r="AP427" s="7">
        <v>13000</v>
      </c>
      <c r="AQ427" s="7">
        <v>6500</v>
      </c>
      <c r="AT427" s="7" t="s">
        <v>206</v>
      </c>
      <c r="AU427" s="7">
        <v>1008</v>
      </c>
      <c r="AV427" s="7">
        <v>0</v>
      </c>
      <c r="AW427" s="7">
        <v>0</v>
      </c>
      <c r="AX427" s="7">
        <v>0</v>
      </c>
      <c r="AY427" s="7">
        <v>0</v>
      </c>
    </row>
    <row r="428" spans="1:51" ht="13.5" customHeight="1" x14ac:dyDescent="0.25">
      <c r="A428" s="7" t="s">
        <v>990</v>
      </c>
      <c r="B428" s="8"/>
      <c r="C428" s="8"/>
      <c r="D428" s="7" t="s">
        <v>91</v>
      </c>
      <c r="E428" s="7" t="s">
        <v>157</v>
      </c>
      <c r="F428" s="8"/>
      <c r="G428" s="8"/>
      <c r="H428" s="8"/>
      <c r="I428" s="8"/>
      <c r="J428" s="8"/>
      <c r="K428" s="8"/>
      <c r="L428" s="8"/>
      <c r="M428" s="8"/>
      <c r="N428" s="7">
        <v>7</v>
      </c>
      <c r="O428" s="7" t="s">
        <v>85</v>
      </c>
      <c r="P428" s="7">
        <v>1</v>
      </c>
      <c r="Q428" s="7" t="s">
        <v>991</v>
      </c>
      <c r="R428" s="7">
        <v>8000</v>
      </c>
      <c r="S428" s="7" t="s">
        <v>94</v>
      </c>
      <c r="T428" s="7" t="s">
        <v>979</v>
      </c>
      <c r="AE428" s="7">
        <v>0</v>
      </c>
      <c r="AF428" s="7">
        <v>0</v>
      </c>
      <c r="AG428" s="7">
        <v>0</v>
      </c>
      <c r="AH428" s="7">
        <v>0</v>
      </c>
      <c r="AI428" s="7">
        <v>0</v>
      </c>
      <c r="AJ428" s="7">
        <v>0</v>
      </c>
      <c r="AK428" s="7">
        <v>1</v>
      </c>
      <c r="AL428" s="7">
        <v>0</v>
      </c>
      <c r="AM428" s="7">
        <v>0</v>
      </c>
      <c r="AN428" s="7" t="s">
        <v>91</v>
      </c>
      <c r="AO428" s="7">
        <v>1</v>
      </c>
      <c r="AP428" s="7">
        <v>16000</v>
      </c>
      <c r="AQ428" s="7">
        <v>8000</v>
      </c>
      <c r="AT428" s="7" t="s">
        <v>206</v>
      </c>
      <c r="AU428" s="7">
        <v>1009</v>
      </c>
      <c r="AV428" s="7">
        <v>0</v>
      </c>
      <c r="AW428" s="7">
        <v>0</v>
      </c>
      <c r="AX428" s="7">
        <v>0</v>
      </c>
      <c r="AY428" s="7">
        <v>0</v>
      </c>
    </row>
    <row r="429" spans="1:51" ht="13.5" customHeight="1" x14ac:dyDescent="0.25">
      <c r="A429" s="7" t="s">
        <v>992</v>
      </c>
      <c r="B429" s="8"/>
      <c r="C429" s="8"/>
      <c r="D429" s="7" t="s">
        <v>91</v>
      </c>
      <c r="E429" s="7" t="s">
        <v>157</v>
      </c>
      <c r="F429" s="8"/>
      <c r="G429" s="8"/>
      <c r="H429" s="8"/>
      <c r="I429" s="8"/>
      <c r="J429" s="8"/>
      <c r="K429" s="8"/>
      <c r="L429" s="8"/>
      <c r="M429" s="8"/>
      <c r="N429" s="7">
        <v>9</v>
      </c>
      <c r="O429" s="7" t="s">
        <v>85</v>
      </c>
      <c r="P429" s="7">
        <v>1</v>
      </c>
      <c r="Q429" s="7" t="s">
        <v>993</v>
      </c>
      <c r="R429" s="7">
        <v>11000</v>
      </c>
      <c r="S429" s="7" t="s">
        <v>94</v>
      </c>
      <c r="T429" s="7" t="s">
        <v>979</v>
      </c>
      <c r="AE429" s="7">
        <v>0</v>
      </c>
      <c r="AF429" s="7">
        <v>0</v>
      </c>
      <c r="AG429" s="7">
        <v>0</v>
      </c>
      <c r="AH429" s="7">
        <v>0</v>
      </c>
      <c r="AI429" s="7">
        <v>0</v>
      </c>
      <c r="AJ429" s="7">
        <v>0</v>
      </c>
      <c r="AK429" s="7">
        <v>1</v>
      </c>
      <c r="AL429" s="7">
        <v>0</v>
      </c>
      <c r="AM429" s="7">
        <v>0</v>
      </c>
      <c r="AN429" s="7" t="s">
        <v>91</v>
      </c>
      <c r="AO429" s="7">
        <v>1</v>
      </c>
      <c r="AP429" s="7">
        <v>22000</v>
      </c>
      <c r="AQ429" s="7">
        <v>11000</v>
      </c>
      <c r="AT429" s="7" t="s">
        <v>206</v>
      </c>
      <c r="AU429" s="7">
        <v>1010</v>
      </c>
      <c r="AV429" s="7">
        <v>0</v>
      </c>
      <c r="AW429" s="7">
        <v>0</v>
      </c>
      <c r="AX429" s="7">
        <v>0</v>
      </c>
      <c r="AY429" s="7">
        <v>0</v>
      </c>
    </row>
    <row r="430" spans="1:51" ht="13.5" customHeight="1" x14ac:dyDescent="0.25">
      <c r="A430" s="7" t="s">
        <v>994</v>
      </c>
      <c r="B430" s="8"/>
      <c r="C430" s="8"/>
      <c r="D430" s="7" t="s">
        <v>91</v>
      </c>
      <c r="E430" s="7" t="s">
        <v>157</v>
      </c>
      <c r="F430" s="8"/>
      <c r="G430" s="8"/>
      <c r="H430" s="8"/>
      <c r="I430" s="8"/>
      <c r="J430" s="8"/>
      <c r="K430" s="8"/>
      <c r="L430" s="8"/>
      <c r="M430" s="8"/>
      <c r="N430" s="7">
        <v>9</v>
      </c>
      <c r="O430" s="7" t="s">
        <v>123</v>
      </c>
      <c r="P430" s="7">
        <v>30</v>
      </c>
      <c r="Q430" s="7" t="s">
        <v>995</v>
      </c>
      <c r="R430" s="7">
        <v>10450</v>
      </c>
      <c r="S430" s="7" t="s">
        <v>185</v>
      </c>
      <c r="T430" s="7" t="s">
        <v>996</v>
      </c>
      <c r="AE430" s="7">
        <v>0</v>
      </c>
      <c r="AF430" s="7">
        <v>0</v>
      </c>
      <c r="AG430" s="7">
        <v>0</v>
      </c>
      <c r="AH430" s="7">
        <v>0</v>
      </c>
      <c r="AI430" s="7">
        <v>0</v>
      </c>
      <c r="AJ430" s="7">
        <v>0</v>
      </c>
      <c r="AK430" s="7">
        <v>1</v>
      </c>
      <c r="AL430" s="7">
        <v>0</v>
      </c>
      <c r="AM430" s="7">
        <v>0</v>
      </c>
      <c r="AN430" s="7" t="s">
        <v>91</v>
      </c>
      <c r="AO430" s="7">
        <v>30</v>
      </c>
      <c r="AP430" s="7">
        <v>20550</v>
      </c>
      <c r="AQ430" s="7">
        <v>10450</v>
      </c>
      <c r="AS430" s="7" t="s">
        <v>997</v>
      </c>
      <c r="AT430" s="7" t="s">
        <v>206</v>
      </c>
      <c r="AU430" s="7">
        <v>1011</v>
      </c>
      <c r="AV430" s="7">
        <v>0</v>
      </c>
      <c r="AW430" s="7">
        <v>0</v>
      </c>
      <c r="AX430" s="7">
        <v>0</v>
      </c>
      <c r="AY430" s="7">
        <v>0</v>
      </c>
    </row>
    <row r="431" spans="1:51" ht="13.5" customHeight="1" x14ac:dyDescent="0.25">
      <c r="A431" s="7" t="s">
        <v>998</v>
      </c>
      <c r="B431" s="8"/>
      <c r="C431" s="8"/>
      <c r="D431" s="7" t="s">
        <v>83</v>
      </c>
      <c r="E431" s="7" t="s">
        <v>129</v>
      </c>
      <c r="F431" s="8"/>
      <c r="G431" s="8"/>
      <c r="H431" s="8"/>
      <c r="I431" s="8"/>
      <c r="J431" s="8"/>
      <c r="K431" s="8"/>
      <c r="L431" s="8"/>
      <c r="M431" s="8"/>
      <c r="N431" s="7">
        <v>5</v>
      </c>
      <c r="O431" s="7" t="s">
        <v>85</v>
      </c>
      <c r="P431" s="7">
        <v>1</v>
      </c>
      <c r="Q431" s="7" t="s">
        <v>999</v>
      </c>
      <c r="R431" s="7">
        <v>2000</v>
      </c>
      <c r="S431" s="7" t="s">
        <v>94</v>
      </c>
      <c r="T431" s="7" t="s">
        <v>996</v>
      </c>
      <c r="AE431" s="7">
        <v>0</v>
      </c>
      <c r="AF431" s="7">
        <v>0</v>
      </c>
      <c r="AG431" s="7">
        <v>0</v>
      </c>
      <c r="AH431" s="7">
        <v>0</v>
      </c>
      <c r="AI431" s="7">
        <v>0</v>
      </c>
      <c r="AJ431" s="7">
        <v>1</v>
      </c>
      <c r="AK431" s="7">
        <v>0</v>
      </c>
      <c r="AL431" s="7">
        <v>0</v>
      </c>
      <c r="AM431" s="7">
        <v>0</v>
      </c>
      <c r="AN431" s="7" t="s">
        <v>83</v>
      </c>
      <c r="AO431" s="7">
        <v>1</v>
      </c>
      <c r="AP431" s="7">
        <v>4000</v>
      </c>
      <c r="AQ431" s="7">
        <v>2000</v>
      </c>
      <c r="AT431" s="7" t="s">
        <v>206</v>
      </c>
      <c r="AU431" s="7">
        <v>1012</v>
      </c>
      <c r="AV431" s="7">
        <v>0</v>
      </c>
      <c r="AW431" s="7">
        <v>0</v>
      </c>
      <c r="AX431" s="7">
        <v>0</v>
      </c>
      <c r="AY431" s="7">
        <v>0</v>
      </c>
    </row>
    <row r="432" spans="1:51" ht="13.5" customHeight="1" x14ac:dyDescent="0.25">
      <c r="A432" s="7" t="s">
        <v>1000</v>
      </c>
      <c r="B432" s="8"/>
      <c r="C432" s="8"/>
      <c r="D432" s="7" t="s">
        <v>91</v>
      </c>
      <c r="E432" s="7" t="s">
        <v>157</v>
      </c>
      <c r="F432" s="8"/>
      <c r="G432" s="8"/>
      <c r="H432" s="8"/>
      <c r="I432" s="8"/>
      <c r="J432" s="8"/>
      <c r="K432" s="8"/>
      <c r="L432" s="8"/>
      <c r="M432" s="8"/>
      <c r="N432" s="7">
        <v>11</v>
      </c>
      <c r="O432" s="7" t="s">
        <v>85</v>
      </c>
      <c r="P432" s="7">
        <v>1</v>
      </c>
      <c r="Q432" s="7" t="s">
        <v>1001</v>
      </c>
      <c r="R432" s="7">
        <v>15420</v>
      </c>
      <c r="S432" s="7" t="s">
        <v>94</v>
      </c>
      <c r="T432" s="7" t="s">
        <v>996</v>
      </c>
      <c r="AE432" s="7">
        <v>0</v>
      </c>
      <c r="AF432" s="7">
        <v>0</v>
      </c>
      <c r="AG432" s="7">
        <v>0</v>
      </c>
      <c r="AH432" s="7">
        <v>0</v>
      </c>
      <c r="AI432" s="7">
        <v>0</v>
      </c>
      <c r="AJ432" s="7">
        <v>0</v>
      </c>
      <c r="AK432" s="7">
        <v>1</v>
      </c>
      <c r="AL432" s="7">
        <v>0</v>
      </c>
      <c r="AM432" s="7">
        <v>0</v>
      </c>
      <c r="AN432" s="7" t="s">
        <v>91</v>
      </c>
      <c r="AO432" s="7">
        <v>1</v>
      </c>
      <c r="AP432" s="7">
        <v>30840</v>
      </c>
      <c r="AQ432" s="7">
        <v>15420</v>
      </c>
      <c r="AT432" s="7" t="s">
        <v>206</v>
      </c>
      <c r="AU432" s="7">
        <v>1014</v>
      </c>
      <c r="AV432" s="7">
        <v>0</v>
      </c>
      <c r="AW432" s="7">
        <v>0</v>
      </c>
      <c r="AX432" s="7">
        <v>0</v>
      </c>
      <c r="AY432" s="7">
        <v>0</v>
      </c>
    </row>
    <row r="433" spans="1:51" ht="13.5" customHeight="1" x14ac:dyDescent="0.25">
      <c r="A433" s="7" t="s">
        <v>1002</v>
      </c>
      <c r="B433" s="8"/>
      <c r="C433" s="8"/>
      <c r="D433" s="7" t="s">
        <v>91</v>
      </c>
      <c r="E433" s="7" t="s">
        <v>157</v>
      </c>
      <c r="F433" s="8"/>
      <c r="G433" s="8"/>
      <c r="H433" s="8"/>
      <c r="I433" s="8"/>
      <c r="J433" s="8"/>
      <c r="K433" s="8"/>
      <c r="L433" s="8"/>
      <c r="M433" s="8"/>
      <c r="N433" s="7">
        <v>7</v>
      </c>
      <c r="O433" s="7" t="s">
        <v>85</v>
      </c>
      <c r="P433" s="7">
        <v>9</v>
      </c>
      <c r="Q433" s="7" t="s">
        <v>1003</v>
      </c>
      <c r="R433" s="7">
        <v>14375</v>
      </c>
      <c r="S433" s="7" t="s">
        <v>87</v>
      </c>
      <c r="T433" s="7" t="s">
        <v>996</v>
      </c>
      <c r="AE433" s="7">
        <v>0</v>
      </c>
      <c r="AF433" s="7">
        <v>0</v>
      </c>
      <c r="AG433" s="7">
        <v>0</v>
      </c>
      <c r="AH433" s="7">
        <v>0</v>
      </c>
      <c r="AI433" s="7">
        <v>0</v>
      </c>
      <c r="AJ433" s="7">
        <v>0</v>
      </c>
      <c r="AK433" s="7">
        <v>1</v>
      </c>
      <c r="AL433" s="7">
        <v>0</v>
      </c>
      <c r="AM433" s="7">
        <v>0</v>
      </c>
      <c r="AN433" s="7" t="s">
        <v>91</v>
      </c>
      <c r="AO433" s="7">
        <v>9</v>
      </c>
      <c r="AP433" s="7">
        <v>28415</v>
      </c>
      <c r="AQ433" s="7">
        <v>14375</v>
      </c>
      <c r="AS433" s="7" t="s">
        <v>1004</v>
      </c>
      <c r="AT433" s="7" t="s">
        <v>206</v>
      </c>
      <c r="AU433" s="7">
        <v>1015</v>
      </c>
      <c r="AV433" s="7">
        <v>0</v>
      </c>
      <c r="AW433" s="7">
        <v>0</v>
      </c>
      <c r="AX433" s="7">
        <v>0</v>
      </c>
      <c r="AY433" s="7">
        <v>0</v>
      </c>
    </row>
    <row r="434" spans="1:51" ht="13.5" customHeight="1" x14ac:dyDescent="0.25">
      <c r="A434" s="7" t="s">
        <v>1005</v>
      </c>
      <c r="C434" s="7" t="s">
        <v>1006</v>
      </c>
      <c r="D434" s="11" t="s">
        <v>236</v>
      </c>
      <c r="E434" s="11" t="s">
        <v>486</v>
      </c>
      <c r="F434" s="13"/>
      <c r="G434" s="11"/>
      <c r="H434" s="11"/>
      <c r="I434" s="11"/>
      <c r="J434" s="11"/>
      <c r="K434" s="11" t="s">
        <v>284</v>
      </c>
      <c r="L434" s="11"/>
      <c r="M434" s="8"/>
      <c r="N434" s="7">
        <v>25</v>
      </c>
      <c r="O434" s="7" t="s">
        <v>85</v>
      </c>
      <c r="P434" s="7">
        <v>12</v>
      </c>
      <c r="S434" s="7" t="s">
        <v>237</v>
      </c>
      <c r="T434" s="7" t="s">
        <v>1007</v>
      </c>
      <c r="AD434" s="8" t="s">
        <v>1008</v>
      </c>
      <c r="AE434" s="7">
        <v>1</v>
      </c>
      <c r="AF434" s="7">
        <v>0</v>
      </c>
      <c r="AG434" s="7">
        <v>0</v>
      </c>
      <c r="AH434" s="7">
        <v>0</v>
      </c>
      <c r="AI434" s="7">
        <v>0</v>
      </c>
      <c r="AJ434" s="7">
        <v>0</v>
      </c>
      <c r="AK434" s="7">
        <v>0</v>
      </c>
      <c r="AL434" s="7">
        <v>0</v>
      </c>
      <c r="AM434" s="7">
        <v>0</v>
      </c>
      <c r="AN434" s="7" t="s">
        <v>85</v>
      </c>
      <c r="AO434" s="7">
        <v>12</v>
      </c>
      <c r="AP434" s="7">
        <v>0</v>
      </c>
      <c r="AQ434" s="7">
        <v>0</v>
      </c>
      <c r="AT434" s="7" t="s">
        <v>206</v>
      </c>
      <c r="AU434" s="7">
        <v>1016</v>
      </c>
      <c r="AV434" s="7">
        <v>0</v>
      </c>
      <c r="AW434" s="7">
        <v>0</v>
      </c>
      <c r="AX434" s="7">
        <v>0</v>
      </c>
      <c r="AY434" s="7">
        <v>0</v>
      </c>
    </row>
    <row r="435" spans="1:51" ht="13.5" customHeight="1" x14ac:dyDescent="0.25">
      <c r="A435" s="7" t="s">
        <v>1009</v>
      </c>
      <c r="B435" s="8"/>
      <c r="C435" s="8"/>
      <c r="D435" s="7" t="s">
        <v>120</v>
      </c>
      <c r="E435" s="7" t="s">
        <v>84</v>
      </c>
      <c r="F435" s="7" t="s">
        <v>116</v>
      </c>
      <c r="G435" s="8"/>
      <c r="H435" s="8"/>
      <c r="I435" s="8"/>
      <c r="J435" s="8"/>
      <c r="K435" s="8"/>
      <c r="L435" s="8"/>
      <c r="M435" s="8"/>
      <c r="N435" s="7">
        <v>13</v>
      </c>
      <c r="O435" s="7" t="s">
        <v>85</v>
      </c>
      <c r="P435" s="7">
        <v>1</v>
      </c>
      <c r="Q435" s="7" t="s">
        <v>1010</v>
      </c>
      <c r="R435" s="7">
        <v>4500</v>
      </c>
      <c r="S435" s="7" t="s">
        <v>94</v>
      </c>
      <c r="T435" s="7" t="s">
        <v>1007</v>
      </c>
      <c r="AE435" s="7">
        <v>0</v>
      </c>
      <c r="AF435" s="7">
        <v>0</v>
      </c>
      <c r="AG435" s="7">
        <v>1</v>
      </c>
      <c r="AH435" s="7">
        <v>0</v>
      </c>
      <c r="AI435" s="7">
        <v>0</v>
      </c>
      <c r="AJ435" s="7">
        <v>0</v>
      </c>
      <c r="AK435" s="7">
        <v>0</v>
      </c>
      <c r="AL435" s="7">
        <v>1</v>
      </c>
      <c r="AM435" s="7">
        <v>0</v>
      </c>
      <c r="AN435" s="7" t="s">
        <v>120</v>
      </c>
      <c r="AO435" s="7">
        <v>1</v>
      </c>
      <c r="AP435" s="7">
        <v>9000</v>
      </c>
      <c r="AQ435" s="7">
        <v>4500</v>
      </c>
      <c r="AT435" s="7" t="s">
        <v>206</v>
      </c>
      <c r="AU435" s="7">
        <v>1017</v>
      </c>
      <c r="AV435" s="7">
        <v>0</v>
      </c>
      <c r="AW435" s="7">
        <v>0</v>
      </c>
      <c r="AX435" s="7">
        <v>0</v>
      </c>
      <c r="AY435" s="7">
        <v>0</v>
      </c>
    </row>
    <row r="436" spans="1:51" ht="13.5" customHeight="1" x14ac:dyDescent="0.25">
      <c r="A436" s="7" t="s">
        <v>1011</v>
      </c>
      <c r="B436" s="8"/>
      <c r="C436" s="8"/>
      <c r="D436" s="7" t="s">
        <v>91</v>
      </c>
      <c r="E436" s="7" t="s">
        <v>126</v>
      </c>
      <c r="G436" s="8"/>
      <c r="H436" s="8"/>
      <c r="I436" s="8"/>
      <c r="J436" s="8"/>
      <c r="K436" s="7" t="s">
        <v>284</v>
      </c>
      <c r="L436" s="8"/>
      <c r="M436" s="8"/>
      <c r="N436" s="7">
        <v>11</v>
      </c>
      <c r="O436" s="7" t="s">
        <v>85</v>
      </c>
      <c r="P436" s="7" t="s">
        <v>107</v>
      </c>
      <c r="Q436" s="8" t="s">
        <v>474</v>
      </c>
      <c r="R436" s="8">
        <v>1650</v>
      </c>
      <c r="S436" s="7" t="s">
        <v>94</v>
      </c>
      <c r="T436" s="7" t="s">
        <v>1007</v>
      </c>
      <c r="AE436" s="7">
        <v>0</v>
      </c>
      <c r="AF436" s="7">
        <v>0</v>
      </c>
      <c r="AG436" s="7">
        <v>0</v>
      </c>
      <c r="AH436" s="7">
        <v>1</v>
      </c>
      <c r="AI436" s="7">
        <v>0</v>
      </c>
      <c r="AJ436" s="7">
        <v>0</v>
      </c>
      <c r="AK436" s="7">
        <v>0</v>
      </c>
      <c r="AL436" s="7">
        <v>0</v>
      </c>
      <c r="AM436" s="7">
        <v>0</v>
      </c>
      <c r="AN436" s="7" t="s">
        <v>91</v>
      </c>
      <c r="AO436" s="7">
        <v>0</v>
      </c>
      <c r="AP436" s="7">
        <v>3300</v>
      </c>
      <c r="AQ436" s="7">
        <v>1650</v>
      </c>
      <c r="AT436" s="7" t="s">
        <v>206</v>
      </c>
      <c r="AU436" s="7">
        <v>1018</v>
      </c>
      <c r="AV436" s="7">
        <v>0</v>
      </c>
      <c r="AW436" s="7">
        <v>0</v>
      </c>
      <c r="AX436" s="7">
        <v>0</v>
      </c>
      <c r="AY436" s="7">
        <v>0</v>
      </c>
    </row>
    <row r="437" spans="1:51" ht="13.5" customHeight="1" x14ac:dyDescent="0.25">
      <c r="A437" s="7" t="s">
        <v>1012</v>
      </c>
      <c r="B437" s="8"/>
      <c r="C437" s="8"/>
      <c r="D437" s="7" t="s">
        <v>120</v>
      </c>
      <c r="E437" s="7" t="s">
        <v>84</v>
      </c>
      <c r="F437" s="8"/>
      <c r="G437" s="8"/>
      <c r="H437" s="8"/>
      <c r="I437" s="8"/>
      <c r="J437" s="8"/>
      <c r="K437" s="8"/>
      <c r="L437" s="8"/>
      <c r="M437" s="8"/>
      <c r="N437" s="7">
        <v>8</v>
      </c>
      <c r="O437" s="7" t="s">
        <v>170</v>
      </c>
      <c r="P437" s="7" t="s">
        <v>107</v>
      </c>
      <c r="Q437" s="7" t="s">
        <v>1013</v>
      </c>
      <c r="R437" s="7">
        <v>7500</v>
      </c>
      <c r="S437" s="7" t="s">
        <v>94</v>
      </c>
      <c r="T437" s="7" t="s">
        <v>1007</v>
      </c>
      <c r="AE437" s="7">
        <v>0</v>
      </c>
      <c r="AF437" s="7">
        <v>0</v>
      </c>
      <c r="AG437" s="7">
        <v>0</v>
      </c>
      <c r="AH437" s="7">
        <v>0</v>
      </c>
      <c r="AI437" s="7">
        <v>0</v>
      </c>
      <c r="AJ437" s="7">
        <v>0</v>
      </c>
      <c r="AK437" s="7">
        <v>0</v>
      </c>
      <c r="AL437" s="7">
        <v>1</v>
      </c>
      <c r="AM437" s="7">
        <v>0</v>
      </c>
      <c r="AN437" s="7" t="s">
        <v>120</v>
      </c>
      <c r="AO437" s="7">
        <v>0</v>
      </c>
      <c r="AP437" s="7">
        <v>15000</v>
      </c>
      <c r="AQ437" s="7">
        <v>7500</v>
      </c>
      <c r="AT437" s="7" t="s">
        <v>206</v>
      </c>
      <c r="AU437" s="7">
        <v>1019</v>
      </c>
      <c r="AV437" s="7">
        <v>0</v>
      </c>
      <c r="AW437" s="7">
        <v>0</v>
      </c>
      <c r="AX437" s="7">
        <v>0</v>
      </c>
      <c r="AY437" s="7">
        <v>0</v>
      </c>
    </row>
    <row r="438" spans="1:51" ht="13.5" customHeight="1" x14ac:dyDescent="0.25">
      <c r="A438" s="7" t="s">
        <v>1014</v>
      </c>
      <c r="B438" s="8"/>
      <c r="C438" s="8"/>
      <c r="D438" s="7" t="s">
        <v>83</v>
      </c>
      <c r="E438" s="7" t="s">
        <v>84</v>
      </c>
      <c r="F438" s="8"/>
      <c r="G438" s="8"/>
      <c r="H438" s="8"/>
      <c r="I438" s="8"/>
      <c r="J438" s="8"/>
      <c r="K438" s="8"/>
      <c r="L438" s="8"/>
      <c r="M438" s="8"/>
      <c r="N438" s="7">
        <v>5</v>
      </c>
      <c r="O438" s="7" t="s">
        <v>106</v>
      </c>
      <c r="P438" s="7">
        <v>3</v>
      </c>
      <c r="Q438" s="7" t="s">
        <v>1015</v>
      </c>
      <c r="R438" s="7">
        <v>2700</v>
      </c>
      <c r="S438" s="7" t="s">
        <v>94</v>
      </c>
      <c r="T438" s="7" t="s">
        <v>1007</v>
      </c>
      <c r="AE438" s="7">
        <v>0</v>
      </c>
      <c r="AF438" s="7">
        <v>0</v>
      </c>
      <c r="AG438" s="7">
        <v>0</v>
      </c>
      <c r="AH438" s="7">
        <v>0</v>
      </c>
      <c r="AI438" s="7">
        <v>0</v>
      </c>
      <c r="AJ438" s="7">
        <v>0</v>
      </c>
      <c r="AK438" s="7">
        <v>0</v>
      </c>
      <c r="AL438" s="7">
        <v>1</v>
      </c>
      <c r="AM438" s="7">
        <v>0</v>
      </c>
      <c r="AN438" s="7" t="s">
        <v>83</v>
      </c>
      <c r="AO438" s="7">
        <v>3</v>
      </c>
      <c r="AP438" s="7">
        <v>5400</v>
      </c>
      <c r="AQ438" s="7">
        <v>2700</v>
      </c>
      <c r="AT438" s="7" t="s">
        <v>206</v>
      </c>
      <c r="AU438" s="7">
        <v>1020</v>
      </c>
      <c r="AV438" s="7">
        <v>0</v>
      </c>
      <c r="AW438" s="7">
        <v>0</v>
      </c>
      <c r="AX438" s="7">
        <v>0</v>
      </c>
      <c r="AY438" s="7">
        <v>0</v>
      </c>
    </row>
    <row r="439" spans="1:51" ht="13.5" customHeight="1" x14ac:dyDescent="0.25">
      <c r="A439" s="7" t="s">
        <v>1016</v>
      </c>
      <c r="C439" s="7" t="s">
        <v>1017</v>
      </c>
      <c r="D439" s="10" t="s">
        <v>120</v>
      </c>
      <c r="E439" s="10" t="s">
        <v>486</v>
      </c>
      <c r="F439" s="11"/>
      <c r="G439" s="11"/>
      <c r="H439" s="11"/>
      <c r="I439" s="11"/>
      <c r="J439" s="11"/>
      <c r="K439" s="11"/>
      <c r="L439" s="11"/>
      <c r="M439" s="8"/>
      <c r="N439" s="7">
        <v>18</v>
      </c>
      <c r="O439" s="7" t="s">
        <v>85</v>
      </c>
      <c r="P439" s="7">
        <v>3</v>
      </c>
      <c r="S439" s="7" t="s">
        <v>237</v>
      </c>
      <c r="T439" s="7" t="s">
        <v>88</v>
      </c>
      <c r="AD439" s="7" t="s">
        <v>1018</v>
      </c>
      <c r="AE439" s="7">
        <v>1</v>
      </c>
      <c r="AF439" s="7">
        <v>0</v>
      </c>
      <c r="AG439" s="7">
        <v>0</v>
      </c>
      <c r="AH439" s="7">
        <v>0</v>
      </c>
      <c r="AI439" s="7">
        <v>0</v>
      </c>
      <c r="AJ439" s="7">
        <v>0</v>
      </c>
      <c r="AK439" s="7">
        <v>0</v>
      </c>
      <c r="AL439" s="7">
        <v>0</v>
      </c>
      <c r="AM439" s="7">
        <v>0</v>
      </c>
      <c r="AN439" s="7" t="s">
        <v>120</v>
      </c>
      <c r="AO439" s="7">
        <v>3</v>
      </c>
      <c r="AP439" s="7">
        <v>0</v>
      </c>
      <c r="AQ439" s="7">
        <v>0</v>
      </c>
      <c r="AT439" s="7" t="s">
        <v>206</v>
      </c>
      <c r="AU439" s="7">
        <v>1021</v>
      </c>
      <c r="AV439" s="7">
        <v>0</v>
      </c>
      <c r="AW439" s="7">
        <v>0</v>
      </c>
      <c r="AX439" s="7">
        <v>0</v>
      </c>
      <c r="AY439" s="7">
        <v>0</v>
      </c>
    </row>
    <row r="440" spans="1:51" ht="13.5" customHeight="1" x14ac:dyDescent="0.25">
      <c r="A440" s="7" t="s">
        <v>1019</v>
      </c>
      <c r="C440" s="7" t="s">
        <v>1020</v>
      </c>
      <c r="D440" s="10" t="s">
        <v>120</v>
      </c>
      <c r="E440" s="10" t="s">
        <v>486</v>
      </c>
      <c r="F440" s="11"/>
      <c r="G440" s="11"/>
      <c r="H440" s="11"/>
      <c r="I440" s="11"/>
      <c r="J440" s="11"/>
      <c r="K440" s="11"/>
      <c r="L440" s="11"/>
      <c r="M440" s="8"/>
      <c r="N440" s="7">
        <v>20</v>
      </c>
      <c r="O440" s="7" t="s">
        <v>85</v>
      </c>
      <c r="P440" s="7" t="s">
        <v>107</v>
      </c>
      <c r="S440" s="7" t="s">
        <v>237</v>
      </c>
      <c r="T440" s="7" t="s">
        <v>88</v>
      </c>
      <c r="AD440" s="7" t="s">
        <v>1021</v>
      </c>
      <c r="AE440" s="7">
        <v>1</v>
      </c>
      <c r="AF440" s="7">
        <v>0</v>
      </c>
      <c r="AG440" s="7">
        <v>0</v>
      </c>
      <c r="AH440" s="7">
        <v>0</v>
      </c>
      <c r="AI440" s="7">
        <v>0</v>
      </c>
      <c r="AJ440" s="7">
        <v>0</v>
      </c>
      <c r="AK440" s="7">
        <v>0</v>
      </c>
      <c r="AL440" s="7">
        <v>0</v>
      </c>
      <c r="AM440" s="7">
        <v>0</v>
      </c>
      <c r="AN440" s="7" t="s">
        <v>120</v>
      </c>
      <c r="AO440" s="7">
        <v>0</v>
      </c>
      <c r="AP440" s="7">
        <v>0</v>
      </c>
      <c r="AQ440" s="7">
        <v>0</v>
      </c>
      <c r="AT440" s="7" t="s">
        <v>206</v>
      </c>
      <c r="AU440" s="7">
        <v>1022</v>
      </c>
      <c r="AV440" s="7">
        <v>0</v>
      </c>
      <c r="AW440" s="7">
        <v>0</v>
      </c>
      <c r="AX440" s="7">
        <v>0</v>
      </c>
      <c r="AY440" s="7">
        <v>0</v>
      </c>
    </row>
    <row r="441" spans="1:51" ht="13.5" customHeight="1" x14ac:dyDescent="0.25">
      <c r="A441" s="7" t="s">
        <v>1022</v>
      </c>
      <c r="B441" s="8"/>
      <c r="C441" s="8"/>
      <c r="D441" s="7" t="s">
        <v>120</v>
      </c>
      <c r="E441" s="7" t="s">
        <v>92</v>
      </c>
      <c r="F441" s="8"/>
      <c r="G441" s="8"/>
      <c r="H441" s="8"/>
      <c r="I441" s="8"/>
      <c r="J441" s="8"/>
      <c r="K441" s="8"/>
      <c r="L441" s="8"/>
      <c r="M441" s="8"/>
      <c r="N441" s="7">
        <v>20</v>
      </c>
      <c r="O441" s="7" t="s">
        <v>85</v>
      </c>
      <c r="P441" s="7">
        <v>3</v>
      </c>
      <c r="S441" s="7" t="s">
        <v>237</v>
      </c>
      <c r="T441" s="7" t="s">
        <v>88</v>
      </c>
      <c r="AD441" s="7" t="s">
        <v>1023</v>
      </c>
      <c r="AE441" s="7">
        <v>1</v>
      </c>
      <c r="AF441" s="7">
        <v>0</v>
      </c>
      <c r="AG441" s="7">
        <v>0</v>
      </c>
      <c r="AH441" s="7">
        <v>0</v>
      </c>
      <c r="AI441" s="7">
        <v>0</v>
      </c>
      <c r="AJ441" s="7">
        <v>0</v>
      </c>
      <c r="AK441" s="7">
        <v>0</v>
      </c>
      <c r="AL441" s="7">
        <v>0</v>
      </c>
      <c r="AM441" s="7">
        <v>1</v>
      </c>
      <c r="AN441" s="7" t="s">
        <v>120</v>
      </c>
      <c r="AO441" s="7">
        <v>3</v>
      </c>
      <c r="AP441" s="7">
        <v>0</v>
      </c>
      <c r="AQ441" s="7">
        <v>0</v>
      </c>
      <c r="AT441" s="7" t="s">
        <v>206</v>
      </c>
      <c r="AU441" s="7">
        <v>1023</v>
      </c>
      <c r="AV441" s="7">
        <v>0</v>
      </c>
      <c r="AW441" s="7">
        <v>0</v>
      </c>
      <c r="AX441" s="7">
        <v>0</v>
      </c>
      <c r="AY441" s="7">
        <v>0</v>
      </c>
    </row>
    <row r="442" spans="1:51" ht="13.5" customHeight="1" x14ac:dyDescent="0.25">
      <c r="A442" s="7" t="s">
        <v>1024</v>
      </c>
      <c r="B442" s="8"/>
      <c r="C442" s="8"/>
      <c r="D442" s="7" t="s">
        <v>120</v>
      </c>
      <c r="E442" s="7" t="s">
        <v>92</v>
      </c>
      <c r="F442" s="8"/>
      <c r="G442" s="8"/>
      <c r="H442" s="8"/>
      <c r="I442" s="8"/>
      <c r="J442" s="8"/>
      <c r="K442" s="8"/>
      <c r="L442" s="8"/>
      <c r="M442" s="8"/>
      <c r="N442" s="7">
        <v>20</v>
      </c>
      <c r="O442" s="7" t="s">
        <v>85</v>
      </c>
      <c r="P442" s="7" t="s">
        <v>107</v>
      </c>
      <c r="S442" s="7" t="s">
        <v>237</v>
      </c>
      <c r="T442" s="7" t="s">
        <v>88</v>
      </c>
      <c r="AD442" s="7" t="s">
        <v>1025</v>
      </c>
      <c r="AE442" s="7">
        <v>1</v>
      </c>
      <c r="AF442" s="7">
        <v>0</v>
      </c>
      <c r="AG442" s="7">
        <v>0</v>
      </c>
      <c r="AH442" s="7">
        <v>0</v>
      </c>
      <c r="AI442" s="7">
        <v>0</v>
      </c>
      <c r="AJ442" s="7">
        <v>0</v>
      </c>
      <c r="AK442" s="7">
        <v>0</v>
      </c>
      <c r="AL442" s="7">
        <v>0</v>
      </c>
      <c r="AM442" s="7">
        <v>1</v>
      </c>
      <c r="AN442" s="7" t="s">
        <v>120</v>
      </c>
      <c r="AO442" s="7">
        <v>0</v>
      </c>
      <c r="AP442" s="7">
        <v>0</v>
      </c>
      <c r="AQ442" s="7">
        <v>0</v>
      </c>
      <c r="AT442" s="7" t="s">
        <v>206</v>
      </c>
      <c r="AU442" s="7">
        <v>1024</v>
      </c>
      <c r="AV442" s="7">
        <v>0</v>
      </c>
      <c r="AW442" s="7">
        <v>0</v>
      </c>
      <c r="AX442" s="7">
        <v>0</v>
      </c>
      <c r="AY442" s="7">
        <v>0</v>
      </c>
    </row>
    <row r="443" spans="1:51" ht="13.5" customHeight="1" x14ac:dyDescent="0.25">
      <c r="A443" s="7" t="s">
        <v>1026</v>
      </c>
      <c r="B443" s="8"/>
      <c r="C443" s="8"/>
      <c r="D443" s="7" t="s">
        <v>120</v>
      </c>
      <c r="E443" s="7" t="s">
        <v>157</v>
      </c>
      <c r="F443" s="8"/>
      <c r="H443" s="8"/>
      <c r="I443" s="8"/>
      <c r="J443" s="8"/>
      <c r="K443" s="8"/>
      <c r="L443" s="7" t="s">
        <v>1027</v>
      </c>
      <c r="M443" s="8"/>
      <c r="N443" s="7">
        <v>18</v>
      </c>
      <c r="O443" s="7" t="s">
        <v>85</v>
      </c>
      <c r="P443" s="7" t="s">
        <v>107</v>
      </c>
      <c r="S443" s="7" t="s">
        <v>237</v>
      </c>
      <c r="T443" s="7" t="s">
        <v>88</v>
      </c>
      <c r="AD443" s="7" t="s">
        <v>1028</v>
      </c>
      <c r="AE443" s="7">
        <v>1</v>
      </c>
      <c r="AF443" s="7">
        <v>0</v>
      </c>
      <c r="AG443" s="7">
        <v>0</v>
      </c>
      <c r="AH443" s="7">
        <v>0</v>
      </c>
      <c r="AI443" s="7">
        <v>0</v>
      </c>
      <c r="AJ443" s="7">
        <v>0</v>
      </c>
      <c r="AK443" s="7">
        <v>1</v>
      </c>
      <c r="AL443" s="7">
        <v>0</v>
      </c>
      <c r="AM443" s="7">
        <v>0</v>
      </c>
      <c r="AN443" s="7" t="s">
        <v>120</v>
      </c>
      <c r="AO443" s="7">
        <v>0</v>
      </c>
      <c r="AP443" s="7">
        <v>0</v>
      </c>
      <c r="AQ443" s="7">
        <v>0</v>
      </c>
      <c r="AT443" s="7" t="s">
        <v>206</v>
      </c>
      <c r="AU443" s="7">
        <v>1025</v>
      </c>
      <c r="AV443" s="7">
        <v>0</v>
      </c>
      <c r="AW443" s="7">
        <v>0</v>
      </c>
      <c r="AX443" s="7">
        <v>0</v>
      </c>
      <c r="AY443" s="7">
        <v>0</v>
      </c>
    </row>
    <row r="444" spans="1:51" ht="13.5" customHeight="1" x14ac:dyDescent="0.25">
      <c r="A444" s="7" t="s">
        <v>1029</v>
      </c>
      <c r="B444" s="8"/>
      <c r="C444" s="8"/>
      <c r="D444" s="7" t="s">
        <v>120</v>
      </c>
      <c r="E444" s="7" t="s">
        <v>92</v>
      </c>
      <c r="F444" s="8"/>
      <c r="G444" s="8"/>
      <c r="H444" s="8"/>
      <c r="I444" s="8"/>
      <c r="J444" s="8"/>
      <c r="K444" s="8"/>
      <c r="L444" s="8"/>
      <c r="M444" s="8"/>
      <c r="N444" s="7">
        <v>16</v>
      </c>
      <c r="O444" s="7" t="s">
        <v>85</v>
      </c>
      <c r="P444" s="7">
        <v>1</v>
      </c>
      <c r="S444" s="7" t="s">
        <v>237</v>
      </c>
      <c r="T444" s="7" t="s">
        <v>88</v>
      </c>
      <c r="AD444" s="7" t="s">
        <v>1030</v>
      </c>
      <c r="AE444" s="7">
        <v>1</v>
      </c>
      <c r="AF444" s="7">
        <v>0</v>
      </c>
      <c r="AG444" s="7">
        <v>0</v>
      </c>
      <c r="AH444" s="7">
        <v>0</v>
      </c>
      <c r="AI444" s="7">
        <v>0</v>
      </c>
      <c r="AJ444" s="7">
        <v>0</v>
      </c>
      <c r="AK444" s="7">
        <v>0</v>
      </c>
      <c r="AL444" s="7">
        <v>0</v>
      </c>
      <c r="AM444" s="7">
        <v>1</v>
      </c>
      <c r="AN444" s="7" t="s">
        <v>120</v>
      </c>
      <c r="AO444" s="7">
        <v>1</v>
      </c>
      <c r="AP444" s="7">
        <v>0</v>
      </c>
      <c r="AQ444" s="7">
        <v>0</v>
      </c>
      <c r="AT444" s="7" t="s">
        <v>206</v>
      </c>
      <c r="AU444" s="7">
        <v>1026</v>
      </c>
      <c r="AV444" s="7">
        <v>0</v>
      </c>
      <c r="AW444" s="7">
        <v>0</v>
      </c>
      <c r="AX444" s="7">
        <v>0</v>
      </c>
      <c r="AY444" s="7">
        <v>0</v>
      </c>
    </row>
    <row r="445" spans="1:51" ht="13.5" customHeight="1" x14ac:dyDescent="0.25">
      <c r="A445" s="7" t="s">
        <v>1031</v>
      </c>
      <c r="B445" s="8"/>
      <c r="C445" s="8"/>
      <c r="D445" s="7" t="s">
        <v>120</v>
      </c>
      <c r="E445" s="7" t="s">
        <v>157</v>
      </c>
      <c r="G445" s="8"/>
      <c r="H445" s="8"/>
      <c r="I445" s="8"/>
      <c r="J445" s="8"/>
      <c r="K445" s="7" t="s">
        <v>284</v>
      </c>
      <c r="L445" s="8"/>
      <c r="M445" s="8"/>
      <c r="N445" s="7">
        <v>18</v>
      </c>
      <c r="O445" s="7" t="s">
        <v>85</v>
      </c>
      <c r="P445" s="7" t="s">
        <v>107</v>
      </c>
      <c r="S445" s="7" t="s">
        <v>237</v>
      </c>
      <c r="T445" s="7" t="s">
        <v>88</v>
      </c>
      <c r="AD445" s="7" t="s">
        <v>1032</v>
      </c>
      <c r="AE445" s="7">
        <v>1</v>
      </c>
      <c r="AF445" s="7">
        <v>0</v>
      </c>
      <c r="AG445" s="7">
        <v>0</v>
      </c>
      <c r="AH445" s="7">
        <v>0</v>
      </c>
      <c r="AI445" s="7">
        <v>0</v>
      </c>
      <c r="AJ445" s="7">
        <v>0</v>
      </c>
      <c r="AK445" s="7">
        <v>1</v>
      </c>
      <c r="AL445" s="7">
        <v>0</v>
      </c>
      <c r="AM445" s="7">
        <v>0</v>
      </c>
      <c r="AN445" s="7" t="s">
        <v>120</v>
      </c>
      <c r="AO445" s="7">
        <v>0</v>
      </c>
      <c r="AP445" s="7">
        <v>0</v>
      </c>
      <c r="AQ445" s="7">
        <v>0</v>
      </c>
      <c r="AT445" s="7" t="s">
        <v>206</v>
      </c>
      <c r="AU445" s="7">
        <v>1027</v>
      </c>
      <c r="AV445" s="7">
        <v>0</v>
      </c>
      <c r="AW445" s="7">
        <v>0</v>
      </c>
      <c r="AX445" s="7">
        <v>0</v>
      </c>
      <c r="AY445" s="7">
        <v>0</v>
      </c>
    </row>
    <row r="446" spans="1:51" ht="13.5" customHeight="1" x14ac:dyDescent="0.25">
      <c r="A446" s="7" t="s">
        <v>1033</v>
      </c>
      <c r="B446" s="8"/>
      <c r="C446" s="8"/>
      <c r="D446" s="7" t="s">
        <v>120</v>
      </c>
      <c r="E446" s="7" t="s">
        <v>126</v>
      </c>
      <c r="F446" s="7" t="s">
        <v>92</v>
      </c>
      <c r="G446" s="8"/>
      <c r="H446" s="8"/>
      <c r="I446" s="8"/>
      <c r="J446" s="8"/>
      <c r="K446" s="8"/>
      <c r="L446" s="8"/>
      <c r="M446" s="8"/>
      <c r="N446" s="7">
        <v>20</v>
      </c>
      <c r="O446" s="7" t="s">
        <v>85</v>
      </c>
      <c r="P446" s="7">
        <v>12</v>
      </c>
      <c r="S446" s="7" t="s">
        <v>237</v>
      </c>
      <c r="T446" s="7" t="s">
        <v>88</v>
      </c>
      <c r="AD446" s="7" t="s">
        <v>1034</v>
      </c>
      <c r="AE446" s="7">
        <v>0</v>
      </c>
      <c r="AF446" s="7">
        <v>1</v>
      </c>
      <c r="AG446" s="7">
        <v>0</v>
      </c>
      <c r="AH446" s="7">
        <v>1</v>
      </c>
      <c r="AI446" s="7">
        <v>0</v>
      </c>
      <c r="AJ446" s="7">
        <v>0</v>
      </c>
      <c r="AK446" s="7">
        <v>0</v>
      </c>
      <c r="AL446" s="7">
        <v>0</v>
      </c>
      <c r="AM446" s="7">
        <v>1</v>
      </c>
      <c r="AN446" s="7" t="s">
        <v>120</v>
      </c>
      <c r="AO446" s="7">
        <v>12</v>
      </c>
      <c r="AP446" s="7">
        <v>0</v>
      </c>
      <c r="AQ446" s="7">
        <v>0</v>
      </c>
      <c r="AT446" s="7" t="s">
        <v>206</v>
      </c>
      <c r="AU446" s="7">
        <v>1028</v>
      </c>
      <c r="AV446" s="7">
        <v>0</v>
      </c>
      <c r="AW446" s="7">
        <v>0</v>
      </c>
      <c r="AX446" s="7">
        <v>0</v>
      </c>
      <c r="AY446" s="7">
        <v>0</v>
      </c>
    </row>
    <row r="447" spans="1:51" ht="13.5" customHeight="1" x14ac:dyDescent="0.25">
      <c r="A447" s="7" t="s">
        <v>1035</v>
      </c>
      <c r="B447" s="8"/>
      <c r="C447" s="8"/>
      <c r="D447" s="7" t="s">
        <v>236</v>
      </c>
      <c r="E447" s="7" t="s">
        <v>92</v>
      </c>
      <c r="F447" s="8"/>
      <c r="G447" s="8"/>
      <c r="H447" s="8"/>
      <c r="I447" s="8"/>
      <c r="J447" s="8"/>
      <c r="K447" s="8"/>
      <c r="L447" s="8"/>
      <c r="M447" s="8"/>
      <c r="N447" s="7">
        <v>30</v>
      </c>
      <c r="O447" s="7" t="s">
        <v>85</v>
      </c>
      <c r="P447" s="7">
        <v>300</v>
      </c>
      <c r="S447" s="7" t="s">
        <v>237</v>
      </c>
      <c r="T447" s="7" t="s">
        <v>88</v>
      </c>
      <c r="AD447" s="7" t="s">
        <v>1036</v>
      </c>
      <c r="AE447" s="7">
        <v>0</v>
      </c>
      <c r="AF447" s="7">
        <v>1</v>
      </c>
      <c r="AG447" s="7">
        <v>0</v>
      </c>
      <c r="AH447" s="7">
        <v>0</v>
      </c>
      <c r="AI447" s="7">
        <v>0</v>
      </c>
      <c r="AJ447" s="7">
        <v>0</v>
      </c>
      <c r="AK447" s="7">
        <v>0</v>
      </c>
      <c r="AL447" s="7">
        <v>0</v>
      </c>
      <c r="AM447" s="7">
        <v>1</v>
      </c>
      <c r="AN447" s="7" t="s">
        <v>85</v>
      </c>
      <c r="AO447" s="7">
        <v>300</v>
      </c>
      <c r="AP447" s="7">
        <v>0</v>
      </c>
      <c r="AQ447" s="7">
        <v>0</v>
      </c>
      <c r="AT447" s="7" t="s">
        <v>206</v>
      </c>
      <c r="AU447" s="7">
        <v>1029</v>
      </c>
      <c r="AV447" s="7">
        <v>0</v>
      </c>
      <c r="AW447" s="7">
        <v>0</v>
      </c>
      <c r="AX447" s="7">
        <v>0</v>
      </c>
      <c r="AY447" s="7">
        <v>0</v>
      </c>
    </row>
    <row r="448" spans="1:51" ht="13.5" customHeight="1" x14ac:dyDescent="0.25">
      <c r="A448" s="7" t="s">
        <v>1037</v>
      </c>
      <c r="B448" s="8"/>
      <c r="C448" s="8"/>
      <c r="D448" s="7" t="s">
        <v>120</v>
      </c>
      <c r="E448" s="7" t="s">
        <v>129</v>
      </c>
      <c r="F448" s="8"/>
      <c r="G448" s="8"/>
      <c r="H448" s="8"/>
      <c r="I448" s="8"/>
      <c r="J448" s="8"/>
      <c r="K448" s="8"/>
      <c r="L448" s="8"/>
      <c r="M448" s="8"/>
      <c r="N448" s="7">
        <v>20</v>
      </c>
      <c r="O448" s="7" t="s">
        <v>85</v>
      </c>
      <c r="P448" s="7">
        <v>5</v>
      </c>
      <c r="S448" s="7" t="s">
        <v>237</v>
      </c>
      <c r="T448" s="7" t="s">
        <v>88</v>
      </c>
      <c r="AD448" s="7" t="s">
        <v>1038</v>
      </c>
      <c r="AE448" s="7">
        <v>0</v>
      </c>
      <c r="AF448" s="7">
        <v>1</v>
      </c>
      <c r="AG448" s="7">
        <v>0</v>
      </c>
      <c r="AH448" s="7">
        <v>0</v>
      </c>
      <c r="AI448" s="7">
        <v>0</v>
      </c>
      <c r="AJ448" s="7">
        <v>1</v>
      </c>
      <c r="AK448" s="7">
        <v>0</v>
      </c>
      <c r="AL448" s="7">
        <v>0</v>
      </c>
      <c r="AM448" s="7">
        <v>0</v>
      </c>
      <c r="AN448" s="7" t="s">
        <v>120</v>
      </c>
      <c r="AO448" s="7">
        <v>5</v>
      </c>
      <c r="AP448" s="7">
        <v>0</v>
      </c>
      <c r="AQ448" s="7">
        <v>0</v>
      </c>
      <c r="AT448" s="7" t="s">
        <v>206</v>
      </c>
      <c r="AU448" s="7">
        <v>1030</v>
      </c>
      <c r="AV448" s="7">
        <v>0</v>
      </c>
      <c r="AW448" s="7">
        <v>0</v>
      </c>
      <c r="AX448" s="7">
        <v>0</v>
      </c>
      <c r="AY448" s="7">
        <v>0</v>
      </c>
    </row>
    <row r="449" spans="1:51" ht="13.5" customHeight="1" x14ac:dyDescent="0.25">
      <c r="A449" s="7" t="s">
        <v>1039</v>
      </c>
      <c r="B449" s="8"/>
      <c r="C449" s="8"/>
      <c r="D449" s="7" t="s">
        <v>120</v>
      </c>
      <c r="E449" s="7" t="s">
        <v>126</v>
      </c>
      <c r="F449" s="8"/>
      <c r="G449" s="8"/>
      <c r="H449" s="8"/>
      <c r="I449" s="8"/>
      <c r="J449" s="8"/>
      <c r="K449" s="8"/>
      <c r="L449" s="8"/>
      <c r="M449" s="8"/>
      <c r="N449" s="7">
        <v>20</v>
      </c>
      <c r="O449" s="7" t="s">
        <v>85</v>
      </c>
      <c r="P449" s="7">
        <v>1</v>
      </c>
      <c r="S449" s="7" t="s">
        <v>237</v>
      </c>
      <c r="T449" s="7" t="s">
        <v>88</v>
      </c>
      <c r="AD449" s="7" t="s">
        <v>1040</v>
      </c>
      <c r="AE449" s="7">
        <v>0</v>
      </c>
      <c r="AF449" s="7">
        <v>1</v>
      </c>
      <c r="AG449" s="7">
        <v>0</v>
      </c>
      <c r="AH449" s="7">
        <v>1</v>
      </c>
      <c r="AI449" s="7">
        <v>0</v>
      </c>
      <c r="AJ449" s="7">
        <v>0</v>
      </c>
      <c r="AK449" s="7">
        <v>0</v>
      </c>
      <c r="AL449" s="7">
        <v>0</v>
      </c>
      <c r="AM449" s="7">
        <v>0</v>
      </c>
      <c r="AN449" s="7" t="s">
        <v>120</v>
      </c>
      <c r="AO449" s="7">
        <v>1</v>
      </c>
      <c r="AP449" s="7">
        <v>0</v>
      </c>
      <c r="AQ449" s="7">
        <v>0</v>
      </c>
      <c r="AS449" s="7" t="s">
        <v>488</v>
      </c>
      <c r="AT449" s="7" t="s">
        <v>206</v>
      </c>
      <c r="AU449" s="7">
        <v>1031</v>
      </c>
      <c r="AV449" s="7">
        <v>0</v>
      </c>
      <c r="AW449" s="7">
        <v>0</v>
      </c>
      <c r="AX449" s="7">
        <v>0</v>
      </c>
      <c r="AY449" s="7">
        <v>0</v>
      </c>
    </row>
    <row r="450" spans="1:51" ht="13.5" customHeight="1" x14ac:dyDescent="0.25">
      <c r="A450" s="7" t="s">
        <v>1041</v>
      </c>
      <c r="B450" s="8"/>
      <c r="C450" s="8"/>
      <c r="D450" s="7" t="s">
        <v>120</v>
      </c>
      <c r="E450" s="7" t="s">
        <v>214</v>
      </c>
      <c r="F450" s="8"/>
      <c r="G450" s="8"/>
      <c r="H450" s="8"/>
      <c r="I450" s="8"/>
      <c r="J450" s="8"/>
      <c r="K450" s="8"/>
      <c r="L450" s="8"/>
      <c r="M450" s="8"/>
      <c r="N450" s="7">
        <v>15</v>
      </c>
      <c r="O450" s="7" t="s">
        <v>106</v>
      </c>
      <c r="P450" s="7" t="s">
        <v>107</v>
      </c>
      <c r="S450" s="7" t="s">
        <v>237</v>
      </c>
      <c r="T450" s="7" t="s">
        <v>1042</v>
      </c>
      <c r="AD450" s="7" t="s">
        <v>1043</v>
      </c>
      <c r="AE450" s="7">
        <v>1</v>
      </c>
      <c r="AF450" s="7">
        <v>0</v>
      </c>
      <c r="AG450" s="7">
        <v>0</v>
      </c>
      <c r="AH450" s="7">
        <v>0</v>
      </c>
      <c r="AI450" s="7">
        <v>0</v>
      </c>
      <c r="AJ450" s="7">
        <v>0</v>
      </c>
      <c r="AK450" s="7">
        <v>0</v>
      </c>
      <c r="AL450" s="7">
        <v>0</v>
      </c>
      <c r="AM450" s="7">
        <v>0</v>
      </c>
      <c r="AN450" s="7" t="s">
        <v>120</v>
      </c>
      <c r="AO450" s="7">
        <v>0</v>
      </c>
      <c r="AP450" s="7">
        <v>0</v>
      </c>
      <c r="AQ450" s="7">
        <v>0</v>
      </c>
      <c r="AT450" s="7" t="s">
        <v>206</v>
      </c>
      <c r="AU450" s="7">
        <v>1032</v>
      </c>
      <c r="AV450" s="7">
        <v>0</v>
      </c>
      <c r="AW450" s="7">
        <v>0</v>
      </c>
      <c r="AX450" s="7">
        <v>1</v>
      </c>
      <c r="AY450" s="7">
        <v>0</v>
      </c>
    </row>
    <row r="451" spans="1:51" ht="13.5" customHeight="1" x14ac:dyDescent="0.25">
      <c r="A451" s="7" t="s">
        <v>1044</v>
      </c>
      <c r="B451" s="8"/>
      <c r="C451" s="8"/>
      <c r="D451" s="7" t="s">
        <v>91</v>
      </c>
      <c r="E451" s="7" t="s">
        <v>84</v>
      </c>
      <c r="F451" s="8"/>
      <c r="G451" s="8"/>
      <c r="H451" s="8"/>
      <c r="I451" s="8"/>
      <c r="J451" s="8"/>
      <c r="K451" s="8"/>
      <c r="L451" s="8"/>
      <c r="M451" s="8"/>
      <c r="N451" s="7">
        <v>9</v>
      </c>
      <c r="O451" s="7" t="s">
        <v>123</v>
      </c>
      <c r="P451" s="7">
        <v>15</v>
      </c>
      <c r="Q451" s="7" t="s">
        <v>1045</v>
      </c>
      <c r="R451" s="7">
        <v>13030</v>
      </c>
      <c r="S451" s="7" t="s">
        <v>185</v>
      </c>
      <c r="T451" s="7" t="s">
        <v>1042</v>
      </c>
      <c r="AE451" s="7">
        <v>0</v>
      </c>
      <c r="AF451" s="7">
        <v>0</v>
      </c>
      <c r="AG451" s="7">
        <v>0</v>
      </c>
      <c r="AH451" s="7">
        <v>0</v>
      </c>
      <c r="AI451" s="7">
        <v>0</v>
      </c>
      <c r="AJ451" s="7">
        <v>0</v>
      </c>
      <c r="AK451" s="7">
        <v>0</v>
      </c>
      <c r="AL451" s="7">
        <v>1</v>
      </c>
      <c r="AM451" s="7">
        <v>0</v>
      </c>
      <c r="AN451" s="7" t="s">
        <v>91</v>
      </c>
      <c r="AO451" s="7">
        <v>15</v>
      </c>
      <c r="AP451" s="7">
        <v>25900</v>
      </c>
      <c r="AQ451" s="7">
        <v>13030</v>
      </c>
      <c r="AS451" s="7" t="s">
        <v>1046</v>
      </c>
      <c r="AT451" s="7" t="s">
        <v>206</v>
      </c>
      <c r="AU451" s="7">
        <v>1033</v>
      </c>
      <c r="AV451" s="7">
        <v>0</v>
      </c>
      <c r="AW451" s="7">
        <v>0</v>
      </c>
      <c r="AX451" s="7">
        <v>0</v>
      </c>
      <c r="AY451" s="7">
        <v>0</v>
      </c>
    </row>
    <row r="452" spans="1:51" ht="13.5" customHeight="1" x14ac:dyDescent="0.25">
      <c r="A452" s="7" t="s">
        <v>1047</v>
      </c>
      <c r="B452" s="8"/>
      <c r="C452" s="8"/>
      <c r="D452" s="7" t="s">
        <v>120</v>
      </c>
      <c r="E452" s="7" t="s">
        <v>157</v>
      </c>
      <c r="F452" s="8"/>
      <c r="G452" s="8"/>
      <c r="H452" s="8"/>
      <c r="I452" s="8"/>
      <c r="J452" s="8"/>
      <c r="K452" s="8"/>
      <c r="L452" s="8"/>
      <c r="M452" s="8"/>
      <c r="N452" s="7">
        <v>12</v>
      </c>
      <c r="O452" s="7" t="s">
        <v>85</v>
      </c>
      <c r="P452" s="7">
        <v>3</v>
      </c>
      <c r="Q452" s="7" t="s">
        <v>1048</v>
      </c>
      <c r="R452" s="7">
        <v>13200</v>
      </c>
      <c r="S452" s="7" t="s">
        <v>87</v>
      </c>
      <c r="T452" s="7" t="s">
        <v>1042</v>
      </c>
      <c r="AE452" s="7">
        <v>0</v>
      </c>
      <c r="AF452" s="7">
        <v>0</v>
      </c>
      <c r="AG452" s="7">
        <v>0</v>
      </c>
      <c r="AH452" s="7">
        <v>0</v>
      </c>
      <c r="AI452" s="7">
        <v>0</v>
      </c>
      <c r="AJ452" s="7">
        <v>0</v>
      </c>
      <c r="AK452" s="7">
        <v>1</v>
      </c>
      <c r="AL452" s="7">
        <v>0</v>
      </c>
      <c r="AM452" s="7">
        <v>0</v>
      </c>
      <c r="AN452" s="7" t="s">
        <v>120</v>
      </c>
      <c r="AO452" s="7">
        <v>3</v>
      </c>
      <c r="AP452" s="7">
        <v>26000</v>
      </c>
      <c r="AQ452" s="7">
        <v>13200</v>
      </c>
      <c r="AS452" s="7" t="s">
        <v>1049</v>
      </c>
      <c r="AT452" s="7" t="s">
        <v>206</v>
      </c>
      <c r="AU452" s="7">
        <v>1034</v>
      </c>
      <c r="AV452" s="7">
        <v>0</v>
      </c>
      <c r="AW452" s="7">
        <v>0</v>
      </c>
      <c r="AX452" s="7">
        <v>0</v>
      </c>
      <c r="AY452" s="7">
        <v>0</v>
      </c>
    </row>
    <row r="453" spans="1:51" ht="13.5" customHeight="1" x14ac:dyDescent="0.25">
      <c r="A453" s="7" t="s">
        <v>1050</v>
      </c>
      <c r="B453" s="8"/>
      <c r="C453" s="8"/>
      <c r="D453" s="7" t="s">
        <v>120</v>
      </c>
      <c r="E453" s="7" t="s">
        <v>157</v>
      </c>
      <c r="F453" s="8"/>
      <c r="G453" s="8"/>
      <c r="H453" s="8"/>
      <c r="I453" s="8"/>
      <c r="J453" s="8"/>
      <c r="K453" s="8"/>
      <c r="L453" s="8"/>
      <c r="M453" s="8"/>
      <c r="N453" s="7">
        <v>12</v>
      </c>
      <c r="O453" s="7" t="s">
        <v>85</v>
      </c>
      <c r="P453" s="7">
        <v>2</v>
      </c>
      <c r="Q453" s="7" t="s">
        <v>1051</v>
      </c>
      <c r="R453" s="7">
        <v>15102</v>
      </c>
      <c r="S453" s="7" t="s">
        <v>87</v>
      </c>
      <c r="T453" s="7" t="s">
        <v>1042</v>
      </c>
      <c r="AE453" s="7">
        <v>0</v>
      </c>
      <c r="AF453" s="7">
        <v>0</v>
      </c>
      <c r="AG453" s="7">
        <v>0</v>
      </c>
      <c r="AH453" s="7">
        <v>0</v>
      </c>
      <c r="AI453" s="7">
        <v>0</v>
      </c>
      <c r="AJ453" s="7">
        <v>0</v>
      </c>
      <c r="AK453" s="7">
        <v>1</v>
      </c>
      <c r="AL453" s="7">
        <v>0</v>
      </c>
      <c r="AM453" s="7">
        <v>0</v>
      </c>
      <c r="AN453" s="7" t="s">
        <v>120</v>
      </c>
      <c r="AO453" s="7">
        <v>2</v>
      </c>
      <c r="AP453" s="7">
        <v>29902</v>
      </c>
      <c r="AQ453" s="7">
        <v>15102</v>
      </c>
      <c r="AS453" s="7" t="s">
        <v>1052</v>
      </c>
      <c r="AT453" s="7" t="s">
        <v>206</v>
      </c>
      <c r="AU453" s="7">
        <v>1035</v>
      </c>
      <c r="AV453" s="7">
        <v>0</v>
      </c>
      <c r="AW453" s="7">
        <v>0</v>
      </c>
      <c r="AX453" s="7">
        <v>0</v>
      </c>
      <c r="AY453" s="7">
        <v>0</v>
      </c>
    </row>
    <row r="454" spans="1:51" ht="13.5" customHeight="1" x14ac:dyDescent="0.25">
      <c r="A454" s="7" t="s">
        <v>1053</v>
      </c>
      <c r="B454" s="8"/>
      <c r="C454" s="8"/>
      <c r="D454" s="7" t="s">
        <v>91</v>
      </c>
      <c r="E454" s="7" t="s">
        <v>126</v>
      </c>
      <c r="F454" s="8"/>
      <c r="G454" s="8"/>
      <c r="H454" s="8"/>
      <c r="I454" s="8"/>
      <c r="J454" s="8"/>
      <c r="K454" s="8"/>
      <c r="L454" s="8"/>
      <c r="M454" s="8"/>
      <c r="N454" s="7">
        <v>11</v>
      </c>
      <c r="O454" s="7" t="s">
        <v>85</v>
      </c>
      <c r="P454" s="7">
        <v>4</v>
      </c>
      <c r="Q454" s="7" t="s">
        <v>1054</v>
      </c>
      <c r="R454" s="7">
        <v>19080</v>
      </c>
      <c r="S454" s="7" t="s">
        <v>94</v>
      </c>
      <c r="T454" s="7" t="s">
        <v>1042</v>
      </c>
      <c r="AE454" s="7">
        <v>0</v>
      </c>
      <c r="AF454" s="7">
        <v>0</v>
      </c>
      <c r="AG454" s="7">
        <v>0</v>
      </c>
      <c r="AH454" s="7">
        <v>1</v>
      </c>
      <c r="AI454" s="7">
        <v>0</v>
      </c>
      <c r="AJ454" s="7">
        <v>0</v>
      </c>
      <c r="AK454" s="7">
        <v>0</v>
      </c>
      <c r="AL454" s="7">
        <v>0</v>
      </c>
      <c r="AM454" s="7">
        <v>0</v>
      </c>
      <c r="AN454" s="7" t="s">
        <v>91</v>
      </c>
      <c r="AO454" s="7">
        <v>4</v>
      </c>
      <c r="AP454" s="7">
        <v>38160</v>
      </c>
      <c r="AQ454" s="7">
        <v>19080</v>
      </c>
      <c r="AT454" s="7" t="s">
        <v>206</v>
      </c>
      <c r="AU454" s="7">
        <v>1036</v>
      </c>
      <c r="AV454" s="7">
        <v>0</v>
      </c>
      <c r="AW454" s="7">
        <v>0</v>
      </c>
      <c r="AX454" s="7">
        <v>0</v>
      </c>
      <c r="AY454" s="7">
        <v>0</v>
      </c>
    </row>
    <row r="455" spans="1:51" ht="13.5" customHeight="1" x14ac:dyDescent="0.25">
      <c r="A455" s="7" t="s">
        <v>1055</v>
      </c>
      <c r="B455" s="8"/>
      <c r="C455" s="8"/>
      <c r="D455" s="7" t="s">
        <v>91</v>
      </c>
      <c r="E455" s="7" t="s">
        <v>99</v>
      </c>
      <c r="F455" s="8"/>
      <c r="G455" s="8"/>
      <c r="H455" s="8"/>
      <c r="I455" s="8"/>
      <c r="J455" s="8"/>
      <c r="K455" s="8"/>
      <c r="L455" s="8"/>
      <c r="M455" s="8"/>
      <c r="N455" s="7">
        <v>10</v>
      </c>
      <c r="O455" s="7" t="s">
        <v>85</v>
      </c>
      <c r="P455" s="7">
        <v>3</v>
      </c>
      <c r="Q455" s="7" t="s">
        <v>1056</v>
      </c>
      <c r="R455" s="7">
        <v>24075</v>
      </c>
      <c r="S455" s="7" t="s">
        <v>94</v>
      </c>
      <c r="T455" s="7" t="s">
        <v>1042</v>
      </c>
      <c r="AE455" s="7">
        <v>0</v>
      </c>
      <c r="AF455" s="7">
        <v>0</v>
      </c>
      <c r="AG455" s="7">
        <v>0</v>
      </c>
      <c r="AH455" s="7">
        <v>0</v>
      </c>
      <c r="AI455" s="7">
        <v>1</v>
      </c>
      <c r="AJ455" s="7">
        <v>0</v>
      </c>
      <c r="AK455" s="7">
        <v>0</v>
      </c>
      <c r="AL455" s="7">
        <v>0</v>
      </c>
      <c r="AM455" s="7">
        <v>0</v>
      </c>
      <c r="AN455" s="7" t="s">
        <v>91</v>
      </c>
      <c r="AO455" s="7">
        <v>3</v>
      </c>
      <c r="AP455" s="7">
        <v>46575</v>
      </c>
      <c r="AQ455" s="7">
        <v>24075</v>
      </c>
      <c r="AT455" s="7" t="s">
        <v>206</v>
      </c>
      <c r="AU455" s="7">
        <v>1037</v>
      </c>
      <c r="AV455" s="7">
        <v>0</v>
      </c>
      <c r="AW455" s="7">
        <v>0</v>
      </c>
      <c r="AX455" s="7">
        <v>0</v>
      </c>
      <c r="AY455" s="7">
        <v>0</v>
      </c>
    </row>
    <row r="456" spans="1:51" ht="13.5" customHeight="1" x14ac:dyDescent="0.25">
      <c r="A456" s="7" t="s">
        <v>1057</v>
      </c>
      <c r="B456" s="8"/>
      <c r="C456" s="8"/>
      <c r="D456" s="7" t="s">
        <v>91</v>
      </c>
      <c r="E456" s="7" t="s">
        <v>92</v>
      </c>
      <c r="F456" s="8"/>
      <c r="G456" s="8"/>
      <c r="H456" s="8"/>
      <c r="I456" s="8"/>
      <c r="J456" s="8"/>
      <c r="K456" s="8"/>
      <c r="L456" s="8"/>
      <c r="M456" s="8"/>
      <c r="N456" s="7">
        <v>11</v>
      </c>
      <c r="O456" s="7" t="s">
        <v>85</v>
      </c>
      <c r="P456" s="7" t="s">
        <v>107</v>
      </c>
      <c r="Q456" s="7" t="s">
        <v>1058</v>
      </c>
      <c r="R456" s="7">
        <v>1375</v>
      </c>
      <c r="S456" s="7" t="s">
        <v>94</v>
      </c>
      <c r="T456" s="7" t="s">
        <v>1042</v>
      </c>
      <c r="AE456" s="7">
        <v>0</v>
      </c>
      <c r="AF456" s="7">
        <v>0</v>
      </c>
      <c r="AG456" s="7">
        <v>0</v>
      </c>
      <c r="AH456" s="7">
        <v>0</v>
      </c>
      <c r="AI456" s="7">
        <v>0</v>
      </c>
      <c r="AJ456" s="7">
        <v>0</v>
      </c>
      <c r="AK456" s="7">
        <v>0</v>
      </c>
      <c r="AL456" s="7">
        <v>0</v>
      </c>
      <c r="AM456" s="7">
        <v>1</v>
      </c>
      <c r="AN456" s="7" t="s">
        <v>91</v>
      </c>
      <c r="AO456" s="7">
        <v>0</v>
      </c>
      <c r="AP456" s="7">
        <v>2750</v>
      </c>
      <c r="AQ456" s="7">
        <v>1375</v>
      </c>
      <c r="AT456" s="7" t="s">
        <v>206</v>
      </c>
      <c r="AU456" s="7">
        <v>1038</v>
      </c>
      <c r="AV456" s="7">
        <v>0</v>
      </c>
      <c r="AW456" s="7">
        <v>0</v>
      </c>
      <c r="AX456" s="7">
        <v>0</v>
      </c>
      <c r="AY456" s="7">
        <v>0</v>
      </c>
    </row>
    <row r="457" spans="1:51" ht="13.5" customHeight="1" x14ac:dyDescent="0.25">
      <c r="A457" s="7" t="s">
        <v>1059</v>
      </c>
      <c r="B457" s="8"/>
      <c r="C457" s="8"/>
      <c r="D457" s="7" t="s">
        <v>91</v>
      </c>
      <c r="E457" s="7" t="s">
        <v>157</v>
      </c>
      <c r="F457" s="8"/>
      <c r="G457" s="8"/>
      <c r="H457" s="8"/>
      <c r="I457" s="8"/>
      <c r="J457" s="8"/>
      <c r="K457" s="8"/>
      <c r="L457" s="8"/>
      <c r="M457" s="8"/>
      <c r="N457" s="7">
        <v>9</v>
      </c>
      <c r="O457" s="7" t="s">
        <v>85</v>
      </c>
      <c r="P457" s="7">
        <v>3</v>
      </c>
      <c r="Q457" s="7" t="s">
        <v>1060</v>
      </c>
      <c r="R457" s="7">
        <v>45308</v>
      </c>
      <c r="S457" s="7" t="s">
        <v>87</v>
      </c>
      <c r="T457" s="7" t="s">
        <v>1061</v>
      </c>
      <c r="AE457" s="7">
        <v>0</v>
      </c>
      <c r="AF457" s="7">
        <v>0</v>
      </c>
      <c r="AG457" s="7">
        <v>0</v>
      </c>
      <c r="AH457" s="7">
        <v>0</v>
      </c>
      <c r="AI457" s="7">
        <v>0</v>
      </c>
      <c r="AJ457" s="7">
        <v>0</v>
      </c>
      <c r="AK457" s="7">
        <v>1</v>
      </c>
      <c r="AL457" s="7">
        <v>0</v>
      </c>
      <c r="AM457" s="7">
        <v>0</v>
      </c>
      <c r="AN457" s="7" t="s">
        <v>91</v>
      </c>
      <c r="AO457" s="7">
        <v>3</v>
      </c>
      <c r="AP457" s="7">
        <v>90308</v>
      </c>
      <c r="AQ457" s="7">
        <v>45308</v>
      </c>
      <c r="AS457" s="7" t="s">
        <v>1062</v>
      </c>
      <c r="AT457" s="7" t="s">
        <v>206</v>
      </c>
      <c r="AU457" s="7">
        <v>1039</v>
      </c>
      <c r="AV457" s="7">
        <v>0</v>
      </c>
      <c r="AW457" s="7">
        <v>0</v>
      </c>
      <c r="AX457" s="7">
        <v>0</v>
      </c>
      <c r="AY457" s="7">
        <v>0</v>
      </c>
    </row>
    <row r="458" spans="1:51" ht="13.5" customHeight="1" x14ac:dyDescent="0.25">
      <c r="A458" s="7" t="s">
        <v>1063</v>
      </c>
      <c r="B458" s="8"/>
      <c r="C458" s="8"/>
      <c r="D458" s="7" t="s">
        <v>120</v>
      </c>
      <c r="E458" s="7" t="s">
        <v>157</v>
      </c>
      <c r="F458" s="8"/>
      <c r="G458" s="8"/>
      <c r="H458" s="8"/>
      <c r="I458" s="8"/>
      <c r="J458" s="8"/>
      <c r="K458" s="8"/>
      <c r="L458" s="8"/>
      <c r="M458" s="8"/>
      <c r="N458" s="7">
        <v>13</v>
      </c>
      <c r="O458" s="7" t="s">
        <v>85</v>
      </c>
      <c r="P458" s="7">
        <v>8</v>
      </c>
      <c r="Q458" s="7" t="s">
        <v>1064</v>
      </c>
      <c r="R458" s="7">
        <v>33930</v>
      </c>
      <c r="S458" s="7" t="s">
        <v>87</v>
      </c>
      <c r="T458" s="7" t="s">
        <v>1061</v>
      </c>
      <c r="AE458" s="7">
        <v>0</v>
      </c>
      <c r="AF458" s="7">
        <v>0</v>
      </c>
      <c r="AG458" s="7">
        <v>0</v>
      </c>
      <c r="AH458" s="7">
        <v>0</v>
      </c>
      <c r="AI458" s="7">
        <v>0</v>
      </c>
      <c r="AJ458" s="7">
        <v>0</v>
      </c>
      <c r="AK458" s="7">
        <v>1</v>
      </c>
      <c r="AL458" s="7">
        <v>0</v>
      </c>
      <c r="AM458" s="7">
        <v>0</v>
      </c>
      <c r="AN458" s="7" t="s">
        <v>120</v>
      </c>
      <c r="AO458" s="7">
        <v>8</v>
      </c>
      <c r="AP458" s="7">
        <v>67500</v>
      </c>
      <c r="AQ458" s="7">
        <v>33930</v>
      </c>
      <c r="AS458" s="7" t="s">
        <v>1065</v>
      </c>
      <c r="AT458" s="7" t="s">
        <v>206</v>
      </c>
      <c r="AU458" s="7">
        <v>1040</v>
      </c>
      <c r="AV458" s="7">
        <v>0</v>
      </c>
      <c r="AW458" s="7">
        <v>0</v>
      </c>
      <c r="AX458" s="7">
        <v>0</v>
      </c>
      <c r="AY458" s="7">
        <v>0</v>
      </c>
    </row>
    <row r="459" spans="1:51" ht="13.5" customHeight="1" x14ac:dyDescent="0.25">
      <c r="A459" s="7" t="s">
        <v>1066</v>
      </c>
      <c r="B459" s="8"/>
      <c r="C459" s="8"/>
      <c r="D459" s="7" t="s">
        <v>120</v>
      </c>
      <c r="E459" s="7" t="s">
        <v>157</v>
      </c>
      <c r="F459" s="8"/>
      <c r="G459" s="8"/>
      <c r="H459" s="8"/>
      <c r="I459" s="8"/>
      <c r="J459" s="8"/>
      <c r="K459" s="8"/>
      <c r="L459" s="8"/>
      <c r="M459" s="8"/>
      <c r="N459" s="7">
        <v>13</v>
      </c>
      <c r="O459" s="7" t="s">
        <v>123</v>
      </c>
      <c r="P459" s="7">
        <v>45</v>
      </c>
      <c r="Q459" s="7" t="s">
        <v>1067</v>
      </c>
      <c r="R459" s="7">
        <v>42550</v>
      </c>
      <c r="S459" s="7" t="s">
        <v>185</v>
      </c>
      <c r="T459" s="7" t="s">
        <v>1061</v>
      </c>
      <c r="AE459" s="7">
        <v>0</v>
      </c>
      <c r="AF459" s="7">
        <v>0</v>
      </c>
      <c r="AG459" s="7">
        <v>0</v>
      </c>
      <c r="AH459" s="7">
        <v>0</v>
      </c>
      <c r="AI459" s="7">
        <v>0</v>
      </c>
      <c r="AJ459" s="7">
        <v>0</v>
      </c>
      <c r="AK459" s="7">
        <v>1</v>
      </c>
      <c r="AL459" s="7">
        <v>0</v>
      </c>
      <c r="AM459" s="7">
        <v>0</v>
      </c>
      <c r="AN459" s="7" t="s">
        <v>120</v>
      </c>
      <c r="AO459" s="7">
        <v>45</v>
      </c>
      <c r="AP459" s="7">
        <v>68400</v>
      </c>
      <c r="AQ459" s="7">
        <v>42550</v>
      </c>
      <c r="AS459" s="7" t="s">
        <v>1068</v>
      </c>
      <c r="AT459" s="7" t="s">
        <v>206</v>
      </c>
      <c r="AU459" s="7">
        <v>1042</v>
      </c>
      <c r="AV459" s="7">
        <v>0</v>
      </c>
      <c r="AW459" s="7">
        <v>0</v>
      </c>
      <c r="AX459" s="7">
        <v>0</v>
      </c>
      <c r="AY459" s="7">
        <v>0</v>
      </c>
    </row>
    <row r="460" spans="1:51" ht="13.5" customHeight="1" x14ac:dyDescent="0.25">
      <c r="A460" s="7" t="s">
        <v>1069</v>
      </c>
      <c r="B460" s="8"/>
      <c r="C460" s="8"/>
      <c r="D460" s="7" t="s">
        <v>91</v>
      </c>
      <c r="E460" s="7" t="s">
        <v>157</v>
      </c>
      <c r="F460" s="8"/>
      <c r="G460" s="8"/>
      <c r="H460" s="8"/>
      <c r="I460" s="8"/>
      <c r="J460" s="8"/>
      <c r="K460" s="8"/>
      <c r="L460" s="8"/>
      <c r="M460" s="8"/>
      <c r="N460" s="7">
        <v>10</v>
      </c>
      <c r="O460" s="7" t="s">
        <v>85</v>
      </c>
      <c r="P460" s="7" t="s">
        <v>107</v>
      </c>
      <c r="Q460" s="7" t="s">
        <v>1070</v>
      </c>
      <c r="R460" s="7">
        <v>2750</v>
      </c>
      <c r="S460" s="7" t="s">
        <v>94</v>
      </c>
      <c r="T460" s="7" t="s">
        <v>1061</v>
      </c>
      <c r="AE460" s="7">
        <v>0</v>
      </c>
      <c r="AF460" s="7">
        <v>0</v>
      </c>
      <c r="AG460" s="7">
        <v>0</v>
      </c>
      <c r="AH460" s="7">
        <v>0</v>
      </c>
      <c r="AI460" s="7">
        <v>0</v>
      </c>
      <c r="AJ460" s="7">
        <v>0</v>
      </c>
      <c r="AK460" s="7">
        <v>1</v>
      </c>
      <c r="AL460" s="7">
        <v>0</v>
      </c>
      <c r="AM460" s="7">
        <v>0</v>
      </c>
      <c r="AN460" s="7" t="s">
        <v>91</v>
      </c>
      <c r="AO460" s="7">
        <v>0</v>
      </c>
      <c r="AP460" s="7">
        <v>5500</v>
      </c>
      <c r="AQ460" s="7">
        <v>2750</v>
      </c>
      <c r="AT460" s="7" t="s">
        <v>206</v>
      </c>
      <c r="AU460" s="7">
        <v>1043</v>
      </c>
      <c r="AV460" s="7">
        <v>0</v>
      </c>
      <c r="AW460" s="7">
        <v>0</v>
      </c>
      <c r="AX460" s="7">
        <v>0</v>
      </c>
      <c r="AY460" s="7">
        <v>0</v>
      </c>
    </row>
    <row r="461" spans="1:51" ht="13.5" customHeight="1" x14ac:dyDescent="0.25">
      <c r="A461" s="7" t="s">
        <v>1071</v>
      </c>
      <c r="B461" s="8"/>
      <c r="C461" s="8"/>
      <c r="D461" s="7" t="s">
        <v>91</v>
      </c>
      <c r="E461" s="7" t="s">
        <v>84</v>
      </c>
      <c r="F461" s="8"/>
      <c r="G461" s="8"/>
      <c r="H461" s="8"/>
      <c r="I461" s="8"/>
      <c r="J461" s="8"/>
      <c r="K461" s="8"/>
      <c r="L461" s="8"/>
      <c r="M461" s="8"/>
      <c r="N461" s="7">
        <v>9</v>
      </c>
      <c r="O461" s="7" t="s">
        <v>85</v>
      </c>
      <c r="P461" s="7">
        <v>1</v>
      </c>
      <c r="Q461" s="7" t="s">
        <v>1072</v>
      </c>
      <c r="R461" s="7">
        <v>9551</v>
      </c>
      <c r="S461" s="7" t="s">
        <v>87</v>
      </c>
      <c r="T461" s="7" t="s">
        <v>1061</v>
      </c>
      <c r="AE461" s="7">
        <v>0</v>
      </c>
      <c r="AF461" s="7">
        <v>0</v>
      </c>
      <c r="AG461" s="7">
        <v>0</v>
      </c>
      <c r="AH461" s="7">
        <v>0</v>
      </c>
      <c r="AI461" s="7">
        <v>0</v>
      </c>
      <c r="AJ461" s="7">
        <v>0</v>
      </c>
      <c r="AK461" s="7">
        <v>0</v>
      </c>
      <c r="AL461" s="7">
        <v>1</v>
      </c>
      <c r="AM461" s="7">
        <v>0</v>
      </c>
      <c r="AN461" s="7" t="s">
        <v>91</v>
      </c>
      <c r="AO461" s="7">
        <v>1</v>
      </c>
      <c r="AP461" s="7">
        <v>16101</v>
      </c>
      <c r="AQ461" s="7">
        <v>9551</v>
      </c>
      <c r="AS461" s="7" t="s">
        <v>1073</v>
      </c>
      <c r="AT461" s="7" t="s">
        <v>206</v>
      </c>
      <c r="AU461" s="7">
        <v>1044</v>
      </c>
      <c r="AV461" s="7">
        <v>0</v>
      </c>
      <c r="AW461" s="7">
        <v>0</v>
      </c>
      <c r="AX461" s="7">
        <v>0</v>
      </c>
      <c r="AY461" s="7">
        <v>0</v>
      </c>
    </row>
    <row r="462" spans="1:51" ht="13.5" customHeight="1" x14ac:dyDescent="0.25">
      <c r="A462" s="7" t="s">
        <v>1074</v>
      </c>
      <c r="B462" s="8"/>
      <c r="C462" s="8"/>
      <c r="D462" s="7" t="s">
        <v>83</v>
      </c>
      <c r="E462" s="7" t="s">
        <v>116</v>
      </c>
      <c r="F462" s="8"/>
      <c r="G462" s="8"/>
      <c r="H462" s="8"/>
      <c r="I462" s="8"/>
      <c r="J462" s="8"/>
      <c r="K462" s="8"/>
      <c r="L462" s="8"/>
      <c r="M462" s="8"/>
      <c r="N462" s="7">
        <v>5</v>
      </c>
      <c r="O462" s="7" t="s">
        <v>1075</v>
      </c>
      <c r="P462" s="7">
        <v>30</v>
      </c>
      <c r="Q462" s="7" t="s">
        <v>1076</v>
      </c>
      <c r="R462" s="7">
        <v>2000</v>
      </c>
      <c r="S462" s="7" t="s">
        <v>94</v>
      </c>
      <c r="T462" s="7" t="s">
        <v>1077</v>
      </c>
      <c r="AE462" s="7">
        <v>0</v>
      </c>
      <c r="AF462" s="7">
        <v>0</v>
      </c>
      <c r="AG462" s="7">
        <v>1</v>
      </c>
      <c r="AH462" s="7">
        <v>0</v>
      </c>
      <c r="AI462" s="7">
        <v>0</v>
      </c>
      <c r="AJ462" s="7">
        <v>0</v>
      </c>
      <c r="AK462" s="7">
        <v>0</v>
      </c>
      <c r="AL462" s="7">
        <v>0</v>
      </c>
      <c r="AM462" s="7">
        <v>0</v>
      </c>
      <c r="AN462" s="7" t="s">
        <v>83</v>
      </c>
      <c r="AO462" s="7">
        <v>30</v>
      </c>
      <c r="AP462" s="7">
        <v>4000</v>
      </c>
      <c r="AQ462" s="7">
        <v>2000</v>
      </c>
      <c r="AT462" s="7" t="s">
        <v>206</v>
      </c>
      <c r="AU462" s="7">
        <v>1045</v>
      </c>
      <c r="AV462" s="7">
        <v>0</v>
      </c>
      <c r="AW462" s="7">
        <v>0</v>
      </c>
      <c r="AX462" s="7">
        <v>0</v>
      </c>
      <c r="AY462" s="7">
        <v>0</v>
      </c>
    </row>
    <row r="463" spans="1:51" ht="13.5" customHeight="1" x14ac:dyDescent="0.25">
      <c r="A463" s="7" t="s">
        <v>1078</v>
      </c>
      <c r="B463" s="8"/>
      <c r="C463" s="8"/>
      <c r="D463" s="7" t="s">
        <v>83</v>
      </c>
      <c r="E463" s="7" t="s">
        <v>92</v>
      </c>
      <c r="F463" s="8"/>
      <c r="G463" s="8"/>
      <c r="H463" s="8"/>
      <c r="I463" s="8"/>
      <c r="J463" s="8"/>
      <c r="K463" s="8"/>
      <c r="L463" s="8"/>
      <c r="M463" s="8"/>
      <c r="N463" s="7">
        <v>5</v>
      </c>
      <c r="O463" s="7" t="s">
        <v>146</v>
      </c>
      <c r="P463" s="7">
        <v>1</v>
      </c>
      <c r="Q463" s="7" t="s">
        <v>1079</v>
      </c>
      <c r="R463" s="7">
        <v>1300</v>
      </c>
      <c r="S463" s="7" t="s">
        <v>94</v>
      </c>
      <c r="T463" s="7" t="s">
        <v>1080</v>
      </c>
      <c r="AE463" s="7">
        <v>0</v>
      </c>
      <c r="AF463" s="7">
        <v>0</v>
      </c>
      <c r="AG463" s="7">
        <v>0</v>
      </c>
      <c r="AH463" s="7">
        <v>0</v>
      </c>
      <c r="AI463" s="7">
        <v>0</v>
      </c>
      <c r="AJ463" s="7">
        <v>0</v>
      </c>
      <c r="AK463" s="7">
        <v>0</v>
      </c>
      <c r="AL463" s="7">
        <v>0</v>
      </c>
      <c r="AM463" s="7">
        <v>1</v>
      </c>
      <c r="AN463" s="7" t="s">
        <v>83</v>
      </c>
      <c r="AO463" s="7">
        <v>1</v>
      </c>
      <c r="AP463" s="7">
        <v>2600</v>
      </c>
      <c r="AQ463" s="7">
        <v>1300</v>
      </c>
      <c r="AT463" s="7" t="s">
        <v>206</v>
      </c>
      <c r="AU463" s="7">
        <v>1046</v>
      </c>
      <c r="AV463" s="7">
        <v>0</v>
      </c>
      <c r="AW463" s="7">
        <v>0</v>
      </c>
      <c r="AX463" s="7">
        <v>0</v>
      </c>
      <c r="AY463" s="7">
        <v>0</v>
      </c>
    </row>
    <row r="464" spans="1:51" ht="13.5" customHeight="1" x14ac:dyDescent="0.25">
      <c r="A464" s="7" t="s">
        <v>1081</v>
      </c>
      <c r="B464" s="8"/>
      <c r="C464" s="8"/>
      <c r="D464" s="7" t="s">
        <v>83</v>
      </c>
      <c r="E464" s="7" t="s">
        <v>92</v>
      </c>
      <c r="F464" s="8"/>
      <c r="G464" s="8"/>
      <c r="H464" s="8"/>
      <c r="I464" s="8"/>
      <c r="J464" s="8"/>
      <c r="K464" s="8"/>
      <c r="L464" s="8"/>
      <c r="M464" s="8"/>
      <c r="N464" s="7">
        <v>5</v>
      </c>
      <c r="O464" s="7" t="s">
        <v>85</v>
      </c>
      <c r="P464" s="7">
        <v>9</v>
      </c>
      <c r="Q464" s="7" t="s">
        <v>1082</v>
      </c>
      <c r="R464" s="7">
        <v>2308</v>
      </c>
      <c r="S464" s="7" t="s">
        <v>87</v>
      </c>
      <c r="T464" s="7" t="s">
        <v>1080</v>
      </c>
      <c r="AE464" s="7">
        <v>0</v>
      </c>
      <c r="AF464" s="7">
        <v>0</v>
      </c>
      <c r="AG464" s="7">
        <v>0</v>
      </c>
      <c r="AH464" s="7">
        <v>0</v>
      </c>
      <c r="AI464" s="7">
        <v>0</v>
      </c>
      <c r="AJ464" s="7">
        <v>0</v>
      </c>
      <c r="AK464" s="7">
        <v>0</v>
      </c>
      <c r="AL464" s="7">
        <v>0</v>
      </c>
      <c r="AM464" s="7">
        <v>1</v>
      </c>
      <c r="AN464" s="7" t="s">
        <v>83</v>
      </c>
      <c r="AO464" s="7">
        <v>9</v>
      </c>
      <c r="AP464" s="7">
        <v>4308</v>
      </c>
      <c r="AQ464" s="7">
        <v>2308</v>
      </c>
      <c r="AS464" s="7" t="s">
        <v>1083</v>
      </c>
      <c r="AT464" s="7" t="s">
        <v>206</v>
      </c>
      <c r="AU464" s="7">
        <v>1047</v>
      </c>
      <c r="AV464" s="7">
        <v>0</v>
      </c>
      <c r="AW464" s="7">
        <v>0</v>
      </c>
      <c r="AX464" s="7">
        <v>0</v>
      </c>
      <c r="AY464" s="7">
        <v>0</v>
      </c>
    </row>
    <row r="465" spans="1:51" ht="13.5" customHeight="1" x14ac:dyDescent="0.25">
      <c r="A465" s="7" t="s">
        <v>1084</v>
      </c>
      <c r="B465" s="8"/>
      <c r="C465" s="8"/>
      <c r="D465" s="7" t="s">
        <v>83</v>
      </c>
      <c r="E465" s="7" t="s">
        <v>126</v>
      </c>
      <c r="F465" s="8"/>
      <c r="G465" s="8"/>
      <c r="H465" s="8"/>
      <c r="I465" s="8"/>
      <c r="J465" s="8"/>
      <c r="K465" s="8"/>
      <c r="L465" s="8"/>
      <c r="M465" s="8"/>
      <c r="N465" s="7">
        <v>5</v>
      </c>
      <c r="O465" s="7" t="s">
        <v>85</v>
      </c>
      <c r="P465" s="7">
        <v>3</v>
      </c>
      <c r="Q465" s="7" t="s">
        <v>1085</v>
      </c>
      <c r="R465" s="7">
        <v>2500</v>
      </c>
      <c r="S465" s="7" t="s">
        <v>94</v>
      </c>
      <c r="T465" s="7" t="s">
        <v>1080</v>
      </c>
      <c r="AE465" s="7">
        <v>0</v>
      </c>
      <c r="AF465" s="7">
        <v>0</v>
      </c>
      <c r="AG465" s="7">
        <v>0</v>
      </c>
      <c r="AH465" s="7">
        <v>1</v>
      </c>
      <c r="AI465" s="7">
        <v>0</v>
      </c>
      <c r="AJ465" s="7">
        <v>0</v>
      </c>
      <c r="AK465" s="7">
        <v>0</v>
      </c>
      <c r="AL465" s="7">
        <v>0</v>
      </c>
      <c r="AM465" s="7">
        <v>0</v>
      </c>
      <c r="AN465" s="7" t="s">
        <v>83</v>
      </c>
      <c r="AO465" s="7">
        <v>3</v>
      </c>
      <c r="AP465" s="7">
        <v>5000</v>
      </c>
      <c r="AQ465" s="7">
        <v>2500</v>
      </c>
      <c r="AT465" s="7" t="s">
        <v>206</v>
      </c>
      <c r="AU465" s="7">
        <v>1048</v>
      </c>
      <c r="AV465" s="7">
        <v>0</v>
      </c>
      <c r="AW465" s="7">
        <v>0</v>
      </c>
      <c r="AX465" s="7">
        <v>0</v>
      </c>
      <c r="AY465" s="7">
        <v>0</v>
      </c>
    </row>
    <row r="466" spans="1:51" ht="13.5" customHeight="1" x14ac:dyDescent="0.25">
      <c r="A466" s="7" t="s">
        <v>1086</v>
      </c>
      <c r="B466" s="8"/>
      <c r="C466" s="8"/>
      <c r="D466" s="7" t="s">
        <v>83</v>
      </c>
      <c r="E466" s="7" t="s">
        <v>92</v>
      </c>
      <c r="F466" s="8"/>
      <c r="G466" s="8"/>
      <c r="H466" s="8"/>
      <c r="I466" s="8"/>
      <c r="J466" s="8"/>
      <c r="K466" s="8"/>
      <c r="L466" s="8"/>
      <c r="M466" s="8"/>
      <c r="N466" s="7">
        <v>3</v>
      </c>
      <c r="O466" s="7" t="s">
        <v>85</v>
      </c>
      <c r="P466" s="7">
        <v>9</v>
      </c>
      <c r="Q466" s="7" t="s">
        <v>1087</v>
      </c>
      <c r="R466" s="7">
        <v>2500</v>
      </c>
      <c r="S466" s="7" t="s">
        <v>94</v>
      </c>
      <c r="T466" s="7" t="s">
        <v>1080</v>
      </c>
      <c r="AE466" s="7">
        <v>0</v>
      </c>
      <c r="AF466" s="7">
        <v>0</v>
      </c>
      <c r="AG466" s="7">
        <v>0</v>
      </c>
      <c r="AH466" s="7">
        <v>0</v>
      </c>
      <c r="AI466" s="7">
        <v>0</v>
      </c>
      <c r="AJ466" s="7">
        <v>0</v>
      </c>
      <c r="AK466" s="7">
        <v>0</v>
      </c>
      <c r="AL466" s="7">
        <v>0</v>
      </c>
      <c r="AM466" s="7">
        <v>1</v>
      </c>
      <c r="AN466" s="7" t="s">
        <v>83</v>
      </c>
      <c r="AO466" s="7">
        <v>9</v>
      </c>
      <c r="AP466" s="7">
        <v>5000</v>
      </c>
      <c r="AQ466" s="7">
        <v>2500</v>
      </c>
      <c r="AT466" s="7" t="s">
        <v>206</v>
      </c>
      <c r="AU466" s="7">
        <v>1050</v>
      </c>
      <c r="AV466" s="7">
        <v>0</v>
      </c>
      <c r="AW466" s="7">
        <v>0</v>
      </c>
      <c r="AX466" s="7">
        <v>0</v>
      </c>
      <c r="AY466" s="7">
        <v>0</v>
      </c>
    </row>
    <row r="467" spans="1:51" ht="13.5" customHeight="1" x14ac:dyDescent="0.25">
      <c r="A467" s="7" t="s">
        <v>1088</v>
      </c>
      <c r="B467" s="8"/>
      <c r="C467" s="8"/>
      <c r="D467" s="7" t="s">
        <v>83</v>
      </c>
      <c r="E467" s="7" t="s">
        <v>157</v>
      </c>
      <c r="F467" s="8"/>
      <c r="G467" s="8"/>
      <c r="H467" s="8"/>
      <c r="I467" s="8"/>
      <c r="J467" s="8"/>
      <c r="K467" s="8"/>
      <c r="L467" s="8"/>
      <c r="M467" s="8"/>
      <c r="N467" s="7">
        <v>3</v>
      </c>
      <c r="O467" s="7" t="s">
        <v>85</v>
      </c>
      <c r="P467" s="7">
        <v>4</v>
      </c>
      <c r="Q467" s="7" t="s">
        <v>1089</v>
      </c>
      <c r="R467" s="7">
        <v>1855</v>
      </c>
      <c r="S467" s="7" t="s">
        <v>87</v>
      </c>
      <c r="T467" s="7" t="s">
        <v>1080</v>
      </c>
      <c r="AE467" s="7">
        <v>0</v>
      </c>
      <c r="AF467" s="7">
        <v>0</v>
      </c>
      <c r="AG467" s="7">
        <v>0</v>
      </c>
      <c r="AH467" s="7">
        <v>0</v>
      </c>
      <c r="AI467" s="7">
        <v>0</v>
      </c>
      <c r="AJ467" s="7">
        <v>0</v>
      </c>
      <c r="AK467" s="7">
        <v>1</v>
      </c>
      <c r="AL467" s="7">
        <v>0</v>
      </c>
      <c r="AM467" s="7">
        <v>0</v>
      </c>
      <c r="AN467" s="7" t="s">
        <v>83</v>
      </c>
      <c r="AO467" s="7">
        <v>4</v>
      </c>
      <c r="AP467" s="7">
        <v>3395</v>
      </c>
      <c r="AQ467" s="7">
        <v>1855</v>
      </c>
      <c r="AS467" s="7" t="s">
        <v>1090</v>
      </c>
      <c r="AT467" s="7" t="s">
        <v>206</v>
      </c>
      <c r="AU467" s="7">
        <v>1051</v>
      </c>
      <c r="AV467" s="7">
        <v>0</v>
      </c>
      <c r="AW467" s="7">
        <v>0</v>
      </c>
      <c r="AX467" s="7">
        <v>0</v>
      </c>
      <c r="AY467" s="7">
        <v>0</v>
      </c>
    </row>
    <row r="468" spans="1:51" ht="13.5" customHeight="1" x14ac:dyDescent="0.25">
      <c r="A468" s="7" t="s">
        <v>1091</v>
      </c>
      <c r="B468" s="8"/>
      <c r="C468" s="8"/>
      <c r="D468" s="7" t="s">
        <v>91</v>
      </c>
      <c r="E468" s="7" t="s">
        <v>92</v>
      </c>
      <c r="F468" s="8"/>
      <c r="G468" s="8"/>
      <c r="H468" s="8"/>
      <c r="I468" s="8"/>
      <c r="J468" s="8"/>
      <c r="K468" s="8"/>
      <c r="L468" s="8"/>
      <c r="M468" s="8"/>
      <c r="N468" s="7">
        <v>9</v>
      </c>
      <c r="O468" s="7" t="s">
        <v>85</v>
      </c>
      <c r="P468" s="7">
        <v>16</v>
      </c>
      <c r="Q468" s="7" t="s">
        <v>1092</v>
      </c>
      <c r="R468" s="7">
        <v>5305</v>
      </c>
      <c r="S468" s="7" t="s">
        <v>87</v>
      </c>
      <c r="T468" s="7" t="s">
        <v>1080</v>
      </c>
      <c r="AE468" s="7">
        <v>0</v>
      </c>
      <c r="AF468" s="7">
        <v>0</v>
      </c>
      <c r="AG468" s="7">
        <v>0</v>
      </c>
      <c r="AH468" s="7">
        <v>0</v>
      </c>
      <c r="AI468" s="7">
        <v>0</v>
      </c>
      <c r="AJ468" s="7">
        <v>0</v>
      </c>
      <c r="AK468" s="7">
        <v>0</v>
      </c>
      <c r="AL468" s="7">
        <v>0</v>
      </c>
      <c r="AM468" s="7">
        <v>1</v>
      </c>
      <c r="AN468" s="7" t="s">
        <v>91</v>
      </c>
      <c r="AO468" s="7">
        <v>16</v>
      </c>
      <c r="AP468" s="7">
        <v>10305</v>
      </c>
      <c r="AQ468" s="7">
        <v>5305</v>
      </c>
      <c r="AS468" s="7" t="s">
        <v>1093</v>
      </c>
      <c r="AT468" s="7" t="s">
        <v>206</v>
      </c>
      <c r="AU468" s="7">
        <v>1052</v>
      </c>
      <c r="AV468" s="7">
        <v>0</v>
      </c>
      <c r="AW468" s="7">
        <v>0</v>
      </c>
      <c r="AX468" s="7">
        <v>0</v>
      </c>
      <c r="AY468" s="7">
        <v>0</v>
      </c>
    </row>
    <row r="469" spans="1:51" ht="13.5" customHeight="1" x14ac:dyDescent="0.25">
      <c r="A469" s="7" t="s">
        <v>1094</v>
      </c>
      <c r="B469" s="8"/>
      <c r="C469" s="8"/>
      <c r="D469" s="7" t="s">
        <v>91</v>
      </c>
      <c r="E469" s="7" t="s">
        <v>214</v>
      </c>
      <c r="F469" s="8"/>
      <c r="G469" s="8"/>
      <c r="H469" s="8"/>
      <c r="I469" s="8"/>
      <c r="J469" s="8"/>
      <c r="K469" s="8"/>
      <c r="L469" s="8"/>
      <c r="M469" s="8"/>
      <c r="N469" s="7">
        <v>8</v>
      </c>
      <c r="O469" s="7" t="s">
        <v>85</v>
      </c>
      <c r="P469" s="7">
        <v>4</v>
      </c>
      <c r="Q469" s="7" t="s">
        <v>1095</v>
      </c>
      <c r="R469" s="7">
        <v>7500</v>
      </c>
      <c r="S469" s="7" t="s">
        <v>94</v>
      </c>
      <c r="T469" s="7" t="s">
        <v>1096</v>
      </c>
      <c r="AE469" s="7">
        <v>0</v>
      </c>
      <c r="AF469" s="7">
        <v>0</v>
      </c>
      <c r="AG469" s="7">
        <v>0</v>
      </c>
      <c r="AH469" s="7">
        <v>0</v>
      </c>
      <c r="AI469" s="7">
        <v>0</v>
      </c>
      <c r="AJ469" s="7">
        <v>0</v>
      </c>
      <c r="AK469" s="7">
        <v>0</v>
      </c>
      <c r="AL469" s="7">
        <v>0</v>
      </c>
      <c r="AM469" s="7">
        <v>0</v>
      </c>
      <c r="AN469" s="7" t="s">
        <v>91</v>
      </c>
      <c r="AO469" s="7">
        <v>4</v>
      </c>
      <c r="AP469" s="7">
        <v>15000</v>
      </c>
      <c r="AQ469" s="7">
        <v>7500</v>
      </c>
      <c r="AT469" s="7" t="s">
        <v>206</v>
      </c>
      <c r="AU469" s="7">
        <v>1053</v>
      </c>
      <c r="AV469" s="7">
        <v>0</v>
      </c>
      <c r="AW469" s="7">
        <v>0</v>
      </c>
      <c r="AX469" s="7">
        <v>1</v>
      </c>
      <c r="AY469" s="7">
        <v>0</v>
      </c>
    </row>
    <row r="470" spans="1:51" ht="13.5" customHeight="1" x14ac:dyDescent="0.25">
      <c r="A470" s="7" t="s">
        <v>1097</v>
      </c>
      <c r="B470" s="8"/>
      <c r="C470" s="8"/>
      <c r="D470" s="7" t="s">
        <v>83</v>
      </c>
      <c r="E470" s="7" t="s">
        <v>84</v>
      </c>
      <c r="F470" s="8"/>
      <c r="G470" s="8"/>
      <c r="H470" s="8"/>
      <c r="I470" s="8"/>
      <c r="J470" s="8"/>
      <c r="K470" s="8"/>
      <c r="L470" s="8"/>
      <c r="M470" s="8"/>
      <c r="N470" s="7">
        <v>5</v>
      </c>
      <c r="O470" s="7" t="s">
        <v>1098</v>
      </c>
      <c r="P470" s="7">
        <v>300</v>
      </c>
      <c r="Q470" s="7" t="s">
        <v>1099</v>
      </c>
      <c r="R470" s="7">
        <v>5400</v>
      </c>
      <c r="S470" s="7" t="s">
        <v>94</v>
      </c>
      <c r="T470" s="7" t="s">
        <v>1100</v>
      </c>
      <c r="AE470" s="7">
        <v>0</v>
      </c>
      <c r="AF470" s="7">
        <v>0</v>
      </c>
      <c r="AG470" s="7">
        <v>0</v>
      </c>
      <c r="AH470" s="7">
        <v>0</v>
      </c>
      <c r="AI470" s="7">
        <v>0</v>
      </c>
      <c r="AJ470" s="7">
        <v>0</v>
      </c>
      <c r="AK470" s="7">
        <v>0</v>
      </c>
      <c r="AL470" s="7">
        <v>1</v>
      </c>
      <c r="AM470" s="7">
        <v>0</v>
      </c>
      <c r="AN470" s="7" t="s">
        <v>83</v>
      </c>
      <c r="AO470" s="7">
        <v>300</v>
      </c>
      <c r="AP470" s="7">
        <v>10800</v>
      </c>
      <c r="AQ470" s="7">
        <v>5400</v>
      </c>
      <c r="AT470" s="7" t="s">
        <v>206</v>
      </c>
      <c r="AU470" s="7">
        <v>1054</v>
      </c>
      <c r="AV470" s="7">
        <v>0</v>
      </c>
      <c r="AW470" s="7">
        <v>0</v>
      </c>
      <c r="AX470" s="7">
        <v>0</v>
      </c>
      <c r="AY470" s="7">
        <v>0</v>
      </c>
    </row>
    <row r="471" spans="1:51" ht="13.5" customHeight="1" x14ac:dyDescent="0.25">
      <c r="A471" s="7" t="s">
        <v>1101</v>
      </c>
      <c r="B471" s="8"/>
      <c r="C471" s="8"/>
      <c r="D471" s="7" t="s">
        <v>91</v>
      </c>
      <c r="E471" s="7" t="s">
        <v>84</v>
      </c>
      <c r="F471" s="8"/>
      <c r="G471" s="8"/>
      <c r="H471" s="8"/>
      <c r="I471" s="8"/>
      <c r="J471" s="8"/>
      <c r="K471" s="8"/>
      <c r="L471" s="8"/>
      <c r="M471" s="8"/>
      <c r="N471" s="7">
        <v>8</v>
      </c>
      <c r="O471" s="7" t="s">
        <v>85</v>
      </c>
      <c r="P471" s="7">
        <v>2</v>
      </c>
      <c r="Q471" s="7" t="s">
        <v>1102</v>
      </c>
      <c r="R471" s="7">
        <v>5320</v>
      </c>
      <c r="S471" s="7" t="s">
        <v>87</v>
      </c>
      <c r="T471" s="7" t="s">
        <v>1100</v>
      </c>
      <c r="AE471" s="7">
        <v>0</v>
      </c>
      <c r="AF471" s="7">
        <v>0</v>
      </c>
      <c r="AG471" s="7">
        <v>0</v>
      </c>
      <c r="AH471" s="7">
        <v>0</v>
      </c>
      <c r="AI471" s="7">
        <v>0</v>
      </c>
      <c r="AJ471" s="7">
        <v>0</v>
      </c>
      <c r="AK471" s="7">
        <v>0</v>
      </c>
      <c r="AL471" s="7">
        <v>1</v>
      </c>
      <c r="AM471" s="7">
        <v>0</v>
      </c>
      <c r="AN471" s="7" t="s">
        <v>91</v>
      </c>
      <c r="AO471" s="7">
        <v>2</v>
      </c>
      <c r="AP471" s="7">
        <v>10320</v>
      </c>
      <c r="AQ471" s="7">
        <v>5320</v>
      </c>
      <c r="AS471" s="7" t="s">
        <v>1103</v>
      </c>
      <c r="AT471" s="7" t="s">
        <v>206</v>
      </c>
      <c r="AU471" s="7">
        <v>1055</v>
      </c>
      <c r="AV471" s="7">
        <v>0</v>
      </c>
      <c r="AW471" s="7">
        <v>0</v>
      </c>
      <c r="AX471" s="7">
        <v>0</v>
      </c>
      <c r="AY471" s="7">
        <v>0</v>
      </c>
    </row>
    <row r="472" spans="1:51" ht="13.5" customHeight="1" x14ac:dyDescent="0.25">
      <c r="A472" s="7" t="s">
        <v>1104</v>
      </c>
      <c r="B472" s="8"/>
      <c r="C472" s="8"/>
      <c r="D472" s="7" t="s">
        <v>120</v>
      </c>
      <c r="E472" s="7" t="s">
        <v>126</v>
      </c>
      <c r="F472" s="8"/>
      <c r="G472" s="8"/>
      <c r="H472" s="8"/>
      <c r="I472" s="8"/>
      <c r="J472" s="8"/>
      <c r="K472" s="8"/>
      <c r="L472" s="8"/>
      <c r="M472" s="8"/>
      <c r="N472" s="7">
        <v>13</v>
      </c>
      <c r="O472" s="7" t="s">
        <v>85</v>
      </c>
      <c r="P472" s="7">
        <v>150</v>
      </c>
      <c r="Q472" s="7" t="s">
        <v>1105</v>
      </c>
      <c r="R472" s="7">
        <v>15000</v>
      </c>
      <c r="S472" s="7" t="s">
        <v>94</v>
      </c>
      <c r="T472" s="7" t="s">
        <v>1100</v>
      </c>
      <c r="AE472" s="7">
        <v>0</v>
      </c>
      <c r="AF472" s="7">
        <v>0</v>
      </c>
      <c r="AG472" s="7">
        <v>0</v>
      </c>
      <c r="AH472" s="7">
        <v>1</v>
      </c>
      <c r="AI472" s="7">
        <v>0</v>
      </c>
      <c r="AJ472" s="7">
        <v>0</v>
      </c>
      <c r="AK472" s="7">
        <v>0</v>
      </c>
      <c r="AL472" s="7">
        <v>0</v>
      </c>
      <c r="AM472" s="7">
        <v>0</v>
      </c>
      <c r="AN472" s="7" t="s">
        <v>120</v>
      </c>
      <c r="AO472" s="7">
        <v>150</v>
      </c>
      <c r="AP472" s="7">
        <v>30000</v>
      </c>
      <c r="AQ472" s="7">
        <v>15000</v>
      </c>
      <c r="AT472" s="7" t="s">
        <v>206</v>
      </c>
      <c r="AU472" s="7">
        <v>1056</v>
      </c>
      <c r="AV472" s="7">
        <v>0</v>
      </c>
      <c r="AW472" s="7">
        <v>0</v>
      </c>
      <c r="AX472" s="7">
        <v>0</v>
      </c>
      <c r="AY472" s="7">
        <v>0</v>
      </c>
    </row>
    <row r="473" spans="1:51" ht="13.5" customHeight="1" x14ac:dyDescent="0.25">
      <c r="A473" s="7" t="s">
        <v>1106</v>
      </c>
      <c r="B473" s="8"/>
      <c r="C473" s="8"/>
      <c r="D473" s="7" t="s">
        <v>83</v>
      </c>
      <c r="E473" s="7" t="s">
        <v>99</v>
      </c>
      <c r="F473" s="8"/>
      <c r="G473" s="8"/>
      <c r="H473" s="8"/>
      <c r="I473" s="8"/>
      <c r="J473" s="8"/>
      <c r="K473" s="8"/>
      <c r="L473" s="8"/>
      <c r="M473" s="8"/>
      <c r="N473" s="7">
        <v>5</v>
      </c>
      <c r="O473" s="7" t="s">
        <v>85</v>
      </c>
      <c r="P473" s="7">
        <v>1</v>
      </c>
      <c r="Q473" s="7" t="s">
        <v>1107</v>
      </c>
      <c r="R473" s="7">
        <v>3700</v>
      </c>
      <c r="S473" s="7" t="s">
        <v>94</v>
      </c>
      <c r="T473" s="7" t="s">
        <v>1100</v>
      </c>
      <c r="AE473" s="7">
        <v>0</v>
      </c>
      <c r="AF473" s="7">
        <v>0</v>
      </c>
      <c r="AG473" s="7">
        <v>0</v>
      </c>
      <c r="AH473" s="7">
        <v>0</v>
      </c>
      <c r="AI473" s="7">
        <v>1</v>
      </c>
      <c r="AJ473" s="7">
        <v>0</v>
      </c>
      <c r="AK473" s="7">
        <v>0</v>
      </c>
      <c r="AL473" s="7">
        <v>0</v>
      </c>
      <c r="AM473" s="7">
        <v>0</v>
      </c>
      <c r="AN473" s="7" t="s">
        <v>83</v>
      </c>
      <c r="AO473" s="7">
        <v>1</v>
      </c>
      <c r="AP473" s="7">
        <v>6400</v>
      </c>
      <c r="AQ473" s="7">
        <v>3700</v>
      </c>
      <c r="AT473" s="7" t="s">
        <v>206</v>
      </c>
      <c r="AU473" s="7">
        <v>1057</v>
      </c>
      <c r="AV473" s="7">
        <v>0</v>
      </c>
      <c r="AW473" s="7">
        <v>0</v>
      </c>
      <c r="AX473" s="7">
        <v>0</v>
      </c>
      <c r="AY473" s="7">
        <v>0</v>
      </c>
    </row>
    <row r="474" spans="1:51" ht="13.5" customHeight="1" x14ac:dyDescent="0.25">
      <c r="A474" s="7" t="s">
        <v>1108</v>
      </c>
      <c r="B474" s="8"/>
      <c r="C474" s="8"/>
      <c r="D474" s="7" t="s">
        <v>91</v>
      </c>
      <c r="E474" s="7" t="s">
        <v>99</v>
      </c>
      <c r="F474" s="8"/>
      <c r="G474" s="8"/>
      <c r="H474" s="8"/>
      <c r="I474" s="8"/>
      <c r="J474" s="8"/>
      <c r="K474" s="8"/>
      <c r="L474" s="8"/>
      <c r="M474" s="8"/>
      <c r="N474" s="7">
        <v>10</v>
      </c>
      <c r="O474" s="7" t="s">
        <v>85</v>
      </c>
      <c r="P474" s="7">
        <v>6</v>
      </c>
      <c r="Q474" s="7" t="s">
        <v>1109</v>
      </c>
      <c r="R474" s="7">
        <v>14600</v>
      </c>
      <c r="S474" s="7" t="s">
        <v>94</v>
      </c>
      <c r="T474" s="7" t="s">
        <v>1100</v>
      </c>
      <c r="AE474" s="7">
        <v>0</v>
      </c>
      <c r="AF474" s="7">
        <v>0</v>
      </c>
      <c r="AG474" s="7">
        <v>0</v>
      </c>
      <c r="AH474" s="7">
        <v>0</v>
      </c>
      <c r="AI474" s="7">
        <v>1</v>
      </c>
      <c r="AJ474" s="7">
        <v>0</v>
      </c>
      <c r="AK474" s="7">
        <v>0</v>
      </c>
      <c r="AL474" s="7">
        <v>0</v>
      </c>
      <c r="AM474" s="7">
        <v>0</v>
      </c>
      <c r="AN474" s="7" t="s">
        <v>91</v>
      </c>
      <c r="AO474" s="7">
        <v>6</v>
      </c>
      <c r="AP474" s="7">
        <v>28800</v>
      </c>
      <c r="AQ474" s="7">
        <v>14600</v>
      </c>
      <c r="AT474" s="7" t="s">
        <v>206</v>
      </c>
      <c r="AU474" s="7">
        <v>1058</v>
      </c>
      <c r="AV474" s="7">
        <v>0</v>
      </c>
      <c r="AW474" s="7">
        <v>0</v>
      </c>
      <c r="AX474" s="7">
        <v>0</v>
      </c>
      <c r="AY474" s="7">
        <v>0</v>
      </c>
    </row>
    <row r="475" spans="1:51" ht="13.5" customHeight="1" x14ac:dyDescent="0.25">
      <c r="A475" s="7" t="s">
        <v>1110</v>
      </c>
      <c r="B475" s="8"/>
      <c r="C475" s="8"/>
      <c r="D475" s="7" t="s">
        <v>91</v>
      </c>
      <c r="E475" s="7" t="s">
        <v>92</v>
      </c>
      <c r="F475" s="8"/>
      <c r="G475" s="8"/>
      <c r="H475" s="8"/>
      <c r="I475" s="8"/>
      <c r="J475" s="8"/>
      <c r="K475" s="8"/>
      <c r="L475" s="8"/>
      <c r="M475" s="8"/>
      <c r="N475" s="7">
        <v>8</v>
      </c>
      <c r="O475" s="7" t="s">
        <v>85</v>
      </c>
      <c r="P475" s="7">
        <v>4</v>
      </c>
      <c r="Q475" s="7" t="s">
        <v>1111</v>
      </c>
      <c r="R475" s="7">
        <v>9355</v>
      </c>
      <c r="S475" s="7" t="s">
        <v>87</v>
      </c>
      <c r="T475" s="7" t="s">
        <v>1100</v>
      </c>
      <c r="AE475" s="7">
        <v>0</v>
      </c>
      <c r="AF475" s="7">
        <v>0</v>
      </c>
      <c r="AG475" s="7">
        <v>0</v>
      </c>
      <c r="AH475" s="7">
        <v>0</v>
      </c>
      <c r="AI475" s="7">
        <v>0</v>
      </c>
      <c r="AJ475" s="7">
        <v>0</v>
      </c>
      <c r="AK475" s="7">
        <v>0</v>
      </c>
      <c r="AL475" s="7">
        <v>0</v>
      </c>
      <c r="AM475" s="7">
        <v>1</v>
      </c>
      <c r="AN475" s="7" t="s">
        <v>91</v>
      </c>
      <c r="AO475" s="7">
        <v>4</v>
      </c>
      <c r="AP475" s="7">
        <v>18395</v>
      </c>
      <c r="AQ475" s="7">
        <v>9355</v>
      </c>
      <c r="AS475" s="7" t="s">
        <v>1112</v>
      </c>
      <c r="AT475" s="7" t="s">
        <v>206</v>
      </c>
      <c r="AU475" s="7">
        <v>1059</v>
      </c>
      <c r="AV475" s="7">
        <v>0</v>
      </c>
      <c r="AW475" s="7">
        <v>0</v>
      </c>
      <c r="AX475" s="7">
        <v>0</v>
      </c>
      <c r="AY475" s="7">
        <v>0</v>
      </c>
    </row>
    <row r="476" spans="1:51" ht="13.5" customHeight="1" x14ac:dyDescent="0.25">
      <c r="A476" s="7" t="s">
        <v>1113</v>
      </c>
      <c r="B476" s="8"/>
      <c r="C476" s="8"/>
      <c r="D476" s="7" t="s">
        <v>91</v>
      </c>
      <c r="E476" s="7" t="s">
        <v>99</v>
      </c>
      <c r="F476" s="8"/>
      <c r="G476" s="8"/>
      <c r="H476" s="8"/>
      <c r="I476" s="8"/>
      <c r="J476" s="8"/>
      <c r="K476" s="8"/>
      <c r="L476" s="8"/>
      <c r="M476" s="8"/>
      <c r="N476" s="7">
        <v>9</v>
      </c>
      <c r="O476" s="7" t="s">
        <v>85</v>
      </c>
      <c r="P476" s="7">
        <v>5</v>
      </c>
      <c r="Q476" s="7" t="s">
        <v>1114</v>
      </c>
      <c r="R476" s="7">
        <v>2250</v>
      </c>
      <c r="S476" s="7" t="s">
        <v>94</v>
      </c>
      <c r="T476" s="7" t="s">
        <v>1115</v>
      </c>
      <c r="AE476" s="7">
        <v>0</v>
      </c>
      <c r="AF476" s="7">
        <v>0</v>
      </c>
      <c r="AG476" s="7">
        <v>0</v>
      </c>
      <c r="AH476" s="7">
        <v>0</v>
      </c>
      <c r="AI476" s="7">
        <v>1</v>
      </c>
      <c r="AJ476" s="7">
        <v>0</v>
      </c>
      <c r="AK476" s="7">
        <v>0</v>
      </c>
      <c r="AL476" s="7">
        <v>0</v>
      </c>
      <c r="AM476" s="7">
        <v>0</v>
      </c>
      <c r="AN476" s="7" t="s">
        <v>91</v>
      </c>
      <c r="AO476" s="7">
        <v>5</v>
      </c>
      <c r="AP476" s="7">
        <v>5500</v>
      </c>
      <c r="AQ476" s="7">
        <v>2250</v>
      </c>
      <c r="AT476" s="7" t="s">
        <v>206</v>
      </c>
      <c r="AU476" s="7">
        <v>1060</v>
      </c>
      <c r="AV476" s="7">
        <v>0</v>
      </c>
      <c r="AW476" s="7">
        <v>0</v>
      </c>
      <c r="AX476" s="7">
        <v>0</v>
      </c>
      <c r="AY476" s="7">
        <v>0</v>
      </c>
    </row>
    <row r="477" spans="1:51" ht="13.5" customHeight="1" x14ac:dyDescent="0.25">
      <c r="A477" s="7" t="s">
        <v>1116</v>
      </c>
      <c r="B477" s="8"/>
      <c r="C477" s="8"/>
      <c r="D477" s="7" t="s">
        <v>120</v>
      </c>
      <c r="E477" s="7" t="s">
        <v>92</v>
      </c>
      <c r="F477" s="8"/>
      <c r="G477" s="8"/>
      <c r="H477" s="8"/>
      <c r="I477" s="8"/>
      <c r="J477" s="8"/>
      <c r="K477" s="8"/>
      <c r="L477" s="8"/>
      <c r="M477" s="8"/>
      <c r="N477" s="7">
        <v>11</v>
      </c>
      <c r="O477" s="7" t="s">
        <v>85</v>
      </c>
      <c r="P477" s="7">
        <v>9</v>
      </c>
      <c r="Q477" s="7" t="s">
        <v>1117</v>
      </c>
      <c r="R477" s="7">
        <v>18802</v>
      </c>
      <c r="S477" s="7" t="s">
        <v>87</v>
      </c>
      <c r="T477" s="7" t="s">
        <v>1115</v>
      </c>
      <c r="AE477" s="7">
        <v>0</v>
      </c>
      <c r="AF477" s="7">
        <v>0</v>
      </c>
      <c r="AG477" s="7">
        <v>0</v>
      </c>
      <c r="AH477" s="7">
        <v>0</v>
      </c>
      <c r="AI477" s="7">
        <v>0</v>
      </c>
      <c r="AJ477" s="7">
        <v>0</v>
      </c>
      <c r="AK477" s="7">
        <v>0</v>
      </c>
      <c r="AL477" s="7">
        <v>0</v>
      </c>
      <c r="AM477" s="7">
        <v>1</v>
      </c>
      <c r="AN477" s="7" t="s">
        <v>120</v>
      </c>
      <c r="AO477" s="7">
        <v>9</v>
      </c>
      <c r="AP477" s="7">
        <v>23302</v>
      </c>
      <c r="AQ477" s="7">
        <v>18802</v>
      </c>
      <c r="AS477" s="8" t="s">
        <v>1118</v>
      </c>
      <c r="AT477" s="7" t="s">
        <v>206</v>
      </c>
      <c r="AU477" s="7">
        <v>1061</v>
      </c>
      <c r="AV477" s="7">
        <v>0</v>
      </c>
      <c r="AW477" s="7">
        <v>0</v>
      </c>
      <c r="AX477" s="7">
        <v>0</v>
      </c>
      <c r="AY477" s="7">
        <v>0</v>
      </c>
    </row>
    <row r="478" spans="1:51" ht="13.5" customHeight="1" x14ac:dyDescent="0.25">
      <c r="A478" s="7" t="s">
        <v>1119</v>
      </c>
      <c r="B478" s="8"/>
      <c r="C478" s="8"/>
      <c r="D478" s="7" t="s">
        <v>120</v>
      </c>
      <c r="E478" s="7" t="s">
        <v>116</v>
      </c>
      <c r="F478" s="8"/>
      <c r="G478" s="8"/>
      <c r="H478" s="8"/>
      <c r="I478" s="8"/>
      <c r="J478" s="8"/>
      <c r="K478" s="8"/>
      <c r="L478" s="8"/>
      <c r="M478" s="8"/>
      <c r="N478" s="7">
        <v>14</v>
      </c>
      <c r="O478" s="7" t="s">
        <v>123</v>
      </c>
      <c r="P478" s="7">
        <v>30</v>
      </c>
      <c r="Q478" s="7" t="s">
        <v>1120</v>
      </c>
      <c r="R478" s="7">
        <v>18000</v>
      </c>
      <c r="S478" s="7" t="s">
        <v>185</v>
      </c>
      <c r="T478" s="7" t="s">
        <v>1121</v>
      </c>
      <c r="AE478" s="7">
        <v>0</v>
      </c>
      <c r="AF478" s="7">
        <v>0</v>
      </c>
      <c r="AG478" s="7">
        <v>1</v>
      </c>
      <c r="AH478" s="7">
        <v>0</v>
      </c>
      <c r="AI478" s="7">
        <v>0</v>
      </c>
      <c r="AJ478" s="7">
        <v>0</v>
      </c>
      <c r="AK478" s="7">
        <v>0</v>
      </c>
      <c r="AL478" s="7">
        <v>0</v>
      </c>
      <c r="AM478" s="7">
        <v>0</v>
      </c>
      <c r="AN478" s="7" t="s">
        <v>120</v>
      </c>
      <c r="AO478" s="7">
        <v>30</v>
      </c>
      <c r="AP478" s="7">
        <v>36000</v>
      </c>
      <c r="AQ478" s="7">
        <v>18000</v>
      </c>
      <c r="AS478" s="8" t="s">
        <v>1122</v>
      </c>
      <c r="AT478" s="7" t="s">
        <v>206</v>
      </c>
      <c r="AU478" s="7">
        <v>1063</v>
      </c>
      <c r="AV478" s="7">
        <v>0</v>
      </c>
      <c r="AW478" s="7">
        <v>0</v>
      </c>
      <c r="AX478" s="7">
        <v>0</v>
      </c>
      <c r="AY478" s="7">
        <v>0</v>
      </c>
    </row>
    <row r="479" spans="1:51" ht="13.5" customHeight="1" x14ac:dyDescent="0.25">
      <c r="A479" s="7" t="s">
        <v>1123</v>
      </c>
      <c r="B479" s="8"/>
      <c r="C479" s="8"/>
      <c r="D479" s="7" t="s">
        <v>91</v>
      </c>
      <c r="E479" s="7" t="s">
        <v>129</v>
      </c>
      <c r="F479" s="8"/>
      <c r="G479" s="8"/>
      <c r="H479" s="8"/>
      <c r="I479" s="8"/>
      <c r="J479" s="8"/>
      <c r="K479" s="8"/>
      <c r="L479" s="8"/>
      <c r="M479" s="8"/>
      <c r="N479" s="7">
        <v>9</v>
      </c>
      <c r="O479" s="7" t="s">
        <v>123</v>
      </c>
      <c r="P479" s="7">
        <v>10</v>
      </c>
      <c r="Q479" s="7" t="s">
        <v>1124</v>
      </c>
      <c r="R479" s="7">
        <v>8675</v>
      </c>
      <c r="S479" s="7" t="s">
        <v>185</v>
      </c>
      <c r="T479" s="7" t="s">
        <v>1125</v>
      </c>
      <c r="AE479" s="7">
        <v>0</v>
      </c>
      <c r="AF479" s="7">
        <v>0</v>
      </c>
      <c r="AG479" s="7">
        <v>0</v>
      </c>
      <c r="AH479" s="7">
        <v>0</v>
      </c>
      <c r="AI479" s="7">
        <v>0</v>
      </c>
      <c r="AJ479" s="7">
        <v>1</v>
      </c>
      <c r="AK479" s="7">
        <v>0</v>
      </c>
      <c r="AL479" s="7">
        <v>0</v>
      </c>
      <c r="AM479" s="7">
        <v>0</v>
      </c>
      <c r="AN479" s="7" t="s">
        <v>91</v>
      </c>
      <c r="AO479" s="7">
        <v>10</v>
      </c>
      <c r="AP479" s="7">
        <v>17175</v>
      </c>
      <c r="AQ479" s="7">
        <v>8675</v>
      </c>
      <c r="AS479" s="7" t="s">
        <v>1126</v>
      </c>
      <c r="AT479" s="7" t="s">
        <v>206</v>
      </c>
      <c r="AU479" s="7">
        <v>1064</v>
      </c>
      <c r="AV479" s="7">
        <v>0</v>
      </c>
      <c r="AW479" s="7">
        <v>0</v>
      </c>
      <c r="AX479" s="7">
        <v>0</v>
      </c>
      <c r="AY479" s="7">
        <v>0</v>
      </c>
    </row>
    <row r="480" spans="1:51" ht="13.5" customHeight="1" x14ac:dyDescent="0.25">
      <c r="A480" s="7" t="s">
        <v>1127</v>
      </c>
      <c r="B480" s="8"/>
      <c r="C480" s="8"/>
      <c r="D480" s="7" t="s">
        <v>422</v>
      </c>
      <c r="E480" s="7" t="s">
        <v>214</v>
      </c>
      <c r="F480" s="8"/>
      <c r="G480" s="8"/>
      <c r="H480" s="8"/>
      <c r="I480" s="8"/>
      <c r="J480" s="8"/>
      <c r="K480" s="8"/>
      <c r="L480" s="8"/>
      <c r="M480" s="8"/>
      <c r="N480" s="7">
        <v>3</v>
      </c>
      <c r="O480" s="7" t="s">
        <v>1128</v>
      </c>
      <c r="P480" s="7">
        <v>1</v>
      </c>
      <c r="Q480" s="7" t="s">
        <v>1129</v>
      </c>
      <c r="R480" s="7">
        <v>5500</v>
      </c>
      <c r="S480" s="7" t="s">
        <v>94</v>
      </c>
      <c r="T480" s="7" t="s">
        <v>1125</v>
      </c>
      <c r="AE480" s="7">
        <v>0</v>
      </c>
      <c r="AF480" s="7">
        <v>0</v>
      </c>
      <c r="AG480" s="7">
        <v>0</v>
      </c>
      <c r="AH480" s="7">
        <v>0</v>
      </c>
      <c r="AI480" s="7">
        <v>0</v>
      </c>
      <c r="AJ480" s="7">
        <v>0</v>
      </c>
      <c r="AK480" s="7">
        <v>0</v>
      </c>
      <c r="AL480" s="7">
        <v>0</v>
      </c>
      <c r="AM480" s="7">
        <v>0</v>
      </c>
      <c r="AN480" s="7" t="s">
        <v>85</v>
      </c>
      <c r="AO480" s="7">
        <v>1</v>
      </c>
      <c r="AP480" s="7">
        <v>11000</v>
      </c>
      <c r="AQ480" s="7">
        <v>5500</v>
      </c>
      <c r="AT480" s="7" t="s">
        <v>206</v>
      </c>
      <c r="AU480" s="7">
        <v>1065</v>
      </c>
      <c r="AV480" s="7">
        <v>0</v>
      </c>
      <c r="AW480" s="7">
        <v>0</v>
      </c>
      <c r="AX480" s="7">
        <v>1</v>
      </c>
      <c r="AY480" s="7">
        <v>0</v>
      </c>
    </row>
    <row r="481" spans="1:51" ht="13.5" customHeight="1" x14ac:dyDescent="0.25">
      <c r="A481" s="7" t="s">
        <v>1130</v>
      </c>
      <c r="B481" s="8"/>
      <c r="C481" s="8"/>
      <c r="D481" s="7" t="s">
        <v>422</v>
      </c>
      <c r="E481" s="7" t="s">
        <v>84</v>
      </c>
      <c r="F481" s="8"/>
      <c r="G481" s="8"/>
      <c r="H481" s="8"/>
      <c r="I481" s="8"/>
      <c r="J481" s="8"/>
      <c r="K481" s="8"/>
      <c r="L481" s="8"/>
      <c r="M481" s="8"/>
      <c r="N481" s="7">
        <v>9</v>
      </c>
      <c r="O481" s="7" t="s">
        <v>1131</v>
      </c>
      <c r="P481" s="7">
        <v>2</v>
      </c>
      <c r="Q481" s="7" t="s">
        <v>1132</v>
      </c>
      <c r="R481" s="7">
        <v>5320</v>
      </c>
      <c r="S481" s="7" t="s">
        <v>87</v>
      </c>
      <c r="T481" s="7" t="s">
        <v>1125</v>
      </c>
      <c r="AE481" s="7">
        <v>0</v>
      </c>
      <c r="AF481" s="7">
        <v>0</v>
      </c>
      <c r="AG481" s="7">
        <v>0</v>
      </c>
      <c r="AH481" s="7">
        <v>0</v>
      </c>
      <c r="AI481" s="7">
        <v>0</v>
      </c>
      <c r="AJ481" s="7">
        <v>0</v>
      </c>
      <c r="AK481" s="7">
        <v>0</v>
      </c>
      <c r="AL481" s="7">
        <v>1</v>
      </c>
      <c r="AM481" s="7">
        <v>0</v>
      </c>
      <c r="AN481" s="7" t="s">
        <v>85</v>
      </c>
      <c r="AO481" s="7">
        <v>2</v>
      </c>
      <c r="AP481" s="7">
        <v>10320</v>
      </c>
      <c r="AQ481" s="7">
        <v>5320</v>
      </c>
      <c r="AS481" s="7" t="s">
        <v>1103</v>
      </c>
      <c r="AT481" s="7" t="s">
        <v>206</v>
      </c>
      <c r="AU481" s="7">
        <v>1066</v>
      </c>
      <c r="AV481" s="7">
        <v>0</v>
      </c>
      <c r="AW481" s="7">
        <v>0</v>
      </c>
      <c r="AX481" s="7">
        <v>0</v>
      </c>
      <c r="AY481" s="7">
        <v>0</v>
      </c>
    </row>
    <row r="482" spans="1:51" ht="13.5" customHeight="1" x14ac:dyDescent="0.25">
      <c r="A482" s="7" t="s">
        <v>1133</v>
      </c>
      <c r="B482" s="8"/>
      <c r="C482" s="8"/>
      <c r="D482" s="7" t="s">
        <v>91</v>
      </c>
      <c r="E482" s="7" t="s">
        <v>157</v>
      </c>
      <c r="F482" s="8"/>
      <c r="G482" s="8"/>
      <c r="H482" s="8"/>
      <c r="I482" s="8"/>
      <c r="J482" s="8"/>
      <c r="K482" s="8"/>
      <c r="L482" s="8"/>
      <c r="M482" s="8"/>
      <c r="N482" s="7">
        <v>9</v>
      </c>
      <c r="O482" s="7" t="s">
        <v>1131</v>
      </c>
      <c r="P482" s="7">
        <v>8</v>
      </c>
      <c r="Q482" s="7" t="s">
        <v>1134</v>
      </c>
      <c r="R482" s="7">
        <v>10350</v>
      </c>
      <c r="S482" s="7" t="s">
        <v>87</v>
      </c>
      <c r="T482" s="7" t="s">
        <v>1125</v>
      </c>
      <c r="AE482" s="7">
        <v>0</v>
      </c>
      <c r="AF482" s="7">
        <v>0</v>
      </c>
      <c r="AG482" s="7">
        <v>0</v>
      </c>
      <c r="AH482" s="7">
        <v>0</v>
      </c>
      <c r="AI482" s="7">
        <v>0</v>
      </c>
      <c r="AJ482" s="7">
        <v>0</v>
      </c>
      <c r="AK482" s="7">
        <v>1</v>
      </c>
      <c r="AL482" s="7">
        <v>0</v>
      </c>
      <c r="AM482" s="7">
        <v>0</v>
      </c>
      <c r="AN482" s="7" t="s">
        <v>91</v>
      </c>
      <c r="AO482" s="7">
        <v>8</v>
      </c>
      <c r="AP482" s="7">
        <v>20350</v>
      </c>
      <c r="AQ482" s="7">
        <v>10350</v>
      </c>
      <c r="AS482" s="7" t="s">
        <v>1135</v>
      </c>
      <c r="AT482" s="7" t="s">
        <v>206</v>
      </c>
      <c r="AU482" s="7">
        <v>1067</v>
      </c>
      <c r="AV482" s="7">
        <v>0</v>
      </c>
      <c r="AW482" s="7">
        <v>0</v>
      </c>
      <c r="AX482" s="7">
        <v>0</v>
      </c>
      <c r="AY482" s="7">
        <v>0</v>
      </c>
    </row>
    <row r="483" spans="1:51" ht="13.5" customHeight="1" x14ac:dyDescent="0.25">
      <c r="A483" s="7" t="s">
        <v>1136</v>
      </c>
      <c r="B483" s="8"/>
      <c r="C483" s="8"/>
      <c r="D483" s="7" t="s">
        <v>91</v>
      </c>
      <c r="E483" s="7" t="s">
        <v>129</v>
      </c>
      <c r="F483" s="8"/>
      <c r="G483" s="8"/>
      <c r="H483" s="8"/>
      <c r="I483" s="8"/>
      <c r="J483" s="8"/>
      <c r="K483" s="8"/>
      <c r="L483" s="8"/>
      <c r="M483" s="8"/>
      <c r="N483" s="7">
        <v>11</v>
      </c>
      <c r="O483" s="7" t="s">
        <v>85</v>
      </c>
      <c r="P483" s="7" t="s">
        <v>107</v>
      </c>
      <c r="Q483" s="7" t="s">
        <v>1137</v>
      </c>
      <c r="R483" s="7">
        <v>1750</v>
      </c>
      <c r="S483" s="7" t="s">
        <v>94</v>
      </c>
      <c r="T483" s="7" t="s">
        <v>1125</v>
      </c>
      <c r="AE483" s="7">
        <v>0</v>
      </c>
      <c r="AF483" s="7">
        <v>0</v>
      </c>
      <c r="AG483" s="7">
        <v>0</v>
      </c>
      <c r="AH483" s="7">
        <v>0</v>
      </c>
      <c r="AI483" s="7">
        <v>0</v>
      </c>
      <c r="AJ483" s="7">
        <v>1</v>
      </c>
      <c r="AK483" s="7">
        <v>0</v>
      </c>
      <c r="AL483" s="7">
        <v>0</v>
      </c>
      <c r="AM483" s="7">
        <v>0</v>
      </c>
      <c r="AN483" s="7" t="s">
        <v>91</v>
      </c>
      <c r="AO483" s="7">
        <v>0</v>
      </c>
      <c r="AP483" s="7">
        <v>3500</v>
      </c>
      <c r="AQ483" s="7">
        <v>1750</v>
      </c>
      <c r="AT483" s="7" t="s">
        <v>206</v>
      </c>
      <c r="AU483" s="7">
        <v>1068</v>
      </c>
      <c r="AV483" s="7">
        <v>0</v>
      </c>
      <c r="AW483" s="7">
        <v>0</v>
      </c>
      <c r="AX483" s="7">
        <v>0</v>
      </c>
      <c r="AY483" s="7">
        <v>0</v>
      </c>
    </row>
    <row r="484" spans="1:51" ht="13.5" customHeight="1" x14ac:dyDescent="0.25">
      <c r="A484" s="7" t="s">
        <v>1138</v>
      </c>
      <c r="B484" s="8"/>
      <c r="C484" s="8"/>
      <c r="D484" s="7" t="s">
        <v>91</v>
      </c>
      <c r="E484" s="7" t="s">
        <v>92</v>
      </c>
      <c r="F484" s="8"/>
      <c r="G484" s="8"/>
      <c r="H484" s="8"/>
      <c r="I484" s="8"/>
      <c r="J484" s="8"/>
      <c r="K484" s="8"/>
      <c r="L484" s="8"/>
      <c r="M484" s="8"/>
      <c r="N484" s="7">
        <v>9</v>
      </c>
      <c r="O484" s="7" t="s">
        <v>170</v>
      </c>
      <c r="P484" s="7" t="s">
        <v>107</v>
      </c>
      <c r="Q484" s="7" t="s">
        <v>1139</v>
      </c>
      <c r="R484" s="7">
        <v>10000</v>
      </c>
      <c r="S484" s="7" t="s">
        <v>326</v>
      </c>
      <c r="T484" s="7" t="s">
        <v>1125</v>
      </c>
      <c r="AE484" s="7">
        <v>0</v>
      </c>
      <c r="AF484" s="7">
        <v>0</v>
      </c>
      <c r="AG484" s="7">
        <v>0</v>
      </c>
      <c r="AH484" s="7">
        <v>0</v>
      </c>
      <c r="AI484" s="7">
        <v>0</v>
      </c>
      <c r="AJ484" s="7">
        <v>0</v>
      </c>
      <c r="AK484" s="7">
        <v>0</v>
      </c>
      <c r="AL484" s="7">
        <v>0</v>
      </c>
      <c r="AM484" s="7">
        <v>1</v>
      </c>
      <c r="AN484" s="7" t="s">
        <v>91</v>
      </c>
      <c r="AO484" s="7">
        <v>0</v>
      </c>
      <c r="AP484" s="7">
        <v>20000</v>
      </c>
      <c r="AQ484" s="7">
        <v>10000</v>
      </c>
      <c r="AT484" s="7" t="s">
        <v>206</v>
      </c>
      <c r="AU484" s="7">
        <v>1069</v>
      </c>
      <c r="AV484" s="7">
        <v>0</v>
      </c>
      <c r="AW484" s="7">
        <v>0</v>
      </c>
      <c r="AX484" s="7">
        <v>0</v>
      </c>
      <c r="AY484" s="7">
        <v>0</v>
      </c>
    </row>
    <row r="485" spans="1:51" ht="13.5" customHeight="1" x14ac:dyDescent="0.25">
      <c r="A485" s="7" t="s">
        <v>1140</v>
      </c>
      <c r="B485" s="8"/>
      <c r="C485" s="8"/>
      <c r="D485" s="7" t="s">
        <v>120</v>
      </c>
      <c r="E485" s="7" t="s">
        <v>84</v>
      </c>
      <c r="F485" s="8"/>
      <c r="G485" s="8"/>
      <c r="H485" s="8"/>
      <c r="I485" s="8"/>
      <c r="J485" s="8"/>
      <c r="K485" s="8"/>
      <c r="L485" s="8"/>
      <c r="M485" s="8"/>
      <c r="N485" s="7">
        <v>13</v>
      </c>
      <c r="O485" s="7" t="s">
        <v>1131</v>
      </c>
      <c r="P485" s="7">
        <v>2</v>
      </c>
      <c r="Q485" s="7" t="s">
        <v>1141</v>
      </c>
      <c r="R485" s="7">
        <v>16000</v>
      </c>
      <c r="S485" s="7" t="s">
        <v>94</v>
      </c>
      <c r="T485" s="7" t="s">
        <v>1125</v>
      </c>
      <c r="AE485" s="7">
        <v>0</v>
      </c>
      <c r="AF485" s="7">
        <v>0</v>
      </c>
      <c r="AG485" s="7">
        <v>0</v>
      </c>
      <c r="AH485" s="7">
        <v>0</v>
      </c>
      <c r="AI485" s="7">
        <v>0</v>
      </c>
      <c r="AJ485" s="7">
        <v>0</v>
      </c>
      <c r="AK485" s="7">
        <v>0</v>
      </c>
      <c r="AL485" s="7">
        <v>1</v>
      </c>
      <c r="AM485" s="7">
        <v>0</v>
      </c>
      <c r="AN485" s="7" t="s">
        <v>120</v>
      </c>
      <c r="AO485" s="7">
        <v>2</v>
      </c>
      <c r="AP485" s="7">
        <v>32000</v>
      </c>
      <c r="AQ485" s="7">
        <v>16000</v>
      </c>
      <c r="AT485" s="7" t="s">
        <v>206</v>
      </c>
      <c r="AU485" s="7">
        <v>1070</v>
      </c>
      <c r="AV485" s="7">
        <v>0</v>
      </c>
      <c r="AW485" s="7">
        <v>0</v>
      </c>
      <c r="AX485" s="7">
        <v>0</v>
      </c>
      <c r="AY485" s="7">
        <v>0</v>
      </c>
    </row>
    <row r="486" spans="1:51" ht="13.5" customHeight="1" x14ac:dyDescent="0.25">
      <c r="A486" s="7" t="s">
        <v>1142</v>
      </c>
      <c r="B486" s="8"/>
      <c r="C486" s="8"/>
      <c r="D486" s="7" t="s">
        <v>91</v>
      </c>
      <c r="E486" s="7" t="s">
        <v>157</v>
      </c>
      <c r="F486" s="8"/>
      <c r="G486" s="8"/>
      <c r="H486" s="8"/>
      <c r="I486" s="8"/>
      <c r="J486" s="8"/>
      <c r="K486" s="8"/>
      <c r="L486" s="8"/>
      <c r="M486" s="8"/>
      <c r="N486" s="7">
        <v>7</v>
      </c>
      <c r="O486" s="7" t="s">
        <v>85</v>
      </c>
      <c r="P486" s="7" t="s">
        <v>107</v>
      </c>
      <c r="Q486" s="7" t="s">
        <v>1143</v>
      </c>
      <c r="R486" s="7">
        <v>1800</v>
      </c>
      <c r="S486" s="7" t="s">
        <v>94</v>
      </c>
      <c r="T486" s="7" t="s">
        <v>618</v>
      </c>
      <c r="AE486" s="7">
        <v>0</v>
      </c>
      <c r="AF486" s="7">
        <v>0</v>
      </c>
      <c r="AG486" s="7">
        <v>0</v>
      </c>
      <c r="AH486" s="7">
        <v>0</v>
      </c>
      <c r="AI486" s="7">
        <v>0</v>
      </c>
      <c r="AJ486" s="7">
        <v>0</v>
      </c>
      <c r="AK486" s="7">
        <v>1</v>
      </c>
      <c r="AL486" s="7">
        <v>0</v>
      </c>
      <c r="AM486" s="7">
        <v>0</v>
      </c>
      <c r="AN486" s="7" t="s">
        <v>91</v>
      </c>
      <c r="AO486" s="7">
        <v>0</v>
      </c>
      <c r="AP486" s="7">
        <v>3600</v>
      </c>
      <c r="AQ486" s="7">
        <v>1800</v>
      </c>
      <c r="AT486" s="7" t="s">
        <v>206</v>
      </c>
      <c r="AU486" s="7">
        <v>1071</v>
      </c>
      <c r="AV486" s="7">
        <v>0</v>
      </c>
      <c r="AW486" s="7">
        <v>0</v>
      </c>
      <c r="AX486" s="7">
        <v>0</v>
      </c>
      <c r="AY486" s="7">
        <v>0</v>
      </c>
    </row>
    <row r="487" spans="1:51" ht="13.5" customHeight="1" x14ac:dyDescent="0.25">
      <c r="A487" s="7" t="s">
        <v>1144</v>
      </c>
      <c r="B487" s="8"/>
      <c r="C487" s="8"/>
      <c r="D487" s="7" t="s">
        <v>91</v>
      </c>
      <c r="E487" s="7" t="s">
        <v>157</v>
      </c>
      <c r="F487" s="8"/>
      <c r="G487" s="8"/>
      <c r="H487" s="8"/>
      <c r="I487" s="8"/>
      <c r="J487" s="8"/>
      <c r="K487" s="8"/>
      <c r="L487" s="8"/>
      <c r="M487" s="8"/>
      <c r="N487" s="7">
        <v>9</v>
      </c>
      <c r="O487" s="7" t="s">
        <v>85</v>
      </c>
      <c r="P487" s="7">
        <v>4</v>
      </c>
      <c r="Q487" s="7" t="s">
        <v>1145</v>
      </c>
      <c r="R487" s="7">
        <v>8815</v>
      </c>
      <c r="S487" s="7" t="s">
        <v>87</v>
      </c>
      <c r="T487" s="7" t="s">
        <v>618</v>
      </c>
      <c r="AE487" s="7">
        <v>0</v>
      </c>
      <c r="AF487" s="7">
        <v>0</v>
      </c>
      <c r="AG487" s="7">
        <v>0</v>
      </c>
      <c r="AH487" s="7">
        <v>0</v>
      </c>
      <c r="AI487" s="7">
        <v>0</v>
      </c>
      <c r="AJ487" s="7">
        <v>0</v>
      </c>
      <c r="AK487" s="7">
        <v>1</v>
      </c>
      <c r="AL487" s="7">
        <v>0</v>
      </c>
      <c r="AM487" s="7">
        <v>0</v>
      </c>
      <c r="AN487" s="7" t="s">
        <v>91</v>
      </c>
      <c r="AO487" s="7">
        <v>4</v>
      </c>
      <c r="AP487" s="7">
        <v>17315</v>
      </c>
      <c r="AQ487" s="7">
        <v>8815</v>
      </c>
      <c r="AS487" s="7" t="s">
        <v>1146</v>
      </c>
      <c r="AT487" s="7" t="s">
        <v>206</v>
      </c>
      <c r="AU487" s="7">
        <v>1072</v>
      </c>
      <c r="AV487" s="7">
        <v>0</v>
      </c>
      <c r="AW487" s="7">
        <v>0</v>
      </c>
      <c r="AX487" s="7">
        <v>0</v>
      </c>
      <c r="AY487" s="7">
        <v>0</v>
      </c>
    </row>
    <row r="488" spans="1:51" ht="13.5" customHeight="1" x14ac:dyDescent="0.25">
      <c r="A488" s="7" t="s">
        <v>1147</v>
      </c>
      <c r="B488" s="8"/>
      <c r="C488" s="8"/>
      <c r="D488" s="7" t="s">
        <v>91</v>
      </c>
      <c r="E488" s="7" t="s">
        <v>84</v>
      </c>
      <c r="F488" s="8"/>
      <c r="G488" s="8"/>
      <c r="H488" s="8"/>
      <c r="I488" s="8"/>
      <c r="J488" s="8"/>
      <c r="K488" s="8"/>
      <c r="L488" s="8"/>
      <c r="M488" s="8"/>
      <c r="N488" s="7">
        <v>12</v>
      </c>
      <c r="O488" s="7" t="s">
        <v>85</v>
      </c>
      <c r="P488" s="7">
        <v>10</v>
      </c>
      <c r="Q488" s="7" t="s">
        <v>1148</v>
      </c>
      <c r="R488" s="7">
        <v>40318</v>
      </c>
      <c r="S488" s="7" t="s">
        <v>87</v>
      </c>
      <c r="T488" s="7" t="s">
        <v>618</v>
      </c>
      <c r="AE488" s="7">
        <v>0</v>
      </c>
      <c r="AF488" s="7">
        <v>0</v>
      </c>
      <c r="AG488" s="7">
        <v>0</v>
      </c>
      <c r="AH488" s="7">
        <v>0</v>
      </c>
      <c r="AI488" s="7">
        <v>0</v>
      </c>
      <c r="AJ488" s="7">
        <v>0</v>
      </c>
      <c r="AK488" s="7">
        <v>0</v>
      </c>
      <c r="AL488" s="7">
        <v>1</v>
      </c>
      <c r="AM488" s="7">
        <v>0</v>
      </c>
      <c r="AN488" s="7" t="s">
        <v>91</v>
      </c>
      <c r="AO488" s="7">
        <v>10</v>
      </c>
      <c r="AP488" s="7">
        <v>80318</v>
      </c>
      <c r="AQ488" s="7">
        <v>40318</v>
      </c>
      <c r="AS488" s="7" t="s">
        <v>1149</v>
      </c>
      <c r="AT488" s="7" t="s">
        <v>206</v>
      </c>
      <c r="AU488" s="7">
        <v>1073</v>
      </c>
      <c r="AV488" s="7">
        <v>0</v>
      </c>
      <c r="AW488" s="7">
        <v>0</v>
      </c>
      <c r="AX488" s="7">
        <v>0</v>
      </c>
      <c r="AY488" s="7">
        <v>0</v>
      </c>
    </row>
    <row r="489" spans="1:51" ht="13.5" customHeight="1" x14ac:dyDescent="0.25">
      <c r="A489" s="7" t="s">
        <v>1150</v>
      </c>
      <c r="B489" s="7">
        <v>8000</v>
      </c>
      <c r="C489" s="7" t="s">
        <v>1151</v>
      </c>
      <c r="D489" s="10" t="s">
        <v>91</v>
      </c>
      <c r="E489" s="10" t="s">
        <v>107</v>
      </c>
      <c r="F489" s="11"/>
      <c r="G489" s="11"/>
      <c r="H489" s="11"/>
      <c r="I489" s="11"/>
      <c r="J489" s="11"/>
      <c r="K489" s="11"/>
      <c r="L489" s="11"/>
      <c r="M489" s="8"/>
      <c r="N489" s="7">
        <v>7</v>
      </c>
      <c r="O489" s="7" t="s">
        <v>170</v>
      </c>
      <c r="P489" s="7" t="s">
        <v>107</v>
      </c>
      <c r="Q489" s="7" t="s">
        <v>1152</v>
      </c>
      <c r="R489" s="7">
        <v>4000</v>
      </c>
      <c r="S489" s="7" t="s">
        <v>326</v>
      </c>
      <c r="T489" s="7" t="s">
        <v>618</v>
      </c>
      <c r="AE489" s="7">
        <v>0</v>
      </c>
      <c r="AF489" s="7">
        <v>0</v>
      </c>
      <c r="AG489" s="7">
        <v>0</v>
      </c>
      <c r="AH489" s="7">
        <v>0</v>
      </c>
      <c r="AI489" s="7">
        <v>0</v>
      </c>
      <c r="AJ489" s="7">
        <v>0</v>
      </c>
      <c r="AK489" s="7">
        <v>0</v>
      </c>
      <c r="AL489" s="7">
        <v>0</v>
      </c>
      <c r="AM489" s="7">
        <v>0</v>
      </c>
      <c r="AN489" s="7" t="s">
        <v>91</v>
      </c>
      <c r="AO489" s="7">
        <v>0</v>
      </c>
      <c r="AP489" s="7">
        <v>8000</v>
      </c>
      <c r="AQ489" s="7">
        <v>4000</v>
      </c>
      <c r="AT489" s="7" t="s">
        <v>206</v>
      </c>
      <c r="AU489" s="7">
        <v>1074</v>
      </c>
      <c r="AV489" s="7">
        <v>0</v>
      </c>
      <c r="AW489" s="7">
        <v>0</v>
      </c>
      <c r="AX489" s="7">
        <v>0</v>
      </c>
      <c r="AY489" s="7">
        <v>0</v>
      </c>
    </row>
    <row r="490" spans="1:51" ht="13.5" customHeight="1" x14ac:dyDescent="0.25">
      <c r="A490" s="7" t="s">
        <v>1153</v>
      </c>
      <c r="B490" s="8"/>
      <c r="C490" s="8"/>
      <c r="D490" s="7" t="s">
        <v>91</v>
      </c>
      <c r="E490" s="7" t="s">
        <v>157</v>
      </c>
      <c r="G490" s="8"/>
      <c r="H490" s="8"/>
      <c r="I490" s="8"/>
      <c r="J490" s="8"/>
      <c r="K490" s="8"/>
      <c r="L490" s="8"/>
      <c r="M490" s="8"/>
      <c r="N490" s="7">
        <v>9</v>
      </c>
      <c r="O490" s="7" t="s">
        <v>85</v>
      </c>
      <c r="P490" s="7">
        <v>3</v>
      </c>
      <c r="Q490" s="7" t="s">
        <v>1154</v>
      </c>
      <c r="R490" s="7">
        <v>37200</v>
      </c>
      <c r="S490" s="7" t="s">
        <v>444</v>
      </c>
      <c r="T490" s="7" t="s">
        <v>618</v>
      </c>
      <c r="AE490" s="7">
        <v>0</v>
      </c>
      <c r="AF490" s="7">
        <v>0</v>
      </c>
      <c r="AG490" s="7">
        <v>0</v>
      </c>
      <c r="AH490" s="7">
        <v>0</v>
      </c>
      <c r="AI490" s="7">
        <v>0</v>
      </c>
      <c r="AJ490" s="7">
        <v>0</v>
      </c>
      <c r="AK490" s="7">
        <v>1</v>
      </c>
      <c r="AL490" s="7">
        <v>0</v>
      </c>
      <c r="AM490" s="7">
        <v>0</v>
      </c>
      <c r="AN490" s="7" t="s">
        <v>91</v>
      </c>
      <c r="AO490" s="7">
        <v>3</v>
      </c>
      <c r="AP490" s="7">
        <v>44400</v>
      </c>
      <c r="AQ490" s="7">
        <v>37200</v>
      </c>
      <c r="AS490" s="7" t="s">
        <v>488</v>
      </c>
      <c r="AT490" s="7" t="s">
        <v>206</v>
      </c>
      <c r="AU490" s="7">
        <v>1075</v>
      </c>
      <c r="AV490" s="7">
        <v>0</v>
      </c>
      <c r="AW490" s="7">
        <v>0</v>
      </c>
      <c r="AX490" s="7">
        <v>0</v>
      </c>
      <c r="AY490" s="7">
        <v>0</v>
      </c>
    </row>
    <row r="491" spans="1:51" ht="13.5" customHeight="1" x14ac:dyDescent="0.25">
      <c r="A491" s="7" t="s">
        <v>1155</v>
      </c>
      <c r="B491" s="8"/>
      <c r="C491" s="8"/>
      <c r="D491" s="7" t="s">
        <v>83</v>
      </c>
      <c r="E491" s="7" t="s">
        <v>116</v>
      </c>
      <c r="F491" s="8"/>
      <c r="G491" s="8"/>
      <c r="H491" s="8"/>
      <c r="I491" s="8"/>
      <c r="J491" s="8"/>
      <c r="K491" s="8"/>
      <c r="L491" s="8"/>
      <c r="M491" s="8"/>
      <c r="N491" s="7">
        <v>5</v>
      </c>
      <c r="O491" s="7" t="s">
        <v>85</v>
      </c>
      <c r="P491" s="7">
        <v>1</v>
      </c>
      <c r="Q491" s="7" t="s">
        <v>1156</v>
      </c>
      <c r="R491" s="7">
        <v>250</v>
      </c>
      <c r="S491" s="7" t="s">
        <v>94</v>
      </c>
      <c r="T491" s="7" t="s">
        <v>1157</v>
      </c>
      <c r="AE491" s="7">
        <v>0</v>
      </c>
      <c r="AF491" s="7">
        <v>0</v>
      </c>
      <c r="AG491" s="7">
        <v>1</v>
      </c>
      <c r="AH491" s="7">
        <v>0</v>
      </c>
      <c r="AI491" s="7">
        <v>0</v>
      </c>
      <c r="AJ491" s="7">
        <v>0</v>
      </c>
      <c r="AK491" s="7">
        <v>0</v>
      </c>
      <c r="AL491" s="7">
        <v>0</v>
      </c>
      <c r="AM491" s="7">
        <v>0</v>
      </c>
      <c r="AN491" s="7" t="s">
        <v>83</v>
      </c>
      <c r="AO491" s="7">
        <v>1</v>
      </c>
      <c r="AP491" s="7">
        <v>500</v>
      </c>
      <c r="AQ491" s="7">
        <v>250</v>
      </c>
      <c r="AT491" s="7" t="s">
        <v>206</v>
      </c>
      <c r="AU491" s="7">
        <v>1077</v>
      </c>
      <c r="AV491" s="7">
        <v>0</v>
      </c>
      <c r="AW491" s="7">
        <v>0</v>
      </c>
      <c r="AX491" s="7">
        <v>0</v>
      </c>
      <c r="AY491" s="7">
        <v>0</v>
      </c>
    </row>
    <row r="492" spans="1:51" ht="13.5" customHeight="1" x14ac:dyDescent="0.25">
      <c r="A492" s="7" t="s">
        <v>1158</v>
      </c>
      <c r="B492" s="8"/>
      <c r="C492" s="8"/>
      <c r="D492" s="7" t="s">
        <v>83</v>
      </c>
      <c r="E492" s="7" t="s">
        <v>116</v>
      </c>
      <c r="F492" s="8"/>
      <c r="G492" s="8"/>
      <c r="H492" s="8"/>
      <c r="I492" s="8"/>
      <c r="J492" s="8"/>
      <c r="K492" s="8"/>
      <c r="L492" s="8"/>
      <c r="M492" s="8"/>
      <c r="N492" s="7">
        <v>5</v>
      </c>
      <c r="O492" s="7" t="s">
        <v>85</v>
      </c>
      <c r="P492" s="7" t="s">
        <v>107</v>
      </c>
      <c r="Q492" s="7" t="s">
        <v>1159</v>
      </c>
      <c r="R492" s="7">
        <v>500</v>
      </c>
      <c r="S492" s="7" t="s">
        <v>1160</v>
      </c>
      <c r="T492" s="7" t="s">
        <v>1157</v>
      </c>
      <c r="AE492" s="7">
        <v>0</v>
      </c>
      <c r="AF492" s="7">
        <v>0</v>
      </c>
      <c r="AG492" s="7">
        <v>1</v>
      </c>
      <c r="AH492" s="7">
        <v>0</v>
      </c>
      <c r="AI492" s="7">
        <v>0</v>
      </c>
      <c r="AJ492" s="7">
        <v>0</v>
      </c>
      <c r="AK492" s="7">
        <v>0</v>
      </c>
      <c r="AL492" s="7">
        <v>0</v>
      </c>
      <c r="AM492" s="7">
        <v>0</v>
      </c>
      <c r="AN492" s="7" t="s">
        <v>83</v>
      </c>
      <c r="AO492" s="7">
        <v>0</v>
      </c>
      <c r="AP492" s="7">
        <v>1000</v>
      </c>
      <c r="AQ492" s="7">
        <v>500</v>
      </c>
      <c r="AT492" s="7" t="s">
        <v>206</v>
      </c>
      <c r="AU492" s="7">
        <v>1078</v>
      </c>
      <c r="AV492" s="7">
        <v>0</v>
      </c>
      <c r="AW492" s="7">
        <v>0</v>
      </c>
      <c r="AX492" s="7">
        <v>0</v>
      </c>
      <c r="AY492" s="7">
        <v>0</v>
      </c>
    </row>
    <row r="493" spans="1:51" ht="13.5" customHeight="1" x14ac:dyDescent="0.25">
      <c r="A493" s="7" t="s">
        <v>1161</v>
      </c>
      <c r="B493" s="8"/>
      <c r="C493" s="8"/>
      <c r="D493" s="7" t="s">
        <v>83</v>
      </c>
      <c r="E493" s="7" t="s">
        <v>92</v>
      </c>
      <c r="F493" s="8"/>
      <c r="G493" s="8"/>
      <c r="H493" s="8"/>
      <c r="I493" s="8"/>
      <c r="J493" s="8"/>
      <c r="K493" s="8"/>
      <c r="L493" s="8"/>
      <c r="M493" s="8"/>
      <c r="N493" s="7">
        <v>5</v>
      </c>
      <c r="O493" s="7" t="s">
        <v>85</v>
      </c>
      <c r="P493" s="7">
        <v>2</v>
      </c>
      <c r="Q493" s="7" t="s">
        <v>210</v>
      </c>
      <c r="R493" s="7">
        <v>2000</v>
      </c>
      <c r="S493" s="7" t="s">
        <v>94</v>
      </c>
      <c r="T493" s="7" t="s">
        <v>1157</v>
      </c>
      <c r="AE493" s="7">
        <v>0</v>
      </c>
      <c r="AF493" s="7">
        <v>0</v>
      </c>
      <c r="AG493" s="7">
        <v>0</v>
      </c>
      <c r="AH493" s="7">
        <v>0</v>
      </c>
      <c r="AI493" s="7">
        <v>0</v>
      </c>
      <c r="AJ493" s="7">
        <v>0</v>
      </c>
      <c r="AK493" s="7">
        <v>0</v>
      </c>
      <c r="AL493" s="7">
        <v>0</v>
      </c>
      <c r="AM493" s="7">
        <v>1</v>
      </c>
      <c r="AN493" s="7" t="s">
        <v>83</v>
      </c>
      <c r="AO493" s="7">
        <v>2</v>
      </c>
      <c r="AP493" s="7">
        <v>4000</v>
      </c>
      <c r="AQ493" s="7">
        <v>2000</v>
      </c>
      <c r="AT493" s="7" t="s">
        <v>206</v>
      </c>
      <c r="AU493" s="7">
        <v>1079</v>
      </c>
      <c r="AV493" s="7">
        <v>0</v>
      </c>
      <c r="AW493" s="7">
        <v>0</v>
      </c>
      <c r="AX493" s="7">
        <v>0</v>
      </c>
      <c r="AY493" s="7">
        <v>0</v>
      </c>
    </row>
    <row r="494" spans="1:51" ht="13.5" customHeight="1" x14ac:dyDescent="0.25">
      <c r="A494" s="7" t="s">
        <v>1162</v>
      </c>
      <c r="B494" s="8"/>
      <c r="C494" s="8"/>
      <c r="D494" s="7" t="s">
        <v>83</v>
      </c>
      <c r="E494" s="7" t="s">
        <v>157</v>
      </c>
      <c r="F494" s="7" t="s">
        <v>214</v>
      </c>
      <c r="G494" s="8"/>
      <c r="H494" s="8"/>
      <c r="I494" s="8"/>
      <c r="J494" s="8"/>
      <c r="K494" s="8"/>
      <c r="L494" s="8"/>
      <c r="M494" s="8"/>
      <c r="N494" s="7">
        <v>5</v>
      </c>
      <c r="O494" s="7" t="s">
        <v>146</v>
      </c>
      <c r="P494" s="7" t="s">
        <v>107</v>
      </c>
      <c r="Q494" s="7" t="s">
        <v>1163</v>
      </c>
      <c r="R494" s="7">
        <v>2500</v>
      </c>
      <c r="S494" s="7" t="s">
        <v>94</v>
      </c>
      <c r="T494" s="7" t="s">
        <v>1157</v>
      </c>
      <c r="AE494" s="7">
        <v>0</v>
      </c>
      <c r="AF494" s="7">
        <v>0</v>
      </c>
      <c r="AG494" s="7">
        <v>0</v>
      </c>
      <c r="AH494" s="7">
        <v>0</v>
      </c>
      <c r="AI494" s="7">
        <v>0</v>
      </c>
      <c r="AJ494" s="7">
        <v>0</v>
      </c>
      <c r="AK494" s="7">
        <v>1</v>
      </c>
      <c r="AL494" s="7">
        <v>0</v>
      </c>
      <c r="AM494" s="7">
        <v>0</v>
      </c>
      <c r="AN494" s="7" t="s">
        <v>83</v>
      </c>
      <c r="AO494" s="7">
        <v>0</v>
      </c>
      <c r="AP494" s="7">
        <v>5000</v>
      </c>
      <c r="AQ494" s="7">
        <v>2500</v>
      </c>
      <c r="AT494" s="7" t="s">
        <v>206</v>
      </c>
      <c r="AU494" s="7">
        <v>1080</v>
      </c>
      <c r="AV494" s="7">
        <v>0</v>
      </c>
      <c r="AW494" s="7">
        <v>0</v>
      </c>
      <c r="AX494" s="7">
        <v>1</v>
      </c>
      <c r="AY494" s="7">
        <v>0</v>
      </c>
    </row>
    <row r="495" spans="1:51" ht="13.5" customHeight="1" x14ac:dyDescent="0.25">
      <c r="A495" s="7" t="s">
        <v>1164</v>
      </c>
      <c r="B495" s="8"/>
      <c r="C495" s="8"/>
      <c r="D495" s="7" t="s">
        <v>1165</v>
      </c>
      <c r="E495" s="7" t="s">
        <v>92</v>
      </c>
      <c r="F495" s="8"/>
      <c r="G495" s="8"/>
      <c r="H495" s="8"/>
      <c r="I495" s="8"/>
      <c r="J495" s="8"/>
      <c r="K495" s="8"/>
      <c r="L495" s="8"/>
      <c r="M495" s="8"/>
      <c r="N495" s="7">
        <v>3</v>
      </c>
      <c r="O495" s="7" t="s">
        <v>85</v>
      </c>
      <c r="P495" s="7">
        <v>3</v>
      </c>
      <c r="Q495" s="7" t="s">
        <v>1166</v>
      </c>
      <c r="R495" s="7">
        <v>4150</v>
      </c>
      <c r="S495" s="7" t="s">
        <v>94</v>
      </c>
      <c r="T495" s="7" t="s">
        <v>1157</v>
      </c>
      <c r="AE495" s="7">
        <v>0</v>
      </c>
      <c r="AF495" s="7">
        <v>0</v>
      </c>
      <c r="AG495" s="7">
        <v>0</v>
      </c>
      <c r="AH495" s="7">
        <v>0</v>
      </c>
      <c r="AI495" s="7">
        <v>0</v>
      </c>
      <c r="AJ495" s="7">
        <v>0</v>
      </c>
      <c r="AK495" s="7">
        <v>0</v>
      </c>
      <c r="AL495" s="7">
        <v>0</v>
      </c>
      <c r="AM495" s="7">
        <v>1</v>
      </c>
      <c r="AN495" s="7" t="s">
        <v>85</v>
      </c>
      <c r="AO495" s="7">
        <v>3</v>
      </c>
      <c r="AP495" s="7">
        <v>8301</v>
      </c>
      <c r="AQ495" s="7">
        <v>4150</v>
      </c>
      <c r="AT495" s="7" t="s">
        <v>206</v>
      </c>
      <c r="AU495" s="7">
        <v>1081</v>
      </c>
      <c r="AV495" s="7">
        <v>0</v>
      </c>
      <c r="AW495" s="7">
        <v>0</v>
      </c>
      <c r="AX495" s="7">
        <v>0</v>
      </c>
      <c r="AY495" s="7">
        <v>0</v>
      </c>
    </row>
    <row r="496" spans="1:51" ht="13.5" customHeight="1" x14ac:dyDescent="0.25">
      <c r="A496" s="7" t="s">
        <v>1167</v>
      </c>
      <c r="B496" s="8"/>
      <c r="C496" s="8"/>
      <c r="D496" s="7" t="s">
        <v>83</v>
      </c>
      <c r="E496" s="7" t="s">
        <v>99</v>
      </c>
      <c r="F496" s="8"/>
      <c r="G496" s="8"/>
      <c r="H496" s="8"/>
      <c r="I496" s="8"/>
      <c r="J496" s="8"/>
      <c r="K496" s="8"/>
      <c r="L496" s="8"/>
      <c r="M496" s="8"/>
      <c r="N496" s="7">
        <v>5</v>
      </c>
      <c r="O496" s="7" t="s">
        <v>85</v>
      </c>
      <c r="P496" s="7">
        <v>1</v>
      </c>
      <c r="Q496" s="7" t="s">
        <v>1168</v>
      </c>
      <c r="R496" s="7">
        <v>3000</v>
      </c>
      <c r="S496" s="7" t="s">
        <v>94</v>
      </c>
      <c r="T496" s="7" t="s">
        <v>1157</v>
      </c>
      <c r="AE496" s="7">
        <v>0</v>
      </c>
      <c r="AF496" s="7">
        <v>0</v>
      </c>
      <c r="AG496" s="7">
        <v>0</v>
      </c>
      <c r="AH496" s="7">
        <v>0</v>
      </c>
      <c r="AI496" s="7">
        <v>1</v>
      </c>
      <c r="AJ496" s="7">
        <v>0</v>
      </c>
      <c r="AK496" s="7">
        <v>0</v>
      </c>
      <c r="AL496" s="7">
        <v>0</v>
      </c>
      <c r="AM496" s="7">
        <v>0</v>
      </c>
      <c r="AN496" s="7" t="s">
        <v>83</v>
      </c>
      <c r="AO496" s="7">
        <v>1</v>
      </c>
      <c r="AP496" s="7">
        <v>6000</v>
      </c>
      <c r="AQ496" s="7">
        <v>3000</v>
      </c>
      <c r="AT496" s="7" t="s">
        <v>206</v>
      </c>
      <c r="AU496" s="7">
        <v>1082</v>
      </c>
      <c r="AV496" s="7">
        <v>0</v>
      </c>
      <c r="AW496" s="7">
        <v>0</v>
      </c>
      <c r="AX496" s="7">
        <v>0</v>
      </c>
      <c r="AY496" s="7">
        <v>0</v>
      </c>
    </row>
    <row r="497" spans="1:51" ht="13.5" customHeight="1" x14ac:dyDescent="0.25">
      <c r="A497" s="7" t="s">
        <v>1169</v>
      </c>
      <c r="B497" s="8"/>
      <c r="C497" s="8"/>
      <c r="D497" s="7" t="s">
        <v>83</v>
      </c>
      <c r="E497" s="7" t="s">
        <v>157</v>
      </c>
      <c r="F497" s="8"/>
      <c r="G497" s="8"/>
      <c r="H497" s="8"/>
      <c r="I497" s="8"/>
      <c r="J497" s="8"/>
      <c r="K497" s="8"/>
      <c r="L497" s="8"/>
      <c r="M497" s="8"/>
      <c r="N497" s="7">
        <v>7</v>
      </c>
      <c r="O497" s="7" t="s">
        <v>85</v>
      </c>
      <c r="P497" s="7">
        <v>1</v>
      </c>
      <c r="Q497" s="7" t="s">
        <v>1170</v>
      </c>
      <c r="R497" s="7">
        <v>5851</v>
      </c>
      <c r="S497" s="7" t="s">
        <v>87</v>
      </c>
      <c r="T497" s="7" t="s">
        <v>1157</v>
      </c>
      <c r="AE497" s="7">
        <v>0</v>
      </c>
      <c r="AF497" s="7">
        <v>0</v>
      </c>
      <c r="AG497" s="7">
        <v>0</v>
      </c>
      <c r="AH497" s="7">
        <v>0</v>
      </c>
      <c r="AI497" s="7">
        <v>0</v>
      </c>
      <c r="AJ497" s="7">
        <v>0</v>
      </c>
      <c r="AK497" s="7">
        <v>1</v>
      </c>
      <c r="AL497" s="7">
        <v>0</v>
      </c>
      <c r="AM497" s="7">
        <v>0</v>
      </c>
      <c r="AN497" s="7" t="s">
        <v>83</v>
      </c>
      <c r="AO497" s="7">
        <v>1</v>
      </c>
      <c r="AP497" s="7">
        <v>11702</v>
      </c>
      <c r="AQ497" s="7">
        <v>5851</v>
      </c>
      <c r="AS497" s="8" t="s">
        <v>89</v>
      </c>
      <c r="AT497" s="7" t="s">
        <v>206</v>
      </c>
      <c r="AU497" s="7">
        <v>1083</v>
      </c>
      <c r="AV497" s="7">
        <v>0</v>
      </c>
      <c r="AW497" s="7">
        <v>0</v>
      </c>
      <c r="AX497" s="7">
        <v>0</v>
      </c>
      <c r="AY497" s="7">
        <v>0</v>
      </c>
    </row>
    <row r="498" spans="1:51" ht="13.5" customHeight="1" x14ac:dyDescent="0.25">
      <c r="A498" s="7" t="s">
        <v>1171</v>
      </c>
      <c r="B498" s="8"/>
      <c r="C498" s="8"/>
      <c r="D498" s="7" t="s">
        <v>91</v>
      </c>
      <c r="E498" s="7" t="s">
        <v>92</v>
      </c>
      <c r="F498" s="8"/>
      <c r="G498" s="8"/>
      <c r="H498" s="8"/>
      <c r="I498" s="8"/>
      <c r="J498" s="8"/>
      <c r="K498" s="8"/>
      <c r="L498" s="8"/>
      <c r="M498" s="8"/>
      <c r="N498" s="7">
        <v>10</v>
      </c>
      <c r="O498" s="7" t="s">
        <v>85</v>
      </c>
      <c r="P498" s="7">
        <v>1</v>
      </c>
      <c r="Q498" s="7" t="s">
        <v>1172</v>
      </c>
      <c r="R498" s="7">
        <v>3805</v>
      </c>
      <c r="S498" s="7" t="s">
        <v>87</v>
      </c>
      <c r="T498" s="7" t="s">
        <v>1173</v>
      </c>
      <c r="AE498" s="7">
        <v>0</v>
      </c>
      <c r="AF498" s="7">
        <v>0</v>
      </c>
      <c r="AG498" s="7">
        <v>0</v>
      </c>
      <c r="AH498" s="7">
        <v>0</v>
      </c>
      <c r="AI498" s="7">
        <v>0</v>
      </c>
      <c r="AJ498" s="7">
        <v>0</v>
      </c>
      <c r="AK498" s="7">
        <v>0</v>
      </c>
      <c r="AL498" s="7">
        <v>0</v>
      </c>
      <c r="AM498" s="7">
        <v>1</v>
      </c>
      <c r="AN498" s="7" t="s">
        <v>91</v>
      </c>
      <c r="AO498" s="7">
        <v>1</v>
      </c>
      <c r="AP498" s="7">
        <v>7305</v>
      </c>
      <c r="AQ498" s="7">
        <v>3805</v>
      </c>
      <c r="AS498" s="7" t="s">
        <v>1174</v>
      </c>
      <c r="AT498" s="7" t="s">
        <v>206</v>
      </c>
      <c r="AU498" s="7">
        <v>1084</v>
      </c>
      <c r="AV498" s="7">
        <v>0</v>
      </c>
      <c r="AW498" s="7">
        <v>0</v>
      </c>
      <c r="AX498" s="7">
        <v>0</v>
      </c>
      <c r="AY498" s="7">
        <v>0</v>
      </c>
    </row>
    <row r="499" spans="1:51" ht="13.5" customHeight="1" x14ac:dyDescent="0.25">
      <c r="A499" s="7" t="s">
        <v>1175</v>
      </c>
      <c r="B499" s="8"/>
      <c r="C499" s="8"/>
      <c r="D499" s="7" t="s">
        <v>91</v>
      </c>
      <c r="E499" s="7" t="s">
        <v>99</v>
      </c>
      <c r="F499" s="8"/>
      <c r="G499" s="8"/>
      <c r="H499" s="8"/>
      <c r="I499" s="8"/>
      <c r="J499" s="8"/>
      <c r="K499" s="8"/>
      <c r="L499" s="8"/>
      <c r="M499" s="8"/>
      <c r="N499" s="7">
        <v>9</v>
      </c>
      <c r="O499" s="7" t="s">
        <v>85</v>
      </c>
      <c r="P499" s="7" t="s">
        <v>107</v>
      </c>
      <c r="Q499" s="7" t="s">
        <v>1176</v>
      </c>
      <c r="R499" s="7">
        <v>1600</v>
      </c>
      <c r="S499" s="7" t="s">
        <v>94</v>
      </c>
      <c r="T499" s="7" t="s">
        <v>1173</v>
      </c>
      <c r="AE499" s="7">
        <v>0</v>
      </c>
      <c r="AF499" s="7">
        <v>0</v>
      </c>
      <c r="AG499" s="7">
        <v>0</v>
      </c>
      <c r="AH499" s="7">
        <v>0</v>
      </c>
      <c r="AI499" s="7">
        <v>1</v>
      </c>
      <c r="AJ499" s="7">
        <v>0</v>
      </c>
      <c r="AK499" s="7">
        <v>0</v>
      </c>
      <c r="AL499" s="7">
        <v>0</v>
      </c>
      <c r="AM499" s="7">
        <v>0</v>
      </c>
      <c r="AN499" s="7" t="s">
        <v>91</v>
      </c>
      <c r="AO499" s="7">
        <v>0</v>
      </c>
      <c r="AP499" s="7">
        <v>3200</v>
      </c>
      <c r="AQ499" s="7">
        <v>1600</v>
      </c>
      <c r="AT499" s="7" t="s">
        <v>206</v>
      </c>
      <c r="AU499" s="7">
        <v>1085</v>
      </c>
      <c r="AV499" s="7">
        <v>0</v>
      </c>
      <c r="AW499" s="7">
        <v>0</v>
      </c>
      <c r="AX499" s="7">
        <v>0</v>
      </c>
      <c r="AY499" s="7">
        <v>0</v>
      </c>
    </row>
    <row r="500" spans="1:51" ht="13.5" customHeight="1" x14ac:dyDescent="0.25">
      <c r="A500" s="7" t="s">
        <v>1177</v>
      </c>
      <c r="B500" s="8"/>
      <c r="C500" s="8"/>
      <c r="D500" s="7" t="s">
        <v>83</v>
      </c>
      <c r="E500" s="7" t="s">
        <v>99</v>
      </c>
      <c r="F500" s="8"/>
      <c r="G500" s="8"/>
      <c r="H500" s="8"/>
      <c r="I500" s="8"/>
      <c r="J500" s="8"/>
      <c r="K500" s="8"/>
      <c r="L500" s="8"/>
      <c r="M500" s="8"/>
      <c r="N500" s="7">
        <v>5</v>
      </c>
      <c r="O500" s="7" t="s">
        <v>170</v>
      </c>
      <c r="P500" s="7" t="s">
        <v>107</v>
      </c>
      <c r="Q500" s="7" t="s">
        <v>1178</v>
      </c>
      <c r="R500" s="7">
        <v>5400</v>
      </c>
      <c r="S500" s="7" t="s">
        <v>326</v>
      </c>
      <c r="T500" s="7" t="s">
        <v>1173</v>
      </c>
      <c r="AE500" s="7">
        <v>0</v>
      </c>
      <c r="AF500" s="7">
        <v>0</v>
      </c>
      <c r="AG500" s="7">
        <v>0</v>
      </c>
      <c r="AH500" s="7">
        <v>0</v>
      </c>
      <c r="AI500" s="7">
        <v>1</v>
      </c>
      <c r="AJ500" s="7">
        <v>0</v>
      </c>
      <c r="AK500" s="7">
        <v>0</v>
      </c>
      <c r="AL500" s="7">
        <v>0</v>
      </c>
      <c r="AM500" s="7">
        <v>0</v>
      </c>
      <c r="AN500" s="7" t="s">
        <v>83</v>
      </c>
      <c r="AO500" s="7">
        <v>0</v>
      </c>
      <c r="AP500" s="7">
        <v>10800</v>
      </c>
      <c r="AQ500" s="7">
        <v>5400</v>
      </c>
      <c r="AT500" s="7" t="s">
        <v>206</v>
      </c>
      <c r="AU500" s="7">
        <v>1087</v>
      </c>
      <c r="AV500" s="7">
        <v>0</v>
      </c>
      <c r="AW500" s="7">
        <v>0</v>
      </c>
      <c r="AX500" s="7">
        <v>0</v>
      </c>
      <c r="AY500" s="7">
        <v>0</v>
      </c>
    </row>
    <row r="501" spans="1:51" ht="13.5" customHeight="1" x14ac:dyDescent="0.25">
      <c r="A501" s="7" t="s">
        <v>1179</v>
      </c>
      <c r="B501" s="8"/>
      <c r="C501" s="8"/>
      <c r="D501" s="7" t="s">
        <v>91</v>
      </c>
      <c r="E501" s="7" t="s">
        <v>129</v>
      </c>
      <c r="F501" s="8"/>
      <c r="G501" s="8"/>
      <c r="H501" s="8"/>
      <c r="I501" s="8"/>
      <c r="J501" s="8"/>
      <c r="K501" s="8"/>
      <c r="L501" s="8"/>
      <c r="M501" s="8"/>
      <c r="N501" s="7">
        <v>10</v>
      </c>
      <c r="O501" s="7" t="s">
        <v>85</v>
      </c>
      <c r="P501" s="7">
        <v>3</v>
      </c>
      <c r="Q501" s="7" t="s">
        <v>1180</v>
      </c>
      <c r="R501" s="7">
        <v>5400</v>
      </c>
      <c r="S501" s="7" t="s">
        <v>94</v>
      </c>
      <c r="T501" s="7" t="s">
        <v>1173</v>
      </c>
      <c r="AE501" s="7">
        <v>0</v>
      </c>
      <c r="AF501" s="7">
        <v>0</v>
      </c>
      <c r="AG501" s="7">
        <v>0</v>
      </c>
      <c r="AH501" s="7">
        <v>0</v>
      </c>
      <c r="AI501" s="7">
        <v>0</v>
      </c>
      <c r="AJ501" s="7">
        <v>1</v>
      </c>
      <c r="AK501" s="7">
        <v>0</v>
      </c>
      <c r="AL501" s="7">
        <v>0</v>
      </c>
      <c r="AM501" s="7">
        <v>0</v>
      </c>
      <c r="AN501" s="7" t="s">
        <v>91</v>
      </c>
      <c r="AO501" s="7">
        <v>3</v>
      </c>
      <c r="AP501" s="7">
        <v>10800</v>
      </c>
      <c r="AQ501" s="7">
        <v>5400</v>
      </c>
      <c r="AT501" s="7" t="s">
        <v>206</v>
      </c>
      <c r="AU501" s="7">
        <v>1088</v>
      </c>
      <c r="AV501" s="7">
        <v>0</v>
      </c>
      <c r="AW501" s="7">
        <v>0</v>
      </c>
      <c r="AX501" s="7">
        <v>0</v>
      </c>
      <c r="AY501" s="7">
        <v>0</v>
      </c>
    </row>
    <row r="502" spans="1:51" ht="13.5" customHeight="1" x14ac:dyDescent="0.25">
      <c r="A502" s="7" t="s">
        <v>1181</v>
      </c>
      <c r="B502" s="8"/>
      <c r="C502" s="8"/>
      <c r="D502" s="7" t="s">
        <v>83</v>
      </c>
      <c r="E502" s="7" t="s">
        <v>84</v>
      </c>
      <c r="G502" s="8"/>
      <c r="H502" s="8"/>
      <c r="I502" s="8"/>
      <c r="J502" s="8"/>
      <c r="K502" s="7" t="s">
        <v>284</v>
      </c>
      <c r="L502" s="8"/>
      <c r="M502" s="8"/>
      <c r="N502" s="7">
        <v>5</v>
      </c>
      <c r="O502" s="7" t="s">
        <v>378</v>
      </c>
      <c r="P502" s="7">
        <v>1</v>
      </c>
      <c r="Q502" s="7" t="s">
        <v>1182</v>
      </c>
      <c r="R502" s="7">
        <v>1750</v>
      </c>
      <c r="S502" s="7" t="s">
        <v>94</v>
      </c>
      <c r="T502" s="7" t="s">
        <v>1173</v>
      </c>
      <c r="AE502" s="7">
        <v>0</v>
      </c>
      <c r="AF502" s="7">
        <v>0</v>
      </c>
      <c r="AG502" s="7">
        <v>0</v>
      </c>
      <c r="AH502" s="7">
        <v>0</v>
      </c>
      <c r="AI502" s="7">
        <v>0</v>
      </c>
      <c r="AJ502" s="7">
        <v>0</v>
      </c>
      <c r="AK502" s="7">
        <v>0</v>
      </c>
      <c r="AL502" s="7">
        <v>1</v>
      </c>
      <c r="AM502" s="7">
        <v>0</v>
      </c>
      <c r="AN502" s="7" t="s">
        <v>83</v>
      </c>
      <c r="AO502" s="7">
        <v>1</v>
      </c>
      <c r="AP502" s="7">
        <v>2500</v>
      </c>
      <c r="AQ502" s="7">
        <v>1750</v>
      </c>
      <c r="AT502" s="7" t="s">
        <v>206</v>
      </c>
      <c r="AU502" s="7">
        <v>1089</v>
      </c>
      <c r="AV502" s="7">
        <v>0</v>
      </c>
      <c r="AW502" s="7">
        <v>0</v>
      </c>
      <c r="AX502" s="7">
        <v>0</v>
      </c>
      <c r="AY502" s="7">
        <v>0</v>
      </c>
    </row>
    <row r="503" spans="1:51" ht="13.5" customHeight="1" x14ac:dyDescent="0.25">
      <c r="A503" s="7" t="s">
        <v>1183</v>
      </c>
      <c r="B503" s="8"/>
      <c r="C503" s="8"/>
      <c r="D503" s="7" t="s">
        <v>91</v>
      </c>
      <c r="E503" s="7" t="s">
        <v>99</v>
      </c>
      <c r="F503" s="8"/>
      <c r="G503" s="8"/>
      <c r="H503" s="8"/>
      <c r="I503" s="8"/>
      <c r="J503" s="8"/>
      <c r="K503" s="8"/>
      <c r="L503" s="8"/>
      <c r="M503" s="8"/>
      <c r="N503" s="7">
        <v>11</v>
      </c>
      <c r="O503" s="7" t="s">
        <v>85</v>
      </c>
      <c r="P503" s="7">
        <v>260</v>
      </c>
      <c r="Q503" s="7" t="s">
        <v>1184</v>
      </c>
      <c r="R503" s="7">
        <v>60550</v>
      </c>
      <c r="S503" s="7" t="s">
        <v>94</v>
      </c>
      <c r="T503" s="7" t="s">
        <v>1185</v>
      </c>
      <c r="AE503" s="7">
        <v>0</v>
      </c>
      <c r="AF503" s="7">
        <v>0</v>
      </c>
      <c r="AG503" s="7">
        <v>0</v>
      </c>
      <c r="AH503" s="7">
        <v>0</v>
      </c>
      <c r="AI503" s="7">
        <v>1</v>
      </c>
      <c r="AJ503" s="7">
        <v>0</v>
      </c>
      <c r="AK503" s="7">
        <v>0</v>
      </c>
      <c r="AL503" s="7">
        <v>0</v>
      </c>
      <c r="AM503" s="7">
        <v>0</v>
      </c>
      <c r="AN503" s="7" t="s">
        <v>91</v>
      </c>
      <c r="AO503" s="7">
        <v>260</v>
      </c>
      <c r="AP503" s="7">
        <v>120850</v>
      </c>
      <c r="AQ503" s="7">
        <v>60550</v>
      </c>
      <c r="AT503" s="7" t="s">
        <v>206</v>
      </c>
      <c r="AU503" s="7">
        <v>1090</v>
      </c>
      <c r="AV503" s="7">
        <v>0</v>
      </c>
      <c r="AW503" s="7">
        <v>0</v>
      </c>
      <c r="AX503" s="7">
        <v>0</v>
      </c>
      <c r="AY503" s="7">
        <v>0</v>
      </c>
    </row>
    <row r="504" spans="1:51" ht="13.5" customHeight="1" x14ac:dyDescent="0.25">
      <c r="A504" s="7" t="s">
        <v>1186</v>
      </c>
      <c r="B504" s="8"/>
      <c r="C504" s="8"/>
      <c r="D504" s="7" t="s">
        <v>120</v>
      </c>
      <c r="E504" s="7" t="s">
        <v>126</v>
      </c>
      <c r="F504" s="7" t="s">
        <v>129</v>
      </c>
      <c r="G504" s="7" t="s">
        <v>157</v>
      </c>
      <c r="H504" s="8"/>
      <c r="I504" s="8"/>
      <c r="J504" s="8"/>
      <c r="K504" s="8"/>
      <c r="L504" s="8"/>
      <c r="M504" s="8"/>
      <c r="N504" s="7">
        <v>18</v>
      </c>
      <c r="O504" s="7" t="s">
        <v>85</v>
      </c>
      <c r="P504" s="7">
        <v>5</v>
      </c>
      <c r="Q504" s="7" t="s">
        <v>1187</v>
      </c>
      <c r="R504" s="7">
        <v>35000</v>
      </c>
      <c r="S504" s="7" t="s">
        <v>94</v>
      </c>
      <c r="T504" s="7" t="s">
        <v>1185</v>
      </c>
      <c r="AE504" s="7">
        <v>0</v>
      </c>
      <c r="AF504" s="7">
        <v>0</v>
      </c>
      <c r="AG504" s="7">
        <v>0</v>
      </c>
      <c r="AH504" s="7">
        <v>1</v>
      </c>
      <c r="AI504" s="7">
        <v>0</v>
      </c>
      <c r="AJ504" s="7">
        <v>1</v>
      </c>
      <c r="AK504" s="7">
        <v>1</v>
      </c>
      <c r="AL504" s="7">
        <v>0</v>
      </c>
      <c r="AM504" s="7">
        <v>0</v>
      </c>
      <c r="AN504" s="7" t="s">
        <v>120</v>
      </c>
      <c r="AO504" s="7">
        <v>5</v>
      </c>
      <c r="AP504" s="7">
        <v>70000</v>
      </c>
      <c r="AQ504" s="7">
        <v>35000</v>
      </c>
      <c r="AT504" s="7" t="s">
        <v>206</v>
      </c>
      <c r="AU504" s="7">
        <v>1092</v>
      </c>
      <c r="AV504" s="7">
        <v>0</v>
      </c>
      <c r="AW504" s="7">
        <v>0</v>
      </c>
      <c r="AX504" s="7">
        <v>0</v>
      </c>
      <c r="AY504" s="7">
        <v>0</v>
      </c>
    </row>
    <row r="505" spans="1:51" ht="13.5" customHeight="1" x14ac:dyDescent="0.25">
      <c r="A505" s="7" t="s">
        <v>1188</v>
      </c>
      <c r="B505" s="8"/>
      <c r="C505" s="8"/>
      <c r="D505" s="7" t="s">
        <v>120</v>
      </c>
      <c r="E505" s="7" t="s">
        <v>129</v>
      </c>
      <c r="F505" s="8"/>
      <c r="G505" s="8"/>
      <c r="H505" s="8"/>
      <c r="I505" s="8"/>
      <c r="J505" s="8"/>
      <c r="K505" s="8"/>
      <c r="L505" s="8"/>
      <c r="M505" s="8"/>
      <c r="N505" s="7">
        <v>18</v>
      </c>
      <c r="O505" s="7" t="s">
        <v>85</v>
      </c>
      <c r="P505" s="7">
        <v>6</v>
      </c>
      <c r="Q505" s="7" t="s">
        <v>1189</v>
      </c>
      <c r="R505" s="7">
        <v>21000</v>
      </c>
      <c r="S505" s="7" t="s">
        <v>561</v>
      </c>
      <c r="T505" s="7" t="s">
        <v>1185</v>
      </c>
      <c r="AE505" s="7">
        <v>0</v>
      </c>
      <c r="AF505" s="7">
        <v>0</v>
      </c>
      <c r="AG505" s="7">
        <v>0</v>
      </c>
      <c r="AH505" s="7">
        <v>0</v>
      </c>
      <c r="AI505" s="7">
        <v>0</v>
      </c>
      <c r="AJ505" s="7">
        <v>1</v>
      </c>
      <c r="AK505" s="7">
        <v>0</v>
      </c>
      <c r="AL505" s="7">
        <v>0</v>
      </c>
      <c r="AM505" s="7">
        <v>0</v>
      </c>
      <c r="AN505" s="7" t="s">
        <v>120</v>
      </c>
      <c r="AO505" s="7">
        <v>6</v>
      </c>
      <c r="AP505" s="7">
        <v>40000</v>
      </c>
      <c r="AQ505" s="7">
        <v>21000</v>
      </c>
      <c r="AT505" s="7" t="s">
        <v>206</v>
      </c>
      <c r="AU505" s="7">
        <v>1093</v>
      </c>
      <c r="AV505" s="7">
        <v>0</v>
      </c>
      <c r="AW505" s="7">
        <v>0</v>
      </c>
      <c r="AX505" s="7">
        <v>0</v>
      </c>
      <c r="AY505" s="7">
        <v>0</v>
      </c>
    </row>
    <row r="506" spans="1:51" ht="13.5" customHeight="1" x14ac:dyDescent="0.25">
      <c r="A506" s="7" t="s">
        <v>1190</v>
      </c>
      <c r="B506" s="8"/>
      <c r="C506" s="8"/>
      <c r="D506" s="7" t="s">
        <v>120</v>
      </c>
      <c r="E506" s="7" t="s">
        <v>126</v>
      </c>
      <c r="F506" s="7" t="s">
        <v>84</v>
      </c>
      <c r="G506" s="8"/>
      <c r="H506" s="8"/>
      <c r="I506" s="8"/>
      <c r="J506" s="8"/>
      <c r="K506" s="8"/>
      <c r="L506" s="8"/>
      <c r="M506" s="8"/>
      <c r="N506" s="7">
        <v>13</v>
      </c>
      <c r="O506" s="7" t="s">
        <v>85</v>
      </c>
      <c r="P506" s="7">
        <v>10</v>
      </c>
      <c r="Q506" s="7" t="s">
        <v>1191</v>
      </c>
      <c r="R506" s="7">
        <v>26218</v>
      </c>
      <c r="S506" s="7" t="s">
        <v>87</v>
      </c>
      <c r="T506" s="7" t="s">
        <v>1185</v>
      </c>
      <c r="AE506" s="7">
        <v>0</v>
      </c>
      <c r="AF506" s="7">
        <v>0</v>
      </c>
      <c r="AG506" s="7">
        <v>0</v>
      </c>
      <c r="AH506" s="7">
        <v>1</v>
      </c>
      <c r="AI506" s="7">
        <v>0</v>
      </c>
      <c r="AJ506" s="7">
        <v>0</v>
      </c>
      <c r="AK506" s="7">
        <v>0</v>
      </c>
      <c r="AL506" s="7">
        <v>1</v>
      </c>
      <c r="AM506" s="7">
        <v>0</v>
      </c>
      <c r="AN506" s="7" t="s">
        <v>120</v>
      </c>
      <c r="AO506" s="7">
        <v>10</v>
      </c>
      <c r="AP506" s="7">
        <v>52118</v>
      </c>
      <c r="AQ506" s="7">
        <v>26218</v>
      </c>
      <c r="AS506" s="8" t="s">
        <v>1192</v>
      </c>
      <c r="AT506" s="7" t="s">
        <v>206</v>
      </c>
      <c r="AU506" s="7">
        <v>1094</v>
      </c>
      <c r="AV506" s="7">
        <v>0</v>
      </c>
      <c r="AW506" s="7">
        <v>0</v>
      </c>
      <c r="AX506" s="7">
        <v>0</v>
      </c>
      <c r="AY506" s="7">
        <v>0</v>
      </c>
    </row>
    <row r="507" spans="1:51" ht="13.5" customHeight="1" x14ac:dyDescent="0.25">
      <c r="A507" s="7" t="s">
        <v>1193</v>
      </c>
      <c r="B507" s="8"/>
      <c r="C507" s="8"/>
      <c r="D507" s="7" t="s">
        <v>120</v>
      </c>
      <c r="E507" s="7" t="s">
        <v>126</v>
      </c>
      <c r="F507" s="8"/>
      <c r="G507" s="8"/>
      <c r="H507" s="8"/>
      <c r="I507" s="8"/>
      <c r="J507" s="8"/>
      <c r="K507" s="8"/>
      <c r="L507" s="8"/>
      <c r="M507" s="8"/>
      <c r="N507" s="7">
        <v>6</v>
      </c>
      <c r="O507" s="7" t="s">
        <v>146</v>
      </c>
      <c r="P507" s="7">
        <v>1</v>
      </c>
      <c r="Q507" s="7" t="s">
        <v>1194</v>
      </c>
      <c r="R507" s="7">
        <v>4800</v>
      </c>
      <c r="S507" s="7" t="s">
        <v>94</v>
      </c>
      <c r="T507" s="7" t="s">
        <v>1185</v>
      </c>
      <c r="AE507" s="7">
        <v>0</v>
      </c>
      <c r="AF507" s="7">
        <v>0</v>
      </c>
      <c r="AG507" s="7">
        <v>0</v>
      </c>
      <c r="AH507" s="7">
        <v>1</v>
      </c>
      <c r="AI507" s="7">
        <v>0</v>
      </c>
      <c r="AJ507" s="7">
        <v>0</v>
      </c>
      <c r="AK507" s="7">
        <v>0</v>
      </c>
      <c r="AL507" s="7">
        <v>0</v>
      </c>
      <c r="AM507" s="7">
        <v>0</v>
      </c>
      <c r="AN507" s="7" t="s">
        <v>120</v>
      </c>
      <c r="AO507" s="7">
        <v>1</v>
      </c>
      <c r="AP507" s="7">
        <v>9600</v>
      </c>
      <c r="AQ507" s="7">
        <v>4800</v>
      </c>
      <c r="AT507" s="7" t="s">
        <v>206</v>
      </c>
      <c r="AU507" s="7">
        <v>1095</v>
      </c>
      <c r="AV507" s="7">
        <v>0</v>
      </c>
      <c r="AW507" s="7">
        <v>0</v>
      </c>
      <c r="AX507" s="7">
        <v>0</v>
      </c>
      <c r="AY507" s="7">
        <v>0</v>
      </c>
    </row>
    <row r="508" spans="1:51" ht="13.5" customHeight="1" x14ac:dyDescent="0.25">
      <c r="A508" s="7" t="s">
        <v>1195</v>
      </c>
      <c r="B508" s="8"/>
      <c r="C508" s="8"/>
      <c r="D508" s="7" t="s">
        <v>91</v>
      </c>
      <c r="E508" s="7" t="s">
        <v>92</v>
      </c>
      <c r="F508" s="8"/>
      <c r="G508" s="8"/>
      <c r="H508" s="8"/>
      <c r="I508" s="8"/>
      <c r="J508" s="8"/>
      <c r="K508" s="8"/>
      <c r="L508" s="8"/>
      <c r="M508" s="8"/>
      <c r="N508" s="7">
        <v>6</v>
      </c>
      <c r="O508" s="7" t="s">
        <v>85</v>
      </c>
      <c r="P508" s="7" t="s">
        <v>107</v>
      </c>
      <c r="Q508" s="7" t="s">
        <v>1196</v>
      </c>
      <c r="R508" s="7">
        <v>600</v>
      </c>
      <c r="S508" s="7" t="s">
        <v>94</v>
      </c>
      <c r="T508" s="7" t="s">
        <v>1197</v>
      </c>
      <c r="AE508" s="7">
        <v>0</v>
      </c>
      <c r="AF508" s="7">
        <v>0</v>
      </c>
      <c r="AG508" s="7">
        <v>0</v>
      </c>
      <c r="AH508" s="7">
        <v>0</v>
      </c>
      <c r="AI508" s="7">
        <v>0</v>
      </c>
      <c r="AJ508" s="7">
        <v>0</v>
      </c>
      <c r="AK508" s="7">
        <v>0</v>
      </c>
      <c r="AL508" s="7">
        <v>0</v>
      </c>
      <c r="AM508" s="7">
        <v>1</v>
      </c>
      <c r="AN508" s="7" t="s">
        <v>91</v>
      </c>
      <c r="AO508" s="7">
        <v>0</v>
      </c>
      <c r="AP508" s="7">
        <v>1200</v>
      </c>
      <c r="AQ508" s="7">
        <v>600</v>
      </c>
      <c r="AT508" s="7" t="s">
        <v>206</v>
      </c>
      <c r="AU508" s="7">
        <v>1096</v>
      </c>
      <c r="AV508" s="7">
        <v>0</v>
      </c>
      <c r="AW508" s="7">
        <v>0</v>
      </c>
      <c r="AX508" s="7">
        <v>0</v>
      </c>
      <c r="AY508" s="7">
        <v>0</v>
      </c>
    </row>
    <row r="509" spans="1:51" ht="13.5" customHeight="1" x14ac:dyDescent="0.25">
      <c r="A509" s="7" t="s">
        <v>1198</v>
      </c>
      <c r="B509" s="8"/>
      <c r="C509" s="8"/>
      <c r="D509" s="7" t="s">
        <v>91</v>
      </c>
      <c r="E509" s="7" t="s">
        <v>92</v>
      </c>
      <c r="F509" s="8"/>
      <c r="G509" s="8"/>
      <c r="H509" s="8"/>
      <c r="I509" s="8"/>
      <c r="J509" s="8"/>
      <c r="K509" s="8"/>
      <c r="L509" s="8"/>
      <c r="M509" s="8"/>
      <c r="N509" s="7">
        <v>8</v>
      </c>
      <c r="O509" s="7" t="s">
        <v>143</v>
      </c>
      <c r="P509" s="7" t="s">
        <v>107</v>
      </c>
      <c r="Q509" s="7" t="s">
        <v>1199</v>
      </c>
      <c r="R509" s="7">
        <v>3500</v>
      </c>
      <c r="S509" s="7" t="s">
        <v>94</v>
      </c>
      <c r="T509" s="7" t="s">
        <v>1197</v>
      </c>
      <c r="AE509" s="7">
        <v>0</v>
      </c>
      <c r="AF509" s="7">
        <v>0</v>
      </c>
      <c r="AG509" s="7">
        <v>0</v>
      </c>
      <c r="AH509" s="7">
        <v>0</v>
      </c>
      <c r="AI509" s="7">
        <v>0</v>
      </c>
      <c r="AJ509" s="7">
        <v>0</v>
      </c>
      <c r="AK509" s="7">
        <v>0</v>
      </c>
      <c r="AL509" s="7">
        <v>0</v>
      </c>
      <c r="AM509" s="7">
        <v>1</v>
      </c>
      <c r="AN509" s="7" t="s">
        <v>91</v>
      </c>
      <c r="AO509" s="7">
        <v>0</v>
      </c>
      <c r="AP509" s="7">
        <v>7500</v>
      </c>
      <c r="AQ509" s="7">
        <v>3500</v>
      </c>
      <c r="AT509" s="7" t="s">
        <v>206</v>
      </c>
      <c r="AU509" s="7">
        <v>1100</v>
      </c>
      <c r="AV509" s="7">
        <v>0</v>
      </c>
      <c r="AW509" s="7">
        <v>0</v>
      </c>
      <c r="AX509" s="7">
        <v>0</v>
      </c>
      <c r="AY509" s="7">
        <v>0</v>
      </c>
    </row>
    <row r="510" spans="1:51" ht="13.5" customHeight="1" x14ac:dyDescent="0.25">
      <c r="A510" s="7" t="s">
        <v>1200</v>
      </c>
      <c r="B510" s="8"/>
      <c r="C510" s="8"/>
      <c r="D510" s="7" t="s">
        <v>83</v>
      </c>
      <c r="E510" s="7" t="s">
        <v>92</v>
      </c>
      <c r="F510" s="8"/>
      <c r="G510" s="8"/>
      <c r="H510" s="8"/>
      <c r="I510" s="8"/>
      <c r="J510" s="8"/>
      <c r="K510" s="8"/>
      <c r="L510" s="8"/>
      <c r="M510" s="8"/>
      <c r="N510" s="7">
        <v>3</v>
      </c>
      <c r="O510" s="7" t="s">
        <v>85</v>
      </c>
      <c r="P510" s="7">
        <v>1</v>
      </c>
      <c r="Q510" s="7" t="s">
        <v>1201</v>
      </c>
      <c r="R510" s="7">
        <v>6000</v>
      </c>
      <c r="S510" s="7" t="s">
        <v>94</v>
      </c>
      <c r="T510" s="7" t="s">
        <v>1197</v>
      </c>
      <c r="AE510" s="7">
        <v>0</v>
      </c>
      <c r="AF510" s="7">
        <v>0</v>
      </c>
      <c r="AG510" s="7">
        <v>0</v>
      </c>
      <c r="AH510" s="7">
        <v>0</v>
      </c>
      <c r="AI510" s="7">
        <v>0</v>
      </c>
      <c r="AJ510" s="7">
        <v>0</v>
      </c>
      <c r="AK510" s="7">
        <v>0</v>
      </c>
      <c r="AL510" s="7">
        <v>0</v>
      </c>
      <c r="AM510" s="7">
        <v>1</v>
      </c>
      <c r="AN510" s="7" t="s">
        <v>83</v>
      </c>
      <c r="AO510" s="7">
        <v>1</v>
      </c>
      <c r="AP510" s="7">
        <v>12000</v>
      </c>
      <c r="AQ510" s="7">
        <v>6000</v>
      </c>
      <c r="AT510" s="7" t="s">
        <v>206</v>
      </c>
      <c r="AU510" s="7">
        <v>1101</v>
      </c>
      <c r="AV510" s="7">
        <v>0</v>
      </c>
      <c r="AW510" s="7">
        <v>0</v>
      </c>
      <c r="AX510" s="7">
        <v>0</v>
      </c>
      <c r="AY510" s="7">
        <v>0</v>
      </c>
    </row>
    <row r="511" spans="1:51" ht="13.5" customHeight="1" x14ac:dyDescent="0.25">
      <c r="A511" s="7" t="s">
        <v>1202</v>
      </c>
      <c r="B511" s="8"/>
      <c r="C511" s="8"/>
      <c r="D511" s="7" t="s">
        <v>83</v>
      </c>
      <c r="E511" s="7" t="s">
        <v>214</v>
      </c>
      <c r="F511" s="8"/>
      <c r="G511" s="8"/>
      <c r="H511" s="8"/>
      <c r="I511" s="8"/>
      <c r="J511" s="8"/>
      <c r="K511" s="8"/>
      <c r="L511" s="8"/>
      <c r="M511" s="8"/>
      <c r="N511" s="7">
        <v>3</v>
      </c>
      <c r="O511" s="7" t="s">
        <v>85</v>
      </c>
      <c r="P511" s="7">
        <v>1</v>
      </c>
      <c r="Q511" s="7" t="s">
        <v>1203</v>
      </c>
      <c r="R511" s="7">
        <v>2000</v>
      </c>
      <c r="S511" s="7" t="s">
        <v>94</v>
      </c>
      <c r="T511" s="7" t="s">
        <v>1197</v>
      </c>
      <c r="AE511" s="7">
        <v>0</v>
      </c>
      <c r="AF511" s="7">
        <v>0</v>
      </c>
      <c r="AG511" s="7">
        <v>0</v>
      </c>
      <c r="AH511" s="7">
        <v>0</v>
      </c>
      <c r="AI511" s="7">
        <v>0</v>
      </c>
      <c r="AJ511" s="7">
        <v>0</v>
      </c>
      <c r="AK511" s="7">
        <v>0</v>
      </c>
      <c r="AL511" s="7">
        <v>0</v>
      </c>
      <c r="AM511" s="7">
        <v>0</v>
      </c>
      <c r="AN511" s="7" t="s">
        <v>83</v>
      </c>
      <c r="AO511" s="7">
        <v>1</v>
      </c>
      <c r="AP511" s="7">
        <v>4000</v>
      </c>
      <c r="AQ511" s="7">
        <v>2000</v>
      </c>
      <c r="AT511" s="7" t="s">
        <v>206</v>
      </c>
      <c r="AU511" s="7">
        <v>1103</v>
      </c>
      <c r="AV511" s="7">
        <v>0</v>
      </c>
      <c r="AW511" s="7">
        <v>0</v>
      </c>
      <c r="AX511" s="7">
        <v>1</v>
      </c>
      <c r="AY511" s="7">
        <v>0</v>
      </c>
    </row>
    <row r="512" spans="1:51" ht="13.5" customHeight="1" x14ac:dyDescent="0.25">
      <c r="A512" s="7" t="s">
        <v>1204</v>
      </c>
      <c r="B512" s="8"/>
      <c r="C512" s="8"/>
      <c r="D512" s="7" t="s">
        <v>83</v>
      </c>
      <c r="E512" s="7" t="s">
        <v>92</v>
      </c>
      <c r="F512" s="8"/>
      <c r="G512" s="8"/>
      <c r="H512" s="8"/>
      <c r="I512" s="8"/>
      <c r="J512" s="8"/>
      <c r="K512" s="8"/>
      <c r="L512" s="8"/>
      <c r="M512" s="8"/>
      <c r="N512" s="7">
        <v>3</v>
      </c>
      <c r="O512" s="7" t="s">
        <v>106</v>
      </c>
      <c r="P512" s="7" t="s">
        <v>107</v>
      </c>
      <c r="Q512" s="7" t="s">
        <v>1205</v>
      </c>
      <c r="R512" s="7">
        <v>1000</v>
      </c>
      <c r="S512" s="7" t="s">
        <v>94</v>
      </c>
      <c r="T512" s="7" t="s">
        <v>1197</v>
      </c>
      <c r="AE512" s="7">
        <v>0</v>
      </c>
      <c r="AF512" s="7">
        <v>0</v>
      </c>
      <c r="AG512" s="7">
        <v>0</v>
      </c>
      <c r="AH512" s="7">
        <v>0</v>
      </c>
      <c r="AI512" s="7">
        <v>0</v>
      </c>
      <c r="AJ512" s="7">
        <v>0</v>
      </c>
      <c r="AK512" s="7">
        <v>0</v>
      </c>
      <c r="AL512" s="7">
        <v>0</v>
      </c>
      <c r="AM512" s="7">
        <v>1</v>
      </c>
      <c r="AN512" s="7" t="s">
        <v>83</v>
      </c>
      <c r="AO512" s="7">
        <v>0</v>
      </c>
      <c r="AP512" s="7">
        <v>2000</v>
      </c>
      <c r="AQ512" s="7">
        <v>1000</v>
      </c>
      <c r="AT512" s="7" t="s">
        <v>206</v>
      </c>
      <c r="AU512" s="7">
        <v>1105</v>
      </c>
      <c r="AV512" s="7">
        <v>0</v>
      </c>
      <c r="AW512" s="7">
        <v>0</v>
      </c>
      <c r="AX512" s="7">
        <v>0</v>
      </c>
      <c r="AY512" s="7">
        <v>0</v>
      </c>
    </row>
    <row r="513" spans="1:51" ht="13.5" customHeight="1" x14ac:dyDescent="0.25">
      <c r="A513" s="7" t="s">
        <v>1206</v>
      </c>
      <c r="B513" s="8"/>
      <c r="C513" s="8"/>
      <c r="D513" s="7" t="s">
        <v>91</v>
      </c>
      <c r="E513" s="7" t="s">
        <v>126</v>
      </c>
      <c r="F513" s="7" t="s">
        <v>92</v>
      </c>
      <c r="G513" s="8"/>
      <c r="H513" s="8"/>
      <c r="I513" s="8"/>
      <c r="J513" s="8"/>
      <c r="K513" s="8"/>
      <c r="L513" s="8"/>
      <c r="M513" s="8"/>
      <c r="N513" s="7">
        <v>10</v>
      </c>
      <c r="O513" s="7" t="s">
        <v>85</v>
      </c>
      <c r="P513" s="7" t="s">
        <v>107</v>
      </c>
      <c r="Q513" s="7" t="s">
        <v>1207</v>
      </c>
      <c r="R513" s="7">
        <v>8000</v>
      </c>
      <c r="S513" s="7" t="s">
        <v>94</v>
      </c>
      <c r="T513" s="7" t="s">
        <v>1197</v>
      </c>
      <c r="AE513" s="7">
        <v>0</v>
      </c>
      <c r="AF513" s="7">
        <v>0</v>
      </c>
      <c r="AG513" s="7">
        <v>0</v>
      </c>
      <c r="AH513" s="7">
        <v>1</v>
      </c>
      <c r="AI513" s="7">
        <v>0</v>
      </c>
      <c r="AJ513" s="7">
        <v>0</v>
      </c>
      <c r="AK513" s="7">
        <v>0</v>
      </c>
      <c r="AL513" s="7">
        <v>0</v>
      </c>
      <c r="AM513" s="7">
        <v>1</v>
      </c>
      <c r="AN513" s="7" t="s">
        <v>91</v>
      </c>
      <c r="AO513" s="7">
        <v>0</v>
      </c>
      <c r="AP513" s="7">
        <v>19000</v>
      </c>
      <c r="AQ513" s="7">
        <v>8000</v>
      </c>
      <c r="AT513" s="7" t="s">
        <v>206</v>
      </c>
      <c r="AU513" s="7">
        <v>1107</v>
      </c>
      <c r="AV513" s="7">
        <v>0</v>
      </c>
      <c r="AW513" s="7">
        <v>0</v>
      </c>
      <c r="AX513" s="7">
        <v>0</v>
      </c>
      <c r="AY513" s="7">
        <v>0</v>
      </c>
    </row>
    <row r="514" spans="1:51" ht="13.5" customHeight="1" x14ac:dyDescent="0.25">
      <c r="A514" s="7" t="s">
        <v>1208</v>
      </c>
      <c r="B514" s="8"/>
      <c r="C514" s="8"/>
      <c r="D514" s="7" t="s">
        <v>91</v>
      </c>
      <c r="E514" s="7" t="s">
        <v>126</v>
      </c>
      <c r="F514" s="8"/>
      <c r="G514" s="8"/>
      <c r="H514" s="8"/>
      <c r="I514" s="8"/>
      <c r="J514" s="8"/>
      <c r="K514" s="8"/>
      <c r="L514" s="8"/>
      <c r="M514" s="8"/>
      <c r="N514" s="7">
        <v>11</v>
      </c>
      <c r="O514" s="7" t="s">
        <v>85</v>
      </c>
      <c r="P514" s="7">
        <v>3</v>
      </c>
      <c r="Q514" s="7" t="s">
        <v>1209</v>
      </c>
      <c r="R514" s="7">
        <v>14400</v>
      </c>
      <c r="S514" s="7" t="s">
        <v>94</v>
      </c>
      <c r="T514" s="7" t="s">
        <v>1197</v>
      </c>
      <c r="AE514" s="7">
        <v>0</v>
      </c>
      <c r="AF514" s="7">
        <v>0</v>
      </c>
      <c r="AG514" s="7">
        <v>0</v>
      </c>
      <c r="AH514" s="7">
        <v>1</v>
      </c>
      <c r="AI514" s="7">
        <v>0</v>
      </c>
      <c r="AJ514" s="7">
        <v>0</v>
      </c>
      <c r="AK514" s="7">
        <v>0</v>
      </c>
      <c r="AL514" s="7">
        <v>0</v>
      </c>
      <c r="AM514" s="7">
        <v>0</v>
      </c>
      <c r="AN514" s="7" t="s">
        <v>91</v>
      </c>
      <c r="AO514" s="7">
        <v>3</v>
      </c>
      <c r="AP514" s="7">
        <v>28800</v>
      </c>
      <c r="AQ514" s="7">
        <v>14400</v>
      </c>
      <c r="AT514" s="7" t="s">
        <v>206</v>
      </c>
      <c r="AU514" s="7">
        <v>1112</v>
      </c>
      <c r="AV514" s="7">
        <v>0</v>
      </c>
      <c r="AW514" s="7">
        <v>0</v>
      </c>
      <c r="AX514" s="7">
        <v>0</v>
      </c>
      <c r="AY514" s="7">
        <v>0</v>
      </c>
    </row>
    <row r="515" spans="1:51" ht="13.5" customHeight="1" x14ac:dyDescent="0.25">
      <c r="A515" s="7" t="s">
        <v>1210</v>
      </c>
      <c r="B515" s="8"/>
      <c r="C515" s="8"/>
      <c r="D515" s="7" t="s">
        <v>83</v>
      </c>
      <c r="E515" s="7" t="s">
        <v>126</v>
      </c>
      <c r="F515" s="8"/>
      <c r="G515" s="8"/>
      <c r="H515" s="8"/>
      <c r="I515" s="8"/>
      <c r="J515" s="8"/>
      <c r="K515" s="8"/>
      <c r="L515" s="8"/>
      <c r="M515" s="8"/>
      <c r="N515" s="7">
        <v>3</v>
      </c>
      <c r="O515" s="7" t="s">
        <v>85</v>
      </c>
      <c r="P515" s="7" t="s">
        <v>107</v>
      </c>
      <c r="Q515" s="7" t="s">
        <v>1211</v>
      </c>
      <c r="R515" s="7">
        <v>150</v>
      </c>
      <c r="S515" s="7" t="s">
        <v>94</v>
      </c>
      <c r="T515" s="7" t="s">
        <v>1197</v>
      </c>
      <c r="AE515" s="7">
        <v>0</v>
      </c>
      <c r="AF515" s="7">
        <v>0</v>
      </c>
      <c r="AG515" s="7">
        <v>0</v>
      </c>
      <c r="AH515" s="7">
        <v>1</v>
      </c>
      <c r="AI515" s="7">
        <v>0</v>
      </c>
      <c r="AJ515" s="7">
        <v>0</v>
      </c>
      <c r="AK515" s="7">
        <v>0</v>
      </c>
      <c r="AL515" s="7">
        <v>0</v>
      </c>
      <c r="AM515" s="7">
        <v>0</v>
      </c>
      <c r="AN515" s="7" t="s">
        <v>83</v>
      </c>
      <c r="AO515" s="7">
        <v>0</v>
      </c>
      <c r="AP515" s="7">
        <v>300</v>
      </c>
      <c r="AQ515" s="7">
        <v>150</v>
      </c>
      <c r="AT515" s="7" t="s">
        <v>206</v>
      </c>
      <c r="AU515" s="7">
        <v>1113</v>
      </c>
      <c r="AV515" s="7">
        <v>0</v>
      </c>
      <c r="AW515" s="7">
        <v>0</v>
      </c>
      <c r="AX515" s="7">
        <v>0</v>
      </c>
      <c r="AY515" s="7">
        <v>0</v>
      </c>
    </row>
    <row r="516" spans="1:51" ht="13.5" customHeight="1" x14ac:dyDescent="0.25">
      <c r="A516" s="7" t="s">
        <v>1212</v>
      </c>
      <c r="B516" s="8"/>
      <c r="C516" s="8"/>
      <c r="D516" s="7" t="s">
        <v>83</v>
      </c>
      <c r="E516" s="7" t="s">
        <v>92</v>
      </c>
      <c r="F516" s="8"/>
      <c r="G516" s="8"/>
      <c r="H516" s="8"/>
      <c r="I516" s="8"/>
      <c r="J516" s="8"/>
      <c r="K516" s="8"/>
      <c r="L516" s="8"/>
      <c r="M516" s="8"/>
      <c r="N516" s="7">
        <v>5</v>
      </c>
      <c r="O516" s="7" t="s">
        <v>143</v>
      </c>
      <c r="P516" s="7" t="s">
        <v>107</v>
      </c>
      <c r="Q516" s="7" t="s">
        <v>1213</v>
      </c>
      <c r="R516" s="7">
        <v>1250</v>
      </c>
      <c r="S516" s="7" t="s">
        <v>94</v>
      </c>
      <c r="T516" s="7" t="s">
        <v>1197</v>
      </c>
      <c r="AE516" s="7">
        <v>0</v>
      </c>
      <c r="AF516" s="7">
        <v>0</v>
      </c>
      <c r="AG516" s="7">
        <v>0</v>
      </c>
      <c r="AH516" s="7">
        <v>0</v>
      </c>
      <c r="AI516" s="7">
        <v>0</v>
      </c>
      <c r="AJ516" s="7">
        <v>0</v>
      </c>
      <c r="AK516" s="7">
        <v>0</v>
      </c>
      <c r="AL516" s="7">
        <v>0</v>
      </c>
      <c r="AM516" s="7">
        <v>1</v>
      </c>
      <c r="AN516" s="7" t="s">
        <v>83</v>
      </c>
      <c r="AO516" s="7">
        <v>0</v>
      </c>
      <c r="AP516" s="7">
        <v>2500</v>
      </c>
      <c r="AQ516" s="7">
        <v>1250</v>
      </c>
      <c r="AT516" s="7" t="s">
        <v>206</v>
      </c>
      <c r="AU516" s="7">
        <v>1114</v>
      </c>
      <c r="AV516" s="7">
        <v>0</v>
      </c>
      <c r="AW516" s="7">
        <v>0</v>
      </c>
      <c r="AX516" s="7">
        <v>0</v>
      </c>
      <c r="AY516" s="7">
        <v>0</v>
      </c>
    </row>
    <row r="517" spans="1:51" ht="13.5" customHeight="1" x14ac:dyDescent="0.25">
      <c r="A517" s="7" t="s">
        <v>1214</v>
      </c>
      <c r="B517" s="8"/>
      <c r="C517" s="8"/>
      <c r="D517" s="7" t="s">
        <v>91</v>
      </c>
      <c r="E517" s="7" t="s">
        <v>126</v>
      </c>
      <c r="F517" s="8"/>
      <c r="G517" s="8"/>
      <c r="H517" s="8"/>
      <c r="I517" s="8"/>
      <c r="J517" s="8"/>
      <c r="K517" s="8"/>
      <c r="L517" s="8"/>
      <c r="M517" s="8"/>
      <c r="N517" s="7">
        <v>7</v>
      </c>
      <c r="O517" s="7" t="s">
        <v>85</v>
      </c>
      <c r="P517" s="7" t="s">
        <v>107</v>
      </c>
      <c r="Q517" s="7" t="s">
        <v>1215</v>
      </c>
      <c r="R517" s="7">
        <v>500</v>
      </c>
      <c r="S517" s="7" t="s">
        <v>94</v>
      </c>
      <c r="T517" s="7" t="s">
        <v>1197</v>
      </c>
      <c r="AE517" s="7">
        <v>0</v>
      </c>
      <c r="AF517" s="7">
        <v>0</v>
      </c>
      <c r="AG517" s="7">
        <v>0</v>
      </c>
      <c r="AH517" s="7">
        <v>1</v>
      </c>
      <c r="AI517" s="7">
        <v>0</v>
      </c>
      <c r="AJ517" s="7">
        <v>0</v>
      </c>
      <c r="AK517" s="7">
        <v>0</v>
      </c>
      <c r="AL517" s="7">
        <v>0</v>
      </c>
      <c r="AM517" s="7">
        <v>0</v>
      </c>
      <c r="AN517" s="7" t="s">
        <v>91</v>
      </c>
      <c r="AO517" s="7">
        <v>0</v>
      </c>
      <c r="AP517" s="7">
        <v>1000</v>
      </c>
      <c r="AQ517" s="7">
        <v>500</v>
      </c>
      <c r="AT517" s="7" t="s">
        <v>206</v>
      </c>
      <c r="AU517" s="7">
        <v>1115</v>
      </c>
      <c r="AV517" s="7">
        <v>0</v>
      </c>
      <c r="AW517" s="7">
        <v>0</v>
      </c>
      <c r="AX517" s="7">
        <v>0</v>
      </c>
      <c r="AY517" s="7">
        <v>0</v>
      </c>
    </row>
    <row r="518" spans="1:51" ht="13.5" customHeight="1" x14ac:dyDescent="0.25">
      <c r="A518" s="7" t="s">
        <v>1216</v>
      </c>
      <c r="B518" s="8"/>
      <c r="C518" s="8"/>
      <c r="D518" s="7" t="s">
        <v>83</v>
      </c>
      <c r="E518" s="7" t="s">
        <v>157</v>
      </c>
      <c r="F518" s="8"/>
      <c r="G518" s="8"/>
      <c r="H518" s="8"/>
      <c r="I518" s="8"/>
      <c r="J518" s="8"/>
      <c r="K518" s="8"/>
      <c r="L518" s="8"/>
      <c r="M518" s="8"/>
      <c r="N518" s="7">
        <v>3</v>
      </c>
      <c r="O518" s="7" t="s">
        <v>85</v>
      </c>
      <c r="P518" s="7">
        <v>1</v>
      </c>
      <c r="Q518" s="7" t="s">
        <v>1217</v>
      </c>
      <c r="R518" s="7">
        <v>3000</v>
      </c>
      <c r="S518" s="7" t="s">
        <v>94</v>
      </c>
      <c r="T518" s="7" t="s">
        <v>1197</v>
      </c>
      <c r="AE518" s="7">
        <v>0</v>
      </c>
      <c r="AF518" s="7">
        <v>0</v>
      </c>
      <c r="AG518" s="7">
        <v>0</v>
      </c>
      <c r="AH518" s="7">
        <v>0</v>
      </c>
      <c r="AI518" s="7">
        <v>0</v>
      </c>
      <c r="AJ518" s="7">
        <v>0</v>
      </c>
      <c r="AK518" s="7">
        <v>1</v>
      </c>
      <c r="AL518" s="7">
        <v>0</v>
      </c>
      <c r="AM518" s="7">
        <v>0</v>
      </c>
      <c r="AN518" s="7" t="s">
        <v>83</v>
      </c>
      <c r="AO518" s="7">
        <v>1</v>
      </c>
      <c r="AP518" s="7">
        <v>6000</v>
      </c>
      <c r="AQ518" s="7">
        <v>3000</v>
      </c>
      <c r="AT518" s="7" t="s">
        <v>206</v>
      </c>
      <c r="AU518" s="7">
        <v>1116</v>
      </c>
      <c r="AV518" s="7">
        <v>0</v>
      </c>
      <c r="AW518" s="7">
        <v>0</v>
      </c>
      <c r="AX518" s="7">
        <v>0</v>
      </c>
      <c r="AY518" s="7">
        <v>0</v>
      </c>
    </row>
    <row r="519" spans="1:51" ht="13.5" customHeight="1" x14ac:dyDescent="0.25">
      <c r="A519" s="7" t="s">
        <v>1218</v>
      </c>
      <c r="B519" s="8"/>
      <c r="C519" s="8"/>
      <c r="D519" s="7" t="s">
        <v>83</v>
      </c>
      <c r="E519" s="7" t="s">
        <v>129</v>
      </c>
      <c r="F519" s="8"/>
      <c r="G519" s="8"/>
      <c r="H519" s="8"/>
      <c r="I519" s="8"/>
      <c r="J519" s="8"/>
      <c r="K519" s="8"/>
      <c r="L519" s="8"/>
      <c r="M519" s="8"/>
      <c r="N519" s="7">
        <v>3</v>
      </c>
      <c r="O519" s="7" t="s">
        <v>96</v>
      </c>
      <c r="P519" s="7">
        <v>1</v>
      </c>
      <c r="Q519" s="7" t="s">
        <v>1219</v>
      </c>
      <c r="R519" s="7">
        <v>700</v>
      </c>
      <c r="S519" s="7" t="s">
        <v>94</v>
      </c>
      <c r="T519" s="7" t="s">
        <v>1197</v>
      </c>
      <c r="AE519" s="7">
        <v>0</v>
      </c>
      <c r="AF519" s="7">
        <v>0</v>
      </c>
      <c r="AG519" s="7">
        <v>0</v>
      </c>
      <c r="AH519" s="7">
        <v>0</v>
      </c>
      <c r="AI519" s="7">
        <v>0</v>
      </c>
      <c r="AJ519" s="7">
        <v>1</v>
      </c>
      <c r="AK519" s="7">
        <v>0</v>
      </c>
      <c r="AL519" s="7">
        <v>0</v>
      </c>
      <c r="AM519" s="7">
        <v>0</v>
      </c>
      <c r="AN519" s="7" t="s">
        <v>83</v>
      </c>
      <c r="AO519" s="7">
        <v>1</v>
      </c>
      <c r="AP519" s="7">
        <v>1400</v>
      </c>
      <c r="AQ519" s="7">
        <v>700</v>
      </c>
      <c r="AT519" s="7" t="s">
        <v>206</v>
      </c>
      <c r="AU519" s="7">
        <v>1125</v>
      </c>
      <c r="AV519" s="7">
        <v>0</v>
      </c>
      <c r="AW519" s="7">
        <v>0</v>
      </c>
      <c r="AX519" s="7">
        <v>0</v>
      </c>
      <c r="AY519" s="7">
        <v>0</v>
      </c>
    </row>
    <row r="520" spans="1:51" ht="13.5" customHeight="1" x14ac:dyDescent="0.25">
      <c r="A520" s="7" t="s">
        <v>1220</v>
      </c>
      <c r="B520" s="8"/>
      <c r="C520" s="8"/>
      <c r="D520" s="7" t="s">
        <v>91</v>
      </c>
      <c r="E520" s="7" t="s">
        <v>92</v>
      </c>
      <c r="F520" s="8"/>
      <c r="G520" s="8"/>
      <c r="H520" s="8"/>
      <c r="I520" s="8"/>
      <c r="J520" s="8"/>
      <c r="K520" s="8"/>
      <c r="L520" s="8"/>
      <c r="M520" s="8"/>
      <c r="N520" s="7">
        <v>11</v>
      </c>
      <c r="O520" s="7" t="s">
        <v>85</v>
      </c>
      <c r="P520" s="7">
        <v>1</v>
      </c>
      <c r="Q520" s="7" t="s">
        <v>1221</v>
      </c>
      <c r="R520" s="7">
        <v>5305</v>
      </c>
      <c r="S520" s="7" t="s">
        <v>87</v>
      </c>
      <c r="T520" s="7" t="s">
        <v>1197</v>
      </c>
      <c r="AE520" s="7">
        <v>0</v>
      </c>
      <c r="AF520" s="7">
        <v>0</v>
      </c>
      <c r="AG520" s="7">
        <v>0</v>
      </c>
      <c r="AH520" s="7">
        <v>0</v>
      </c>
      <c r="AI520" s="7">
        <v>0</v>
      </c>
      <c r="AJ520" s="7">
        <v>0</v>
      </c>
      <c r="AK520" s="7">
        <v>0</v>
      </c>
      <c r="AL520" s="7">
        <v>0</v>
      </c>
      <c r="AM520" s="7">
        <v>1</v>
      </c>
      <c r="AN520" s="7" t="s">
        <v>91</v>
      </c>
      <c r="AO520" s="7">
        <v>1</v>
      </c>
      <c r="AP520" s="7">
        <v>10305</v>
      </c>
      <c r="AQ520" s="7">
        <v>5305</v>
      </c>
      <c r="AS520" s="7" t="s">
        <v>1222</v>
      </c>
      <c r="AT520" s="7" t="s">
        <v>206</v>
      </c>
      <c r="AU520" s="7">
        <v>1126</v>
      </c>
      <c r="AV520" s="7">
        <v>0</v>
      </c>
      <c r="AW520" s="7">
        <v>0</v>
      </c>
      <c r="AX520" s="7">
        <v>0</v>
      </c>
      <c r="AY520" s="7">
        <v>0</v>
      </c>
    </row>
    <row r="521" spans="1:51" ht="13.5" customHeight="1" x14ac:dyDescent="0.25">
      <c r="A521" s="7" t="s">
        <v>1223</v>
      </c>
      <c r="B521" s="8"/>
      <c r="C521" s="8"/>
      <c r="D521" s="7" t="s">
        <v>91</v>
      </c>
      <c r="E521" s="7" t="s">
        <v>92</v>
      </c>
      <c r="F521" s="8"/>
      <c r="G521" s="8"/>
      <c r="H521" s="8"/>
      <c r="I521" s="8"/>
      <c r="J521" s="8"/>
      <c r="K521" s="8"/>
      <c r="L521" s="8"/>
      <c r="M521" s="8"/>
      <c r="N521" s="7">
        <v>10</v>
      </c>
      <c r="O521" s="7" t="s">
        <v>106</v>
      </c>
      <c r="P521" s="7">
        <v>0.5</v>
      </c>
      <c r="Q521" s="7" t="s">
        <v>1224</v>
      </c>
      <c r="R521" s="7">
        <v>6000</v>
      </c>
      <c r="S521" s="7" t="s">
        <v>94</v>
      </c>
      <c r="T521" s="7" t="s">
        <v>1197</v>
      </c>
      <c r="AE521" s="7">
        <v>0</v>
      </c>
      <c r="AF521" s="7">
        <v>0</v>
      </c>
      <c r="AG521" s="7">
        <v>0</v>
      </c>
      <c r="AH521" s="7">
        <v>0</v>
      </c>
      <c r="AI521" s="7">
        <v>0</v>
      </c>
      <c r="AJ521" s="7">
        <v>0</v>
      </c>
      <c r="AK521" s="7">
        <v>0</v>
      </c>
      <c r="AL521" s="7">
        <v>0</v>
      </c>
      <c r="AM521" s="7">
        <v>1</v>
      </c>
      <c r="AN521" s="7" t="s">
        <v>91</v>
      </c>
      <c r="AO521" s="7">
        <v>0.5</v>
      </c>
      <c r="AP521" s="7">
        <v>12000</v>
      </c>
      <c r="AQ521" s="7">
        <v>6000</v>
      </c>
      <c r="AT521" s="7" t="s">
        <v>206</v>
      </c>
      <c r="AU521" s="7">
        <v>1127</v>
      </c>
      <c r="AV521" s="7">
        <v>0</v>
      </c>
      <c r="AW521" s="7">
        <v>0</v>
      </c>
      <c r="AX521" s="7">
        <v>0</v>
      </c>
      <c r="AY521" s="7">
        <v>0</v>
      </c>
    </row>
    <row r="522" spans="1:51" ht="13.5" customHeight="1" x14ac:dyDescent="0.25">
      <c r="A522" s="7" t="s">
        <v>1225</v>
      </c>
      <c r="B522" s="8"/>
      <c r="C522" s="8"/>
      <c r="D522" s="7" t="s">
        <v>83</v>
      </c>
      <c r="E522" s="7" t="s">
        <v>92</v>
      </c>
      <c r="F522" s="8"/>
      <c r="G522" s="8"/>
      <c r="H522" s="8"/>
      <c r="I522" s="8"/>
      <c r="J522" s="8"/>
      <c r="K522" s="8"/>
      <c r="L522" s="8"/>
      <c r="M522" s="8"/>
      <c r="N522" s="7">
        <v>3</v>
      </c>
      <c r="O522" s="7" t="s">
        <v>100</v>
      </c>
      <c r="P522" s="7" t="s">
        <v>107</v>
      </c>
      <c r="Q522" s="7" t="s">
        <v>1226</v>
      </c>
      <c r="R522" s="7">
        <v>6000</v>
      </c>
      <c r="S522" s="7" t="s">
        <v>94</v>
      </c>
      <c r="T522" s="7" t="s">
        <v>1197</v>
      </c>
      <c r="AE522" s="7">
        <v>0</v>
      </c>
      <c r="AF522" s="7">
        <v>0</v>
      </c>
      <c r="AG522" s="7">
        <v>0</v>
      </c>
      <c r="AH522" s="7">
        <v>0</v>
      </c>
      <c r="AI522" s="7">
        <v>0</v>
      </c>
      <c r="AJ522" s="7">
        <v>0</v>
      </c>
      <c r="AK522" s="7">
        <v>0</v>
      </c>
      <c r="AL522" s="7">
        <v>0</v>
      </c>
      <c r="AM522" s="7">
        <v>1</v>
      </c>
      <c r="AN522" s="7" t="s">
        <v>83</v>
      </c>
      <c r="AO522" s="7">
        <v>0</v>
      </c>
      <c r="AP522" s="7">
        <v>12000</v>
      </c>
      <c r="AQ522" s="7">
        <v>6000</v>
      </c>
      <c r="AT522" s="7" t="s">
        <v>206</v>
      </c>
      <c r="AU522" s="7">
        <v>1128</v>
      </c>
      <c r="AV522" s="7">
        <v>0</v>
      </c>
      <c r="AW522" s="7">
        <v>0</v>
      </c>
      <c r="AX522" s="7">
        <v>0</v>
      </c>
      <c r="AY522" s="7">
        <v>0</v>
      </c>
    </row>
    <row r="523" spans="1:51" ht="13.5" customHeight="1" x14ac:dyDescent="0.25">
      <c r="A523" s="7" t="s">
        <v>1227</v>
      </c>
      <c r="B523" s="8"/>
      <c r="C523" s="8"/>
      <c r="D523" s="7" t="s">
        <v>83</v>
      </c>
      <c r="E523" s="7" t="s">
        <v>84</v>
      </c>
      <c r="F523" s="8"/>
      <c r="G523" s="8"/>
      <c r="H523" s="8"/>
      <c r="I523" s="8"/>
      <c r="J523" s="8"/>
      <c r="K523" s="8"/>
      <c r="L523" s="8"/>
      <c r="M523" s="8"/>
      <c r="N523" s="7">
        <v>3</v>
      </c>
      <c r="O523" s="7" t="s">
        <v>85</v>
      </c>
      <c r="P523" s="7">
        <v>1</v>
      </c>
      <c r="Q523" s="7" t="s">
        <v>1228</v>
      </c>
      <c r="R523" s="7">
        <v>4000</v>
      </c>
      <c r="S523" s="7" t="s">
        <v>94</v>
      </c>
      <c r="T523" s="7" t="s">
        <v>1197</v>
      </c>
      <c r="AE523" s="7">
        <v>0</v>
      </c>
      <c r="AF523" s="7">
        <v>0</v>
      </c>
      <c r="AG523" s="7">
        <v>0</v>
      </c>
      <c r="AH523" s="7">
        <v>0</v>
      </c>
      <c r="AI523" s="7">
        <v>0</v>
      </c>
      <c r="AJ523" s="7">
        <v>0</v>
      </c>
      <c r="AK523" s="7">
        <v>0</v>
      </c>
      <c r="AL523" s="7">
        <v>1</v>
      </c>
      <c r="AM523" s="7">
        <v>0</v>
      </c>
      <c r="AN523" s="7" t="s">
        <v>83</v>
      </c>
      <c r="AO523" s="7">
        <v>1</v>
      </c>
      <c r="AP523" s="7">
        <v>8000</v>
      </c>
      <c r="AQ523" s="7">
        <v>4000</v>
      </c>
      <c r="AT523" s="7" t="s">
        <v>206</v>
      </c>
      <c r="AU523" s="7">
        <v>1129</v>
      </c>
      <c r="AV523" s="7">
        <v>0</v>
      </c>
      <c r="AW523" s="7">
        <v>0</v>
      </c>
      <c r="AX523" s="7">
        <v>0</v>
      </c>
      <c r="AY523" s="7">
        <v>0</v>
      </c>
    </row>
    <row r="524" spans="1:51" ht="13.5" customHeight="1" x14ac:dyDescent="0.25">
      <c r="A524" s="7" t="s">
        <v>1229</v>
      </c>
      <c r="B524" s="8"/>
      <c r="C524" s="8"/>
      <c r="D524" s="7" t="s">
        <v>83</v>
      </c>
      <c r="E524" s="7" t="s">
        <v>92</v>
      </c>
      <c r="F524" s="8"/>
      <c r="G524" s="8"/>
      <c r="H524" s="8"/>
      <c r="I524" s="8"/>
      <c r="J524" s="8"/>
      <c r="K524" s="8"/>
      <c r="L524" s="8"/>
      <c r="M524" s="8"/>
      <c r="N524" s="7">
        <v>3</v>
      </c>
      <c r="O524" s="7" t="s">
        <v>103</v>
      </c>
      <c r="P524" s="7">
        <v>2</v>
      </c>
      <c r="Q524" s="7" t="s">
        <v>1230</v>
      </c>
      <c r="R524" s="7">
        <v>2500</v>
      </c>
      <c r="S524" s="7" t="s">
        <v>94</v>
      </c>
      <c r="T524" s="7" t="s">
        <v>1197</v>
      </c>
      <c r="AE524" s="7">
        <v>0</v>
      </c>
      <c r="AF524" s="7">
        <v>0</v>
      </c>
      <c r="AG524" s="7">
        <v>0</v>
      </c>
      <c r="AH524" s="7">
        <v>0</v>
      </c>
      <c r="AI524" s="7">
        <v>0</v>
      </c>
      <c r="AJ524" s="7">
        <v>0</v>
      </c>
      <c r="AK524" s="7">
        <v>0</v>
      </c>
      <c r="AL524" s="7">
        <v>0</v>
      </c>
      <c r="AM524" s="7">
        <v>1</v>
      </c>
      <c r="AN524" s="7" t="s">
        <v>83</v>
      </c>
      <c r="AO524" s="7">
        <v>2</v>
      </c>
      <c r="AP524" s="7">
        <v>5000</v>
      </c>
      <c r="AQ524" s="7">
        <v>2500</v>
      </c>
      <c r="AT524" s="7" t="s">
        <v>206</v>
      </c>
      <c r="AU524" s="7">
        <v>1131</v>
      </c>
      <c r="AV524" s="7">
        <v>0</v>
      </c>
      <c r="AW524" s="7">
        <v>0</v>
      </c>
      <c r="AX524" s="7">
        <v>0</v>
      </c>
      <c r="AY524" s="7">
        <v>0</v>
      </c>
    </row>
    <row r="525" spans="1:51" ht="13.5" customHeight="1" x14ac:dyDescent="0.25">
      <c r="A525" s="7" t="s">
        <v>1231</v>
      </c>
      <c r="B525" s="8"/>
      <c r="C525" s="8"/>
      <c r="D525" s="7" t="s">
        <v>83</v>
      </c>
      <c r="E525" s="7" t="s">
        <v>214</v>
      </c>
      <c r="F525" s="8"/>
      <c r="G525" s="8"/>
      <c r="H525" s="8"/>
      <c r="I525" s="8"/>
      <c r="J525" s="8"/>
      <c r="K525" s="8"/>
      <c r="L525" s="8"/>
      <c r="M525" s="8"/>
      <c r="N525" s="7">
        <v>3</v>
      </c>
      <c r="O525" s="7" t="s">
        <v>106</v>
      </c>
      <c r="P525" s="7" t="s">
        <v>107</v>
      </c>
      <c r="Q525" s="7" t="s">
        <v>1232</v>
      </c>
      <c r="R525" s="7">
        <v>4500</v>
      </c>
      <c r="S525" s="7" t="s">
        <v>94</v>
      </c>
      <c r="T525" s="7" t="s">
        <v>1197</v>
      </c>
      <c r="AE525" s="7">
        <v>0</v>
      </c>
      <c r="AF525" s="7">
        <v>0</v>
      </c>
      <c r="AG525" s="7">
        <v>0</v>
      </c>
      <c r="AH525" s="7">
        <v>0</v>
      </c>
      <c r="AI525" s="7">
        <v>0</v>
      </c>
      <c r="AJ525" s="7">
        <v>0</v>
      </c>
      <c r="AK525" s="7">
        <v>0</v>
      </c>
      <c r="AL525" s="7">
        <v>0</v>
      </c>
      <c r="AM525" s="7">
        <v>0</v>
      </c>
      <c r="AN525" s="7" t="s">
        <v>83</v>
      </c>
      <c r="AO525" s="7">
        <v>0</v>
      </c>
      <c r="AP525" s="7">
        <v>9000</v>
      </c>
      <c r="AQ525" s="7">
        <v>4500</v>
      </c>
      <c r="AT525" s="7" t="s">
        <v>206</v>
      </c>
      <c r="AU525" s="7">
        <v>1133</v>
      </c>
      <c r="AV525" s="7">
        <v>0</v>
      </c>
      <c r="AW525" s="7">
        <v>0</v>
      </c>
      <c r="AX525" s="7">
        <v>1</v>
      </c>
      <c r="AY525" s="7">
        <v>0</v>
      </c>
    </row>
    <row r="526" spans="1:51" ht="13.5" customHeight="1" x14ac:dyDescent="0.25">
      <c r="A526" s="7" t="s">
        <v>1233</v>
      </c>
      <c r="B526" s="8"/>
      <c r="C526" s="8"/>
      <c r="D526" s="7" t="s">
        <v>91</v>
      </c>
      <c r="E526" s="7" t="s">
        <v>99</v>
      </c>
      <c r="F526" s="8"/>
      <c r="G526" s="8"/>
      <c r="H526" s="8"/>
      <c r="I526" s="8"/>
      <c r="J526" s="8"/>
      <c r="K526" s="8"/>
      <c r="L526" s="8"/>
      <c r="M526" s="8"/>
      <c r="N526" s="7">
        <v>7</v>
      </c>
      <c r="O526" s="7" t="s">
        <v>85</v>
      </c>
      <c r="P526" s="7">
        <v>2</v>
      </c>
      <c r="Q526" s="7" t="s">
        <v>1234</v>
      </c>
      <c r="R526" s="7">
        <v>10000</v>
      </c>
      <c r="S526" s="7" t="s">
        <v>94</v>
      </c>
      <c r="T526" s="7" t="s">
        <v>1197</v>
      </c>
      <c r="AE526" s="7">
        <v>0</v>
      </c>
      <c r="AF526" s="7">
        <v>0</v>
      </c>
      <c r="AG526" s="7">
        <v>0</v>
      </c>
      <c r="AH526" s="7">
        <v>0</v>
      </c>
      <c r="AI526" s="7">
        <v>1</v>
      </c>
      <c r="AJ526" s="7">
        <v>0</v>
      </c>
      <c r="AK526" s="7">
        <v>0</v>
      </c>
      <c r="AL526" s="7">
        <v>0</v>
      </c>
      <c r="AM526" s="7">
        <v>0</v>
      </c>
      <c r="AN526" s="7" t="s">
        <v>91</v>
      </c>
      <c r="AO526" s="7">
        <v>2</v>
      </c>
      <c r="AP526" s="7">
        <v>20000</v>
      </c>
      <c r="AQ526" s="7">
        <v>10000</v>
      </c>
      <c r="AT526" s="7" t="s">
        <v>206</v>
      </c>
      <c r="AU526" s="7">
        <v>1134</v>
      </c>
      <c r="AV526" s="7">
        <v>0</v>
      </c>
      <c r="AW526" s="7">
        <v>0</v>
      </c>
      <c r="AX526" s="7">
        <v>0</v>
      </c>
      <c r="AY526" s="7">
        <v>0</v>
      </c>
    </row>
    <row r="527" spans="1:51" ht="13.5" customHeight="1" x14ac:dyDescent="0.25">
      <c r="A527" s="7" t="s">
        <v>1235</v>
      </c>
      <c r="B527" s="8"/>
      <c r="C527" s="8"/>
      <c r="D527" s="7" t="s">
        <v>91</v>
      </c>
      <c r="E527" s="7" t="s">
        <v>92</v>
      </c>
      <c r="F527" s="8"/>
      <c r="G527" s="8"/>
      <c r="H527" s="8"/>
      <c r="I527" s="8"/>
      <c r="J527" s="8"/>
      <c r="K527" s="8"/>
      <c r="L527" s="8"/>
      <c r="M527" s="8"/>
      <c r="N527" s="7">
        <v>6</v>
      </c>
      <c r="O527" s="7" t="s">
        <v>85</v>
      </c>
      <c r="P527" s="7">
        <v>2</v>
      </c>
      <c r="Q527" s="7" t="s">
        <v>1236</v>
      </c>
      <c r="R527" s="7">
        <v>20500</v>
      </c>
      <c r="S527" s="7" t="s">
        <v>94</v>
      </c>
      <c r="T527" s="7" t="s">
        <v>1197</v>
      </c>
      <c r="AE527" s="7">
        <v>0</v>
      </c>
      <c r="AF527" s="7">
        <v>0</v>
      </c>
      <c r="AG527" s="7">
        <v>0</v>
      </c>
      <c r="AH527" s="7">
        <v>0</v>
      </c>
      <c r="AI527" s="7">
        <v>0</v>
      </c>
      <c r="AJ527" s="7">
        <v>0</v>
      </c>
      <c r="AK527" s="7">
        <v>0</v>
      </c>
      <c r="AL527" s="7">
        <v>0</v>
      </c>
      <c r="AM527" s="7">
        <v>1</v>
      </c>
      <c r="AN527" s="7" t="s">
        <v>91</v>
      </c>
      <c r="AO527" s="7">
        <v>2</v>
      </c>
      <c r="AP527" s="7">
        <v>41000</v>
      </c>
      <c r="AQ527" s="7">
        <v>20500</v>
      </c>
      <c r="AT527" s="7" t="s">
        <v>206</v>
      </c>
      <c r="AU527" s="7">
        <v>1135</v>
      </c>
      <c r="AV527" s="7">
        <v>0</v>
      </c>
      <c r="AW527" s="7">
        <v>0</v>
      </c>
      <c r="AX527" s="7">
        <v>0</v>
      </c>
      <c r="AY527" s="7">
        <v>0</v>
      </c>
    </row>
    <row r="528" spans="1:51" ht="13.5" customHeight="1" x14ac:dyDescent="0.25">
      <c r="A528" s="7" t="s">
        <v>1237</v>
      </c>
      <c r="B528" s="8"/>
      <c r="C528" s="8"/>
      <c r="D528" s="7" t="s">
        <v>91</v>
      </c>
      <c r="E528" s="7" t="s">
        <v>129</v>
      </c>
      <c r="F528" s="8"/>
      <c r="G528" s="8"/>
      <c r="H528" s="8"/>
      <c r="I528" s="8"/>
      <c r="J528" s="8"/>
      <c r="K528" s="8"/>
      <c r="L528" s="8"/>
      <c r="M528" s="8"/>
      <c r="N528" s="7">
        <v>10</v>
      </c>
      <c r="O528" s="7" t="s">
        <v>85</v>
      </c>
      <c r="P528" s="7">
        <v>3</v>
      </c>
      <c r="Q528" s="7" t="s">
        <v>1238</v>
      </c>
      <c r="R528" s="7">
        <v>25000</v>
      </c>
      <c r="S528" s="7" t="s">
        <v>94</v>
      </c>
      <c r="T528" s="7" t="s">
        <v>1197</v>
      </c>
      <c r="AE528" s="7">
        <v>0</v>
      </c>
      <c r="AF528" s="7">
        <v>0</v>
      </c>
      <c r="AG528" s="7">
        <v>0</v>
      </c>
      <c r="AH528" s="7">
        <v>0</v>
      </c>
      <c r="AI528" s="7">
        <v>0</v>
      </c>
      <c r="AJ528" s="7">
        <v>1</v>
      </c>
      <c r="AK528" s="7">
        <v>0</v>
      </c>
      <c r="AL528" s="7">
        <v>0</v>
      </c>
      <c r="AM528" s="7">
        <v>0</v>
      </c>
      <c r="AN528" s="7" t="s">
        <v>91</v>
      </c>
      <c r="AO528" s="7">
        <v>3</v>
      </c>
      <c r="AP528" s="7">
        <v>50000</v>
      </c>
      <c r="AQ528" s="7">
        <v>25000</v>
      </c>
      <c r="AT528" s="7" t="s">
        <v>206</v>
      </c>
      <c r="AU528" s="7">
        <v>1137</v>
      </c>
      <c r="AV528" s="7">
        <v>0</v>
      </c>
      <c r="AW528" s="7">
        <v>0</v>
      </c>
      <c r="AX528" s="7">
        <v>0</v>
      </c>
      <c r="AY528" s="7">
        <v>0</v>
      </c>
    </row>
    <row r="529" spans="1:51" ht="13.5" customHeight="1" x14ac:dyDescent="0.25">
      <c r="A529" s="7" t="s">
        <v>1239</v>
      </c>
      <c r="B529" s="8"/>
      <c r="C529" s="8"/>
      <c r="D529" s="7" t="s">
        <v>91</v>
      </c>
      <c r="E529" s="7" t="s">
        <v>129</v>
      </c>
      <c r="F529" s="8"/>
      <c r="G529" s="8"/>
      <c r="H529" s="8"/>
      <c r="I529" s="8"/>
      <c r="J529" s="8"/>
      <c r="K529" s="8"/>
      <c r="L529" s="8"/>
      <c r="M529" s="8"/>
      <c r="N529" s="7">
        <v>10</v>
      </c>
      <c r="O529" s="7" t="s">
        <v>85</v>
      </c>
      <c r="P529" s="7">
        <v>3</v>
      </c>
      <c r="Q529" s="7" t="s">
        <v>1240</v>
      </c>
      <c r="R529" s="7">
        <v>30000</v>
      </c>
      <c r="S529" s="7" t="s">
        <v>94</v>
      </c>
      <c r="T529" s="7" t="s">
        <v>1197</v>
      </c>
      <c r="AE529" s="7">
        <v>0</v>
      </c>
      <c r="AF529" s="7">
        <v>0</v>
      </c>
      <c r="AG529" s="7">
        <v>0</v>
      </c>
      <c r="AH529" s="7">
        <v>0</v>
      </c>
      <c r="AI529" s="7">
        <v>0</v>
      </c>
      <c r="AJ529" s="7">
        <v>1</v>
      </c>
      <c r="AK529" s="7">
        <v>0</v>
      </c>
      <c r="AL529" s="7">
        <v>0</v>
      </c>
      <c r="AM529" s="7">
        <v>0</v>
      </c>
      <c r="AN529" s="7" t="s">
        <v>91</v>
      </c>
      <c r="AO529" s="7">
        <v>3</v>
      </c>
      <c r="AP529" s="7">
        <v>60000</v>
      </c>
      <c r="AQ529" s="7">
        <v>30000</v>
      </c>
      <c r="AT529" s="7" t="s">
        <v>206</v>
      </c>
      <c r="AU529" s="7">
        <v>1138</v>
      </c>
      <c r="AV529" s="7">
        <v>0</v>
      </c>
      <c r="AW529" s="7">
        <v>0</v>
      </c>
      <c r="AX529" s="7">
        <v>0</v>
      </c>
      <c r="AY529" s="7">
        <v>0</v>
      </c>
    </row>
    <row r="530" spans="1:51" ht="13.5" customHeight="1" x14ac:dyDescent="0.25">
      <c r="A530" s="7" t="s">
        <v>1241</v>
      </c>
      <c r="B530" s="8"/>
      <c r="C530" s="8"/>
      <c r="D530" s="7" t="s">
        <v>91</v>
      </c>
      <c r="E530" s="7" t="s">
        <v>129</v>
      </c>
      <c r="F530" s="8"/>
      <c r="G530" s="8"/>
      <c r="H530" s="8"/>
      <c r="I530" s="8"/>
      <c r="J530" s="8"/>
      <c r="K530" s="8"/>
      <c r="L530" s="8"/>
      <c r="M530" s="8"/>
      <c r="N530" s="7">
        <v>10</v>
      </c>
      <c r="O530" s="7" t="s">
        <v>85</v>
      </c>
      <c r="P530" s="7">
        <v>3</v>
      </c>
      <c r="Q530" s="7" t="s">
        <v>1242</v>
      </c>
      <c r="R530" s="7">
        <v>22500</v>
      </c>
      <c r="S530" s="7" t="s">
        <v>94</v>
      </c>
      <c r="T530" s="7" t="s">
        <v>1197</v>
      </c>
      <c r="AE530" s="7">
        <v>0</v>
      </c>
      <c r="AF530" s="7">
        <v>0</v>
      </c>
      <c r="AG530" s="7">
        <v>0</v>
      </c>
      <c r="AH530" s="7">
        <v>0</v>
      </c>
      <c r="AI530" s="7">
        <v>0</v>
      </c>
      <c r="AJ530" s="7">
        <v>1</v>
      </c>
      <c r="AK530" s="7">
        <v>0</v>
      </c>
      <c r="AL530" s="7">
        <v>0</v>
      </c>
      <c r="AM530" s="7">
        <v>0</v>
      </c>
      <c r="AN530" s="7" t="s">
        <v>91</v>
      </c>
      <c r="AO530" s="7">
        <v>3</v>
      </c>
      <c r="AP530" s="7">
        <v>45000</v>
      </c>
      <c r="AQ530" s="7">
        <v>22500</v>
      </c>
      <c r="AT530" s="7" t="s">
        <v>206</v>
      </c>
      <c r="AU530" s="7">
        <v>1139</v>
      </c>
      <c r="AV530" s="7">
        <v>0</v>
      </c>
      <c r="AW530" s="7">
        <v>0</v>
      </c>
      <c r="AX530" s="7">
        <v>0</v>
      </c>
      <c r="AY530" s="7">
        <v>0</v>
      </c>
    </row>
    <row r="531" spans="1:51" ht="13.5" customHeight="1" x14ac:dyDescent="0.25">
      <c r="A531" s="7" t="s">
        <v>1243</v>
      </c>
      <c r="B531" s="8"/>
      <c r="C531" s="8"/>
      <c r="D531" s="7" t="s">
        <v>83</v>
      </c>
      <c r="E531" s="7" t="s">
        <v>126</v>
      </c>
      <c r="F531" s="8"/>
      <c r="G531" s="8"/>
      <c r="H531" s="8"/>
      <c r="I531" s="8"/>
      <c r="J531" s="8"/>
      <c r="K531" s="8"/>
      <c r="L531" s="8"/>
      <c r="M531" s="8"/>
      <c r="N531" s="7">
        <v>1</v>
      </c>
      <c r="O531" s="7" t="s">
        <v>85</v>
      </c>
      <c r="P531" s="7">
        <v>0.5</v>
      </c>
      <c r="Q531" s="7" t="s">
        <v>1244</v>
      </c>
      <c r="R531" s="7">
        <v>25</v>
      </c>
      <c r="S531" s="7" t="s">
        <v>94</v>
      </c>
      <c r="T531" s="7" t="s">
        <v>1197</v>
      </c>
      <c r="AE531" s="7">
        <v>0</v>
      </c>
      <c r="AF531" s="7">
        <v>0</v>
      </c>
      <c r="AG531" s="7">
        <v>0</v>
      </c>
      <c r="AH531" s="7">
        <v>1</v>
      </c>
      <c r="AI531" s="7">
        <v>0</v>
      </c>
      <c r="AJ531" s="7">
        <v>0</v>
      </c>
      <c r="AK531" s="7">
        <v>0</v>
      </c>
      <c r="AL531" s="7">
        <v>0</v>
      </c>
      <c r="AM531" s="7">
        <v>0</v>
      </c>
      <c r="AN531" s="7" t="s">
        <v>83</v>
      </c>
      <c r="AO531" s="7">
        <v>0.5</v>
      </c>
      <c r="AP531" s="7">
        <v>50</v>
      </c>
      <c r="AQ531" s="7">
        <v>25</v>
      </c>
      <c r="AT531" s="7" t="s">
        <v>206</v>
      </c>
      <c r="AU531" s="7">
        <v>1146</v>
      </c>
      <c r="AV531" s="7">
        <v>0</v>
      </c>
      <c r="AW531" s="7">
        <v>0</v>
      </c>
      <c r="AX531" s="7">
        <v>0</v>
      </c>
      <c r="AY531" s="7">
        <v>0</v>
      </c>
    </row>
    <row r="532" spans="1:51" ht="13.5" customHeight="1" x14ac:dyDescent="0.25">
      <c r="A532" s="7" t="s">
        <v>1245</v>
      </c>
      <c r="B532" s="8"/>
      <c r="C532" s="8"/>
      <c r="D532" s="7" t="s">
        <v>83</v>
      </c>
      <c r="E532" s="7" t="s">
        <v>92</v>
      </c>
      <c r="F532" s="8"/>
      <c r="G532" s="8"/>
      <c r="H532" s="8"/>
      <c r="I532" s="8"/>
      <c r="J532" s="8"/>
      <c r="K532" s="8"/>
      <c r="L532" s="8"/>
      <c r="M532" s="8"/>
      <c r="N532" s="7">
        <v>5</v>
      </c>
      <c r="O532" s="7" t="s">
        <v>143</v>
      </c>
      <c r="P532" s="7">
        <v>1</v>
      </c>
      <c r="Q532" s="7" t="s">
        <v>1246</v>
      </c>
      <c r="R532" s="7">
        <v>4000</v>
      </c>
      <c r="S532" s="7" t="s">
        <v>94</v>
      </c>
      <c r="T532" s="7" t="s">
        <v>1197</v>
      </c>
      <c r="AE532" s="7">
        <v>0</v>
      </c>
      <c r="AF532" s="7">
        <v>0</v>
      </c>
      <c r="AG532" s="7">
        <v>0</v>
      </c>
      <c r="AH532" s="7">
        <v>0</v>
      </c>
      <c r="AI532" s="7">
        <v>0</v>
      </c>
      <c r="AJ532" s="7">
        <v>0</v>
      </c>
      <c r="AK532" s="7">
        <v>0</v>
      </c>
      <c r="AL532" s="7">
        <v>0</v>
      </c>
      <c r="AM532" s="7">
        <v>1</v>
      </c>
      <c r="AN532" s="7" t="s">
        <v>83</v>
      </c>
      <c r="AO532" s="7">
        <v>1</v>
      </c>
      <c r="AP532" s="7">
        <v>8000</v>
      </c>
      <c r="AQ532" s="7">
        <v>4000</v>
      </c>
      <c r="AT532" s="7" t="s">
        <v>206</v>
      </c>
      <c r="AU532" s="7">
        <v>1148</v>
      </c>
      <c r="AV532" s="7">
        <v>0</v>
      </c>
      <c r="AW532" s="7">
        <v>0</v>
      </c>
      <c r="AX532" s="7">
        <v>0</v>
      </c>
      <c r="AY532" s="7">
        <v>0</v>
      </c>
    </row>
    <row r="533" spans="1:51" ht="13.5" customHeight="1" x14ac:dyDescent="0.25">
      <c r="A533" s="7" t="s">
        <v>1247</v>
      </c>
      <c r="B533" s="8"/>
      <c r="C533" s="8"/>
      <c r="D533" s="7" t="s">
        <v>91</v>
      </c>
      <c r="E533" s="7" t="s">
        <v>92</v>
      </c>
      <c r="F533" s="8"/>
      <c r="G533" s="8"/>
      <c r="H533" s="8"/>
      <c r="I533" s="8"/>
      <c r="J533" s="8"/>
      <c r="K533" s="8"/>
      <c r="L533" s="8"/>
      <c r="M533" s="8"/>
      <c r="N533" s="7">
        <v>9</v>
      </c>
      <c r="O533" s="7" t="s">
        <v>85</v>
      </c>
      <c r="P533" s="7">
        <v>2</v>
      </c>
      <c r="Q533" s="7" t="s">
        <v>1248</v>
      </c>
      <c r="R533" s="7">
        <v>10000</v>
      </c>
      <c r="S533" s="7" t="s">
        <v>94</v>
      </c>
      <c r="T533" s="7" t="s">
        <v>1197</v>
      </c>
      <c r="AE533" s="7">
        <v>0</v>
      </c>
      <c r="AF533" s="7">
        <v>0</v>
      </c>
      <c r="AG533" s="7">
        <v>0</v>
      </c>
      <c r="AH533" s="7">
        <v>0</v>
      </c>
      <c r="AI533" s="7">
        <v>0</v>
      </c>
      <c r="AJ533" s="7">
        <v>0</v>
      </c>
      <c r="AK533" s="7">
        <v>0</v>
      </c>
      <c r="AL533" s="7">
        <v>0</v>
      </c>
      <c r="AM533" s="7">
        <v>1</v>
      </c>
      <c r="AN533" s="7" t="s">
        <v>91</v>
      </c>
      <c r="AO533" s="7">
        <v>2</v>
      </c>
      <c r="AP533" s="7">
        <v>20000</v>
      </c>
      <c r="AQ533" s="7">
        <v>10000</v>
      </c>
      <c r="AT533" s="7" t="s">
        <v>206</v>
      </c>
      <c r="AU533" s="7">
        <v>1149</v>
      </c>
      <c r="AV533" s="7">
        <v>0</v>
      </c>
      <c r="AW533" s="7">
        <v>0</v>
      </c>
      <c r="AX533" s="7">
        <v>0</v>
      </c>
      <c r="AY533" s="7">
        <v>0</v>
      </c>
    </row>
    <row r="534" spans="1:51" ht="13.5" customHeight="1" x14ac:dyDescent="0.25">
      <c r="A534" s="7" t="s">
        <v>1249</v>
      </c>
      <c r="B534" s="8"/>
      <c r="C534" s="8"/>
      <c r="D534" s="7" t="s">
        <v>83</v>
      </c>
      <c r="E534" s="7" t="s">
        <v>126</v>
      </c>
      <c r="F534" s="8"/>
      <c r="G534" s="8"/>
      <c r="H534" s="8"/>
      <c r="I534" s="8"/>
      <c r="J534" s="8"/>
      <c r="K534" s="8"/>
      <c r="L534" s="8"/>
      <c r="M534" s="8"/>
      <c r="N534" s="7">
        <v>5</v>
      </c>
      <c r="O534" s="7" t="s">
        <v>85</v>
      </c>
      <c r="P534" s="7" t="s">
        <v>107</v>
      </c>
      <c r="Q534" s="7" t="s">
        <v>1250</v>
      </c>
      <c r="R534" s="7">
        <v>3000</v>
      </c>
      <c r="S534" s="7" t="s">
        <v>94</v>
      </c>
      <c r="T534" s="7" t="s">
        <v>1197</v>
      </c>
      <c r="AE534" s="7">
        <v>0</v>
      </c>
      <c r="AF534" s="7">
        <v>0</v>
      </c>
      <c r="AG534" s="7">
        <v>0</v>
      </c>
      <c r="AH534" s="7">
        <v>1</v>
      </c>
      <c r="AI534" s="7">
        <v>0</v>
      </c>
      <c r="AJ534" s="7">
        <v>0</v>
      </c>
      <c r="AK534" s="7">
        <v>0</v>
      </c>
      <c r="AL534" s="7">
        <v>0</v>
      </c>
      <c r="AM534" s="7">
        <v>0</v>
      </c>
      <c r="AN534" s="7" t="s">
        <v>83</v>
      </c>
      <c r="AO534" s="7">
        <v>0</v>
      </c>
      <c r="AP534" s="7">
        <v>6000</v>
      </c>
      <c r="AQ534" s="7">
        <v>3000</v>
      </c>
      <c r="AT534" s="7" t="s">
        <v>206</v>
      </c>
      <c r="AU534" s="7">
        <v>1156</v>
      </c>
      <c r="AV534" s="7">
        <v>0</v>
      </c>
      <c r="AW534" s="7">
        <v>0</v>
      </c>
      <c r="AX534" s="7">
        <v>0</v>
      </c>
      <c r="AY534" s="7">
        <v>0</v>
      </c>
    </row>
    <row r="535" spans="1:51" ht="13.5" customHeight="1" x14ac:dyDescent="0.25">
      <c r="A535" s="7" t="s">
        <v>1251</v>
      </c>
      <c r="B535" s="8"/>
      <c r="C535" s="8"/>
      <c r="D535" s="7" t="s">
        <v>83</v>
      </c>
      <c r="E535" s="7" t="s">
        <v>157</v>
      </c>
      <c r="F535" s="8"/>
      <c r="G535" s="8"/>
      <c r="H535" s="8"/>
      <c r="I535" s="8"/>
      <c r="J535" s="8"/>
      <c r="K535" s="8"/>
      <c r="L535" s="8"/>
      <c r="M535" s="8"/>
      <c r="N535" s="7">
        <v>3</v>
      </c>
      <c r="O535" s="7" t="s">
        <v>85</v>
      </c>
      <c r="P535" s="7">
        <v>1</v>
      </c>
      <c r="Q535" s="7" t="s">
        <v>1252</v>
      </c>
      <c r="R535" s="7">
        <v>450</v>
      </c>
      <c r="S535" s="7" t="s">
        <v>94</v>
      </c>
      <c r="T535" s="7" t="s">
        <v>1197</v>
      </c>
      <c r="AE535" s="7">
        <v>0</v>
      </c>
      <c r="AF535" s="7">
        <v>0</v>
      </c>
      <c r="AG535" s="7">
        <v>0</v>
      </c>
      <c r="AH535" s="7">
        <v>0</v>
      </c>
      <c r="AI535" s="7">
        <v>0</v>
      </c>
      <c r="AJ535" s="7">
        <v>0</v>
      </c>
      <c r="AK535" s="7">
        <v>1</v>
      </c>
      <c r="AL535" s="7">
        <v>0</v>
      </c>
      <c r="AM535" s="7">
        <v>0</v>
      </c>
      <c r="AN535" s="7" t="s">
        <v>83</v>
      </c>
      <c r="AO535" s="7">
        <v>1</v>
      </c>
      <c r="AP535" s="7">
        <v>900</v>
      </c>
      <c r="AQ535" s="7">
        <v>450</v>
      </c>
      <c r="AT535" s="7" t="s">
        <v>206</v>
      </c>
      <c r="AU535" s="7">
        <v>1159</v>
      </c>
      <c r="AV535" s="7">
        <v>0</v>
      </c>
      <c r="AW535" s="7">
        <v>0</v>
      </c>
      <c r="AX535" s="7">
        <v>0</v>
      </c>
      <c r="AY535" s="7">
        <v>0</v>
      </c>
    </row>
    <row r="536" spans="1:51" ht="13.5" customHeight="1" x14ac:dyDescent="0.25">
      <c r="A536" s="7" t="s">
        <v>1253</v>
      </c>
      <c r="B536" s="8"/>
      <c r="C536" s="8"/>
      <c r="D536" s="7" t="s">
        <v>83</v>
      </c>
      <c r="E536" s="7" t="s">
        <v>157</v>
      </c>
      <c r="F536" s="8"/>
      <c r="G536" s="8"/>
      <c r="H536" s="8"/>
      <c r="I536" s="8"/>
      <c r="J536" s="8"/>
      <c r="K536" s="8"/>
      <c r="L536" s="8"/>
      <c r="M536" s="8"/>
      <c r="N536" s="7">
        <v>5</v>
      </c>
      <c r="O536" s="7" t="s">
        <v>85</v>
      </c>
      <c r="P536" s="7">
        <v>1</v>
      </c>
      <c r="Q536" s="7" t="s">
        <v>1254</v>
      </c>
      <c r="R536" s="7">
        <v>5000</v>
      </c>
      <c r="S536" s="7" t="s">
        <v>94</v>
      </c>
      <c r="T536" s="7" t="s">
        <v>1197</v>
      </c>
      <c r="AE536" s="7">
        <v>0</v>
      </c>
      <c r="AF536" s="7">
        <v>0</v>
      </c>
      <c r="AG536" s="7">
        <v>0</v>
      </c>
      <c r="AH536" s="7">
        <v>0</v>
      </c>
      <c r="AI536" s="7">
        <v>0</v>
      </c>
      <c r="AJ536" s="7">
        <v>0</v>
      </c>
      <c r="AK536" s="7">
        <v>1</v>
      </c>
      <c r="AL536" s="7">
        <v>0</v>
      </c>
      <c r="AM536" s="7">
        <v>0</v>
      </c>
      <c r="AN536" s="7" t="s">
        <v>83</v>
      </c>
      <c r="AO536" s="7">
        <v>1</v>
      </c>
      <c r="AP536" s="7">
        <v>10000</v>
      </c>
      <c r="AQ536" s="7">
        <v>5000</v>
      </c>
      <c r="AT536" s="7" t="s">
        <v>206</v>
      </c>
      <c r="AU536" s="7">
        <v>1160</v>
      </c>
      <c r="AV536" s="7">
        <v>0</v>
      </c>
      <c r="AW536" s="7">
        <v>0</v>
      </c>
      <c r="AX536" s="7">
        <v>0</v>
      </c>
      <c r="AY536" s="7">
        <v>0</v>
      </c>
    </row>
    <row r="537" spans="1:51" ht="13.5" customHeight="1" x14ac:dyDescent="0.25">
      <c r="A537" s="7" t="s">
        <v>1255</v>
      </c>
      <c r="B537" s="8"/>
      <c r="C537" s="8"/>
      <c r="D537" s="7" t="s">
        <v>91</v>
      </c>
      <c r="E537" s="7" t="s">
        <v>126</v>
      </c>
      <c r="F537" s="7" t="s">
        <v>92</v>
      </c>
      <c r="G537" s="8"/>
      <c r="H537" s="8"/>
      <c r="I537" s="8"/>
      <c r="J537" s="8"/>
      <c r="K537" s="8"/>
      <c r="L537" s="8"/>
      <c r="M537" s="8"/>
      <c r="N537" s="7">
        <v>11</v>
      </c>
      <c r="O537" s="7" t="s">
        <v>85</v>
      </c>
      <c r="P537" s="7">
        <v>1</v>
      </c>
      <c r="Q537" s="7" t="s">
        <v>394</v>
      </c>
      <c r="R537" s="7">
        <v>4550</v>
      </c>
      <c r="S537" s="7" t="s">
        <v>94</v>
      </c>
      <c r="T537" s="7" t="s">
        <v>1197</v>
      </c>
      <c r="AE537" s="7">
        <v>0</v>
      </c>
      <c r="AF537" s="7">
        <v>0</v>
      </c>
      <c r="AG537" s="7">
        <v>0</v>
      </c>
      <c r="AH537" s="7">
        <v>1</v>
      </c>
      <c r="AI537" s="7">
        <v>0</v>
      </c>
      <c r="AJ537" s="7">
        <v>0</v>
      </c>
      <c r="AK537" s="7">
        <v>0</v>
      </c>
      <c r="AL537" s="7">
        <v>0</v>
      </c>
      <c r="AM537" s="7">
        <v>1</v>
      </c>
      <c r="AN537" s="7" t="s">
        <v>91</v>
      </c>
      <c r="AO537" s="7">
        <v>1</v>
      </c>
      <c r="AP537" s="7">
        <v>9100</v>
      </c>
      <c r="AQ537" s="7">
        <v>4550</v>
      </c>
      <c r="AT537" s="7" t="s">
        <v>206</v>
      </c>
      <c r="AU537" s="7">
        <v>1161</v>
      </c>
      <c r="AV537" s="7">
        <v>0</v>
      </c>
      <c r="AW537" s="7">
        <v>0</v>
      </c>
      <c r="AX537" s="7">
        <v>0</v>
      </c>
      <c r="AY537" s="7">
        <v>0</v>
      </c>
    </row>
    <row r="538" spans="1:51" ht="13.5" customHeight="1" x14ac:dyDescent="0.25">
      <c r="A538" s="7" t="s">
        <v>1256</v>
      </c>
      <c r="B538" s="8"/>
      <c r="C538" s="8"/>
      <c r="D538" s="7" t="s">
        <v>91</v>
      </c>
      <c r="E538" s="7" t="s">
        <v>157</v>
      </c>
      <c r="F538" s="8"/>
      <c r="G538" s="8"/>
      <c r="H538" s="8"/>
      <c r="I538" s="8"/>
      <c r="J538" s="8"/>
      <c r="K538" s="8"/>
      <c r="L538" s="8"/>
      <c r="M538" s="8"/>
      <c r="N538" s="7">
        <v>6</v>
      </c>
      <c r="O538" s="7" t="s">
        <v>85</v>
      </c>
      <c r="P538" s="7">
        <v>1</v>
      </c>
      <c r="Q538" s="7" t="s">
        <v>1257</v>
      </c>
      <c r="R538" s="7">
        <v>2500</v>
      </c>
      <c r="S538" s="7" t="s">
        <v>94</v>
      </c>
      <c r="T538" s="7" t="s">
        <v>1197</v>
      </c>
      <c r="AE538" s="7">
        <v>0</v>
      </c>
      <c r="AF538" s="7">
        <v>0</v>
      </c>
      <c r="AG538" s="7">
        <v>0</v>
      </c>
      <c r="AH538" s="7">
        <v>0</v>
      </c>
      <c r="AI538" s="7">
        <v>0</v>
      </c>
      <c r="AJ538" s="7">
        <v>0</v>
      </c>
      <c r="AK538" s="7">
        <v>1</v>
      </c>
      <c r="AL538" s="7">
        <v>0</v>
      </c>
      <c r="AM538" s="7">
        <v>0</v>
      </c>
      <c r="AN538" s="7" t="s">
        <v>91</v>
      </c>
      <c r="AO538" s="7">
        <v>1</v>
      </c>
      <c r="AP538" s="7">
        <v>5000</v>
      </c>
      <c r="AQ538" s="7">
        <v>2500</v>
      </c>
      <c r="AT538" s="7" t="s">
        <v>206</v>
      </c>
      <c r="AU538" s="7">
        <v>1162</v>
      </c>
      <c r="AV538" s="7">
        <v>0</v>
      </c>
      <c r="AW538" s="7">
        <v>0</v>
      </c>
      <c r="AX538" s="7">
        <v>0</v>
      </c>
      <c r="AY538" s="7">
        <v>0</v>
      </c>
    </row>
    <row r="539" spans="1:51" ht="13.5" customHeight="1" x14ac:dyDescent="0.25">
      <c r="A539" s="7" t="s">
        <v>1258</v>
      </c>
      <c r="B539" s="8"/>
      <c r="C539" s="8"/>
      <c r="D539" s="7" t="s">
        <v>83</v>
      </c>
      <c r="E539" s="7" t="s">
        <v>92</v>
      </c>
      <c r="F539" s="8"/>
      <c r="G539" s="8"/>
      <c r="H539" s="8"/>
      <c r="I539" s="8"/>
      <c r="J539" s="8"/>
      <c r="K539" s="8"/>
      <c r="L539" s="8"/>
      <c r="M539" s="8"/>
      <c r="N539" s="7">
        <v>3</v>
      </c>
      <c r="O539" s="7" t="s">
        <v>85</v>
      </c>
      <c r="P539" s="7">
        <v>2</v>
      </c>
      <c r="Q539" s="7" t="s">
        <v>1259</v>
      </c>
      <c r="R539" s="7">
        <v>500</v>
      </c>
      <c r="S539" s="7" t="s">
        <v>94</v>
      </c>
      <c r="T539" s="7" t="s">
        <v>1197</v>
      </c>
      <c r="AE539" s="7">
        <v>0</v>
      </c>
      <c r="AF539" s="7">
        <v>0</v>
      </c>
      <c r="AG539" s="7">
        <v>0</v>
      </c>
      <c r="AH539" s="7">
        <v>0</v>
      </c>
      <c r="AI539" s="7">
        <v>0</v>
      </c>
      <c r="AJ539" s="7">
        <v>0</v>
      </c>
      <c r="AK539" s="7">
        <v>0</v>
      </c>
      <c r="AL539" s="7">
        <v>0</v>
      </c>
      <c r="AM539" s="7">
        <v>1</v>
      </c>
      <c r="AN539" s="7" t="s">
        <v>83</v>
      </c>
      <c r="AO539" s="7">
        <v>2</v>
      </c>
      <c r="AP539" s="7">
        <v>1000</v>
      </c>
      <c r="AQ539" s="7">
        <v>500</v>
      </c>
      <c r="AT539" s="7" t="s">
        <v>206</v>
      </c>
      <c r="AU539" s="7">
        <v>1163</v>
      </c>
      <c r="AV539" s="7">
        <v>0</v>
      </c>
      <c r="AW539" s="7">
        <v>0</v>
      </c>
      <c r="AX539" s="7">
        <v>0</v>
      </c>
      <c r="AY539" s="7">
        <v>0</v>
      </c>
    </row>
    <row r="540" spans="1:51" ht="13.5" customHeight="1" x14ac:dyDescent="0.25">
      <c r="A540" s="7" t="s">
        <v>1260</v>
      </c>
      <c r="B540" s="8"/>
      <c r="C540" s="8"/>
      <c r="D540" s="7" t="s">
        <v>83</v>
      </c>
      <c r="E540" s="7" t="s">
        <v>116</v>
      </c>
      <c r="F540" s="8"/>
      <c r="G540" s="8"/>
      <c r="H540" s="8"/>
      <c r="I540" s="8"/>
      <c r="J540" s="8"/>
      <c r="K540" s="8"/>
      <c r="L540" s="8"/>
      <c r="M540" s="8"/>
      <c r="N540" s="7">
        <v>3</v>
      </c>
      <c r="O540" s="7" t="s">
        <v>106</v>
      </c>
      <c r="P540" s="7">
        <v>1</v>
      </c>
      <c r="Q540" s="7" t="s">
        <v>1261</v>
      </c>
      <c r="R540" s="7">
        <v>4500</v>
      </c>
      <c r="S540" s="7" t="s">
        <v>94</v>
      </c>
      <c r="T540" s="7" t="s">
        <v>1197</v>
      </c>
      <c r="AE540" s="7">
        <v>0</v>
      </c>
      <c r="AF540" s="7">
        <v>0</v>
      </c>
      <c r="AG540" s="7">
        <v>1</v>
      </c>
      <c r="AH540" s="7">
        <v>0</v>
      </c>
      <c r="AI540" s="7">
        <v>0</v>
      </c>
      <c r="AJ540" s="7">
        <v>0</v>
      </c>
      <c r="AK540" s="7">
        <v>0</v>
      </c>
      <c r="AL540" s="7">
        <v>0</v>
      </c>
      <c r="AM540" s="7">
        <v>0</v>
      </c>
      <c r="AN540" s="7" t="s">
        <v>83</v>
      </c>
      <c r="AO540" s="7">
        <v>1</v>
      </c>
      <c r="AP540" s="7">
        <v>9000</v>
      </c>
      <c r="AQ540" s="7">
        <v>4500</v>
      </c>
      <c r="AT540" s="7" t="s">
        <v>206</v>
      </c>
      <c r="AU540" s="7">
        <v>1164</v>
      </c>
      <c r="AV540" s="7">
        <v>0</v>
      </c>
      <c r="AW540" s="7">
        <v>0</v>
      </c>
      <c r="AX540" s="7">
        <v>0</v>
      </c>
      <c r="AY540" s="7">
        <v>0</v>
      </c>
    </row>
    <row r="541" spans="1:51" ht="13.5" customHeight="1" x14ac:dyDescent="0.25">
      <c r="A541" s="7" t="s">
        <v>1262</v>
      </c>
      <c r="B541" s="8"/>
      <c r="C541" s="8"/>
      <c r="D541" s="7" t="s">
        <v>83</v>
      </c>
      <c r="E541" s="7" t="s">
        <v>116</v>
      </c>
      <c r="F541" s="8"/>
      <c r="G541" s="8"/>
      <c r="H541" s="8"/>
      <c r="I541" s="8"/>
      <c r="J541" s="8"/>
      <c r="K541" s="8"/>
      <c r="L541" s="8"/>
      <c r="M541" s="8"/>
      <c r="N541" s="7">
        <v>5</v>
      </c>
      <c r="O541" s="7" t="s">
        <v>106</v>
      </c>
      <c r="P541" s="7" t="s">
        <v>107</v>
      </c>
      <c r="Q541" s="7" t="s">
        <v>1263</v>
      </c>
      <c r="R541" s="7">
        <v>4500</v>
      </c>
      <c r="S541" s="7" t="s">
        <v>94</v>
      </c>
      <c r="T541" s="7" t="s">
        <v>1197</v>
      </c>
      <c r="AE541" s="7">
        <v>0</v>
      </c>
      <c r="AF541" s="7">
        <v>0</v>
      </c>
      <c r="AG541" s="7">
        <v>1</v>
      </c>
      <c r="AH541" s="7">
        <v>0</v>
      </c>
      <c r="AI541" s="7">
        <v>0</v>
      </c>
      <c r="AJ541" s="7">
        <v>0</v>
      </c>
      <c r="AK541" s="7">
        <v>0</v>
      </c>
      <c r="AL541" s="7">
        <v>0</v>
      </c>
      <c r="AM541" s="7">
        <v>0</v>
      </c>
      <c r="AN541" s="7" t="s">
        <v>83</v>
      </c>
      <c r="AO541" s="7">
        <v>0</v>
      </c>
      <c r="AP541" s="7">
        <v>9000</v>
      </c>
      <c r="AQ541" s="7">
        <v>4500</v>
      </c>
      <c r="AT541" s="7" t="s">
        <v>206</v>
      </c>
      <c r="AU541" s="7">
        <v>1166</v>
      </c>
      <c r="AV541" s="7">
        <v>0</v>
      </c>
      <c r="AW541" s="7">
        <v>0</v>
      </c>
      <c r="AX541" s="7">
        <v>0</v>
      </c>
      <c r="AY541" s="7">
        <v>0</v>
      </c>
    </row>
    <row r="542" spans="1:51" ht="13.5" customHeight="1" x14ac:dyDescent="0.25">
      <c r="A542" s="7" t="s">
        <v>1264</v>
      </c>
      <c r="B542" s="8"/>
      <c r="C542" s="8"/>
      <c r="D542" s="7" t="s">
        <v>83</v>
      </c>
      <c r="E542" s="7" t="s">
        <v>92</v>
      </c>
      <c r="F542" s="8"/>
      <c r="G542" s="8"/>
      <c r="H542" s="8"/>
      <c r="I542" s="8"/>
      <c r="J542" s="8"/>
      <c r="K542" s="8"/>
      <c r="L542" s="8"/>
      <c r="M542" s="8"/>
      <c r="N542" s="7">
        <v>5</v>
      </c>
      <c r="O542" s="7" t="s">
        <v>85</v>
      </c>
      <c r="P542" s="7" t="s">
        <v>107</v>
      </c>
      <c r="Q542" s="7" t="s">
        <v>1265</v>
      </c>
      <c r="R542" s="7">
        <v>750</v>
      </c>
      <c r="S542" s="7" t="s">
        <v>94</v>
      </c>
      <c r="T542" s="7" t="s">
        <v>1197</v>
      </c>
      <c r="AE542" s="7">
        <v>0</v>
      </c>
      <c r="AF542" s="7">
        <v>0</v>
      </c>
      <c r="AG542" s="7">
        <v>0</v>
      </c>
      <c r="AH542" s="7">
        <v>0</v>
      </c>
      <c r="AI542" s="7">
        <v>0</v>
      </c>
      <c r="AJ542" s="7">
        <v>0</v>
      </c>
      <c r="AK542" s="7">
        <v>0</v>
      </c>
      <c r="AL542" s="7">
        <v>0</v>
      </c>
      <c r="AM542" s="7">
        <v>1</v>
      </c>
      <c r="AN542" s="7" t="s">
        <v>83</v>
      </c>
      <c r="AO542" s="7">
        <v>0</v>
      </c>
      <c r="AP542" s="7">
        <v>1500</v>
      </c>
      <c r="AQ542" s="7">
        <v>750</v>
      </c>
      <c r="AT542" s="7" t="s">
        <v>206</v>
      </c>
      <c r="AU542" s="7">
        <v>1169</v>
      </c>
      <c r="AV542" s="7">
        <v>0</v>
      </c>
      <c r="AW542" s="7">
        <v>0</v>
      </c>
      <c r="AX542" s="7">
        <v>0</v>
      </c>
      <c r="AY542" s="7">
        <v>0</v>
      </c>
    </row>
    <row r="543" spans="1:51" ht="13.5" customHeight="1" x14ac:dyDescent="0.25">
      <c r="A543" s="7" t="s">
        <v>1266</v>
      </c>
      <c r="B543" s="8"/>
      <c r="C543" s="8"/>
      <c r="D543" s="7" t="s">
        <v>83</v>
      </c>
      <c r="E543" s="7" t="s">
        <v>92</v>
      </c>
      <c r="F543" s="8"/>
      <c r="G543" s="8"/>
      <c r="H543" s="8"/>
      <c r="I543" s="8"/>
      <c r="J543" s="8"/>
      <c r="K543" s="8"/>
      <c r="L543" s="8"/>
      <c r="M543" s="8"/>
      <c r="N543" s="7">
        <v>1</v>
      </c>
      <c r="O543" s="7" t="s">
        <v>85</v>
      </c>
      <c r="P543" s="7" t="s">
        <v>107</v>
      </c>
      <c r="Q543" s="7" t="s">
        <v>1267</v>
      </c>
      <c r="R543" s="7">
        <v>365</v>
      </c>
      <c r="S543" s="7" t="s">
        <v>94</v>
      </c>
      <c r="T543" s="7" t="s">
        <v>1197</v>
      </c>
      <c r="AE543" s="7">
        <v>0</v>
      </c>
      <c r="AF543" s="7">
        <v>0</v>
      </c>
      <c r="AG543" s="7">
        <v>0</v>
      </c>
      <c r="AH543" s="7">
        <v>0</v>
      </c>
      <c r="AI543" s="7">
        <v>0</v>
      </c>
      <c r="AJ543" s="7">
        <v>0</v>
      </c>
      <c r="AK543" s="7">
        <v>0</v>
      </c>
      <c r="AL543" s="7">
        <v>0</v>
      </c>
      <c r="AM543" s="7">
        <v>1</v>
      </c>
      <c r="AN543" s="7" t="s">
        <v>83</v>
      </c>
      <c r="AO543" s="7">
        <v>0</v>
      </c>
      <c r="AP543" s="7">
        <v>750</v>
      </c>
      <c r="AQ543" s="7">
        <v>365</v>
      </c>
      <c r="AT543" s="7" t="s">
        <v>206</v>
      </c>
      <c r="AU543" s="7">
        <v>1170</v>
      </c>
      <c r="AV543" s="7">
        <v>0</v>
      </c>
      <c r="AW543" s="7">
        <v>0</v>
      </c>
      <c r="AX543" s="7">
        <v>0</v>
      </c>
      <c r="AY543" s="7">
        <v>0</v>
      </c>
    </row>
    <row r="544" spans="1:51" ht="13.5" customHeight="1" x14ac:dyDescent="0.25">
      <c r="A544" s="7" t="s">
        <v>1268</v>
      </c>
      <c r="B544" s="8"/>
      <c r="C544" s="8"/>
      <c r="D544" s="7" t="s">
        <v>83</v>
      </c>
      <c r="E544" s="7" t="s">
        <v>92</v>
      </c>
      <c r="F544" s="8"/>
      <c r="G544" s="8"/>
      <c r="H544" s="8"/>
      <c r="I544" s="8"/>
      <c r="J544" s="8"/>
      <c r="K544" s="8"/>
      <c r="L544" s="8"/>
      <c r="M544" s="8"/>
      <c r="N544" s="7">
        <v>3</v>
      </c>
      <c r="O544" s="7" t="s">
        <v>85</v>
      </c>
      <c r="P544" s="7" t="s">
        <v>107</v>
      </c>
      <c r="Q544" s="7" t="s">
        <v>1267</v>
      </c>
      <c r="R544" s="7">
        <v>1500</v>
      </c>
      <c r="S544" s="7" t="s">
        <v>94</v>
      </c>
      <c r="T544" s="7" t="s">
        <v>1197</v>
      </c>
      <c r="AE544" s="7">
        <v>0</v>
      </c>
      <c r="AF544" s="7">
        <v>0</v>
      </c>
      <c r="AG544" s="7">
        <v>0</v>
      </c>
      <c r="AH544" s="7">
        <v>0</v>
      </c>
      <c r="AI544" s="7">
        <v>0</v>
      </c>
      <c r="AJ544" s="7">
        <v>0</v>
      </c>
      <c r="AK544" s="7">
        <v>0</v>
      </c>
      <c r="AL544" s="7">
        <v>0</v>
      </c>
      <c r="AM544" s="7">
        <v>1</v>
      </c>
      <c r="AN544" s="7" t="s">
        <v>83</v>
      </c>
      <c r="AO544" s="7">
        <v>0</v>
      </c>
      <c r="AP544" s="7">
        <v>3000</v>
      </c>
      <c r="AQ544" s="7">
        <v>1500</v>
      </c>
      <c r="AT544" s="7" t="s">
        <v>206</v>
      </c>
      <c r="AU544" s="7">
        <v>1171</v>
      </c>
      <c r="AV544" s="7">
        <v>0</v>
      </c>
      <c r="AW544" s="7">
        <v>0</v>
      </c>
      <c r="AX544" s="7">
        <v>0</v>
      </c>
      <c r="AY544" s="7">
        <v>0</v>
      </c>
    </row>
    <row r="545" spans="1:51" ht="13.5" customHeight="1" x14ac:dyDescent="0.25">
      <c r="A545" s="7" t="s">
        <v>1269</v>
      </c>
      <c r="B545" s="8"/>
      <c r="C545" s="8"/>
      <c r="D545" s="7" t="s">
        <v>83</v>
      </c>
      <c r="E545" s="7" t="s">
        <v>92</v>
      </c>
      <c r="F545" s="8"/>
      <c r="G545" s="8"/>
      <c r="H545" s="8"/>
      <c r="I545" s="8"/>
      <c r="J545" s="8"/>
      <c r="K545" s="8"/>
      <c r="L545" s="8"/>
      <c r="M545" s="8"/>
      <c r="N545" s="7">
        <v>5</v>
      </c>
      <c r="O545" s="7" t="s">
        <v>85</v>
      </c>
      <c r="P545" s="7" t="s">
        <v>107</v>
      </c>
      <c r="Q545" s="7" t="s">
        <v>1267</v>
      </c>
      <c r="R545" s="7">
        <v>3375</v>
      </c>
      <c r="S545" s="7" t="s">
        <v>94</v>
      </c>
      <c r="T545" s="7" t="s">
        <v>1197</v>
      </c>
      <c r="AE545" s="7">
        <v>0</v>
      </c>
      <c r="AF545" s="7">
        <v>0</v>
      </c>
      <c r="AG545" s="7">
        <v>0</v>
      </c>
      <c r="AH545" s="7">
        <v>0</v>
      </c>
      <c r="AI545" s="7">
        <v>0</v>
      </c>
      <c r="AJ545" s="7">
        <v>0</v>
      </c>
      <c r="AK545" s="7">
        <v>0</v>
      </c>
      <c r="AL545" s="7">
        <v>0</v>
      </c>
      <c r="AM545" s="7">
        <v>1</v>
      </c>
      <c r="AN545" s="7" t="s">
        <v>83</v>
      </c>
      <c r="AO545" s="7">
        <v>0</v>
      </c>
      <c r="AP545" s="7">
        <v>6750</v>
      </c>
      <c r="AQ545" s="7">
        <v>3375</v>
      </c>
      <c r="AT545" s="7" t="s">
        <v>206</v>
      </c>
      <c r="AU545" s="7">
        <v>1172</v>
      </c>
      <c r="AV545" s="7">
        <v>0</v>
      </c>
      <c r="AW545" s="7">
        <v>0</v>
      </c>
      <c r="AX545" s="7">
        <v>0</v>
      </c>
      <c r="AY545" s="7">
        <v>0</v>
      </c>
    </row>
    <row r="546" spans="1:51" ht="13.5" customHeight="1" x14ac:dyDescent="0.25">
      <c r="A546" s="7" t="s">
        <v>1270</v>
      </c>
      <c r="B546" s="8"/>
      <c r="C546" s="8"/>
      <c r="D546" s="7" t="s">
        <v>91</v>
      </c>
      <c r="E546" s="7" t="s">
        <v>157</v>
      </c>
      <c r="F546" s="8"/>
      <c r="G546" s="8"/>
      <c r="H546" s="8"/>
      <c r="I546" s="8"/>
      <c r="J546" s="8"/>
      <c r="K546" s="8"/>
      <c r="L546" s="8"/>
      <c r="M546" s="8"/>
      <c r="N546" s="7">
        <v>7</v>
      </c>
      <c r="O546" s="7" t="s">
        <v>85</v>
      </c>
      <c r="P546" s="7">
        <v>0.5</v>
      </c>
      <c r="Q546" s="7" t="s">
        <v>1271</v>
      </c>
      <c r="R546" s="7">
        <v>700</v>
      </c>
      <c r="S546" s="7" t="s">
        <v>94</v>
      </c>
      <c r="T546" s="7" t="s">
        <v>1197</v>
      </c>
      <c r="AE546" s="7">
        <v>0</v>
      </c>
      <c r="AF546" s="7">
        <v>0</v>
      </c>
      <c r="AG546" s="7">
        <v>0</v>
      </c>
      <c r="AH546" s="7">
        <v>0</v>
      </c>
      <c r="AI546" s="7">
        <v>0</v>
      </c>
      <c r="AJ546" s="7">
        <v>0</v>
      </c>
      <c r="AK546" s="7">
        <v>1</v>
      </c>
      <c r="AL546" s="7">
        <v>0</v>
      </c>
      <c r="AM546" s="7">
        <v>0</v>
      </c>
      <c r="AN546" s="7" t="s">
        <v>91</v>
      </c>
      <c r="AO546" s="7">
        <v>0.5</v>
      </c>
      <c r="AP546" s="7">
        <v>1400</v>
      </c>
      <c r="AQ546" s="7">
        <v>700</v>
      </c>
      <c r="AT546" s="7" t="s">
        <v>206</v>
      </c>
      <c r="AU546" s="7">
        <v>1174</v>
      </c>
      <c r="AV546" s="7">
        <v>0</v>
      </c>
      <c r="AW546" s="7">
        <v>0</v>
      </c>
      <c r="AX546" s="7">
        <v>0</v>
      </c>
      <c r="AY546" s="7">
        <v>0</v>
      </c>
    </row>
    <row r="547" spans="1:51" ht="13.5" customHeight="1" x14ac:dyDescent="0.25">
      <c r="A547" s="7" t="s">
        <v>1272</v>
      </c>
      <c r="B547" s="8"/>
      <c r="C547" s="8"/>
      <c r="D547" s="7" t="s">
        <v>91</v>
      </c>
      <c r="E547" s="7" t="s">
        <v>99</v>
      </c>
      <c r="F547" s="8"/>
      <c r="G547" s="8"/>
      <c r="H547" s="8"/>
      <c r="I547" s="8"/>
      <c r="J547" s="8"/>
      <c r="K547" s="8"/>
      <c r="L547" s="8"/>
      <c r="M547" s="8"/>
      <c r="N547" s="7">
        <v>11</v>
      </c>
      <c r="O547" s="7" t="s">
        <v>85</v>
      </c>
      <c r="P547" s="7">
        <v>1</v>
      </c>
      <c r="Q547" s="7" t="s">
        <v>1273</v>
      </c>
      <c r="R547" s="7">
        <v>1650</v>
      </c>
      <c r="S547" s="7" t="s">
        <v>94</v>
      </c>
      <c r="T547" s="7" t="s">
        <v>1197</v>
      </c>
      <c r="AE547" s="7">
        <v>0</v>
      </c>
      <c r="AF547" s="7">
        <v>0</v>
      </c>
      <c r="AG547" s="7">
        <v>0</v>
      </c>
      <c r="AH547" s="7">
        <v>0</v>
      </c>
      <c r="AI547" s="7">
        <v>1</v>
      </c>
      <c r="AJ547" s="7">
        <v>0</v>
      </c>
      <c r="AK547" s="7">
        <v>0</v>
      </c>
      <c r="AL547" s="7">
        <v>0</v>
      </c>
      <c r="AM547" s="7">
        <v>0</v>
      </c>
      <c r="AN547" s="7" t="s">
        <v>91</v>
      </c>
      <c r="AO547" s="7">
        <v>1</v>
      </c>
      <c r="AP547" s="7">
        <v>3300</v>
      </c>
      <c r="AQ547" s="7">
        <v>1650</v>
      </c>
      <c r="AT547" s="7" t="s">
        <v>206</v>
      </c>
      <c r="AU547" s="7">
        <v>1175</v>
      </c>
      <c r="AV547" s="7">
        <v>0</v>
      </c>
      <c r="AW547" s="7">
        <v>0</v>
      </c>
      <c r="AX547" s="7">
        <v>0</v>
      </c>
      <c r="AY547" s="7">
        <v>0</v>
      </c>
    </row>
    <row r="548" spans="1:51" ht="13.5" customHeight="1" x14ac:dyDescent="0.25">
      <c r="A548" s="7" t="s">
        <v>1274</v>
      </c>
      <c r="B548" s="8"/>
      <c r="C548" s="8"/>
      <c r="D548" s="7" t="s">
        <v>91</v>
      </c>
      <c r="E548" s="7" t="s">
        <v>214</v>
      </c>
      <c r="F548" s="8"/>
      <c r="G548" s="8"/>
      <c r="H548" s="8"/>
      <c r="I548" s="8"/>
      <c r="J548" s="8"/>
      <c r="K548" s="8"/>
      <c r="L548" s="8"/>
      <c r="M548" s="8"/>
      <c r="N548" s="7">
        <v>7</v>
      </c>
      <c r="O548" s="7" t="s">
        <v>85</v>
      </c>
      <c r="P548" s="7">
        <v>1</v>
      </c>
      <c r="Q548" s="7" t="s">
        <v>1275</v>
      </c>
      <c r="R548" s="7">
        <v>15120</v>
      </c>
      <c r="S548" s="7" t="s">
        <v>94</v>
      </c>
      <c r="T548" s="7" t="s">
        <v>1197</v>
      </c>
      <c r="AE548" s="7">
        <v>0</v>
      </c>
      <c r="AF548" s="7">
        <v>0</v>
      </c>
      <c r="AG548" s="7">
        <v>0</v>
      </c>
      <c r="AH548" s="7">
        <v>0</v>
      </c>
      <c r="AI548" s="7">
        <v>0</v>
      </c>
      <c r="AJ548" s="7">
        <v>0</v>
      </c>
      <c r="AK548" s="7">
        <v>0</v>
      </c>
      <c r="AL548" s="7">
        <v>0</v>
      </c>
      <c r="AM548" s="7">
        <v>0</v>
      </c>
      <c r="AN548" s="7" t="s">
        <v>91</v>
      </c>
      <c r="AO548" s="7">
        <v>1</v>
      </c>
      <c r="AP548" s="7">
        <v>30240</v>
      </c>
      <c r="AQ548" s="7">
        <v>15120</v>
      </c>
      <c r="AT548" s="7" t="s">
        <v>206</v>
      </c>
      <c r="AU548" s="7">
        <v>1179</v>
      </c>
      <c r="AV548" s="7">
        <v>0</v>
      </c>
      <c r="AW548" s="7">
        <v>0</v>
      </c>
      <c r="AX548" s="7">
        <v>1</v>
      </c>
      <c r="AY548" s="7">
        <v>0</v>
      </c>
    </row>
    <row r="549" spans="1:51" ht="13.5" customHeight="1" x14ac:dyDescent="0.25">
      <c r="A549" s="7" t="s">
        <v>1276</v>
      </c>
      <c r="B549" s="8"/>
      <c r="C549" s="8"/>
      <c r="D549" s="7" t="s">
        <v>91</v>
      </c>
      <c r="E549" s="7" t="s">
        <v>157</v>
      </c>
      <c r="F549" s="8"/>
      <c r="G549" s="8"/>
      <c r="H549" s="8"/>
      <c r="I549" s="8"/>
      <c r="J549" s="8"/>
      <c r="K549" s="8"/>
      <c r="L549" s="8"/>
      <c r="M549" s="8"/>
      <c r="N549" s="7">
        <v>6</v>
      </c>
      <c r="O549" s="7" t="s">
        <v>123</v>
      </c>
      <c r="P549" s="7">
        <v>15</v>
      </c>
      <c r="Q549" s="7" t="s">
        <v>1277</v>
      </c>
      <c r="R549" s="7">
        <v>16985</v>
      </c>
      <c r="S549" s="7" t="s">
        <v>185</v>
      </c>
      <c r="T549" s="7" t="s">
        <v>1278</v>
      </c>
      <c r="AE549" s="7">
        <v>0</v>
      </c>
      <c r="AF549" s="7">
        <v>0</v>
      </c>
      <c r="AG549" s="7">
        <v>0</v>
      </c>
      <c r="AH549" s="7">
        <v>0</v>
      </c>
      <c r="AI549" s="7">
        <v>0</v>
      </c>
      <c r="AJ549" s="7">
        <v>0</v>
      </c>
      <c r="AK549" s="7">
        <v>1</v>
      </c>
      <c r="AL549" s="7">
        <v>0</v>
      </c>
      <c r="AM549" s="7">
        <v>0</v>
      </c>
      <c r="AN549" s="7" t="s">
        <v>91</v>
      </c>
      <c r="AO549" s="7">
        <v>15</v>
      </c>
      <c r="AP549" s="7">
        <v>33810</v>
      </c>
      <c r="AQ549" s="7">
        <v>16985</v>
      </c>
      <c r="AS549" s="7" t="s">
        <v>1279</v>
      </c>
      <c r="AT549" s="7" t="s">
        <v>206</v>
      </c>
      <c r="AU549" s="7">
        <v>1180</v>
      </c>
      <c r="AV549" s="7">
        <v>0</v>
      </c>
      <c r="AW549" s="7">
        <v>0</v>
      </c>
      <c r="AX549" s="7">
        <v>0</v>
      </c>
      <c r="AY549" s="7">
        <v>0</v>
      </c>
    </row>
    <row r="550" spans="1:51" ht="13.5" customHeight="1" x14ac:dyDescent="0.25">
      <c r="A550" s="7" t="s">
        <v>1280</v>
      </c>
      <c r="B550" s="8"/>
      <c r="C550" s="8"/>
      <c r="D550" s="7" t="s">
        <v>83</v>
      </c>
      <c r="E550" s="7" t="s">
        <v>116</v>
      </c>
      <c r="F550" s="7" t="s">
        <v>92</v>
      </c>
      <c r="G550" s="8"/>
      <c r="H550" s="8"/>
      <c r="I550" s="8"/>
      <c r="J550" s="8"/>
      <c r="K550" s="8"/>
      <c r="L550" s="8"/>
      <c r="M550" s="8"/>
      <c r="N550" s="7">
        <v>5</v>
      </c>
      <c r="O550" s="7" t="s">
        <v>85</v>
      </c>
      <c r="P550" s="7">
        <v>1</v>
      </c>
      <c r="Q550" s="7" t="s">
        <v>1281</v>
      </c>
      <c r="R550" s="7">
        <v>10000</v>
      </c>
      <c r="S550" s="7" t="s">
        <v>94</v>
      </c>
      <c r="T550" s="7" t="s">
        <v>1278</v>
      </c>
      <c r="AE550" s="7">
        <v>0</v>
      </c>
      <c r="AF550" s="7">
        <v>0</v>
      </c>
      <c r="AG550" s="7">
        <v>1</v>
      </c>
      <c r="AH550" s="7">
        <v>0</v>
      </c>
      <c r="AI550" s="7">
        <v>0</v>
      </c>
      <c r="AJ550" s="7">
        <v>0</v>
      </c>
      <c r="AK550" s="7">
        <v>0</v>
      </c>
      <c r="AL550" s="7">
        <v>0</v>
      </c>
      <c r="AM550" s="7">
        <v>1</v>
      </c>
      <c r="AN550" s="7" t="s">
        <v>83</v>
      </c>
      <c r="AO550" s="7">
        <v>1</v>
      </c>
      <c r="AP550" s="7">
        <v>20000</v>
      </c>
      <c r="AQ550" s="7">
        <v>10000</v>
      </c>
      <c r="AT550" s="7" t="s">
        <v>206</v>
      </c>
      <c r="AU550" s="7">
        <v>1182</v>
      </c>
      <c r="AV550" s="7">
        <v>0</v>
      </c>
      <c r="AW550" s="7">
        <v>0</v>
      </c>
      <c r="AX550" s="7">
        <v>0</v>
      </c>
      <c r="AY550" s="7">
        <v>0</v>
      </c>
    </row>
    <row r="551" spans="1:51" ht="13.5" customHeight="1" x14ac:dyDescent="0.25">
      <c r="A551" s="7" t="s">
        <v>1282</v>
      </c>
      <c r="B551" s="8"/>
      <c r="C551" s="8"/>
      <c r="D551" s="7" t="s">
        <v>91</v>
      </c>
      <c r="E551" s="7" t="s">
        <v>99</v>
      </c>
      <c r="F551" s="8"/>
      <c r="G551" s="8"/>
      <c r="H551" s="8"/>
      <c r="I551" s="8"/>
      <c r="J551" s="8"/>
      <c r="K551" s="8"/>
      <c r="L551" s="8"/>
      <c r="M551" s="8"/>
      <c r="N551" s="7">
        <v>7</v>
      </c>
      <c r="O551" s="7" t="s">
        <v>85</v>
      </c>
      <c r="P551" s="7">
        <v>4</v>
      </c>
      <c r="Q551" s="7" t="s">
        <v>1283</v>
      </c>
      <c r="R551" s="7">
        <v>10635</v>
      </c>
      <c r="S551" s="7" t="s">
        <v>87</v>
      </c>
      <c r="T551" s="7" t="s">
        <v>1278</v>
      </c>
      <c r="AE551" s="7">
        <v>0</v>
      </c>
      <c r="AF551" s="7">
        <v>0</v>
      </c>
      <c r="AG551" s="7">
        <v>0</v>
      </c>
      <c r="AH551" s="7">
        <v>0</v>
      </c>
      <c r="AI551" s="7">
        <v>1</v>
      </c>
      <c r="AJ551" s="7">
        <v>0</v>
      </c>
      <c r="AK551" s="7">
        <v>0</v>
      </c>
      <c r="AL551" s="7">
        <v>0</v>
      </c>
      <c r="AM551" s="7">
        <v>0</v>
      </c>
      <c r="AN551" s="7" t="s">
        <v>91</v>
      </c>
      <c r="AO551" s="7">
        <v>4</v>
      </c>
      <c r="AP551" s="7">
        <v>20925</v>
      </c>
      <c r="AQ551" s="7">
        <v>10635</v>
      </c>
      <c r="AS551" s="7" t="s">
        <v>1284</v>
      </c>
      <c r="AT551" s="7" t="s">
        <v>206</v>
      </c>
      <c r="AU551" s="7">
        <v>1183</v>
      </c>
      <c r="AV551" s="7">
        <v>0</v>
      </c>
      <c r="AW551" s="7">
        <v>0</v>
      </c>
      <c r="AX551" s="7">
        <v>0</v>
      </c>
      <c r="AY551" s="7">
        <v>0</v>
      </c>
    </row>
    <row r="552" spans="1:51" ht="13.5" customHeight="1" x14ac:dyDescent="0.25">
      <c r="A552" s="7" t="s">
        <v>1285</v>
      </c>
      <c r="B552" s="8"/>
      <c r="C552" s="8"/>
      <c r="D552" s="7" t="s">
        <v>91</v>
      </c>
      <c r="E552" s="7" t="s">
        <v>84</v>
      </c>
      <c r="F552" s="8"/>
      <c r="G552" s="8"/>
      <c r="H552" s="8"/>
      <c r="I552" s="8"/>
      <c r="J552" s="8"/>
      <c r="K552" s="8"/>
      <c r="L552" s="8"/>
      <c r="M552" s="8"/>
      <c r="N552" s="7">
        <v>7</v>
      </c>
      <c r="O552" s="7" t="s">
        <v>85</v>
      </c>
      <c r="P552" s="7">
        <v>100</v>
      </c>
      <c r="Q552" s="7" t="s">
        <v>1286</v>
      </c>
      <c r="R552" s="7">
        <v>7250</v>
      </c>
      <c r="S552" s="7" t="s">
        <v>94</v>
      </c>
      <c r="T552" s="7" t="s">
        <v>1278</v>
      </c>
      <c r="AE552" s="7">
        <v>0</v>
      </c>
      <c r="AF552" s="7">
        <v>0</v>
      </c>
      <c r="AG552" s="7">
        <v>0</v>
      </c>
      <c r="AH552" s="7">
        <v>0</v>
      </c>
      <c r="AI552" s="7">
        <v>0</v>
      </c>
      <c r="AJ552" s="7">
        <v>0</v>
      </c>
      <c r="AK552" s="7">
        <v>0</v>
      </c>
      <c r="AL552" s="7">
        <v>1</v>
      </c>
      <c r="AM552" s="7">
        <v>0</v>
      </c>
      <c r="AN552" s="7" t="s">
        <v>91</v>
      </c>
      <c r="AO552" s="7">
        <v>100</v>
      </c>
      <c r="AP552" s="7">
        <v>14450</v>
      </c>
      <c r="AQ552" s="7">
        <v>7250</v>
      </c>
      <c r="AT552" s="7" t="s">
        <v>206</v>
      </c>
      <c r="AU552" s="7">
        <v>1184</v>
      </c>
      <c r="AV552" s="7">
        <v>0</v>
      </c>
      <c r="AW552" s="7">
        <v>0</v>
      </c>
      <c r="AX552" s="7">
        <v>0</v>
      </c>
      <c r="AY552" s="7">
        <v>0</v>
      </c>
    </row>
    <row r="553" spans="1:51" ht="13.5" customHeight="1" x14ac:dyDescent="0.25">
      <c r="A553" s="7" t="s">
        <v>1287</v>
      </c>
      <c r="B553" s="8"/>
      <c r="C553" s="8"/>
      <c r="D553" s="7" t="s">
        <v>83</v>
      </c>
      <c r="E553" s="7" t="s">
        <v>157</v>
      </c>
      <c r="F553" s="7" t="s">
        <v>84</v>
      </c>
      <c r="G553" s="8"/>
      <c r="H553" s="8"/>
      <c r="I553" s="8"/>
      <c r="J553" s="8"/>
      <c r="K553" s="8"/>
      <c r="L553" s="8"/>
      <c r="M553" s="8"/>
      <c r="N553" s="7">
        <v>7</v>
      </c>
      <c r="O553" s="7" t="s">
        <v>85</v>
      </c>
      <c r="P553" s="7">
        <v>4</v>
      </c>
      <c r="Q553" s="7" t="s">
        <v>1288</v>
      </c>
      <c r="R553" s="7">
        <v>1125</v>
      </c>
      <c r="S553" s="7" t="s">
        <v>94</v>
      </c>
      <c r="T553" s="7" t="s">
        <v>1278</v>
      </c>
      <c r="AE553" s="7">
        <v>0</v>
      </c>
      <c r="AF553" s="7">
        <v>0</v>
      </c>
      <c r="AG553" s="7">
        <v>0</v>
      </c>
      <c r="AH553" s="7">
        <v>0</v>
      </c>
      <c r="AI553" s="7">
        <v>0</v>
      </c>
      <c r="AJ553" s="7">
        <v>0</v>
      </c>
      <c r="AK553" s="7">
        <v>1</v>
      </c>
      <c r="AL553" s="7">
        <v>1</v>
      </c>
      <c r="AM553" s="7">
        <v>0</v>
      </c>
      <c r="AN553" s="7" t="s">
        <v>83</v>
      </c>
      <c r="AO553" s="7">
        <v>4</v>
      </c>
      <c r="AP553" s="7">
        <v>2250</v>
      </c>
      <c r="AQ553" s="7">
        <v>1125</v>
      </c>
      <c r="AT553" s="7" t="s">
        <v>206</v>
      </c>
      <c r="AU553" s="7">
        <v>1185</v>
      </c>
      <c r="AV553" s="7">
        <v>0</v>
      </c>
      <c r="AW553" s="7">
        <v>0</v>
      </c>
      <c r="AX553" s="7">
        <v>0</v>
      </c>
      <c r="AY553" s="7">
        <v>0</v>
      </c>
    </row>
    <row r="554" spans="1:51" ht="13.5" customHeight="1" x14ac:dyDescent="0.25">
      <c r="A554" s="7" t="s">
        <v>1289</v>
      </c>
      <c r="B554" s="8"/>
      <c r="C554" s="8"/>
      <c r="D554" s="7" t="s">
        <v>120</v>
      </c>
      <c r="E554" s="7" t="s">
        <v>116</v>
      </c>
      <c r="F554" s="7" t="s">
        <v>157</v>
      </c>
      <c r="G554" s="8"/>
      <c r="H554" s="8"/>
      <c r="I554" s="8"/>
      <c r="J554" s="8"/>
      <c r="K554" s="8"/>
      <c r="L554" s="8"/>
      <c r="M554" s="8"/>
      <c r="N554" s="7">
        <v>20</v>
      </c>
      <c r="O554" s="7" t="s">
        <v>85</v>
      </c>
      <c r="P554" s="7">
        <v>2</v>
      </c>
      <c r="S554" s="7" t="s">
        <v>237</v>
      </c>
      <c r="T554" s="7" t="s">
        <v>1290</v>
      </c>
      <c r="AD554" s="7" t="s">
        <v>1291</v>
      </c>
      <c r="AE554" s="7">
        <v>1</v>
      </c>
      <c r="AF554" s="7">
        <v>0</v>
      </c>
      <c r="AG554" s="7">
        <v>1</v>
      </c>
      <c r="AH554" s="7">
        <v>0</v>
      </c>
      <c r="AI554" s="7">
        <v>0</v>
      </c>
      <c r="AJ554" s="7">
        <v>0</v>
      </c>
      <c r="AK554" s="7">
        <v>1</v>
      </c>
      <c r="AL554" s="7">
        <v>0</v>
      </c>
      <c r="AM554" s="7">
        <v>0</v>
      </c>
      <c r="AN554" s="7" t="s">
        <v>120</v>
      </c>
      <c r="AO554" s="7">
        <v>2</v>
      </c>
      <c r="AP554" s="7">
        <v>0</v>
      </c>
      <c r="AQ554" s="7">
        <v>0</v>
      </c>
      <c r="AT554" s="7" t="s">
        <v>206</v>
      </c>
      <c r="AU554" s="7">
        <v>1186</v>
      </c>
      <c r="AV554" s="7">
        <v>0</v>
      </c>
      <c r="AW554" s="7">
        <v>0</v>
      </c>
      <c r="AX554" s="7">
        <v>0</v>
      </c>
      <c r="AY554" s="7">
        <v>0</v>
      </c>
    </row>
    <row r="555" spans="1:51" ht="13.5" customHeight="1" x14ac:dyDescent="0.25">
      <c r="A555" s="7" t="s">
        <v>1292</v>
      </c>
      <c r="B555" s="8"/>
      <c r="C555" s="8"/>
      <c r="D555" s="7" t="s">
        <v>91</v>
      </c>
      <c r="E555" s="7" t="s">
        <v>84</v>
      </c>
      <c r="F555" s="8"/>
      <c r="G555" s="8"/>
      <c r="H555" s="8"/>
      <c r="I555" s="8"/>
      <c r="J555" s="8"/>
      <c r="K555" s="8"/>
      <c r="L555" s="8"/>
      <c r="M555" s="8"/>
      <c r="N555" s="7">
        <v>7</v>
      </c>
      <c r="O555" s="7" t="s">
        <v>123</v>
      </c>
      <c r="P555" s="7">
        <v>20</v>
      </c>
      <c r="Q555" s="7" t="s">
        <v>1293</v>
      </c>
      <c r="R555" s="7">
        <v>10275</v>
      </c>
      <c r="S555" s="7" t="s">
        <v>185</v>
      </c>
      <c r="T555" s="7" t="s">
        <v>1290</v>
      </c>
      <c r="AE555" s="7">
        <v>0</v>
      </c>
      <c r="AF555" s="7">
        <v>0</v>
      </c>
      <c r="AG555" s="7">
        <v>0</v>
      </c>
      <c r="AH555" s="7">
        <v>0</v>
      </c>
      <c r="AI555" s="7">
        <v>0</v>
      </c>
      <c r="AJ555" s="7">
        <v>0</v>
      </c>
      <c r="AK555" s="7">
        <v>0</v>
      </c>
      <c r="AL555" s="7">
        <v>1</v>
      </c>
      <c r="AM555" s="7">
        <v>0</v>
      </c>
      <c r="AN555" s="7" t="s">
        <v>91</v>
      </c>
      <c r="AO555" s="7">
        <v>20</v>
      </c>
      <c r="AP555" s="7">
        <v>20375</v>
      </c>
      <c r="AQ555" s="7">
        <v>10275</v>
      </c>
      <c r="AS555" s="7" t="s">
        <v>1126</v>
      </c>
      <c r="AT555" s="7" t="s">
        <v>206</v>
      </c>
      <c r="AU555" s="7">
        <v>1187</v>
      </c>
      <c r="AV555" s="7">
        <v>0</v>
      </c>
      <c r="AW555" s="7">
        <v>0</v>
      </c>
      <c r="AX555" s="7">
        <v>0</v>
      </c>
      <c r="AY555" s="7">
        <v>0</v>
      </c>
    </row>
    <row r="556" spans="1:51" ht="13.5" customHeight="1" x14ac:dyDescent="0.25">
      <c r="A556" s="7" t="s">
        <v>1294</v>
      </c>
      <c r="B556" s="8"/>
      <c r="C556" s="8"/>
      <c r="D556" s="7" t="s">
        <v>83</v>
      </c>
      <c r="E556" s="7" t="s">
        <v>157</v>
      </c>
      <c r="F556" s="7" t="s">
        <v>99</v>
      </c>
      <c r="G556" s="8"/>
      <c r="H556" s="8"/>
      <c r="I556" s="8"/>
      <c r="J556" s="8"/>
      <c r="K556" s="8"/>
      <c r="L556" s="8"/>
      <c r="M556" s="8"/>
      <c r="N556" s="7">
        <v>5</v>
      </c>
      <c r="O556" s="7" t="s">
        <v>100</v>
      </c>
      <c r="P556" s="7" t="s">
        <v>107</v>
      </c>
      <c r="Q556" s="7" t="s">
        <v>1295</v>
      </c>
      <c r="R556" s="7">
        <v>6000</v>
      </c>
      <c r="S556" s="7" t="s">
        <v>94</v>
      </c>
      <c r="T556" s="7" t="s">
        <v>1290</v>
      </c>
      <c r="AE556" s="7">
        <v>0</v>
      </c>
      <c r="AF556" s="7">
        <v>0</v>
      </c>
      <c r="AG556" s="7">
        <v>0</v>
      </c>
      <c r="AH556" s="7">
        <v>0</v>
      </c>
      <c r="AI556" s="7">
        <v>1</v>
      </c>
      <c r="AJ556" s="7">
        <v>0</v>
      </c>
      <c r="AK556" s="7">
        <v>1</v>
      </c>
      <c r="AL556" s="7">
        <v>0</v>
      </c>
      <c r="AM556" s="7">
        <v>0</v>
      </c>
      <c r="AN556" s="7" t="s">
        <v>83</v>
      </c>
      <c r="AO556" s="7">
        <v>0</v>
      </c>
      <c r="AP556" s="7">
        <v>12000</v>
      </c>
      <c r="AQ556" s="7">
        <v>6000</v>
      </c>
      <c r="AT556" s="7" t="s">
        <v>206</v>
      </c>
      <c r="AU556" s="7">
        <v>1188</v>
      </c>
      <c r="AV556" s="7">
        <v>0</v>
      </c>
      <c r="AW556" s="7">
        <v>0</v>
      </c>
      <c r="AX556" s="7">
        <v>0</v>
      </c>
      <c r="AY556" s="7">
        <v>0</v>
      </c>
    </row>
    <row r="557" spans="1:51" ht="13.5" customHeight="1" x14ac:dyDescent="0.25">
      <c r="A557" s="7" t="s">
        <v>1296</v>
      </c>
      <c r="B557" s="8"/>
      <c r="C557" s="8"/>
      <c r="D557" s="7" t="s">
        <v>91</v>
      </c>
      <c r="E557" s="7" t="s">
        <v>99</v>
      </c>
      <c r="F557" s="8"/>
      <c r="G557" s="8"/>
      <c r="H557" s="8"/>
      <c r="I557" s="8"/>
      <c r="J557" s="8"/>
      <c r="K557" s="8"/>
      <c r="L557" s="8"/>
      <c r="M557" s="8"/>
      <c r="N557" s="7">
        <v>7</v>
      </c>
      <c r="O557" s="7" t="s">
        <v>85</v>
      </c>
      <c r="P557" s="7" t="s">
        <v>107</v>
      </c>
      <c r="Q557" s="7" t="s">
        <v>1297</v>
      </c>
      <c r="R557" s="7">
        <v>2000</v>
      </c>
      <c r="S557" s="7" t="s">
        <v>94</v>
      </c>
      <c r="T557" s="7" t="s">
        <v>1290</v>
      </c>
      <c r="AE557" s="7">
        <v>0</v>
      </c>
      <c r="AF557" s="7">
        <v>0</v>
      </c>
      <c r="AG557" s="7">
        <v>0</v>
      </c>
      <c r="AH557" s="7">
        <v>0</v>
      </c>
      <c r="AI557" s="7">
        <v>1</v>
      </c>
      <c r="AJ557" s="7">
        <v>0</v>
      </c>
      <c r="AK557" s="7">
        <v>0</v>
      </c>
      <c r="AL557" s="7">
        <v>0</v>
      </c>
      <c r="AM557" s="7">
        <v>0</v>
      </c>
      <c r="AN557" s="7" t="s">
        <v>91</v>
      </c>
      <c r="AO557" s="7">
        <v>0</v>
      </c>
      <c r="AP557" s="7">
        <v>4000</v>
      </c>
      <c r="AQ557" s="7">
        <v>2000</v>
      </c>
      <c r="AT557" s="7" t="s">
        <v>206</v>
      </c>
      <c r="AU557" s="7">
        <v>1189</v>
      </c>
      <c r="AV557" s="7">
        <v>0</v>
      </c>
      <c r="AW557" s="7">
        <v>0</v>
      </c>
      <c r="AX557" s="7">
        <v>0</v>
      </c>
      <c r="AY557" s="7">
        <v>0</v>
      </c>
    </row>
    <row r="558" spans="1:51" ht="13.5" customHeight="1" x14ac:dyDescent="0.25">
      <c r="A558" s="7" t="s">
        <v>1298</v>
      </c>
      <c r="B558" s="8"/>
      <c r="C558" s="8"/>
      <c r="D558" s="7" t="s">
        <v>91</v>
      </c>
      <c r="E558" s="7" t="s">
        <v>99</v>
      </c>
      <c r="F558" s="7" t="s">
        <v>157</v>
      </c>
      <c r="G558" s="8"/>
      <c r="H558" s="8"/>
      <c r="I558" s="8"/>
      <c r="J558" s="8"/>
      <c r="K558" s="8"/>
      <c r="L558" s="8"/>
      <c r="M558" s="8"/>
      <c r="N558" s="7">
        <v>6</v>
      </c>
      <c r="O558" s="7" t="s">
        <v>85</v>
      </c>
      <c r="P558" s="7">
        <v>2</v>
      </c>
      <c r="Q558" s="7" t="s">
        <v>1299</v>
      </c>
      <c r="R558" s="7">
        <v>5400</v>
      </c>
      <c r="S558" s="7" t="s">
        <v>87</v>
      </c>
      <c r="T558" s="7" t="s">
        <v>1290</v>
      </c>
      <c r="AE558" s="7">
        <v>0</v>
      </c>
      <c r="AF558" s="7">
        <v>0</v>
      </c>
      <c r="AG558" s="7">
        <v>0</v>
      </c>
      <c r="AH558" s="7">
        <v>0</v>
      </c>
      <c r="AI558" s="7">
        <v>1</v>
      </c>
      <c r="AJ558" s="7">
        <v>0</v>
      </c>
      <c r="AK558" s="7">
        <v>1</v>
      </c>
      <c r="AL558" s="7">
        <v>0</v>
      </c>
      <c r="AM558" s="7">
        <v>0</v>
      </c>
      <c r="AN558" s="7" t="s">
        <v>91</v>
      </c>
      <c r="AO558" s="7">
        <v>2</v>
      </c>
      <c r="AP558" s="7">
        <v>10400</v>
      </c>
      <c r="AQ558" s="7">
        <v>5400</v>
      </c>
      <c r="AS558" s="7" t="s">
        <v>1300</v>
      </c>
      <c r="AT558" s="7" t="s">
        <v>206</v>
      </c>
      <c r="AU558" s="7">
        <v>1190</v>
      </c>
      <c r="AV558" s="7">
        <v>0</v>
      </c>
      <c r="AW558" s="7">
        <v>0</v>
      </c>
      <c r="AX558" s="7">
        <v>0</v>
      </c>
      <c r="AY558" s="7">
        <v>0</v>
      </c>
    </row>
    <row r="559" spans="1:51" ht="13.5" customHeight="1" x14ac:dyDescent="0.25">
      <c r="A559" s="7" t="s">
        <v>1301</v>
      </c>
      <c r="B559" s="8"/>
      <c r="C559" s="8"/>
      <c r="D559" s="7" t="s">
        <v>91</v>
      </c>
      <c r="E559" s="7" t="s">
        <v>84</v>
      </c>
      <c r="F559" s="8"/>
      <c r="G559" s="8"/>
      <c r="H559" s="8"/>
      <c r="I559" s="8"/>
      <c r="J559" s="8"/>
      <c r="K559" s="8"/>
      <c r="L559" s="8"/>
      <c r="M559" s="8"/>
      <c r="N559" s="7">
        <v>6</v>
      </c>
      <c r="O559" s="7" t="s">
        <v>85</v>
      </c>
      <c r="P559" s="7">
        <v>1</v>
      </c>
      <c r="Q559" s="7" t="s">
        <v>1302</v>
      </c>
      <c r="R559" s="7">
        <v>2310</v>
      </c>
      <c r="S559" s="7" t="s">
        <v>87</v>
      </c>
      <c r="T559" s="7" t="s">
        <v>1290</v>
      </c>
      <c r="AE559" s="7">
        <v>0</v>
      </c>
      <c r="AF559" s="7">
        <v>0</v>
      </c>
      <c r="AG559" s="7">
        <v>0</v>
      </c>
      <c r="AH559" s="7">
        <v>0</v>
      </c>
      <c r="AI559" s="7">
        <v>0</v>
      </c>
      <c r="AJ559" s="7">
        <v>0</v>
      </c>
      <c r="AK559" s="7">
        <v>0</v>
      </c>
      <c r="AL559" s="7">
        <v>1</v>
      </c>
      <c r="AM559" s="7">
        <v>0</v>
      </c>
      <c r="AN559" s="7" t="s">
        <v>91</v>
      </c>
      <c r="AO559" s="7">
        <v>1</v>
      </c>
      <c r="AP559" s="7">
        <v>4310</v>
      </c>
      <c r="AQ559" s="7">
        <v>2310</v>
      </c>
      <c r="AS559" s="7" t="s">
        <v>1303</v>
      </c>
      <c r="AT559" s="7" t="s">
        <v>206</v>
      </c>
      <c r="AU559" s="7">
        <v>1191</v>
      </c>
      <c r="AV559" s="7">
        <v>0</v>
      </c>
      <c r="AW559" s="7">
        <v>0</v>
      </c>
      <c r="AX559" s="7">
        <v>0</v>
      </c>
      <c r="AY559" s="7">
        <v>0</v>
      </c>
    </row>
    <row r="560" spans="1:51" ht="13.5" customHeight="1" x14ac:dyDescent="0.25">
      <c r="A560" s="7" t="s">
        <v>1304</v>
      </c>
      <c r="B560" s="8"/>
      <c r="C560" s="8"/>
      <c r="D560" s="7" t="s">
        <v>120</v>
      </c>
      <c r="E560" s="7" t="s">
        <v>92</v>
      </c>
      <c r="F560" s="8"/>
      <c r="G560" s="8"/>
      <c r="H560" s="8"/>
      <c r="I560" s="8"/>
      <c r="J560" s="8"/>
      <c r="K560" s="8"/>
      <c r="L560" s="8"/>
      <c r="M560" s="8"/>
      <c r="N560" s="7">
        <v>16</v>
      </c>
      <c r="O560" s="7" t="s">
        <v>85</v>
      </c>
      <c r="P560" s="7">
        <v>25</v>
      </c>
      <c r="S560" s="7" t="s">
        <v>237</v>
      </c>
      <c r="T560" s="7" t="s">
        <v>1305</v>
      </c>
      <c r="U560" s="8" t="s">
        <v>717</v>
      </c>
      <c r="Y560" s="8">
        <v>25</v>
      </c>
      <c r="Z560" s="8" t="s">
        <v>718</v>
      </c>
      <c r="AA560" s="8" t="s">
        <v>1306</v>
      </c>
      <c r="AB560" s="8" t="s">
        <v>1307</v>
      </c>
      <c r="AE560" s="7">
        <v>0</v>
      </c>
      <c r="AF560" s="7">
        <v>0</v>
      </c>
      <c r="AG560" s="7">
        <v>0</v>
      </c>
      <c r="AH560" s="7">
        <v>0</v>
      </c>
      <c r="AI560" s="7">
        <v>0</v>
      </c>
      <c r="AJ560" s="7">
        <v>0</v>
      </c>
      <c r="AK560" s="7">
        <v>0</v>
      </c>
      <c r="AL560" s="7">
        <v>0</v>
      </c>
      <c r="AM560" s="7">
        <v>1</v>
      </c>
      <c r="AN560" s="7" t="s">
        <v>120</v>
      </c>
      <c r="AO560" s="7">
        <v>25</v>
      </c>
      <c r="AP560" s="7">
        <v>0</v>
      </c>
      <c r="AQ560" s="7">
        <v>0</v>
      </c>
      <c r="AR560" s="8" t="s">
        <v>1308</v>
      </c>
      <c r="AS560" s="8" t="s">
        <v>1309</v>
      </c>
      <c r="AT560" s="7" t="s">
        <v>206</v>
      </c>
      <c r="AU560" s="7">
        <v>1192</v>
      </c>
      <c r="AV560" s="7">
        <v>0</v>
      </c>
      <c r="AW560" s="7">
        <v>0</v>
      </c>
      <c r="AX560" s="7">
        <v>0</v>
      </c>
      <c r="AY560" s="7">
        <v>0</v>
      </c>
    </row>
    <row r="561" spans="1:51" ht="13.5" customHeight="1" x14ac:dyDescent="0.25">
      <c r="A561" s="7" t="s">
        <v>1310</v>
      </c>
      <c r="B561" s="8"/>
      <c r="C561" s="8"/>
      <c r="D561" s="7" t="s">
        <v>120</v>
      </c>
      <c r="E561" s="7" t="s">
        <v>99</v>
      </c>
      <c r="F561" s="7" t="s">
        <v>84</v>
      </c>
      <c r="G561" s="8"/>
      <c r="H561" s="8"/>
      <c r="I561" s="8"/>
      <c r="J561" s="8"/>
      <c r="K561" s="8"/>
      <c r="L561" s="8"/>
      <c r="M561" s="8"/>
      <c r="N561" s="7">
        <v>12</v>
      </c>
      <c r="O561" s="7" t="s">
        <v>85</v>
      </c>
      <c r="P561" s="7">
        <v>12</v>
      </c>
      <c r="Q561" s="7" t="s">
        <v>1311</v>
      </c>
      <c r="R561" s="7">
        <v>16700</v>
      </c>
      <c r="S561" s="7" t="s">
        <v>87</v>
      </c>
      <c r="T561" s="7" t="s">
        <v>1312</v>
      </c>
      <c r="AE561" s="7">
        <v>0</v>
      </c>
      <c r="AF561" s="7">
        <v>0</v>
      </c>
      <c r="AG561" s="7">
        <v>0</v>
      </c>
      <c r="AH561" s="7">
        <v>0</v>
      </c>
      <c r="AI561" s="7">
        <v>1</v>
      </c>
      <c r="AJ561" s="7">
        <v>0</v>
      </c>
      <c r="AK561" s="7">
        <v>0</v>
      </c>
      <c r="AL561" s="7">
        <v>1</v>
      </c>
      <c r="AM561" s="7">
        <v>0</v>
      </c>
      <c r="AN561" s="7" t="s">
        <v>120</v>
      </c>
      <c r="AO561" s="7">
        <v>12</v>
      </c>
      <c r="AP561" s="7">
        <v>32700</v>
      </c>
      <c r="AQ561" s="7">
        <v>16700</v>
      </c>
      <c r="AS561" s="7" t="s">
        <v>1313</v>
      </c>
      <c r="AT561" s="7" t="s">
        <v>206</v>
      </c>
      <c r="AU561" s="7">
        <v>1193</v>
      </c>
      <c r="AV561" s="7">
        <v>0</v>
      </c>
      <c r="AW561" s="7">
        <v>0</v>
      </c>
      <c r="AX561" s="7">
        <v>0</v>
      </c>
      <c r="AY561" s="7">
        <v>0</v>
      </c>
    </row>
    <row r="562" spans="1:51" ht="13.5" customHeight="1" x14ac:dyDescent="0.25">
      <c r="A562" s="7" t="s">
        <v>1314</v>
      </c>
      <c r="B562" s="8"/>
      <c r="C562" s="8"/>
      <c r="D562" s="7" t="s">
        <v>91</v>
      </c>
      <c r="E562" s="7" t="s">
        <v>92</v>
      </c>
      <c r="F562" s="8"/>
      <c r="G562" s="8"/>
      <c r="H562" s="8"/>
      <c r="I562" s="8"/>
      <c r="J562" s="8"/>
      <c r="K562" s="8"/>
      <c r="L562" s="8"/>
      <c r="M562" s="8"/>
      <c r="N562" s="7">
        <v>7</v>
      </c>
      <c r="O562" s="7" t="s">
        <v>85</v>
      </c>
      <c r="P562" s="7">
        <v>5</v>
      </c>
      <c r="Q562" s="7" t="s">
        <v>1315</v>
      </c>
      <c r="R562" s="7">
        <v>11800</v>
      </c>
      <c r="S562" s="7" t="s">
        <v>87</v>
      </c>
      <c r="T562" s="7" t="s">
        <v>1312</v>
      </c>
      <c r="AE562" s="7">
        <v>0</v>
      </c>
      <c r="AF562" s="7">
        <v>0</v>
      </c>
      <c r="AG562" s="7">
        <v>0</v>
      </c>
      <c r="AH562" s="7">
        <v>0</v>
      </c>
      <c r="AI562" s="7">
        <v>0</v>
      </c>
      <c r="AJ562" s="7">
        <v>0</v>
      </c>
      <c r="AK562" s="7">
        <v>0</v>
      </c>
      <c r="AL562" s="7">
        <v>0</v>
      </c>
      <c r="AM562" s="7">
        <v>1</v>
      </c>
      <c r="AN562" s="7" t="s">
        <v>91</v>
      </c>
      <c r="AO562" s="7">
        <v>5</v>
      </c>
      <c r="AP562" s="7">
        <v>20300</v>
      </c>
      <c r="AQ562" s="7">
        <v>11800</v>
      </c>
      <c r="AS562" s="7" t="s">
        <v>1316</v>
      </c>
      <c r="AT562" s="7" t="s">
        <v>206</v>
      </c>
      <c r="AU562" s="7">
        <v>1194</v>
      </c>
      <c r="AV562" s="7">
        <v>0</v>
      </c>
      <c r="AW562" s="7">
        <v>0</v>
      </c>
      <c r="AX562" s="7">
        <v>0</v>
      </c>
      <c r="AY562" s="7">
        <v>0</v>
      </c>
    </row>
    <row r="563" spans="1:51" ht="13.5" customHeight="1" x14ac:dyDescent="0.25">
      <c r="A563" s="7" t="s">
        <v>1317</v>
      </c>
      <c r="B563" s="8"/>
      <c r="C563" s="8"/>
      <c r="D563" s="7" t="s">
        <v>120</v>
      </c>
      <c r="E563" s="7" t="s">
        <v>84</v>
      </c>
      <c r="G563" s="8"/>
      <c r="H563" s="8"/>
      <c r="I563" s="8"/>
      <c r="J563" s="8"/>
      <c r="K563" s="7" t="s">
        <v>1318</v>
      </c>
      <c r="L563" s="8"/>
      <c r="M563" s="8"/>
      <c r="N563" s="7">
        <v>13</v>
      </c>
      <c r="O563" s="7" t="s">
        <v>85</v>
      </c>
      <c r="P563" s="7">
        <v>4</v>
      </c>
      <c r="Q563" s="7" t="s">
        <v>1319</v>
      </c>
      <c r="R563" s="7">
        <v>26300</v>
      </c>
      <c r="S563" s="7" t="s">
        <v>87</v>
      </c>
      <c r="T563" s="7" t="s">
        <v>1312</v>
      </c>
      <c r="AE563" s="7">
        <v>0</v>
      </c>
      <c r="AF563" s="7">
        <v>0</v>
      </c>
      <c r="AG563" s="7">
        <v>0</v>
      </c>
      <c r="AH563" s="7">
        <v>0</v>
      </c>
      <c r="AI563" s="7">
        <v>0</v>
      </c>
      <c r="AJ563" s="7">
        <v>0</v>
      </c>
      <c r="AK563" s="7">
        <v>0</v>
      </c>
      <c r="AL563" s="7">
        <v>1</v>
      </c>
      <c r="AM563" s="7">
        <v>0</v>
      </c>
      <c r="AN563" s="7" t="s">
        <v>120</v>
      </c>
      <c r="AO563" s="7">
        <v>4</v>
      </c>
      <c r="AP563" s="7">
        <v>51300</v>
      </c>
      <c r="AQ563" s="7">
        <v>26300</v>
      </c>
      <c r="AS563" s="7" t="s">
        <v>1320</v>
      </c>
      <c r="AT563" s="7" t="s">
        <v>206</v>
      </c>
      <c r="AU563" s="7">
        <v>1195</v>
      </c>
      <c r="AV563" s="7">
        <v>0</v>
      </c>
      <c r="AW563" s="7">
        <v>0</v>
      </c>
      <c r="AX563" s="7">
        <v>0</v>
      </c>
      <c r="AY563" s="7">
        <v>0</v>
      </c>
    </row>
    <row r="564" spans="1:51" ht="13.5" customHeight="1" x14ac:dyDescent="0.25">
      <c r="A564" s="7" t="s">
        <v>1321</v>
      </c>
      <c r="B564" s="8"/>
      <c r="C564" s="8"/>
      <c r="D564" s="7" t="s">
        <v>120</v>
      </c>
      <c r="E564" s="7" t="s">
        <v>126</v>
      </c>
      <c r="F564" s="7" t="s">
        <v>157</v>
      </c>
      <c r="G564" s="8"/>
      <c r="H564" s="8"/>
      <c r="I564" s="8"/>
      <c r="J564" s="8"/>
      <c r="K564" s="8"/>
      <c r="L564" s="8"/>
      <c r="M564" s="8"/>
      <c r="N564" s="7">
        <v>17</v>
      </c>
      <c r="O564" s="7" t="s">
        <v>146</v>
      </c>
      <c r="P564" s="7">
        <v>2</v>
      </c>
      <c r="Q564" s="7" t="s">
        <v>1322</v>
      </c>
      <c r="R564" s="7">
        <v>62500</v>
      </c>
      <c r="S564" s="7" t="s">
        <v>94</v>
      </c>
      <c r="T564" s="7" t="s">
        <v>1312</v>
      </c>
      <c r="AE564" s="7">
        <v>0</v>
      </c>
      <c r="AF564" s="7">
        <v>0</v>
      </c>
      <c r="AG564" s="7">
        <v>0</v>
      </c>
      <c r="AH564" s="7">
        <v>1</v>
      </c>
      <c r="AI564" s="7">
        <v>0</v>
      </c>
      <c r="AJ564" s="7">
        <v>0</v>
      </c>
      <c r="AK564" s="7">
        <v>1</v>
      </c>
      <c r="AL564" s="7">
        <v>0</v>
      </c>
      <c r="AM564" s="7">
        <v>0</v>
      </c>
      <c r="AN564" s="7" t="s">
        <v>120</v>
      </c>
      <c r="AO564" s="7">
        <v>2</v>
      </c>
      <c r="AP564" s="7">
        <v>125000</v>
      </c>
      <c r="AQ564" s="7">
        <v>62500</v>
      </c>
      <c r="AT564" s="7" t="s">
        <v>206</v>
      </c>
      <c r="AU564" s="7">
        <v>1196</v>
      </c>
      <c r="AV564" s="7">
        <v>0</v>
      </c>
      <c r="AW564" s="7">
        <v>0</v>
      </c>
      <c r="AX564" s="7">
        <v>0</v>
      </c>
      <c r="AY564" s="7">
        <v>0</v>
      </c>
    </row>
    <row r="565" spans="1:51" ht="13.5" customHeight="1" x14ac:dyDescent="0.25">
      <c r="A565" s="7" t="s">
        <v>1323</v>
      </c>
      <c r="B565" s="8"/>
      <c r="C565" s="8"/>
      <c r="D565" s="7" t="s">
        <v>91</v>
      </c>
      <c r="E565" s="7" t="s">
        <v>157</v>
      </c>
      <c r="F565" s="8"/>
      <c r="G565" s="8"/>
      <c r="H565" s="8"/>
      <c r="I565" s="8"/>
      <c r="J565" s="8"/>
      <c r="K565" s="8"/>
      <c r="L565" s="8"/>
      <c r="M565" s="8"/>
      <c r="N565" s="7">
        <v>10</v>
      </c>
      <c r="O565" s="7" t="s">
        <v>85</v>
      </c>
      <c r="P565" s="7">
        <v>100</v>
      </c>
      <c r="Q565" s="7" t="s">
        <v>1324</v>
      </c>
      <c r="R565" s="7">
        <v>95400</v>
      </c>
      <c r="S565" s="7" t="s">
        <v>87</v>
      </c>
      <c r="T565" s="7" t="s">
        <v>1312</v>
      </c>
      <c r="AE565" s="7">
        <v>0</v>
      </c>
      <c r="AF565" s="7">
        <v>0</v>
      </c>
      <c r="AG565" s="7">
        <v>0</v>
      </c>
      <c r="AH565" s="7">
        <v>0</v>
      </c>
      <c r="AI565" s="7">
        <v>0</v>
      </c>
      <c r="AJ565" s="7">
        <v>0</v>
      </c>
      <c r="AK565" s="7">
        <v>1</v>
      </c>
      <c r="AL565" s="7">
        <v>0</v>
      </c>
      <c r="AM565" s="7">
        <v>0</v>
      </c>
      <c r="AN565" s="7" t="s">
        <v>91</v>
      </c>
      <c r="AO565" s="7">
        <v>100</v>
      </c>
      <c r="AP565" s="7">
        <v>184500</v>
      </c>
      <c r="AQ565" s="7">
        <v>95400</v>
      </c>
      <c r="AS565" s="7" t="s">
        <v>1325</v>
      </c>
      <c r="AT565" s="7" t="s">
        <v>206</v>
      </c>
      <c r="AU565" s="7">
        <v>1197</v>
      </c>
      <c r="AV565" s="7">
        <v>0</v>
      </c>
      <c r="AW565" s="7">
        <v>0</v>
      </c>
      <c r="AX565" s="7">
        <v>0</v>
      </c>
      <c r="AY565" s="7">
        <v>0</v>
      </c>
    </row>
    <row r="566" spans="1:51" ht="13.5" customHeight="1" x14ac:dyDescent="0.25">
      <c r="A566" s="7" t="s">
        <v>1326</v>
      </c>
      <c r="B566" s="8"/>
      <c r="C566" s="8"/>
      <c r="D566" s="7" t="s">
        <v>83</v>
      </c>
      <c r="E566" s="7" t="s">
        <v>92</v>
      </c>
      <c r="F566" s="8"/>
      <c r="G566" s="8"/>
      <c r="H566" s="8"/>
      <c r="I566" s="8"/>
      <c r="J566" s="8"/>
      <c r="K566" s="8"/>
      <c r="L566" s="8"/>
      <c r="M566" s="8"/>
      <c r="N566" s="7">
        <v>3</v>
      </c>
      <c r="O566" s="7" t="s">
        <v>96</v>
      </c>
      <c r="P566" s="7">
        <v>1</v>
      </c>
      <c r="Q566" s="7" t="s">
        <v>1219</v>
      </c>
      <c r="R566" s="7">
        <v>1000</v>
      </c>
      <c r="S566" s="7" t="s">
        <v>94</v>
      </c>
      <c r="T566" s="7" t="s">
        <v>1327</v>
      </c>
      <c r="AE566" s="7">
        <v>0</v>
      </c>
      <c r="AF566" s="7">
        <v>0</v>
      </c>
      <c r="AG566" s="7">
        <v>0</v>
      </c>
      <c r="AH566" s="7">
        <v>0</v>
      </c>
      <c r="AI566" s="7">
        <v>0</v>
      </c>
      <c r="AJ566" s="7">
        <v>0</v>
      </c>
      <c r="AK566" s="7">
        <v>0</v>
      </c>
      <c r="AL566" s="7">
        <v>0</v>
      </c>
      <c r="AM566" s="7">
        <v>1</v>
      </c>
      <c r="AN566" s="7" t="s">
        <v>83</v>
      </c>
      <c r="AO566" s="7">
        <v>1</v>
      </c>
      <c r="AP566" s="7">
        <v>2000</v>
      </c>
      <c r="AQ566" s="7">
        <v>1000</v>
      </c>
      <c r="AT566" s="7" t="s">
        <v>206</v>
      </c>
      <c r="AU566" s="7">
        <v>1198</v>
      </c>
      <c r="AV566" s="7">
        <v>0</v>
      </c>
      <c r="AW566" s="7">
        <v>0</v>
      </c>
      <c r="AX566" s="7">
        <v>0</v>
      </c>
      <c r="AY566" s="7">
        <v>0</v>
      </c>
    </row>
    <row r="567" spans="1:51" ht="13.5" customHeight="1" x14ac:dyDescent="0.25">
      <c r="A567" s="7" t="s">
        <v>1328</v>
      </c>
      <c r="B567" s="8"/>
      <c r="C567" s="8"/>
      <c r="D567" s="7" t="s">
        <v>83</v>
      </c>
      <c r="E567" s="7" t="s">
        <v>126</v>
      </c>
      <c r="F567" s="7" t="s">
        <v>92</v>
      </c>
      <c r="G567" s="8"/>
      <c r="H567" s="8"/>
      <c r="I567" s="8"/>
      <c r="J567" s="8"/>
      <c r="K567" s="8"/>
      <c r="L567" s="8"/>
      <c r="M567" s="8"/>
      <c r="N567" s="7">
        <v>3</v>
      </c>
      <c r="O567" s="7" t="s">
        <v>85</v>
      </c>
      <c r="P567" s="7">
        <v>1</v>
      </c>
      <c r="Q567" s="7" t="s">
        <v>1329</v>
      </c>
      <c r="R567" s="7">
        <v>1250</v>
      </c>
      <c r="S567" s="7" t="s">
        <v>94</v>
      </c>
      <c r="T567" s="7" t="s">
        <v>1327</v>
      </c>
      <c r="AE567" s="7">
        <v>0</v>
      </c>
      <c r="AF567" s="7">
        <v>0</v>
      </c>
      <c r="AG567" s="7">
        <v>0</v>
      </c>
      <c r="AH567" s="7">
        <v>1</v>
      </c>
      <c r="AI567" s="7">
        <v>0</v>
      </c>
      <c r="AJ567" s="7">
        <v>0</v>
      </c>
      <c r="AK567" s="7">
        <v>0</v>
      </c>
      <c r="AL567" s="7">
        <v>0</v>
      </c>
      <c r="AM567" s="7">
        <v>1</v>
      </c>
      <c r="AN567" s="7" t="s">
        <v>83</v>
      </c>
      <c r="AO567" s="7">
        <v>1</v>
      </c>
      <c r="AP567" s="7">
        <v>2500</v>
      </c>
      <c r="AQ567" s="7">
        <v>1250</v>
      </c>
      <c r="AT567" s="7" t="s">
        <v>206</v>
      </c>
      <c r="AU567" s="7">
        <v>1199</v>
      </c>
      <c r="AV567" s="7">
        <v>0</v>
      </c>
      <c r="AW567" s="7">
        <v>0</v>
      </c>
      <c r="AX567" s="7">
        <v>0</v>
      </c>
      <c r="AY567" s="7">
        <v>0</v>
      </c>
    </row>
    <row r="568" spans="1:51" ht="13.5" customHeight="1" x14ac:dyDescent="0.25">
      <c r="A568" s="7" t="s">
        <v>1330</v>
      </c>
      <c r="B568" s="8"/>
      <c r="C568" s="8"/>
      <c r="D568" s="7" t="s">
        <v>91</v>
      </c>
      <c r="E568" s="7" t="s">
        <v>116</v>
      </c>
      <c r="F568" s="7" t="s">
        <v>126</v>
      </c>
      <c r="G568" s="8"/>
      <c r="H568" s="8"/>
      <c r="I568" s="8"/>
      <c r="J568" s="8"/>
      <c r="K568" s="8"/>
      <c r="L568" s="8"/>
      <c r="M568" s="8"/>
      <c r="N568" s="7">
        <v>9</v>
      </c>
      <c r="O568" s="7" t="s">
        <v>85</v>
      </c>
      <c r="P568" s="7">
        <v>30</v>
      </c>
      <c r="Q568" s="7" t="s">
        <v>1331</v>
      </c>
      <c r="R568" s="7">
        <v>2500</v>
      </c>
      <c r="S568" s="7" t="s">
        <v>94</v>
      </c>
      <c r="T568" s="7" t="s">
        <v>1327</v>
      </c>
      <c r="AE568" s="7">
        <v>0</v>
      </c>
      <c r="AF568" s="7">
        <v>0</v>
      </c>
      <c r="AG568" s="7">
        <v>1</v>
      </c>
      <c r="AH568" s="7">
        <v>1</v>
      </c>
      <c r="AI568" s="7">
        <v>0</v>
      </c>
      <c r="AJ568" s="7">
        <v>0</v>
      </c>
      <c r="AK568" s="7">
        <v>0</v>
      </c>
      <c r="AL568" s="7">
        <v>0</v>
      </c>
      <c r="AM568" s="7">
        <v>0</v>
      </c>
      <c r="AN568" s="7" t="s">
        <v>91</v>
      </c>
      <c r="AO568" s="7">
        <v>30</v>
      </c>
      <c r="AP568" s="7">
        <v>5000</v>
      </c>
      <c r="AQ568" s="7">
        <v>2500</v>
      </c>
      <c r="AT568" s="7" t="s">
        <v>206</v>
      </c>
      <c r="AU568" s="7">
        <v>1200</v>
      </c>
      <c r="AV568" s="7">
        <v>0</v>
      </c>
      <c r="AW568" s="7">
        <v>0</v>
      </c>
      <c r="AX568" s="7">
        <v>0</v>
      </c>
      <c r="AY568" s="7">
        <v>0</v>
      </c>
    </row>
    <row r="569" spans="1:51" ht="13.5" customHeight="1" x14ac:dyDescent="0.25">
      <c r="A569" s="7" t="s">
        <v>1332</v>
      </c>
      <c r="B569" s="8"/>
      <c r="C569" s="8"/>
      <c r="D569" s="7" t="s">
        <v>83</v>
      </c>
      <c r="E569" s="7" t="s">
        <v>99</v>
      </c>
      <c r="F569" s="8"/>
      <c r="G569" s="8"/>
      <c r="H569" s="8"/>
      <c r="I569" s="8"/>
      <c r="J569" s="8"/>
      <c r="K569" s="8"/>
      <c r="L569" s="8"/>
      <c r="M569" s="8"/>
      <c r="N569" s="7">
        <v>3</v>
      </c>
      <c r="O569" s="7" t="s">
        <v>106</v>
      </c>
      <c r="P569" s="7" t="s">
        <v>107</v>
      </c>
      <c r="Q569" s="7" t="s">
        <v>1333</v>
      </c>
      <c r="R569" s="7">
        <v>2000</v>
      </c>
      <c r="S569" s="7" t="s">
        <v>94</v>
      </c>
      <c r="T569" s="7" t="s">
        <v>1327</v>
      </c>
      <c r="AE569" s="7">
        <v>0</v>
      </c>
      <c r="AF569" s="7">
        <v>0</v>
      </c>
      <c r="AG569" s="7">
        <v>0</v>
      </c>
      <c r="AH569" s="7">
        <v>0</v>
      </c>
      <c r="AI569" s="7">
        <v>1</v>
      </c>
      <c r="AJ569" s="7">
        <v>0</v>
      </c>
      <c r="AK569" s="7">
        <v>0</v>
      </c>
      <c r="AL569" s="7">
        <v>0</v>
      </c>
      <c r="AM569" s="7">
        <v>0</v>
      </c>
      <c r="AN569" s="7" t="s">
        <v>83</v>
      </c>
      <c r="AO569" s="7">
        <v>0</v>
      </c>
      <c r="AP569" s="7">
        <v>4000</v>
      </c>
      <c r="AQ569" s="7">
        <v>2000</v>
      </c>
      <c r="AT569" s="7" t="s">
        <v>206</v>
      </c>
      <c r="AU569" s="7">
        <v>1201</v>
      </c>
      <c r="AV569" s="7">
        <v>0</v>
      </c>
      <c r="AW569" s="7">
        <v>0</v>
      </c>
      <c r="AX569" s="7">
        <v>0</v>
      </c>
      <c r="AY569" s="7">
        <v>0</v>
      </c>
    </row>
    <row r="570" spans="1:51" ht="13.5" customHeight="1" x14ac:dyDescent="0.25">
      <c r="A570" s="7" t="s">
        <v>1334</v>
      </c>
      <c r="B570" s="8"/>
      <c r="C570" s="8"/>
      <c r="D570" s="7" t="s">
        <v>236</v>
      </c>
      <c r="E570" s="7" t="s">
        <v>116</v>
      </c>
      <c r="F570" s="8"/>
      <c r="G570" s="8"/>
      <c r="H570" s="8"/>
      <c r="I570" s="8"/>
      <c r="J570" s="8"/>
      <c r="K570" s="8"/>
      <c r="L570" s="8"/>
      <c r="M570" s="8"/>
      <c r="N570" s="7">
        <v>25</v>
      </c>
      <c r="O570" s="7" t="s">
        <v>85</v>
      </c>
      <c r="P570" s="7">
        <v>1</v>
      </c>
      <c r="S570" s="7" t="s">
        <v>237</v>
      </c>
      <c r="T570" s="7" t="s">
        <v>1327</v>
      </c>
      <c r="AD570" s="7" t="s">
        <v>1335</v>
      </c>
      <c r="AE570" s="7">
        <v>0</v>
      </c>
      <c r="AF570" s="7">
        <v>1</v>
      </c>
      <c r="AG570" s="7">
        <v>1</v>
      </c>
      <c r="AH570" s="7">
        <v>0</v>
      </c>
      <c r="AI570" s="7">
        <v>0</v>
      </c>
      <c r="AJ570" s="7">
        <v>0</v>
      </c>
      <c r="AK570" s="7">
        <v>0</v>
      </c>
      <c r="AL570" s="7">
        <v>0</v>
      </c>
      <c r="AM570" s="7">
        <v>0</v>
      </c>
      <c r="AN570" s="7" t="s">
        <v>85</v>
      </c>
      <c r="AO570" s="7">
        <v>1</v>
      </c>
      <c r="AP570" s="7">
        <v>0</v>
      </c>
      <c r="AQ570" s="7">
        <v>0</v>
      </c>
      <c r="AT570" s="7" t="s">
        <v>206</v>
      </c>
      <c r="AU570" s="7">
        <v>1202</v>
      </c>
      <c r="AV570" s="7">
        <v>0</v>
      </c>
      <c r="AW570" s="7">
        <v>0</v>
      </c>
      <c r="AX570" s="7">
        <v>0</v>
      </c>
      <c r="AY570" s="7">
        <v>0</v>
      </c>
    </row>
    <row r="571" spans="1:51" ht="13.5" customHeight="1" x14ac:dyDescent="0.25">
      <c r="A571" s="7" t="s">
        <v>1336</v>
      </c>
      <c r="B571" s="8"/>
      <c r="C571" s="8"/>
      <c r="D571" s="7" t="s">
        <v>236</v>
      </c>
      <c r="E571" s="7" t="s">
        <v>84</v>
      </c>
      <c r="F571" s="8"/>
      <c r="G571" s="8"/>
      <c r="H571" s="8"/>
      <c r="I571" s="8"/>
      <c r="J571" s="8"/>
      <c r="K571" s="8"/>
      <c r="L571" s="8"/>
      <c r="M571" s="8"/>
      <c r="N571" s="7">
        <v>25</v>
      </c>
      <c r="O571" s="7" t="s">
        <v>85</v>
      </c>
      <c r="P571" s="7">
        <v>1</v>
      </c>
      <c r="S571" s="7" t="s">
        <v>237</v>
      </c>
      <c r="T571" s="7" t="s">
        <v>1327</v>
      </c>
      <c r="AD571" s="7" t="s">
        <v>1335</v>
      </c>
      <c r="AE571" s="7">
        <v>0</v>
      </c>
      <c r="AF571" s="7">
        <v>1</v>
      </c>
      <c r="AG571" s="7">
        <v>0</v>
      </c>
      <c r="AH571" s="7">
        <v>0</v>
      </c>
      <c r="AI571" s="7">
        <v>0</v>
      </c>
      <c r="AJ571" s="7">
        <v>0</v>
      </c>
      <c r="AK571" s="7">
        <v>0</v>
      </c>
      <c r="AL571" s="7">
        <v>1</v>
      </c>
      <c r="AM571" s="7">
        <v>0</v>
      </c>
      <c r="AN571" s="7" t="s">
        <v>85</v>
      </c>
      <c r="AO571" s="7">
        <v>1</v>
      </c>
      <c r="AP571" s="7">
        <v>0</v>
      </c>
      <c r="AQ571" s="7">
        <v>0</v>
      </c>
      <c r="AT571" s="7" t="s">
        <v>206</v>
      </c>
      <c r="AU571" s="7">
        <v>1203</v>
      </c>
      <c r="AV571" s="7">
        <v>0</v>
      </c>
      <c r="AW571" s="7">
        <v>0</v>
      </c>
      <c r="AX571" s="7">
        <v>0</v>
      </c>
      <c r="AY571" s="7">
        <v>0</v>
      </c>
    </row>
    <row r="572" spans="1:51" ht="13.5" customHeight="1" x14ac:dyDescent="0.25">
      <c r="A572" s="7" t="s">
        <v>1337</v>
      </c>
      <c r="B572" s="8"/>
      <c r="C572" s="8"/>
      <c r="D572" s="7" t="s">
        <v>236</v>
      </c>
      <c r="E572" s="7" t="s">
        <v>92</v>
      </c>
      <c r="F572" s="8"/>
      <c r="G572" s="8"/>
      <c r="H572" s="8"/>
      <c r="I572" s="8"/>
      <c r="J572" s="8"/>
      <c r="K572" s="8"/>
      <c r="L572" s="8"/>
      <c r="M572" s="8"/>
      <c r="N572" s="7">
        <v>25</v>
      </c>
      <c r="O572" s="7" t="s">
        <v>85</v>
      </c>
      <c r="P572" s="7">
        <v>1</v>
      </c>
      <c r="S572" s="7" t="s">
        <v>237</v>
      </c>
      <c r="T572" s="7" t="s">
        <v>1327</v>
      </c>
      <c r="AD572" s="7" t="s">
        <v>1335</v>
      </c>
      <c r="AE572" s="7">
        <v>0</v>
      </c>
      <c r="AF572" s="7">
        <v>1</v>
      </c>
      <c r="AG572" s="7">
        <v>0</v>
      </c>
      <c r="AH572" s="7">
        <v>0</v>
      </c>
      <c r="AI572" s="7">
        <v>0</v>
      </c>
      <c r="AJ572" s="7">
        <v>0</v>
      </c>
      <c r="AK572" s="7">
        <v>0</v>
      </c>
      <c r="AL572" s="7">
        <v>0</v>
      </c>
      <c r="AM572" s="7">
        <v>1</v>
      </c>
      <c r="AN572" s="7" t="s">
        <v>85</v>
      </c>
      <c r="AO572" s="7">
        <v>1</v>
      </c>
      <c r="AP572" s="7">
        <v>0</v>
      </c>
      <c r="AQ572" s="7">
        <v>0</v>
      </c>
      <c r="AT572" s="7" t="s">
        <v>206</v>
      </c>
      <c r="AU572" s="7">
        <v>1204</v>
      </c>
      <c r="AV572" s="7">
        <v>0</v>
      </c>
      <c r="AW572" s="7">
        <v>0</v>
      </c>
      <c r="AX572" s="7">
        <v>0</v>
      </c>
      <c r="AY572" s="7">
        <v>0</v>
      </c>
    </row>
    <row r="573" spans="1:51" ht="13.5" customHeight="1" x14ac:dyDescent="0.25">
      <c r="A573" s="7" t="s">
        <v>1338</v>
      </c>
      <c r="B573" s="8"/>
      <c r="C573" s="8"/>
      <c r="D573" s="7" t="s">
        <v>236</v>
      </c>
      <c r="E573" s="7" t="s">
        <v>214</v>
      </c>
      <c r="F573" s="8"/>
      <c r="G573" s="8"/>
      <c r="H573" s="8"/>
      <c r="I573" s="8"/>
      <c r="J573" s="8"/>
      <c r="K573" s="8"/>
      <c r="L573" s="8"/>
      <c r="M573" s="8"/>
      <c r="N573" s="7">
        <v>25</v>
      </c>
      <c r="O573" s="7" t="s">
        <v>85</v>
      </c>
      <c r="P573" s="7">
        <v>1</v>
      </c>
      <c r="S573" s="7" t="s">
        <v>237</v>
      </c>
      <c r="T573" s="7" t="s">
        <v>1327</v>
      </c>
      <c r="AD573" s="7" t="s">
        <v>1335</v>
      </c>
      <c r="AE573" s="7">
        <v>0</v>
      </c>
      <c r="AF573" s="7">
        <v>1</v>
      </c>
      <c r="AG573" s="7">
        <v>0</v>
      </c>
      <c r="AH573" s="7">
        <v>0</v>
      </c>
      <c r="AI573" s="7">
        <v>0</v>
      </c>
      <c r="AJ573" s="7">
        <v>0</v>
      </c>
      <c r="AK573" s="7">
        <v>0</v>
      </c>
      <c r="AL573" s="7">
        <v>0</v>
      </c>
      <c r="AM573" s="7">
        <v>0</v>
      </c>
      <c r="AN573" s="7" t="s">
        <v>85</v>
      </c>
      <c r="AO573" s="7">
        <v>1</v>
      </c>
      <c r="AP573" s="7">
        <v>0</v>
      </c>
      <c r="AQ573" s="7">
        <v>0</v>
      </c>
      <c r="AT573" s="7" t="s">
        <v>206</v>
      </c>
      <c r="AU573" s="7">
        <v>1205</v>
      </c>
      <c r="AV573" s="7">
        <v>0</v>
      </c>
      <c r="AW573" s="7">
        <v>0</v>
      </c>
      <c r="AX573" s="7">
        <v>1</v>
      </c>
      <c r="AY573" s="7">
        <v>0</v>
      </c>
    </row>
    <row r="574" spans="1:51" ht="13.5" customHeight="1" x14ac:dyDescent="0.25">
      <c r="A574" s="7" t="s">
        <v>1339</v>
      </c>
      <c r="B574" s="8"/>
      <c r="C574" s="8"/>
      <c r="D574" s="7" t="s">
        <v>236</v>
      </c>
      <c r="E574" s="7" t="s">
        <v>126</v>
      </c>
      <c r="F574" s="8"/>
      <c r="G574" s="8"/>
      <c r="H574" s="8"/>
      <c r="I574" s="8"/>
      <c r="J574" s="8"/>
      <c r="K574" s="8"/>
      <c r="L574" s="8"/>
      <c r="M574" s="8"/>
      <c r="N574" s="7">
        <v>25</v>
      </c>
      <c r="O574" s="7" t="s">
        <v>85</v>
      </c>
      <c r="P574" s="7">
        <v>1</v>
      </c>
      <c r="S574" s="7" t="s">
        <v>237</v>
      </c>
      <c r="T574" s="7" t="s">
        <v>1327</v>
      </c>
      <c r="AD574" s="7" t="s">
        <v>1335</v>
      </c>
      <c r="AE574" s="7">
        <v>0</v>
      </c>
      <c r="AF574" s="7">
        <v>1</v>
      </c>
      <c r="AG574" s="7">
        <v>0</v>
      </c>
      <c r="AH574" s="7">
        <v>1</v>
      </c>
      <c r="AI574" s="7">
        <v>0</v>
      </c>
      <c r="AJ574" s="7">
        <v>0</v>
      </c>
      <c r="AK574" s="7">
        <v>0</v>
      </c>
      <c r="AL574" s="7">
        <v>0</v>
      </c>
      <c r="AM574" s="7">
        <v>0</v>
      </c>
      <c r="AN574" s="7" t="s">
        <v>85</v>
      </c>
      <c r="AO574" s="7">
        <v>1</v>
      </c>
      <c r="AP574" s="7">
        <v>0</v>
      </c>
      <c r="AQ574" s="7">
        <v>0</v>
      </c>
      <c r="AT574" s="7" t="s">
        <v>206</v>
      </c>
      <c r="AU574" s="7">
        <v>1206</v>
      </c>
      <c r="AV574" s="7">
        <v>0</v>
      </c>
      <c r="AW574" s="7">
        <v>0</v>
      </c>
      <c r="AX574" s="7">
        <v>0</v>
      </c>
      <c r="AY574" s="7">
        <v>0</v>
      </c>
    </row>
    <row r="575" spans="1:51" ht="13.5" customHeight="1" x14ac:dyDescent="0.25">
      <c r="A575" s="7" t="s">
        <v>1340</v>
      </c>
      <c r="B575" s="8"/>
      <c r="C575" s="8"/>
      <c r="D575" s="7" t="s">
        <v>236</v>
      </c>
      <c r="E575" s="7" t="s">
        <v>157</v>
      </c>
      <c r="F575" s="8"/>
      <c r="G575" s="8"/>
      <c r="H575" s="8"/>
      <c r="I575" s="8"/>
      <c r="J575" s="8"/>
      <c r="K575" s="8"/>
      <c r="L575" s="8"/>
      <c r="M575" s="8"/>
      <c r="N575" s="7">
        <v>25</v>
      </c>
      <c r="O575" s="7" t="s">
        <v>85</v>
      </c>
      <c r="P575" s="7">
        <v>1</v>
      </c>
      <c r="S575" s="7" t="s">
        <v>237</v>
      </c>
      <c r="T575" s="7" t="s">
        <v>1327</v>
      </c>
      <c r="AD575" s="7" t="s">
        <v>1335</v>
      </c>
      <c r="AE575" s="7">
        <v>0</v>
      </c>
      <c r="AF575" s="7">
        <v>1</v>
      </c>
      <c r="AG575" s="7">
        <v>0</v>
      </c>
      <c r="AH575" s="7">
        <v>0</v>
      </c>
      <c r="AI575" s="7">
        <v>0</v>
      </c>
      <c r="AJ575" s="7">
        <v>0</v>
      </c>
      <c r="AK575" s="7">
        <v>1</v>
      </c>
      <c r="AL575" s="7">
        <v>0</v>
      </c>
      <c r="AM575" s="7">
        <v>0</v>
      </c>
      <c r="AN575" s="7" t="s">
        <v>85</v>
      </c>
      <c r="AO575" s="7">
        <v>1</v>
      </c>
      <c r="AP575" s="7">
        <v>0</v>
      </c>
      <c r="AQ575" s="7">
        <v>0</v>
      </c>
      <c r="AT575" s="7" t="s">
        <v>206</v>
      </c>
      <c r="AU575" s="7">
        <v>1207</v>
      </c>
      <c r="AV575" s="7">
        <v>0</v>
      </c>
      <c r="AW575" s="7">
        <v>0</v>
      </c>
      <c r="AX575" s="7">
        <v>0</v>
      </c>
      <c r="AY575" s="7">
        <v>0</v>
      </c>
    </row>
    <row r="576" spans="1:51" ht="13.5" customHeight="1" x14ac:dyDescent="0.25">
      <c r="A576" s="7" t="s">
        <v>1341</v>
      </c>
      <c r="B576" s="8"/>
      <c r="C576" s="8"/>
      <c r="D576" s="7" t="s">
        <v>236</v>
      </c>
      <c r="E576" s="7" t="s">
        <v>129</v>
      </c>
      <c r="F576" s="8"/>
      <c r="G576" s="8"/>
      <c r="H576" s="8"/>
      <c r="I576" s="8"/>
      <c r="J576" s="8"/>
      <c r="K576" s="8"/>
      <c r="L576" s="8"/>
      <c r="M576" s="8"/>
      <c r="N576" s="7">
        <v>25</v>
      </c>
      <c r="O576" s="7" t="s">
        <v>85</v>
      </c>
      <c r="P576" s="7">
        <v>1</v>
      </c>
      <c r="S576" s="7" t="s">
        <v>237</v>
      </c>
      <c r="T576" s="7" t="s">
        <v>1327</v>
      </c>
      <c r="AD576" s="7" t="s">
        <v>1335</v>
      </c>
      <c r="AE576" s="7">
        <v>0</v>
      </c>
      <c r="AF576" s="7">
        <v>1</v>
      </c>
      <c r="AG576" s="7">
        <v>0</v>
      </c>
      <c r="AH576" s="7">
        <v>0</v>
      </c>
      <c r="AI576" s="7">
        <v>0</v>
      </c>
      <c r="AJ576" s="7">
        <v>1</v>
      </c>
      <c r="AK576" s="7">
        <v>0</v>
      </c>
      <c r="AL576" s="7">
        <v>0</v>
      </c>
      <c r="AM576" s="7">
        <v>0</v>
      </c>
      <c r="AN576" s="7" t="s">
        <v>85</v>
      </c>
      <c r="AO576" s="7">
        <v>1</v>
      </c>
      <c r="AP576" s="7">
        <v>0</v>
      </c>
      <c r="AQ576" s="7">
        <v>0</v>
      </c>
      <c r="AT576" s="7" t="s">
        <v>206</v>
      </c>
      <c r="AU576" s="7">
        <v>1208</v>
      </c>
      <c r="AV576" s="7">
        <v>0</v>
      </c>
      <c r="AW576" s="7">
        <v>0</v>
      </c>
      <c r="AX576" s="7">
        <v>0</v>
      </c>
      <c r="AY576" s="7">
        <v>0</v>
      </c>
    </row>
    <row r="577" spans="1:51" ht="13.5" customHeight="1" x14ac:dyDescent="0.25">
      <c r="A577" s="7" t="s">
        <v>1342</v>
      </c>
      <c r="B577" s="8"/>
      <c r="C577" s="8"/>
      <c r="D577" s="7" t="s">
        <v>120</v>
      </c>
      <c r="E577" s="7" t="s">
        <v>84</v>
      </c>
      <c r="F577" s="8"/>
      <c r="G577" s="8"/>
      <c r="H577" s="8"/>
      <c r="I577" s="8"/>
      <c r="J577" s="8"/>
      <c r="K577" s="8"/>
      <c r="L577" s="8"/>
      <c r="M577" s="8"/>
      <c r="N577" s="7">
        <v>15</v>
      </c>
      <c r="O577" s="7" t="s">
        <v>85</v>
      </c>
      <c r="P577" s="7">
        <v>6</v>
      </c>
      <c r="Q577" s="7" t="s">
        <v>1343</v>
      </c>
      <c r="R577" s="7">
        <v>45335</v>
      </c>
      <c r="S577" s="7" t="s">
        <v>87</v>
      </c>
      <c r="T577" s="7" t="s">
        <v>1344</v>
      </c>
      <c r="AE577" s="7">
        <v>0</v>
      </c>
      <c r="AF577" s="7">
        <v>0</v>
      </c>
      <c r="AG577" s="7">
        <v>0</v>
      </c>
      <c r="AH577" s="7">
        <v>0</v>
      </c>
      <c r="AI577" s="7">
        <v>0</v>
      </c>
      <c r="AJ577" s="7">
        <v>0</v>
      </c>
      <c r="AK577" s="7">
        <v>0</v>
      </c>
      <c r="AL577" s="7">
        <v>1</v>
      </c>
      <c r="AM577" s="7">
        <v>0</v>
      </c>
      <c r="AN577" s="7" t="s">
        <v>120</v>
      </c>
      <c r="AO577" s="7">
        <v>6</v>
      </c>
      <c r="AP577" s="7">
        <v>90335</v>
      </c>
      <c r="AQ577" s="7">
        <v>45335</v>
      </c>
      <c r="AS577" s="8" t="s">
        <v>1345</v>
      </c>
      <c r="AT577" s="7" t="s">
        <v>206</v>
      </c>
      <c r="AU577" s="7">
        <v>1209</v>
      </c>
      <c r="AV577" s="7">
        <v>0</v>
      </c>
      <c r="AW577" s="7">
        <v>0</v>
      </c>
      <c r="AX577" s="7">
        <v>0</v>
      </c>
      <c r="AY577" s="7">
        <v>0</v>
      </c>
    </row>
    <row r="578" spans="1:51" ht="13.5" customHeight="1" x14ac:dyDescent="0.25">
      <c r="A578" s="7" t="s">
        <v>1346</v>
      </c>
      <c r="C578" s="7" t="s">
        <v>1347</v>
      </c>
      <c r="D578" s="11" t="s">
        <v>120</v>
      </c>
      <c r="E578" s="11" t="s">
        <v>486</v>
      </c>
      <c r="F578" s="11"/>
      <c r="G578" s="11"/>
      <c r="H578" s="11"/>
      <c r="I578" s="11"/>
      <c r="J578" s="11"/>
      <c r="K578" s="11"/>
      <c r="L578" s="11"/>
      <c r="M578" s="8"/>
      <c r="N578" s="7">
        <v>20</v>
      </c>
      <c r="O578" s="7" t="s">
        <v>85</v>
      </c>
      <c r="P578" s="7">
        <v>2</v>
      </c>
      <c r="S578" s="7" t="s">
        <v>237</v>
      </c>
      <c r="T578" s="7" t="s">
        <v>1305</v>
      </c>
      <c r="AD578" s="8" t="s">
        <v>1348</v>
      </c>
      <c r="AE578" s="7">
        <v>0</v>
      </c>
      <c r="AF578" s="7">
        <v>1</v>
      </c>
      <c r="AG578" s="7">
        <v>0</v>
      </c>
      <c r="AH578" s="7">
        <v>0</v>
      </c>
      <c r="AI578" s="7">
        <v>0</v>
      </c>
      <c r="AJ578" s="7">
        <v>0</v>
      </c>
      <c r="AK578" s="7">
        <v>0</v>
      </c>
      <c r="AL578" s="7">
        <v>0</v>
      </c>
      <c r="AM578" s="7">
        <v>0</v>
      </c>
      <c r="AN578" s="7" t="s">
        <v>120</v>
      </c>
      <c r="AO578" s="7">
        <v>2</v>
      </c>
      <c r="AP578" s="7">
        <v>0</v>
      </c>
      <c r="AQ578" s="7">
        <v>0</v>
      </c>
      <c r="AT578" s="7" t="s">
        <v>206</v>
      </c>
      <c r="AU578" s="7">
        <v>1210</v>
      </c>
      <c r="AV578" s="7">
        <v>0</v>
      </c>
      <c r="AW578" s="7">
        <v>0</v>
      </c>
      <c r="AX578" s="7">
        <v>0</v>
      </c>
      <c r="AY578" s="7">
        <v>0</v>
      </c>
    </row>
    <row r="579" spans="1:51" ht="13.5" customHeight="1" x14ac:dyDescent="0.25">
      <c r="A579" s="7" t="s">
        <v>1349</v>
      </c>
      <c r="B579" s="8"/>
      <c r="C579" s="8"/>
      <c r="D579" s="7" t="s">
        <v>120</v>
      </c>
      <c r="E579" s="7" t="s">
        <v>126</v>
      </c>
      <c r="F579" s="7" t="s">
        <v>84</v>
      </c>
      <c r="G579" s="8"/>
      <c r="H579" s="8"/>
      <c r="I579" s="8"/>
      <c r="J579" s="8"/>
      <c r="K579" s="8"/>
      <c r="L579" s="8"/>
      <c r="M579" s="8"/>
      <c r="N579" s="7">
        <v>20</v>
      </c>
      <c r="O579" s="7" t="s">
        <v>85</v>
      </c>
      <c r="P579" s="7" t="s">
        <v>1350</v>
      </c>
      <c r="S579" s="7" t="s">
        <v>237</v>
      </c>
      <c r="T579" s="7" t="s">
        <v>1305</v>
      </c>
      <c r="AD579" s="8" t="s">
        <v>1351</v>
      </c>
      <c r="AE579" s="7">
        <v>0</v>
      </c>
      <c r="AF579" s="7">
        <v>1</v>
      </c>
      <c r="AG579" s="7">
        <v>0</v>
      </c>
      <c r="AH579" s="7">
        <v>1</v>
      </c>
      <c r="AI579" s="7">
        <v>0</v>
      </c>
      <c r="AJ579" s="7">
        <v>0</v>
      </c>
      <c r="AK579" s="7">
        <v>0</v>
      </c>
      <c r="AL579" s="7">
        <v>1</v>
      </c>
      <c r="AM579" s="7">
        <v>0</v>
      </c>
      <c r="AN579" s="7" t="s">
        <v>120</v>
      </c>
      <c r="AO579" s="7">
        <v>9</v>
      </c>
      <c r="AP579" s="7">
        <v>0</v>
      </c>
      <c r="AQ579" s="7">
        <v>0</v>
      </c>
      <c r="AT579" s="7" t="s">
        <v>206</v>
      </c>
      <c r="AU579" s="7">
        <v>1211</v>
      </c>
      <c r="AV579" s="7">
        <v>0</v>
      </c>
      <c r="AW579" s="7">
        <v>0</v>
      </c>
      <c r="AX579" s="7">
        <v>0</v>
      </c>
      <c r="AY579" s="7">
        <v>0</v>
      </c>
    </row>
    <row r="580" spans="1:51" ht="13.5" customHeight="1" x14ac:dyDescent="0.25">
      <c r="A580" s="7" t="s">
        <v>1352</v>
      </c>
      <c r="B580" s="8"/>
      <c r="C580" s="8"/>
      <c r="D580" s="7" t="s">
        <v>91</v>
      </c>
      <c r="E580" s="7" t="s">
        <v>92</v>
      </c>
      <c r="F580" s="8"/>
      <c r="G580" s="8"/>
      <c r="H580" s="8"/>
      <c r="I580" s="8"/>
      <c r="J580" s="8"/>
      <c r="K580" s="8"/>
      <c r="L580" s="8"/>
      <c r="M580" s="8"/>
      <c r="N580" s="7">
        <v>7</v>
      </c>
      <c r="O580" s="7" t="s">
        <v>85</v>
      </c>
      <c r="P580" s="7" t="s">
        <v>107</v>
      </c>
      <c r="Q580" s="7" t="s">
        <v>1353</v>
      </c>
      <c r="R580" s="7">
        <v>1225</v>
      </c>
      <c r="S580" s="7" t="s">
        <v>94</v>
      </c>
      <c r="T580" s="7" t="s">
        <v>1305</v>
      </c>
      <c r="AE580" s="7">
        <v>0</v>
      </c>
      <c r="AF580" s="7">
        <v>0</v>
      </c>
      <c r="AG580" s="7">
        <v>0</v>
      </c>
      <c r="AH580" s="7">
        <v>0</v>
      </c>
      <c r="AI580" s="7">
        <v>0</v>
      </c>
      <c r="AJ580" s="7">
        <v>0</v>
      </c>
      <c r="AK580" s="7">
        <v>0</v>
      </c>
      <c r="AL580" s="7">
        <v>0</v>
      </c>
      <c r="AM580" s="7">
        <v>1</v>
      </c>
      <c r="AN580" s="7" t="s">
        <v>91</v>
      </c>
      <c r="AO580" s="7">
        <v>0</v>
      </c>
      <c r="AP580" s="7">
        <v>2450</v>
      </c>
      <c r="AQ580" s="7">
        <v>1225</v>
      </c>
      <c r="AT580" s="7" t="s">
        <v>206</v>
      </c>
      <c r="AU580" s="7">
        <v>1213</v>
      </c>
      <c r="AV580" s="7">
        <v>0</v>
      </c>
      <c r="AW580" s="7">
        <v>0</v>
      </c>
      <c r="AX580" s="7">
        <v>0</v>
      </c>
      <c r="AY580" s="7">
        <v>0</v>
      </c>
    </row>
    <row r="581" spans="1:51" ht="13.5" customHeight="1" x14ac:dyDescent="0.25">
      <c r="A581" s="7" t="s">
        <v>1354</v>
      </c>
      <c r="B581" s="8"/>
      <c r="C581" s="8"/>
      <c r="D581" s="7" t="s">
        <v>91</v>
      </c>
      <c r="E581" s="7" t="s">
        <v>92</v>
      </c>
      <c r="G581" s="8"/>
      <c r="H581" s="8"/>
      <c r="I581" s="8"/>
      <c r="J581" s="8"/>
      <c r="K581" s="7" t="s">
        <v>284</v>
      </c>
      <c r="L581" s="8"/>
      <c r="M581" s="8"/>
      <c r="N581" s="7">
        <v>11</v>
      </c>
      <c r="O581" s="7" t="s">
        <v>85</v>
      </c>
      <c r="P581" s="7">
        <v>8</v>
      </c>
      <c r="Q581" s="7" t="s">
        <v>1355</v>
      </c>
      <c r="R581" s="7">
        <v>11375</v>
      </c>
      <c r="S581" s="7" t="s">
        <v>87</v>
      </c>
      <c r="T581" s="7" t="s">
        <v>1305</v>
      </c>
      <c r="AE581" s="7">
        <v>0</v>
      </c>
      <c r="AF581" s="7">
        <v>0</v>
      </c>
      <c r="AG581" s="7">
        <v>0</v>
      </c>
      <c r="AH581" s="7">
        <v>0</v>
      </c>
      <c r="AI581" s="7">
        <v>0</v>
      </c>
      <c r="AJ581" s="7">
        <v>0</v>
      </c>
      <c r="AK581" s="7">
        <v>0</v>
      </c>
      <c r="AL581" s="7">
        <v>0</v>
      </c>
      <c r="AM581" s="7">
        <v>1</v>
      </c>
      <c r="AN581" s="7" t="s">
        <v>91</v>
      </c>
      <c r="AO581" s="7">
        <v>8</v>
      </c>
      <c r="AP581" s="7">
        <v>22375</v>
      </c>
      <c r="AQ581" s="7">
        <v>11375</v>
      </c>
      <c r="AS581" s="8" t="s">
        <v>1356</v>
      </c>
      <c r="AT581" s="7" t="s">
        <v>206</v>
      </c>
      <c r="AU581" s="7">
        <v>1214</v>
      </c>
      <c r="AV581" s="7">
        <v>0</v>
      </c>
      <c r="AW581" s="7">
        <v>0</v>
      </c>
      <c r="AX581" s="7">
        <v>0</v>
      </c>
      <c r="AY581" s="7">
        <v>0</v>
      </c>
    </row>
    <row r="582" spans="1:51" ht="13.5" customHeight="1" x14ac:dyDescent="0.25">
      <c r="A582" s="7" t="s">
        <v>1357</v>
      </c>
      <c r="B582" s="8"/>
      <c r="C582" s="8"/>
      <c r="D582" s="7" t="s">
        <v>83</v>
      </c>
      <c r="E582" s="7" t="s">
        <v>92</v>
      </c>
      <c r="F582" s="8"/>
      <c r="G582" s="8"/>
      <c r="H582" s="8"/>
      <c r="I582" s="8"/>
      <c r="J582" s="8"/>
      <c r="K582" s="8"/>
      <c r="L582" s="8"/>
      <c r="M582" s="8"/>
      <c r="N582" s="7">
        <v>5</v>
      </c>
      <c r="O582" s="7" t="s">
        <v>1358</v>
      </c>
      <c r="P582" s="7">
        <v>1</v>
      </c>
      <c r="Q582" s="7" t="s">
        <v>1359</v>
      </c>
      <c r="R582" s="7">
        <v>4000</v>
      </c>
      <c r="S582" s="7" t="s">
        <v>94</v>
      </c>
      <c r="T582" s="7" t="s">
        <v>1305</v>
      </c>
      <c r="AE582" s="7">
        <v>0</v>
      </c>
      <c r="AF582" s="7">
        <v>0</v>
      </c>
      <c r="AG582" s="7">
        <v>0</v>
      </c>
      <c r="AH582" s="7">
        <v>0</v>
      </c>
      <c r="AI582" s="7">
        <v>0</v>
      </c>
      <c r="AJ582" s="7">
        <v>0</v>
      </c>
      <c r="AK582" s="7">
        <v>0</v>
      </c>
      <c r="AL582" s="7">
        <v>0</v>
      </c>
      <c r="AM582" s="7">
        <v>1</v>
      </c>
      <c r="AN582" s="7" t="s">
        <v>83</v>
      </c>
      <c r="AO582" s="7">
        <v>1</v>
      </c>
      <c r="AP582" s="7">
        <v>8000</v>
      </c>
      <c r="AQ582" s="7">
        <v>4000</v>
      </c>
      <c r="AT582" s="7" t="s">
        <v>206</v>
      </c>
      <c r="AU582" s="7">
        <v>1215</v>
      </c>
      <c r="AV582" s="7">
        <v>0</v>
      </c>
      <c r="AW582" s="7">
        <v>0</v>
      </c>
      <c r="AX582" s="7">
        <v>0</v>
      </c>
      <c r="AY582" s="7">
        <v>0</v>
      </c>
    </row>
    <row r="583" spans="1:51" ht="13.5" customHeight="1" x14ac:dyDescent="0.25">
      <c r="A583" s="7" t="s">
        <v>1360</v>
      </c>
      <c r="B583" s="8"/>
      <c r="C583" s="8"/>
      <c r="D583" s="7" t="s">
        <v>91</v>
      </c>
      <c r="E583" s="7" t="s">
        <v>129</v>
      </c>
      <c r="F583" s="8"/>
      <c r="G583" s="8"/>
      <c r="H583" s="8"/>
      <c r="I583" s="8"/>
      <c r="J583" s="8"/>
      <c r="K583" s="8"/>
      <c r="L583" s="8"/>
      <c r="M583" s="8"/>
      <c r="N583" s="7">
        <v>7</v>
      </c>
      <c r="O583" s="7" t="s">
        <v>85</v>
      </c>
      <c r="P583" s="7">
        <v>9</v>
      </c>
      <c r="Q583" s="7" t="s">
        <v>1361</v>
      </c>
      <c r="R583" s="7">
        <v>4500</v>
      </c>
      <c r="S583" s="7" t="s">
        <v>87</v>
      </c>
      <c r="T583" s="7" t="s">
        <v>1305</v>
      </c>
      <c r="AE583" s="7">
        <v>0</v>
      </c>
      <c r="AF583" s="7">
        <v>0</v>
      </c>
      <c r="AG583" s="7">
        <v>0</v>
      </c>
      <c r="AH583" s="7">
        <v>0</v>
      </c>
      <c r="AI583" s="7">
        <v>0</v>
      </c>
      <c r="AJ583" s="7">
        <v>1</v>
      </c>
      <c r="AK583" s="7">
        <v>0</v>
      </c>
      <c r="AL583" s="7">
        <v>0</v>
      </c>
      <c r="AM583" s="7">
        <v>0</v>
      </c>
      <c r="AN583" s="7" t="s">
        <v>91</v>
      </c>
      <c r="AO583" s="7">
        <v>9</v>
      </c>
      <c r="AP583" s="7">
        <v>9000</v>
      </c>
      <c r="AQ583" s="7">
        <v>4500</v>
      </c>
      <c r="AS583" s="8" t="s">
        <v>1362</v>
      </c>
      <c r="AT583" s="7" t="s">
        <v>206</v>
      </c>
      <c r="AU583" s="7">
        <v>1216</v>
      </c>
      <c r="AV583" s="7">
        <v>0</v>
      </c>
      <c r="AW583" s="7">
        <v>0</v>
      </c>
      <c r="AX583" s="7">
        <v>0</v>
      </c>
      <c r="AY583" s="7">
        <v>0</v>
      </c>
    </row>
    <row r="584" spans="1:51" ht="13.5" customHeight="1" x14ac:dyDescent="0.25">
      <c r="A584" s="7" t="s">
        <v>1363</v>
      </c>
      <c r="B584" s="8"/>
      <c r="C584" s="8"/>
      <c r="D584" s="7" t="s">
        <v>120</v>
      </c>
      <c r="E584" s="7" t="s">
        <v>265</v>
      </c>
      <c r="F584" s="8"/>
      <c r="G584" s="8"/>
      <c r="H584" s="8"/>
      <c r="I584" s="8"/>
      <c r="J584" s="8"/>
      <c r="K584" s="8"/>
      <c r="L584" s="8"/>
      <c r="M584" s="8"/>
      <c r="N584" s="7">
        <v>12</v>
      </c>
      <c r="O584" s="7" t="s">
        <v>85</v>
      </c>
      <c r="P584" s="7" t="s">
        <v>107</v>
      </c>
      <c r="S584" s="7" t="s">
        <v>237</v>
      </c>
      <c r="T584" s="7" t="s">
        <v>1305</v>
      </c>
      <c r="AD584" s="8" t="s">
        <v>1364</v>
      </c>
      <c r="AE584" s="7">
        <v>1</v>
      </c>
      <c r="AF584" s="7">
        <v>0</v>
      </c>
      <c r="AG584" s="7">
        <v>0</v>
      </c>
      <c r="AH584" s="7">
        <v>0</v>
      </c>
      <c r="AI584" s="7">
        <v>0</v>
      </c>
      <c r="AJ584" s="7">
        <v>0</v>
      </c>
      <c r="AK584" s="7">
        <v>0</v>
      </c>
      <c r="AL584" s="7">
        <v>0</v>
      </c>
      <c r="AM584" s="7">
        <v>0</v>
      </c>
      <c r="AN584" s="7" t="s">
        <v>120</v>
      </c>
      <c r="AO584" s="7">
        <v>0</v>
      </c>
      <c r="AP584" s="7">
        <v>0</v>
      </c>
      <c r="AQ584" s="7">
        <v>0</v>
      </c>
      <c r="AT584" s="7" t="s">
        <v>206</v>
      </c>
      <c r="AU584" s="7">
        <v>1217</v>
      </c>
      <c r="AV584" s="7">
        <v>0</v>
      </c>
      <c r="AW584" s="7">
        <v>0</v>
      </c>
      <c r="AX584" s="7">
        <v>0</v>
      </c>
      <c r="AY584" s="7">
        <v>0</v>
      </c>
    </row>
    <row r="585" spans="1:51" ht="13.5" customHeight="1" x14ac:dyDescent="0.25">
      <c r="A585" s="7" t="s">
        <v>1365</v>
      </c>
      <c r="B585" s="8"/>
      <c r="C585" s="8"/>
      <c r="D585" s="7" t="s">
        <v>120</v>
      </c>
      <c r="E585" s="7" t="s">
        <v>265</v>
      </c>
      <c r="F585" s="8"/>
      <c r="G585" s="8"/>
      <c r="H585" s="8"/>
      <c r="I585" s="8"/>
      <c r="J585" s="8"/>
      <c r="K585" s="8"/>
      <c r="L585" s="8"/>
      <c r="M585" s="8"/>
      <c r="N585" s="7">
        <v>12</v>
      </c>
      <c r="O585" s="7" t="s">
        <v>85</v>
      </c>
      <c r="P585" s="7" t="s">
        <v>107</v>
      </c>
      <c r="S585" s="7" t="s">
        <v>237</v>
      </c>
      <c r="T585" s="7" t="s">
        <v>1305</v>
      </c>
      <c r="AD585" s="8" t="s">
        <v>1364</v>
      </c>
      <c r="AE585" s="7">
        <v>1</v>
      </c>
      <c r="AF585" s="7">
        <v>0</v>
      </c>
      <c r="AG585" s="7">
        <v>0</v>
      </c>
      <c r="AH585" s="7">
        <v>0</v>
      </c>
      <c r="AI585" s="7">
        <v>0</v>
      </c>
      <c r="AJ585" s="7">
        <v>0</v>
      </c>
      <c r="AK585" s="7">
        <v>0</v>
      </c>
      <c r="AL585" s="7">
        <v>0</v>
      </c>
      <c r="AM585" s="7">
        <v>0</v>
      </c>
      <c r="AN585" s="7" t="s">
        <v>120</v>
      </c>
      <c r="AO585" s="7">
        <v>0</v>
      </c>
      <c r="AP585" s="7">
        <v>0</v>
      </c>
      <c r="AQ585" s="7">
        <v>0</v>
      </c>
      <c r="AT585" s="7" t="s">
        <v>206</v>
      </c>
      <c r="AU585" s="7">
        <v>1218</v>
      </c>
      <c r="AV585" s="7">
        <v>0</v>
      </c>
      <c r="AW585" s="7">
        <v>0</v>
      </c>
      <c r="AX585" s="7">
        <v>0</v>
      </c>
      <c r="AY585" s="7">
        <v>0</v>
      </c>
    </row>
    <row r="586" spans="1:51" ht="13.5" customHeight="1" x14ac:dyDescent="0.25">
      <c r="A586" s="7" t="s">
        <v>1366</v>
      </c>
      <c r="B586" s="8"/>
      <c r="C586" s="8"/>
      <c r="D586" s="7" t="s">
        <v>120</v>
      </c>
      <c r="E586" s="7" t="s">
        <v>265</v>
      </c>
      <c r="F586" s="8"/>
      <c r="G586" s="8"/>
      <c r="H586" s="8"/>
      <c r="I586" s="8"/>
      <c r="J586" s="8"/>
      <c r="K586" s="8"/>
      <c r="L586" s="8"/>
      <c r="M586" s="8"/>
      <c r="N586" s="7">
        <v>12</v>
      </c>
      <c r="O586" s="7" t="s">
        <v>85</v>
      </c>
      <c r="P586" s="7" t="s">
        <v>107</v>
      </c>
      <c r="S586" s="7" t="s">
        <v>237</v>
      </c>
      <c r="T586" s="7" t="s">
        <v>1305</v>
      </c>
      <c r="AD586" s="8" t="s">
        <v>1364</v>
      </c>
      <c r="AE586" s="7">
        <v>1</v>
      </c>
      <c r="AF586" s="7">
        <v>0</v>
      </c>
      <c r="AG586" s="7">
        <v>0</v>
      </c>
      <c r="AH586" s="7">
        <v>0</v>
      </c>
      <c r="AI586" s="7">
        <v>0</v>
      </c>
      <c r="AJ586" s="7">
        <v>0</v>
      </c>
      <c r="AK586" s="7">
        <v>0</v>
      </c>
      <c r="AL586" s="7">
        <v>0</v>
      </c>
      <c r="AM586" s="7">
        <v>0</v>
      </c>
      <c r="AN586" s="7" t="s">
        <v>120</v>
      </c>
      <c r="AO586" s="7">
        <v>0</v>
      </c>
      <c r="AP586" s="7">
        <v>0</v>
      </c>
      <c r="AQ586" s="7">
        <v>0</v>
      </c>
      <c r="AT586" s="7" t="s">
        <v>206</v>
      </c>
      <c r="AU586" s="7">
        <v>1219</v>
      </c>
      <c r="AV586" s="7">
        <v>0</v>
      </c>
      <c r="AW586" s="7">
        <v>0</v>
      </c>
      <c r="AX586" s="7">
        <v>0</v>
      </c>
      <c r="AY586" s="7">
        <v>0</v>
      </c>
    </row>
    <row r="587" spans="1:51" ht="13.5" customHeight="1" x14ac:dyDescent="0.25">
      <c r="A587" s="7" t="s">
        <v>1367</v>
      </c>
      <c r="B587" s="8"/>
      <c r="C587" s="8"/>
      <c r="D587" s="7" t="s">
        <v>120</v>
      </c>
      <c r="E587" s="7" t="s">
        <v>265</v>
      </c>
      <c r="F587" s="8"/>
      <c r="G587" s="8"/>
      <c r="H587" s="8"/>
      <c r="I587" s="8"/>
      <c r="J587" s="8"/>
      <c r="K587" s="8"/>
      <c r="L587" s="8"/>
      <c r="M587" s="8"/>
      <c r="N587" s="7">
        <v>12</v>
      </c>
      <c r="O587" s="7" t="s">
        <v>85</v>
      </c>
      <c r="P587" s="7" t="s">
        <v>107</v>
      </c>
      <c r="S587" s="7" t="s">
        <v>237</v>
      </c>
      <c r="T587" s="7" t="s">
        <v>1305</v>
      </c>
      <c r="AD587" s="7" t="s">
        <v>1364</v>
      </c>
      <c r="AE587" s="7">
        <v>1</v>
      </c>
      <c r="AF587" s="7">
        <v>0</v>
      </c>
      <c r="AG587" s="7">
        <v>0</v>
      </c>
      <c r="AH587" s="7">
        <v>0</v>
      </c>
      <c r="AI587" s="7">
        <v>0</v>
      </c>
      <c r="AJ587" s="7">
        <v>0</v>
      </c>
      <c r="AK587" s="7">
        <v>0</v>
      </c>
      <c r="AL587" s="7">
        <v>0</v>
      </c>
      <c r="AM587" s="7">
        <v>0</v>
      </c>
      <c r="AN587" s="7" t="s">
        <v>120</v>
      </c>
      <c r="AO587" s="7">
        <v>0</v>
      </c>
      <c r="AP587" s="7">
        <v>0</v>
      </c>
      <c r="AQ587" s="7">
        <v>0</v>
      </c>
      <c r="AT587" s="7" t="s">
        <v>206</v>
      </c>
      <c r="AU587" s="7">
        <v>1220</v>
      </c>
      <c r="AV587" s="7">
        <v>0</v>
      </c>
      <c r="AW587" s="7">
        <v>0</v>
      </c>
      <c r="AX587" s="7">
        <v>0</v>
      </c>
      <c r="AY587" s="7">
        <v>0</v>
      </c>
    </row>
    <row r="588" spans="1:51" ht="13.5" customHeight="1" x14ac:dyDescent="0.25">
      <c r="A588" s="7" t="s">
        <v>1368</v>
      </c>
      <c r="B588" s="8"/>
      <c r="C588" s="8"/>
      <c r="D588" s="8" t="s">
        <v>120</v>
      </c>
      <c r="E588" s="8" t="s">
        <v>92</v>
      </c>
      <c r="G588" s="8"/>
      <c r="H588" s="8"/>
      <c r="I588" s="8"/>
      <c r="J588" s="8"/>
      <c r="K588" s="8" t="s">
        <v>284</v>
      </c>
      <c r="L588" s="8"/>
      <c r="M588" s="8"/>
      <c r="N588" s="7">
        <v>17</v>
      </c>
      <c r="O588" s="7" t="s">
        <v>85</v>
      </c>
      <c r="P588" s="7">
        <v>8</v>
      </c>
      <c r="S588" s="7" t="s">
        <v>237</v>
      </c>
      <c r="T588" s="7" t="s">
        <v>1305</v>
      </c>
      <c r="U588" s="8" t="s">
        <v>1369</v>
      </c>
      <c r="Y588" s="8">
        <v>22</v>
      </c>
      <c r="Z588" s="8" t="s">
        <v>1370</v>
      </c>
      <c r="AA588" s="8" t="s">
        <v>1371</v>
      </c>
      <c r="AB588" s="8" t="s">
        <v>1372</v>
      </c>
      <c r="AD588" s="7" t="s">
        <v>1373</v>
      </c>
      <c r="AE588" s="7">
        <v>0</v>
      </c>
      <c r="AF588" s="7">
        <v>1</v>
      </c>
      <c r="AG588" s="7">
        <v>0</v>
      </c>
      <c r="AH588" s="7">
        <v>0</v>
      </c>
      <c r="AI588" s="7">
        <v>0</v>
      </c>
      <c r="AJ588" s="7">
        <v>0</v>
      </c>
      <c r="AK588" s="7">
        <v>0</v>
      </c>
      <c r="AL588" s="7">
        <v>0</v>
      </c>
      <c r="AM588" s="7">
        <v>1</v>
      </c>
      <c r="AN588" s="7" t="s">
        <v>120</v>
      </c>
      <c r="AO588" s="7">
        <v>8</v>
      </c>
      <c r="AP588" s="7">
        <v>0</v>
      </c>
      <c r="AQ588" s="7">
        <v>0</v>
      </c>
      <c r="AR588" s="8" t="s">
        <v>1374</v>
      </c>
      <c r="AS588" s="8" t="s">
        <v>1375</v>
      </c>
      <c r="AT588" s="7" t="s">
        <v>206</v>
      </c>
      <c r="AU588" s="7">
        <v>1221</v>
      </c>
      <c r="AV588" s="7">
        <v>0</v>
      </c>
      <c r="AW588" s="7">
        <v>0</v>
      </c>
      <c r="AX588" s="7">
        <v>0</v>
      </c>
      <c r="AY588" s="7">
        <v>0</v>
      </c>
    </row>
    <row r="589" spans="1:51" ht="13.5" customHeight="1" x14ac:dyDescent="0.25">
      <c r="A589" s="7" t="s">
        <v>1376</v>
      </c>
      <c r="B589" s="8"/>
      <c r="C589" s="8"/>
      <c r="D589" s="7" t="s">
        <v>120</v>
      </c>
      <c r="E589" s="7" t="s">
        <v>99</v>
      </c>
      <c r="F589" s="8"/>
      <c r="G589" s="8"/>
      <c r="H589" s="8"/>
      <c r="I589" s="8"/>
      <c r="J589" s="8"/>
      <c r="K589" s="8"/>
      <c r="L589" s="8"/>
      <c r="M589" s="8"/>
      <c r="N589" s="7">
        <v>20</v>
      </c>
      <c r="O589" s="7" t="s">
        <v>85</v>
      </c>
      <c r="P589" s="7">
        <v>3</v>
      </c>
      <c r="S589" s="7" t="s">
        <v>237</v>
      </c>
      <c r="T589" s="7" t="s">
        <v>1305</v>
      </c>
      <c r="AD589" s="8" t="s">
        <v>1377</v>
      </c>
      <c r="AE589" s="7">
        <v>1</v>
      </c>
      <c r="AF589" s="7">
        <v>0</v>
      </c>
      <c r="AG589" s="7">
        <v>0</v>
      </c>
      <c r="AH589" s="7">
        <v>0</v>
      </c>
      <c r="AI589" s="7">
        <v>1</v>
      </c>
      <c r="AJ589" s="7">
        <v>0</v>
      </c>
      <c r="AK589" s="7">
        <v>0</v>
      </c>
      <c r="AL589" s="7">
        <v>0</v>
      </c>
      <c r="AM589" s="7">
        <v>0</v>
      </c>
      <c r="AN589" s="7" t="s">
        <v>120</v>
      </c>
      <c r="AO589" s="7">
        <v>3</v>
      </c>
      <c r="AP589" s="7">
        <v>0</v>
      </c>
      <c r="AQ589" s="7">
        <v>0</v>
      </c>
      <c r="AT589" s="7" t="s">
        <v>206</v>
      </c>
      <c r="AU589" s="7">
        <v>1223</v>
      </c>
      <c r="AV589" s="7">
        <v>0</v>
      </c>
      <c r="AW589" s="7">
        <v>0</v>
      </c>
      <c r="AX589" s="7">
        <v>0</v>
      </c>
      <c r="AY589" s="7">
        <v>0</v>
      </c>
    </row>
    <row r="590" spans="1:51" ht="13.5" customHeight="1" x14ac:dyDescent="0.25">
      <c r="A590" s="7" t="s">
        <v>1378</v>
      </c>
      <c r="B590" s="8"/>
      <c r="C590" s="8"/>
      <c r="D590" s="7" t="s">
        <v>120</v>
      </c>
      <c r="E590" s="7" t="s">
        <v>92</v>
      </c>
      <c r="F590" s="8"/>
      <c r="G590" s="8"/>
      <c r="H590" s="8"/>
      <c r="I590" s="8"/>
      <c r="J590" s="8"/>
      <c r="K590" s="8"/>
      <c r="L590" s="8"/>
      <c r="M590" s="8"/>
      <c r="N590" s="7">
        <v>13</v>
      </c>
      <c r="O590" s="7" t="s">
        <v>103</v>
      </c>
      <c r="P590" s="7">
        <v>1</v>
      </c>
      <c r="Q590" s="7" t="s">
        <v>1379</v>
      </c>
      <c r="R590" s="7">
        <v>22000</v>
      </c>
      <c r="S590" s="7" t="s">
        <v>94</v>
      </c>
      <c r="T590" s="7" t="s">
        <v>1305</v>
      </c>
      <c r="AE590" s="7">
        <v>0</v>
      </c>
      <c r="AF590" s="7">
        <v>0</v>
      </c>
      <c r="AG590" s="7">
        <v>0</v>
      </c>
      <c r="AH590" s="7">
        <v>0</v>
      </c>
      <c r="AI590" s="7">
        <v>0</v>
      </c>
      <c r="AJ590" s="7">
        <v>0</v>
      </c>
      <c r="AK590" s="7">
        <v>0</v>
      </c>
      <c r="AL590" s="7">
        <v>0</v>
      </c>
      <c r="AM590" s="7">
        <v>1</v>
      </c>
      <c r="AN590" s="7" t="s">
        <v>120</v>
      </c>
      <c r="AO590" s="7">
        <v>1</v>
      </c>
      <c r="AP590" s="7">
        <v>44000</v>
      </c>
      <c r="AQ590" s="7">
        <v>22000</v>
      </c>
      <c r="AT590" s="7" t="s">
        <v>206</v>
      </c>
      <c r="AU590" s="7">
        <v>1224</v>
      </c>
      <c r="AV590" s="7">
        <v>0</v>
      </c>
      <c r="AW590" s="7">
        <v>0</v>
      </c>
      <c r="AX590" s="7">
        <v>0</v>
      </c>
      <c r="AY590" s="7">
        <v>0</v>
      </c>
    </row>
    <row r="591" spans="1:51" ht="13.5" customHeight="1" x14ac:dyDescent="0.25">
      <c r="A591" s="7" t="s">
        <v>1380</v>
      </c>
      <c r="B591" s="8"/>
      <c r="C591" s="8"/>
      <c r="D591" s="7" t="s">
        <v>91</v>
      </c>
      <c r="E591" s="7" t="s">
        <v>84</v>
      </c>
      <c r="F591" s="8"/>
      <c r="G591" s="8"/>
      <c r="H591" s="8"/>
      <c r="I591" s="8"/>
      <c r="J591" s="8"/>
      <c r="K591" s="8"/>
      <c r="L591" s="8"/>
      <c r="M591" s="8"/>
      <c r="N591" s="7">
        <v>5</v>
      </c>
      <c r="O591" s="7" t="s">
        <v>85</v>
      </c>
      <c r="P591" s="7">
        <v>6</v>
      </c>
      <c r="Q591" s="7" t="s">
        <v>1381</v>
      </c>
      <c r="R591" s="7">
        <v>2812</v>
      </c>
      <c r="S591" s="7" t="s">
        <v>87</v>
      </c>
      <c r="T591" s="7" t="s">
        <v>1305</v>
      </c>
      <c r="AE591" s="7">
        <v>0</v>
      </c>
      <c r="AF591" s="7">
        <v>0</v>
      </c>
      <c r="AG591" s="7">
        <v>0</v>
      </c>
      <c r="AH591" s="7">
        <v>0</v>
      </c>
      <c r="AI591" s="7">
        <v>0</v>
      </c>
      <c r="AJ591" s="7">
        <v>0</v>
      </c>
      <c r="AK591" s="7">
        <v>0</v>
      </c>
      <c r="AL591" s="7">
        <v>1</v>
      </c>
      <c r="AM591" s="7">
        <v>0</v>
      </c>
      <c r="AN591" s="7" t="s">
        <v>91</v>
      </c>
      <c r="AO591" s="7">
        <v>6</v>
      </c>
      <c r="AP591" s="7">
        <v>5312</v>
      </c>
      <c r="AQ591" s="7">
        <v>2812</v>
      </c>
      <c r="AS591" s="8" t="s">
        <v>1382</v>
      </c>
      <c r="AT591" s="7" t="s">
        <v>206</v>
      </c>
      <c r="AU591" s="7">
        <v>1226</v>
      </c>
      <c r="AV591" s="7">
        <v>0</v>
      </c>
      <c r="AW591" s="7">
        <v>0</v>
      </c>
      <c r="AX591" s="7">
        <v>0</v>
      </c>
      <c r="AY591" s="7">
        <v>0</v>
      </c>
    </row>
    <row r="592" spans="1:51" ht="13.5" customHeight="1" x14ac:dyDescent="0.25">
      <c r="A592" s="7" t="s">
        <v>1383</v>
      </c>
      <c r="B592" s="8"/>
      <c r="C592" s="8"/>
      <c r="D592" s="7" t="s">
        <v>120</v>
      </c>
      <c r="E592" s="7" t="s">
        <v>84</v>
      </c>
      <c r="F592" s="8"/>
      <c r="G592" s="8"/>
      <c r="H592" s="8"/>
      <c r="I592" s="8"/>
      <c r="J592" s="8"/>
      <c r="K592" s="8"/>
      <c r="L592" s="8"/>
      <c r="M592" s="8"/>
      <c r="N592" s="7">
        <v>20</v>
      </c>
      <c r="O592" s="7" t="s">
        <v>85</v>
      </c>
      <c r="P592" s="7">
        <v>900</v>
      </c>
      <c r="S592" s="7" t="s">
        <v>237</v>
      </c>
      <c r="T592" s="7" t="s">
        <v>1305</v>
      </c>
      <c r="AD592" s="8" t="s">
        <v>1384</v>
      </c>
      <c r="AE592" s="7">
        <v>1</v>
      </c>
      <c r="AF592" s="7">
        <v>0</v>
      </c>
      <c r="AG592" s="7">
        <v>0</v>
      </c>
      <c r="AH592" s="7">
        <v>0</v>
      </c>
      <c r="AI592" s="7">
        <v>0</v>
      </c>
      <c r="AJ592" s="7">
        <v>0</v>
      </c>
      <c r="AK592" s="7">
        <v>0</v>
      </c>
      <c r="AL592" s="7">
        <v>1</v>
      </c>
      <c r="AM592" s="7">
        <v>0</v>
      </c>
      <c r="AN592" s="7" t="s">
        <v>120</v>
      </c>
      <c r="AO592" s="7">
        <v>900</v>
      </c>
      <c r="AP592" s="7">
        <v>0</v>
      </c>
      <c r="AQ592" s="7">
        <v>0</v>
      </c>
      <c r="AT592" s="7" t="s">
        <v>206</v>
      </c>
      <c r="AU592" s="7">
        <v>1227</v>
      </c>
      <c r="AV592" s="7">
        <v>0</v>
      </c>
      <c r="AW592" s="7">
        <v>0</v>
      </c>
      <c r="AX592" s="7">
        <v>0</v>
      </c>
      <c r="AY592" s="7">
        <v>0</v>
      </c>
    </row>
    <row r="593" spans="1:51" ht="13.5" customHeight="1" x14ac:dyDescent="0.25">
      <c r="A593" s="7" t="s">
        <v>1385</v>
      </c>
      <c r="B593" s="8"/>
      <c r="C593" s="8"/>
      <c r="D593" s="7" t="s">
        <v>120</v>
      </c>
      <c r="E593" s="7" t="s">
        <v>84</v>
      </c>
      <c r="F593" s="8"/>
      <c r="G593" s="8"/>
      <c r="H593" s="8"/>
      <c r="I593" s="8"/>
      <c r="J593" s="8"/>
      <c r="K593" s="8"/>
      <c r="L593" s="8"/>
      <c r="M593" s="8"/>
      <c r="N593" s="7">
        <v>20</v>
      </c>
      <c r="O593" s="7" t="s">
        <v>85</v>
      </c>
      <c r="P593" s="7">
        <v>900</v>
      </c>
      <c r="S593" s="7" t="s">
        <v>237</v>
      </c>
      <c r="T593" s="7" t="s">
        <v>1305</v>
      </c>
      <c r="AD593" s="8" t="s">
        <v>1386</v>
      </c>
      <c r="AE593" s="7">
        <v>1</v>
      </c>
      <c r="AF593" s="7">
        <v>0</v>
      </c>
      <c r="AG593" s="7">
        <v>0</v>
      </c>
      <c r="AH593" s="7">
        <v>0</v>
      </c>
      <c r="AI593" s="7">
        <v>0</v>
      </c>
      <c r="AJ593" s="7">
        <v>0</v>
      </c>
      <c r="AK593" s="7">
        <v>0</v>
      </c>
      <c r="AL593" s="7">
        <v>1</v>
      </c>
      <c r="AM593" s="7">
        <v>0</v>
      </c>
      <c r="AN593" s="7" t="s">
        <v>120</v>
      </c>
      <c r="AO593" s="7">
        <v>900</v>
      </c>
      <c r="AP593" s="7">
        <v>0</v>
      </c>
      <c r="AQ593" s="7">
        <v>0</v>
      </c>
      <c r="AT593" s="7" t="s">
        <v>206</v>
      </c>
      <c r="AU593" s="7">
        <v>1228</v>
      </c>
      <c r="AV593" s="7">
        <v>0</v>
      </c>
      <c r="AW593" s="7">
        <v>0</v>
      </c>
      <c r="AX593" s="7">
        <v>0</v>
      </c>
      <c r="AY593" s="7">
        <v>0</v>
      </c>
    </row>
    <row r="594" spans="1:51" ht="13.5" customHeight="1" x14ac:dyDescent="0.25">
      <c r="A594" s="7" t="s">
        <v>1387</v>
      </c>
      <c r="B594" s="8"/>
      <c r="C594" s="8"/>
      <c r="D594" s="7" t="s">
        <v>120</v>
      </c>
      <c r="E594" s="7" t="s">
        <v>92</v>
      </c>
      <c r="F594" s="8"/>
      <c r="G594" s="8"/>
      <c r="H594" s="8"/>
      <c r="I594" s="8"/>
      <c r="J594" s="8"/>
      <c r="K594" s="8"/>
      <c r="L594" s="8"/>
      <c r="M594" s="8"/>
      <c r="N594" s="7">
        <v>20</v>
      </c>
      <c r="O594" s="7" t="s">
        <v>106</v>
      </c>
      <c r="P594" s="7" t="s">
        <v>107</v>
      </c>
      <c r="S594" s="7" t="s">
        <v>237</v>
      </c>
      <c r="T594" s="7" t="s">
        <v>1305</v>
      </c>
      <c r="AD594" s="8" t="s">
        <v>1388</v>
      </c>
      <c r="AE594" s="7">
        <v>1</v>
      </c>
      <c r="AF594" s="7">
        <v>0</v>
      </c>
      <c r="AG594" s="7">
        <v>0</v>
      </c>
      <c r="AH594" s="7">
        <v>0</v>
      </c>
      <c r="AI594" s="7">
        <v>0</v>
      </c>
      <c r="AJ594" s="7">
        <v>0</v>
      </c>
      <c r="AK594" s="7">
        <v>0</v>
      </c>
      <c r="AL594" s="7">
        <v>0</v>
      </c>
      <c r="AM594" s="7">
        <v>1</v>
      </c>
      <c r="AN594" s="7" t="s">
        <v>120</v>
      </c>
      <c r="AO594" s="7">
        <v>0</v>
      </c>
      <c r="AP594" s="7">
        <v>0</v>
      </c>
      <c r="AQ594" s="7">
        <v>0</v>
      </c>
      <c r="AT594" s="7" t="s">
        <v>206</v>
      </c>
      <c r="AU594" s="7">
        <v>1229</v>
      </c>
      <c r="AV594" s="7">
        <v>0</v>
      </c>
      <c r="AW594" s="7">
        <v>0</v>
      </c>
      <c r="AX594" s="7">
        <v>0</v>
      </c>
      <c r="AY594" s="7">
        <v>0</v>
      </c>
    </row>
    <row r="595" spans="1:51" ht="13.5" customHeight="1" x14ac:dyDescent="0.25">
      <c r="A595" s="7" t="s">
        <v>1389</v>
      </c>
      <c r="B595" s="8"/>
      <c r="C595" s="8"/>
      <c r="D595" s="7" t="s">
        <v>120</v>
      </c>
      <c r="E595" s="7" t="s">
        <v>84</v>
      </c>
      <c r="F595" s="8"/>
      <c r="G595" s="8"/>
      <c r="H595" s="8"/>
      <c r="I595" s="8"/>
      <c r="J595" s="8"/>
      <c r="K595" s="8"/>
      <c r="L595" s="8"/>
      <c r="M595" s="8"/>
      <c r="N595" s="7">
        <v>20</v>
      </c>
      <c r="O595" s="7" t="s">
        <v>85</v>
      </c>
      <c r="P595" s="7">
        <v>900</v>
      </c>
      <c r="S595" s="7" t="s">
        <v>237</v>
      </c>
      <c r="T595" s="7" t="s">
        <v>1305</v>
      </c>
      <c r="AD595" s="8" t="s">
        <v>1390</v>
      </c>
      <c r="AE595" s="7">
        <v>0</v>
      </c>
      <c r="AF595" s="7">
        <v>1</v>
      </c>
      <c r="AG595" s="7">
        <v>0</v>
      </c>
      <c r="AH595" s="7">
        <v>0</v>
      </c>
      <c r="AI595" s="7">
        <v>0</v>
      </c>
      <c r="AJ595" s="7">
        <v>0</v>
      </c>
      <c r="AK595" s="7">
        <v>0</v>
      </c>
      <c r="AL595" s="7">
        <v>1</v>
      </c>
      <c r="AM595" s="7">
        <v>0</v>
      </c>
      <c r="AN595" s="7" t="s">
        <v>120</v>
      </c>
      <c r="AO595" s="7">
        <v>900</v>
      </c>
      <c r="AP595" s="7">
        <v>0</v>
      </c>
      <c r="AQ595" s="7">
        <v>0</v>
      </c>
      <c r="AT595" s="7" t="s">
        <v>206</v>
      </c>
      <c r="AU595" s="7">
        <v>1230</v>
      </c>
      <c r="AV595" s="7">
        <v>0</v>
      </c>
      <c r="AW595" s="7">
        <v>0</v>
      </c>
      <c r="AX595" s="7">
        <v>0</v>
      </c>
      <c r="AY595" s="7">
        <v>0</v>
      </c>
    </row>
    <row r="596" spans="1:51" ht="13.5" customHeight="1" x14ac:dyDescent="0.25">
      <c r="A596" s="7" t="s">
        <v>1391</v>
      </c>
      <c r="B596" s="8"/>
      <c r="C596" s="8"/>
      <c r="D596" s="7" t="s">
        <v>120</v>
      </c>
      <c r="E596" s="7" t="s">
        <v>116</v>
      </c>
      <c r="F596" s="7" t="s">
        <v>126</v>
      </c>
      <c r="G596" s="8"/>
      <c r="H596" s="8"/>
      <c r="I596" s="8"/>
      <c r="J596" s="8"/>
      <c r="K596" s="8"/>
      <c r="L596" s="8"/>
      <c r="M596" s="8"/>
      <c r="N596" s="7">
        <v>11</v>
      </c>
      <c r="O596" s="7" t="s">
        <v>85</v>
      </c>
      <c r="P596" s="7">
        <v>1</v>
      </c>
      <c r="Q596" s="7" t="s">
        <v>1392</v>
      </c>
      <c r="R596" s="7">
        <v>11301</v>
      </c>
      <c r="S596" s="7" t="s">
        <v>87</v>
      </c>
      <c r="T596" s="7" t="s">
        <v>1305</v>
      </c>
      <c r="AE596" s="7">
        <v>0</v>
      </c>
      <c r="AF596" s="7">
        <v>0</v>
      </c>
      <c r="AG596" s="7">
        <v>1</v>
      </c>
      <c r="AH596" s="7">
        <v>1</v>
      </c>
      <c r="AI596" s="7">
        <v>0</v>
      </c>
      <c r="AJ596" s="7">
        <v>0</v>
      </c>
      <c r="AK596" s="7">
        <v>0</v>
      </c>
      <c r="AL596" s="7">
        <v>0</v>
      </c>
      <c r="AM596" s="7">
        <v>0</v>
      </c>
      <c r="AN596" s="7" t="s">
        <v>120</v>
      </c>
      <c r="AO596" s="7">
        <v>1</v>
      </c>
      <c r="AP596" s="7">
        <v>22301</v>
      </c>
      <c r="AQ596" s="7">
        <v>11301</v>
      </c>
      <c r="AS596" s="8" t="s">
        <v>1393</v>
      </c>
      <c r="AT596" s="7" t="s">
        <v>206</v>
      </c>
      <c r="AU596" s="7">
        <v>1231</v>
      </c>
      <c r="AV596" s="7">
        <v>0</v>
      </c>
      <c r="AW596" s="7">
        <v>0</v>
      </c>
      <c r="AX596" s="7">
        <v>0</v>
      </c>
      <c r="AY596" s="7">
        <v>0</v>
      </c>
    </row>
    <row r="597" spans="1:51" ht="13.5" customHeight="1" x14ac:dyDescent="0.25">
      <c r="A597" s="7" t="s">
        <v>1394</v>
      </c>
      <c r="B597" s="8"/>
      <c r="C597" s="8"/>
      <c r="D597" s="7" t="s">
        <v>83</v>
      </c>
      <c r="E597" s="7" t="s">
        <v>84</v>
      </c>
      <c r="F597" s="8"/>
      <c r="G597" s="8"/>
      <c r="H597" s="8"/>
      <c r="I597" s="8"/>
      <c r="J597" s="8"/>
      <c r="K597" s="8"/>
      <c r="L597" s="8"/>
      <c r="M597" s="8"/>
      <c r="N597" s="7">
        <v>5</v>
      </c>
      <c r="O597" s="7" t="s">
        <v>106</v>
      </c>
      <c r="P597" s="7" t="s">
        <v>107</v>
      </c>
      <c r="Q597" s="7" t="s">
        <v>1395</v>
      </c>
      <c r="R597" s="7">
        <v>1750</v>
      </c>
      <c r="S597" s="7" t="s">
        <v>94</v>
      </c>
      <c r="T597" s="7" t="s">
        <v>1305</v>
      </c>
      <c r="AE597" s="7">
        <v>0</v>
      </c>
      <c r="AF597" s="7">
        <v>0</v>
      </c>
      <c r="AG597" s="7">
        <v>0</v>
      </c>
      <c r="AH597" s="7">
        <v>0</v>
      </c>
      <c r="AI597" s="7">
        <v>0</v>
      </c>
      <c r="AJ597" s="7">
        <v>0</v>
      </c>
      <c r="AK597" s="7">
        <v>0</v>
      </c>
      <c r="AL597" s="7">
        <v>1</v>
      </c>
      <c r="AM597" s="7">
        <v>0</v>
      </c>
      <c r="AN597" s="7" t="s">
        <v>83</v>
      </c>
      <c r="AO597" s="7">
        <v>0</v>
      </c>
      <c r="AP597" s="7">
        <v>3500</v>
      </c>
      <c r="AQ597" s="7">
        <v>1750</v>
      </c>
      <c r="AT597" s="7" t="s">
        <v>206</v>
      </c>
      <c r="AU597" s="7">
        <v>1232</v>
      </c>
      <c r="AV597" s="7">
        <v>0</v>
      </c>
      <c r="AW597" s="7">
        <v>0</v>
      </c>
      <c r="AX597" s="7">
        <v>0</v>
      </c>
      <c r="AY597" s="7">
        <v>0</v>
      </c>
    </row>
    <row r="598" spans="1:51" ht="13.5" customHeight="1" x14ac:dyDescent="0.25">
      <c r="A598" s="7" t="s">
        <v>1396</v>
      </c>
      <c r="B598" s="8"/>
      <c r="C598" s="8"/>
      <c r="D598" s="7" t="s">
        <v>91</v>
      </c>
      <c r="E598" s="7" t="s">
        <v>116</v>
      </c>
      <c r="F598" s="7" t="s">
        <v>214</v>
      </c>
      <c r="G598" s="8"/>
      <c r="H598" s="8"/>
      <c r="I598" s="8"/>
      <c r="J598" s="8"/>
      <c r="K598" s="8"/>
      <c r="L598" s="8"/>
      <c r="M598" s="8"/>
      <c r="N598" s="7">
        <v>9</v>
      </c>
      <c r="O598" s="7" t="s">
        <v>170</v>
      </c>
      <c r="P598" s="7" t="s">
        <v>107</v>
      </c>
      <c r="Q598" s="8" t="s">
        <v>1397</v>
      </c>
      <c r="R598" s="8">
        <v>17500</v>
      </c>
      <c r="S598" s="7" t="s">
        <v>326</v>
      </c>
      <c r="T598" s="7" t="s">
        <v>1305</v>
      </c>
      <c r="AE598" s="7">
        <v>0</v>
      </c>
      <c r="AF598" s="7">
        <v>0</v>
      </c>
      <c r="AG598" s="7">
        <v>1</v>
      </c>
      <c r="AH598" s="7">
        <v>0</v>
      </c>
      <c r="AI598" s="7">
        <v>0</v>
      </c>
      <c r="AJ598" s="7">
        <v>0</v>
      </c>
      <c r="AK598" s="7">
        <v>0</v>
      </c>
      <c r="AL598" s="7">
        <v>0</v>
      </c>
      <c r="AM598" s="7">
        <v>0</v>
      </c>
      <c r="AN598" s="7" t="s">
        <v>91</v>
      </c>
      <c r="AO598" s="7">
        <v>0</v>
      </c>
      <c r="AP598" s="7">
        <v>35000</v>
      </c>
      <c r="AQ598" s="7">
        <v>17500</v>
      </c>
      <c r="AT598" s="7" t="s">
        <v>206</v>
      </c>
      <c r="AU598" s="7">
        <v>1233</v>
      </c>
      <c r="AV598" s="7">
        <v>0</v>
      </c>
      <c r="AW598" s="7">
        <v>0</v>
      </c>
      <c r="AX598" s="7">
        <v>1</v>
      </c>
      <c r="AY598" s="7">
        <v>0</v>
      </c>
    </row>
    <row r="599" spans="1:51" ht="13.5" customHeight="1" x14ac:dyDescent="0.25">
      <c r="A599" s="7" t="s">
        <v>1398</v>
      </c>
      <c r="B599" s="8"/>
      <c r="C599" s="8"/>
      <c r="D599" s="7" t="s">
        <v>120</v>
      </c>
      <c r="E599" s="7" t="s">
        <v>92</v>
      </c>
      <c r="F599" s="8"/>
      <c r="G599" s="8"/>
      <c r="H599" s="8"/>
      <c r="I599" s="8"/>
      <c r="J599" s="8"/>
      <c r="K599" s="8"/>
      <c r="L599" s="8"/>
      <c r="M599" s="8"/>
      <c r="N599" s="7">
        <v>16</v>
      </c>
      <c r="O599" s="7" t="s">
        <v>85</v>
      </c>
      <c r="P599" s="7">
        <v>5</v>
      </c>
      <c r="S599" s="7" t="s">
        <v>237</v>
      </c>
      <c r="T599" s="7" t="s">
        <v>1305</v>
      </c>
      <c r="AD599" s="8" t="s">
        <v>1399</v>
      </c>
      <c r="AE599" s="7">
        <v>1</v>
      </c>
      <c r="AF599" s="7">
        <v>0</v>
      </c>
      <c r="AG599" s="7">
        <v>0</v>
      </c>
      <c r="AH599" s="7">
        <v>0</v>
      </c>
      <c r="AI599" s="7">
        <v>0</v>
      </c>
      <c r="AJ599" s="7">
        <v>0</v>
      </c>
      <c r="AK599" s="7">
        <v>0</v>
      </c>
      <c r="AL599" s="7">
        <v>0</v>
      </c>
      <c r="AM599" s="7">
        <v>1</v>
      </c>
      <c r="AN599" s="7" t="s">
        <v>120</v>
      </c>
      <c r="AO599" s="7">
        <v>5</v>
      </c>
      <c r="AP599" s="7">
        <v>0</v>
      </c>
      <c r="AQ599" s="7">
        <v>0</v>
      </c>
      <c r="AT599" s="7" t="s">
        <v>206</v>
      </c>
      <c r="AU599" s="7">
        <v>1234</v>
      </c>
      <c r="AV599" s="7">
        <v>0</v>
      </c>
      <c r="AW599" s="7">
        <v>0</v>
      </c>
      <c r="AX599" s="7">
        <v>0</v>
      </c>
      <c r="AY599" s="7">
        <v>0</v>
      </c>
    </row>
    <row r="600" spans="1:51" ht="13.5" customHeight="1" x14ac:dyDescent="0.25">
      <c r="A600" s="7" t="s">
        <v>1400</v>
      </c>
      <c r="B600" s="8"/>
      <c r="C600" s="8"/>
      <c r="D600" s="7" t="s">
        <v>83</v>
      </c>
      <c r="E600" s="7" t="s">
        <v>84</v>
      </c>
      <c r="G600" s="8"/>
      <c r="H600" s="8"/>
      <c r="I600" s="8"/>
      <c r="J600" s="8"/>
      <c r="K600" s="7" t="s">
        <v>284</v>
      </c>
      <c r="L600" s="8"/>
      <c r="M600" s="8"/>
      <c r="N600" s="7">
        <v>3</v>
      </c>
      <c r="O600" s="7" t="s">
        <v>146</v>
      </c>
      <c r="P600" s="7">
        <v>1</v>
      </c>
      <c r="Q600" s="7" t="s">
        <v>1401</v>
      </c>
      <c r="R600" s="7">
        <v>750</v>
      </c>
      <c r="S600" s="7" t="s">
        <v>94</v>
      </c>
      <c r="T600" s="7" t="s">
        <v>1305</v>
      </c>
      <c r="AE600" s="7">
        <v>0</v>
      </c>
      <c r="AF600" s="7">
        <v>0</v>
      </c>
      <c r="AG600" s="7">
        <v>0</v>
      </c>
      <c r="AH600" s="7">
        <v>0</v>
      </c>
      <c r="AI600" s="7">
        <v>0</v>
      </c>
      <c r="AJ600" s="7">
        <v>0</v>
      </c>
      <c r="AK600" s="7">
        <v>0</v>
      </c>
      <c r="AL600" s="7">
        <v>1</v>
      </c>
      <c r="AM600" s="7">
        <v>0</v>
      </c>
      <c r="AN600" s="7" t="s">
        <v>83</v>
      </c>
      <c r="AO600" s="7">
        <v>1</v>
      </c>
      <c r="AP600" s="7">
        <v>1500</v>
      </c>
      <c r="AQ600" s="7">
        <v>750</v>
      </c>
      <c r="AT600" s="7" t="s">
        <v>206</v>
      </c>
      <c r="AU600" s="7">
        <v>1235</v>
      </c>
      <c r="AV600" s="7">
        <v>0</v>
      </c>
      <c r="AW600" s="7">
        <v>0</v>
      </c>
      <c r="AX600" s="7">
        <v>0</v>
      </c>
      <c r="AY600" s="7">
        <v>0</v>
      </c>
    </row>
    <row r="601" spans="1:51" ht="13.2" x14ac:dyDescent="0.25">
      <c r="A601" s="7" t="s">
        <v>1402</v>
      </c>
      <c r="B601" s="8"/>
      <c r="C601" s="8"/>
      <c r="D601" s="7" t="s">
        <v>120</v>
      </c>
      <c r="E601" s="7" t="s">
        <v>84</v>
      </c>
      <c r="F601" s="8"/>
      <c r="G601" s="8"/>
      <c r="H601" s="8"/>
      <c r="I601" s="8"/>
      <c r="J601" s="8"/>
      <c r="K601" s="8"/>
      <c r="L601" s="8"/>
      <c r="M601" s="8"/>
      <c r="N601" s="7">
        <v>20</v>
      </c>
      <c r="O601" s="7" t="s">
        <v>85</v>
      </c>
      <c r="P601" s="7">
        <v>8</v>
      </c>
      <c r="S601" s="7" t="s">
        <v>237</v>
      </c>
      <c r="T601" s="7" t="s">
        <v>1305</v>
      </c>
      <c r="AD601" s="8" t="s">
        <v>1403</v>
      </c>
      <c r="AE601" s="7">
        <v>1</v>
      </c>
      <c r="AF601" s="7">
        <v>0</v>
      </c>
      <c r="AG601" s="7">
        <v>0</v>
      </c>
      <c r="AH601" s="7">
        <v>0</v>
      </c>
      <c r="AI601" s="7">
        <v>0</v>
      </c>
      <c r="AJ601" s="7">
        <v>0</v>
      </c>
      <c r="AK601" s="7">
        <v>0</v>
      </c>
      <c r="AL601" s="7">
        <v>1</v>
      </c>
      <c r="AM601" s="7">
        <v>0</v>
      </c>
      <c r="AN601" s="7" t="s">
        <v>120</v>
      </c>
      <c r="AO601" s="7">
        <v>8</v>
      </c>
      <c r="AP601" s="7">
        <v>0</v>
      </c>
      <c r="AQ601" s="7">
        <v>0</v>
      </c>
      <c r="AT601" s="7" t="s">
        <v>206</v>
      </c>
      <c r="AU601" s="7">
        <v>1237</v>
      </c>
      <c r="AV601" s="7">
        <v>0</v>
      </c>
      <c r="AW601" s="7">
        <v>0</v>
      </c>
      <c r="AX601" s="7">
        <v>0</v>
      </c>
      <c r="AY601" s="7">
        <v>0</v>
      </c>
    </row>
    <row r="602" spans="1:51" ht="13.5" customHeight="1" x14ac:dyDescent="0.25">
      <c r="A602" s="7" t="s">
        <v>1404</v>
      </c>
      <c r="B602" s="8"/>
      <c r="C602" s="8"/>
      <c r="D602" s="7" t="s">
        <v>91</v>
      </c>
      <c r="E602" s="7" t="s">
        <v>129</v>
      </c>
      <c r="F602" s="8"/>
      <c r="G602" s="8"/>
      <c r="H602" s="8"/>
      <c r="I602" s="8"/>
      <c r="J602" s="8"/>
      <c r="K602" s="8"/>
      <c r="L602" s="8"/>
      <c r="M602" s="8"/>
      <c r="N602" s="7">
        <v>7</v>
      </c>
      <c r="O602" s="7" t="s">
        <v>123</v>
      </c>
      <c r="P602" s="7">
        <v>20</v>
      </c>
      <c r="Q602" s="7" t="s">
        <v>1405</v>
      </c>
      <c r="R602" s="7">
        <v>7675</v>
      </c>
      <c r="S602" s="7" t="s">
        <v>185</v>
      </c>
      <c r="T602" s="7" t="s">
        <v>1406</v>
      </c>
      <c r="AE602" s="7">
        <v>0</v>
      </c>
      <c r="AF602" s="7">
        <v>0</v>
      </c>
      <c r="AG602" s="7">
        <v>0</v>
      </c>
      <c r="AH602" s="7">
        <v>0</v>
      </c>
      <c r="AI602" s="7">
        <v>0</v>
      </c>
      <c r="AJ602" s="7">
        <v>1</v>
      </c>
      <c r="AK602" s="7">
        <v>0</v>
      </c>
      <c r="AL602" s="7">
        <v>0</v>
      </c>
      <c r="AM602" s="7">
        <v>0</v>
      </c>
      <c r="AN602" s="7" t="s">
        <v>91</v>
      </c>
      <c r="AO602" s="7">
        <v>20</v>
      </c>
      <c r="AP602" s="7">
        <v>16175</v>
      </c>
      <c r="AQ602" s="7">
        <v>7675</v>
      </c>
      <c r="AT602" s="7" t="s">
        <v>206</v>
      </c>
      <c r="AU602" s="7">
        <v>1243</v>
      </c>
      <c r="AV602" s="7">
        <v>0</v>
      </c>
      <c r="AW602" s="7">
        <v>0</v>
      </c>
      <c r="AX602" s="7">
        <v>0</v>
      </c>
      <c r="AY602" s="7">
        <v>0</v>
      </c>
    </row>
    <row r="603" spans="1:51" ht="13.5" customHeight="1" x14ac:dyDescent="0.25">
      <c r="A603" s="7" t="s">
        <v>1407</v>
      </c>
      <c r="B603" s="8"/>
      <c r="C603" s="8"/>
      <c r="D603" s="7" t="s">
        <v>120</v>
      </c>
      <c r="E603" s="7" t="s">
        <v>129</v>
      </c>
      <c r="F603" s="8"/>
      <c r="G603" s="8"/>
      <c r="H603" s="8"/>
      <c r="I603" s="8"/>
      <c r="J603" s="8"/>
      <c r="K603" s="8"/>
      <c r="L603" s="8"/>
      <c r="M603" s="8"/>
      <c r="N603" s="7">
        <v>12</v>
      </c>
      <c r="O603" s="7" t="s">
        <v>123</v>
      </c>
      <c r="P603" s="7">
        <v>35</v>
      </c>
      <c r="Q603" s="7" t="s">
        <v>1408</v>
      </c>
      <c r="R603" s="7">
        <v>9650</v>
      </c>
      <c r="S603" s="7" t="s">
        <v>185</v>
      </c>
      <c r="T603" s="7" t="s">
        <v>1406</v>
      </c>
      <c r="AE603" s="7">
        <v>0</v>
      </c>
      <c r="AF603" s="7">
        <v>0</v>
      </c>
      <c r="AG603" s="7">
        <v>0</v>
      </c>
      <c r="AH603" s="7">
        <v>0</v>
      </c>
      <c r="AI603" s="7">
        <v>0</v>
      </c>
      <c r="AJ603" s="7">
        <v>1</v>
      </c>
      <c r="AK603" s="7">
        <v>0</v>
      </c>
      <c r="AL603" s="7">
        <v>0</v>
      </c>
      <c r="AM603" s="7">
        <v>0</v>
      </c>
      <c r="AN603" s="7" t="s">
        <v>120</v>
      </c>
      <c r="AO603" s="7">
        <v>35</v>
      </c>
      <c r="AP603" s="7">
        <v>18900</v>
      </c>
      <c r="AQ603" s="7">
        <v>9650</v>
      </c>
      <c r="AS603" s="7" t="s">
        <v>1409</v>
      </c>
      <c r="AT603" s="7" t="s">
        <v>206</v>
      </c>
      <c r="AU603" s="7">
        <v>1245</v>
      </c>
      <c r="AV603" s="7">
        <v>0</v>
      </c>
      <c r="AW603" s="7">
        <v>0</v>
      </c>
      <c r="AX603" s="7">
        <v>0</v>
      </c>
      <c r="AY603" s="7">
        <v>0</v>
      </c>
    </row>
    <row r="604" spans="1:51" ht="13.5" customHeight="1" x14ac:dyDescent="0.25">
      <c r="A604" s="7" t="s">
        <v>1410</v>
      </c>
      <c r="B604" s="8"/>
      <c r="C604" s="8"/>
      <c r="D604" s="7" t="s">
        <v>83</v>
      </c>
      <c r="E604" s="7" t="s">
        <v>92</v>
      </c>
      <c r="F604" s="8"/>
      <c r="G604" s="8"/>
      <c r="H604" s="8"/>
      <c r="I604" s="8"/>
      <c r="J604" s="8"/>
      <c r="K604" s="8"/>
      <c r="L604" s="8"/>
      <c r="M604" s="8"/>
      <c r="N604" s="7">
        <v>3</v>
      </c>
      <c r="O604" s="7" t="s">
        <v>123</v>
      </c>
      <c r="P604" s="7">
        <v>15</v>
      </c>
      <c r="Q604" s="7" t="s">
        <v>1411</v>
      </c>
      <c r="R604" s="7">
        <v>6160</v>
      </c>
      <c r="S604" s="7" t="s">
        <v>185</v>
      </c>
      <c r="T604" s="7" t="s">
        <v>1406</v>
      </c>
      <c r="AE604" s="7">
        <v>0</v>
      </c>
      <c r="AF604" s="7">
        <v>0</v>
      </c>
      <c r="AG604" s="7">
        <v>0</v>
      </c>
      <c r="AH604" s="7">
        <v>0</v>
      </c>
      <c r="AI604" s="7">
        <v>0</v>
      </c>
      <c r="AJ604" s="7">
        <v>0</v>
      </c>
      <c r="AK604" s="7">
        <v>0</v>
      </c>
      <c r="AL604" s="7">
        <v>0</v>
      </c>
      <c r="AM604" s="7">
        <v>1</v>
      </c>
      <c r="AN604" s="7" t="s">
        <v>83</v>
      </c>
      <c r="AO604" s="7">
        <v>15</v>
      </c>
      <c r="AP604" s="7">
        <v>12160</v>
      </c>
      <c r="AQ604" s="7">
        <v>6160</v>
      </c>
      <c r="AS604" s="7" t="s">
        <v>1412</v>
      </c>
      <c r="AT604" s="7" t="s">
        <v>206</v>
      </c>
      <c r="AU604" s="7">
        <v>1246</v>
      </c>
      <c r="AV604" s="7">
        <v>0</v>
      </c>
      <c r="AW604" s="7">
        <v>0</v>
      </c>
      <c r="AX604" s="7">
        <v>0</v>
      </c>
      <c r="AY604" s="7">
        <v>0</v>
      </c>
    </row>
    <row r="605" spans="1:51" ht="13.5" customHeight="1" x14ac:dyDescent="0.25">
      <c r="A605" s="7" t="s">
        <v>1413</v>
      </c>
      <c r="B605" s="8"/>
      <c r="C605" s="8"/>
      <c r="D605" s="7" t="s">
        <v>120</v>
      </c>
      <c r="E605" s="7" t="s">
        <v>129</v>
      </c>
      <c r="F605" s="8"/>
      <c r="G605" s="8"/>
      <c r="H605" s="8"/>
      <c r="I605" s="8"/>
      <c r="J605" s="8"/>
      <c r="K605" s="8"/>
      <c r="L605" s="8"/>
      <c r="M605" s="8"/>
      <c r="N605" s="7">
        <v>15</v>
      </c>
      <c r="O605" s="7" t="s">
        <v>123</v>
      </c>
      <c r="P605" s="7">
        <v>30</v>
      </c>
      <c r="Q605" s="7" t="s">
        <v>1414</v>
      </c>
      <c r="R605" s="7">
        <v>12875</v>
      </c>
      <c r="S605" s="7" t="s">
        <v>185</v>
      </c>
      <c r="T605" s="7" t="s">
        <v>1406</v>
      </c>
      <c r="AE605" s="7">
        <v>0</v>
      </c>
      <c r="AF605" s="7">
        <v>0</v>
      </c>
      <c r="AG605" s="7">
        <v>0</v>
      </c>
      <c r="AH605" s="7">
        <v>0</v>
      </c>
      <c r="AI605" s="7">
        <v>0</v>
      </c>
      <c r="AJ605" s="7">
        <v>1</v>
      </c>
      <c r="AK605" s="7">
        <v>0</v>
      </c>
      <c r="AL605" s="7">
        <v>0</v>
      </c>
      <c r="AM605" s="7">
        <v>0</v>
      </c>
      <c r="AN605" s="7" t="s">
        <v>120</v>
      </c>
      <c r="AO605" s="7">
        <v>30</v>
      </c>
      <c r="AP605" s="7">
        <v>25400</v>
      </c>
      <c r="AQ605" s="7">
        <v>12875</v>
      </c>
      <c r="AS605" s="7" t="s">
        <v>1415</v>
      </c>
      <c r="AT605" s="7" t="s">
        <v>206</v>
      </c>
      <c r="AU605" s="7">
        <v>1247</v>
      </c>
      <c r="AV605" s="7">
        <v>0</v>
      </c>
      <c r="AW605" s="7">
        <v>0</v>
      </c>
      <c r="AX605" s="7">
        <v>0</v>
      </c>
      <c r="AY605" s="7">
        <v>0</v>
      </c>
    </row>
    <row r="606" spans="1:51" ht="13.5" customHeight="1" x14ac:dyDescent="0.25">
      <c r="A606" s="7" t="s">
        <v>1416</v>
      </c>
      <c r="B606" s="8"/>
      <c r="C606" s="8"/>
      <c r="D606" s="7" t="s">
        <v>83</v>
      </c>
      <c r="E606" s="7" t="s">
        <v>126</v>
      </c>
      <c r="F606" s="8"/>
      <c r="G606" s="8"/>
      <c r="H606" s="8"/>
      <c r="I606" s="8"/>
      <c r="J606" s="8"/>
      <c r="K606" s="8"/>
      <c r="L606" s="8"/>
      <c r="M606" s="8"/>
      <c r="N606" s="7">
        <v>5</v>
      </c>
      <c r="O606" s="7" t="s">
        <v>123</v>
      </c>
      <c r="P606" s="7">
        <v>15</v>
      </c>
      <c r="Q606" s="7" t="s">
        <v>1417</v>
      </c>
      <c r="R606" s="7">
        <v>9700</v>
      </c>
      <c r="S606" s="7" t="s">
        <v>185</v>
      </c>
      <c r="T606" s="7" t="s">
        <v>1406</v>
      </c>
      <c r="AE606" s="7">
        <v>0</v>
      </c>
      <c r="AF606" s="7">
        <v>0</v>
      </c>
      <c r="AG606" s="7">
        <v>0</v>
      </c>
      <c r="AH606" s="7">
        <v>1</v>
      </c>
      <c r="AI606" s="7">
        <v>0</v>
      </c>
      <c r="AJ606" s="7">
        <v>0</v>
      </c>
      <c r="AK606" s="7">
        <v>0</v>
      </c>
      <c r="AL606" s="7">
        <v>0</v>
      </c>
      <c r="AM606" s="7">
        <v>0</v>
      </c>
      <c r="AN606" s="7" t="s">
        <v>83</v>
      </c>
      <c r="AO606" s="7">
        <v>15</v>
      </c>
      <c r="AP606" s="7">
        <v>15200</v>
      </c>
      <c r="AQ606" s="7">
        <v>9700</v>
      </c>
      <c r="AS606" s="7" t="s">
        <v>1418</v>
      </c>
      <c r="AT606" s="7" t="s">
        <v>206</v>
      </c>
      <c r="AU606" s="7">
        <v>1248</v>
      </c>
      <c r="AV606" s="7">
        <v>0</v>
      </c>
      <c r="AW606" s="7">
        <v>0</v>
      </c>
      <c r="AX606" s="7">
        <v>0</v>
      </c>
      <c r="AY606" s="7">
        <v>0</v>
      </c>
    </row>
    <row r="607" spans="1:51" ht="13.5" customHeight="1" x14ac:dyDescent="0.25">
      <c r="A607" s="7" t="s">
        <v>1419</v>
      </c>
      <c r="B607" s="8"/>
      <c r="C607" s="8"/>
      <c r="D607" s="7" t="s">
        <v>91</v>
      </c>
      <c r="E607" s="7" t="s">
        <v>92</v>
      </c>
      <c r="F607" s="8"/>
      <c r="G607" s="8"/>
      <c r="H607" s="8"/>
      <c r="I607" s="8"/>
      <c r="J607" s="8"/>
      <c r="K607" s="8"/>
      <c r="L607" s="8"/>
      <c r="M607" s="8"/>
      <c r="N607" s="7">
        <v>9</v>
      </c>
      <c r="O607" s="7" t="s">
        <v>123</v>
      </c>
      <c r="P607" s="7">
        <v>30</v>
      </c>
      <c r="Q607" s="7" t="s">
        <v>1420</v>
      </c>
      <c r="R607" s="7">
        <v>12100</v>
      </c>
      <c r="S607" s="7" t="s">
        <v>185</v>
      </c>
      <c r="T607" s="7" t="s">
        <v>1406</v>
      </c>
      <c r="AE607" s="7">
        <v>0</v>
      </c>
      <c r="AF607" s="7">
        <v>0</v>
      </c>
      <c r="AG607" s="7">
        <v>0</v>
      </c>
      <c r="AH607" s="7">
        <v>0</v>
      </c>
      <c r="AI607" s="7">
        <v>0</v>
      </c>
      <c r="AJ607" s="7">
        <v>0</v>
      </c>
      <c r="AK607" s="7">
        <v>0</v>
      </c>
      <c r="AL607" s="7">
        <v>0</v>
      </c>
      <c r="AM607" s="7">
        <v>1</v>
      </c>
      <c r="AN607" s="7" t="s">
        <v>91</v>
      </c>
      <c r="AO607" s="7">
        <v>30</v>
      </c>
      <c r="AP607" s="7">
        <v>23850</v>
      </c>
      <c r="AQ607" s="7">
        <v>12100</v>
      </c>
      <c r="AS607" s="7" t="s">
        <v>1421</v>
      </c>
      <c r="AT607" s="7" t="s">
        <v>206</v>
      </c>
      <c r="AU607" s="7">
        <v>1249</v>
      </c>
      <c r="AV607" s="7">
        <v>0</v>
      </c>
      <c r="AW607" s="7">
        <v>0</v>
      </c>
      <c r="AX607" s="7">
        <v>0</v>
      </c>
      <c r="AY607" s="7">
        <v>0</v>
      </c>
    </row>
    <row r="608" spans="1:51" ht="13.5" customHeight="1" x14ac:dyDescent="0.25">
      <c r="A608" s="7" t="s">
        <v>1422</v>
      </c>
      <c r="B608" s="8"/>
      <c r="C608" s="8"/>
      <c r="D608" s="7" t="s">
        <v>120</v>
      </c>
      <c r="E608" s="7" t="s">
        <v>92</v>
      </c>
      <c r="F608" s="8"/>
      <c r="G608" s="8"/>
      <c r="H608" s="8"/>
      <c r="I608" s="8"/>
      <c r="J608" s="8"/>
      <c r="K608" s="8"/>
      <c r="L608" s="8"/>
      <c r="M608" s="8"/>
      <c r="N608" s="7">
        <v>13</v>
      </c>
      <c r="O608" s="7" t="s">
        <v>123</v>
      </c>
      <c r="P608" s="7">
        <v>15</v>
      </c>
      <c r="Q608" s="7" t="s">
        <v>1423</v>
      </c>
      <c r="R608" s="7">
        <v>9535</v>
      </c>
      <c r="S608" s="7" t="s">
        <v>185</v>
      </c>
      <c r="T608" s="7" t="s">
        <v>1406</v>
      </c>
      <c r="AE608" s="7">
        <v>0</v>
      </c>
      <c r="AF608" s="7">
        <v>0</v>
      </c>
      <c r="AG608" s="7">
        <v>0</v>
      </c>
      <c r="AH608" s="7">
        <v>0</v>
      </c>
      <c r="AI608" s="7">
        <v>0</v>
      </c>
      <c r="AJ608" s="7">
        <v>0</v>
      </c>
      <c r="AK608" s="7">
        <v>0</v>
      </c>
      <c r="AL608" s="7">
        <v>0</v>
      </c>
      <c r="AM608" s="7">
        <v>1</v>
      </c>
      <c r="AN608" s="7" t="s">
        <v>120</v>
      </c>
      <c r="AO608" s="7">
        <v>15</v>
      </c>
      <c r="AP608" s="7">
        <v>18910</v>
      </c>
      <c r="AQ608" s="7">
        <v>9535</v>
      </c>
      <c r="AS608" s="7" t="s">
        <v>1424</v>
      </c>
      <c r="AT608" s="7" t="s">
        <v>206</v>
      </c>
      <c r="AU608" s="7">
        <v>1250</v>
      </c>
      <c r="AV608" s="7">
        <v>0</v>
      </c>
      <c r="AW608" s="7">
        <v>0</v>
      </c>
      <c r="AX608" s="7">
        <v>0</v>
      </c>
      <c r="AY608" s="7">
        <v>0</v>
      </c>
    </row>
    <row r="609" spans="1:51" ht="13.5" customHeight="1" x14ac:dyDescent="0.25">
      <c r="A609" s="7" t="s">
        <v>1425</v>
      </c>
      <c r="B609" s="8"/>
      <c r="C609" s="8"/>
      <c r="D609" s="7" t="s">
        <v>83</v>
      </c>
      <c r="E609" s="7" t="s">
        <v>92</v>
      </c>
      <c r="F609" s="8"/>
      <c r="H609" s="8"/>
      <c r="I609" s="8"/>
      <c r="J609" s="8"/>
      <c r="K609" s="8"/>
      <c r="L609" s="7" t="s">
        <v>1027</v>
      </c>
      <c r="M609" s="8"/>
      <c r="N609" s="7">
        <v>5</v>
      </c>
      <c r="O609" s="7" t="s">
        <v>123</v>
      </c>
      <c r="P609" s="7">
        <v>20</v>
      </c>
      <c r="Q609" s="7" t="s">
        <v>1426</v>
      </c>
      <c r="R609" s="7">
        <v>11350</v>
      </c>
      <c r="S609" s="7" t="s">
        <v>185</v>
      </c>
      <c r="T609" s="7" t="s">
        <v>1406</v>
      </c>
      <c r="AE609" s="7">
        <v>0</v>
      </c>
      <c r="AF609" s="7">
        <v>0</v>
      </c>
      <c r="AG609" s="7">
        <v>0</v>
      </c>
      <c r="AH609" s="7">
        <v>0</v>
      </c>
      <c r="AI609" s="7">
        <v>0</v>
      </c>
      <c r="AJ609" s="7">
        <v>0</v>
      </c>
      <c r="AK609" s="7">
        <v>0</v>
      </c>
      <c r="AL609" s="7">
        <v>0</v>
      </c>
      <c r="AM609" s="7">
        <v>1</v>
      </c>
      <c r="AN609" s="7" t="s">
        <v>83</v>
      </c>
      <c r="AO609" s="7">
        <v>20</v>
      </c>
      <c r="AP609" s="7">
        <v>22400</v>
      </c>
      <c r="AQ609" s="7">
        <v>11350</v>
      </c>
      <c r="AS609" s="7" t="s">
        <v>1427</v>
      </c>
      <c r="AT609" s="7" t="s">
        <v>206</v>
      </c>
      <c r="AU609" s="7">
        <v>1251</v>
      </c>
      <c r="AV609" s="7">
        <v>0</v>
      </c>
      <c r="AW609" s="7">
        <v>0</v>
      </c>
      <c r="AX609" s="7">
        <v>0</v>
      </c>
      <c r="AY609" s="7">
        <v>0</v>
      </c>
    </row>
    <row r="610" spans="1:51" ht="13.5" customHeight="1" x14ac:dyDescent="0.25">
      <c r="A610" s="7" t="s">
        <v>1428</v>
      </c>
      <c r="B610" s="8"/>
      <c r="C610" s="8"/>
      <c r="D610" s="7" t="s">
        <v>120</v>
      </c>
      <c r="E610" s="7" t="s">
        <v>157</v>
      </c>
      <c r="F610" s="8"/>
      <c r="G610" s="8"/>
      <c r="H610" s="8"/>
      <c r="I610" s="8"/>
      <c r="J610" s="8"/>
      <c r="K610" s="8"/>
      <c r="L610" s="8"/>
      <c r="M610" s="8"/>
      <c r="N610" s="7">
        <v>15</v>
      </c>
      <c r="O610" s="7" t="s">
        <v>123</v>
      </c>
      <c r="P610" s="7">
        <v>50</v>
      </c>
      <c r="Q610" s="7" t="s">
        <v>1429</v>
      </c>
      <c r="R610" s="7">
        <v>41000</v>
      </c>
      <c r="S610" s="7" t="s">
        <v>185</v>
      </c>
      <c r="T610" s="7" t="s">
        <v>1406</v>
      </c>
      <c r="AE610" s="7">
        <v>0</v>
      </c>
      <c r="AF610" s="7">
        <v>0</v>
      </c>
      <c r="AG610" s="7">
        <v>0</v>
      </c>
      <c r="AH610" s="7">
        <v>0</v>
      </c>
      <c r="AI610" s="7">
        <v>0</v>
      </c>
      <c r="AJ610" s="7">
        <v>0</v>
      </c>
      <c r="AK610" s="7">
        <v>1</v>
      </c>
      <c r="AL610" s="7">
        <v>0</v>
      </c>
      <c r="AM610" s="7">
        <v>0</v>
      </c>
      <c r="AN610" s="7" t="s">
        <v>120</v>
      </c>
      <c r="AO610" s="7">
        <v>50</v>
      </c>
      <c r="AP610" s="7">
        <v>81250</v>
      </c>
      <c r="AQ610" s="7">
        <v>41000</v>
      </c>
      <c r="AS610" s="7" t="s">
        <v>1430</v>
      </c>
      <c r="AT610" s="7" t="s">
        <v>206</v>
      </c>
      <c r="AU610" s="7">
        <v>1252</v>
      </c>
      <c r="AV610" s="7">
        <v>0</v>
      </c>
      <c r="AW610" s="7">
        <v>0</v>
      </c>
      <c r="AX610" s="7">
        <v>0</v>
      </c>
      <c r="AY610" s="7">
        <v>0</v>
      </c>
    </row>
    <row r="611" spans="1:51" ht="13.5" customHeight="1" x14ac:dyDescent="0.25">
      <c r="A611" s="7" t="s">
        <v>1431</v>
      </c>
      <c r="B611" s="8"/>
      <c r="C611" s="8"/>
      <c r="D611" s="7" t="s">
        <v>120</v>
      </c>
      <c r="E611" s="7" t="s">
        <v>84</v>
      </c>
      <c r="G611" s="8"/>
      <c r="H611" s="8"/>
      <c r="I611" s="8"/>
      <c r="J611" s="8"/>
      <c r="K611" s="7" t="s">
        <v>284</v>
      </c>
      <c r="L611" s="8"/>
      <c r="M611" s="8"/>
      <c r="N611" s="7">
        <v>13</v>
      </c>
      <c r="O611" s="7" t="s">
        <v>123</v>
      </c>
      <c r="P611" s="7">
        <v>50</v>
      </c>
      <c r="Q611" s="7" t="s">
        <v>1432</v>
      </c>
      <c r="R611" s="7">
        <v>26955</v>
      </c>
      <c r="S611" s="7" t="s">
        <v>185</v>
      </c>
      <c r="T611" s="7" t="s">
        <v>1406</v>
      </c>
      <c r="AE611" s="7">
        <v>0</v>
      </c>
      <c r="AF611" s="7">
        <v>0</v>
      </c>
      <c r="AG611" s="7">
        <v>0</v>
      </c>
      <c r="AH611" s="7">
        <v>0</v>
      </c>
      <c r="AI611" s="7">
        <v>0</v>
      </c>
      <c r="AJ611" s="7">
        <v>0</v>
      </c>
      <c r="AK611" s="7">
        <v>0</v>
      </c>
      <c r="AL611" s="7">
        <v>1</v>
      </c>
      <c r="AM611" s="7">
        <v>0</v>
      </c>
      <c r="AN611" s="7" t="s">
        <v>120</v>
      </c>
      <c r="AO611" s="7">
        <v>50</v>
      </c>
      <c r="AP611" s="7">
        <v>52260</v>
      </c>
      <c r="AQ611" s="7">
        <v>26955</v>
      </c>
      <c r="AS611" s="7" t="s">
        <v>1433</v>
      </c>
      <c r="AT611" s="7" t="s">
        <v>206</v>
      </c>
      <c r="AU611" s="7">
        <v>1253</v>
      </c>
      <c r="AV611" s="7">
        <v>0</v>
      </c>
      <c r="AW611" s="7">
        <v>0</v>
      </c>
      <c r="AX611" s="7">
        <v>0</v>
      </c>
      <c r="AY611" s="7">
        <v>0</v>
      </c>
    </row>
    <row r="612" spans="1:51" ht="13.5" customHeight="1" x14ac:dyDescent="0.25">
      <c r="A612" s="7" t="s">
        <v>1434</v>
      </c>
      <c r="B612" s="8"/>
      <c r="C612" s="8"/>
      <c r="D612" s="7" t="s">
        <v>83</v>
      </c>
      <c r="E612" s="7" t="s">
        <v>92</v>
      </c>
      <c r="F612" s="8"/>
      <c r="G612" s="8"/>
      <c r="H612" s="8"/>
      <c r="I612" s="8"/>
      <c r="J612" s="8"/>
      <c r="K612" s="8"/>
      <c r="L612" s="8"/>
      <c r="M612" s="8"/>
      <c r="N612" s="7">
        <v>5</v>
      </c>
      <c r="O612" s="7" t="s">
        <v>123</v>
      </c>
      <c r="P612" s="7">
        <v>15</v>
      </c>
      <c r="Q612" s="7" t="s">
        <v>1435</v>
      </c>
      <c r="R612" s="7">
        <v>5660</v>
      </c>
      <c r="S612" s="7" t="s">
        <v>185</v>
      </c>
      <c r="T612" s="7" t="s">
        <v>1406</v>
      </c>
      <c r="AE612" s="7">
        <v>0</v>
      </c>
      <c r="AF612" s="7">
        <v>0</v>
      </c>
      <c r="AG612" s="7">
        <v>0</v>
      </c>
      <c r="AH612" s="7">
        <v>0</v>
      </c>
      <c r="AI612" s="7">
        <v>0</v>
      </c>
      <c r="AJ612" s="7">
        <v>0</v>
      </c>
      <c r="AK612" s="7">
        <v>0</v>
      </c>
      <c r="AL612" s="7">
        <v>0</v>
      </c>
      <c r="AM612" s="7">
        <v>1</v>
      </c>
      <c r="AN612" s="7" t="s">
        <v>83</v>
      </c>
      <c r="AO612" s="7">
        <v>15</v>
      </c>
      <c r="AP612" s="7">
        <v>11160</v>
      </c>
      <c r="AQ612" s="7">
        <v>5660</v>
      </c>
      <c r="AS612" s="7" t="s">
        <v>1436</v>
      </c>
      <c r="AT612" s="7" t="s">
        <v>206</v>
      </c>
      <c r="AU612" s="7">
        <v>1254</v>
      </c>
      <c r="AV612" s="7">
        <v>0</v>
      </c>
      <c r="AW612" s="7">
        <v>0</v>
      </c>
      <c r="AX612" s="7">
        <v>0</v>
      </c>
      <c r="AY612" s="7">
        <v>0</v>
      </c>
    </row>
    <row r="613" spans="1:51" ht="13.5" customHeight="1" x14ac:dyDescent="0.25">
      <c r="A613" s="7" t="s">
        <v>1437</v>
      </c>
      <c r="B613" s="8"/>
      <c r="C613" s="8"/>
      <c r="D613" s="7" t="s">
        <v>91</v>
      </c>
      <c r="E613" s="7" t="s">
        <v>92</v>
      </c>
      <c r="F613" s="8"/>
      <c r="G613" s="8"/>
      <c r="H613" s="8"/>
      <c r="I613" s="8"/>
      <c r="J613" s="8"/>
      <c r="K613" s="8"/>
      <c r="L613" s="8"/>
      <c r="M613" s="8"/>
      <c r="N613" s="7">
        <v>9</v>
      </c>
      <c r="O613" s="7" t="s">
        <v>123</v>
      </c>
      <c r="P613" s="7" t="s">
        <v>265</v>
      </c>
      <c r="Q613" s="7" t="s">
        <v>1438</v>
      </c>
      <c r="R613" s="7">
        <v>6150</v>
      </c>
      <c r="S613" s="7" t="s">
        <v>185</v>
      </c>
      <c r="T613" s="7" t="s">
        <v>1406</v>
      </c>
      <c r="AE613" s="7">
        <v>0</v>
      </c>
      <c r="AF613" s="7">
        <v>0</v>
      </c>
      <c r="AG613" s="7">
        <v>0</v>
      </c>
      <c r="AH613" s="7">
        <v>0</v>
      </c>
      <c r="AI613" s="7">
        <v>0</v>
      </c>
      <c r="AJ613" s="7">
        <v>0</v>
      </c>
      <c r="AK613" s="7">
        <v>0</v>
      </c>
      <c r="AL613" s="7">
        <v>0</v>
      </c>
      <c r="AM613" s="7">
        <v>1</v>
      </c>
      <c r="AN613" s="7" t="s">
        <v>91</v>
      </c>
      <c r="AO613" s="7">
        <v>0</v>
      </c>
      <c r="AP613" s="7">
        <v>10650</v>
      </c>
      <c r="AQ613" s="7">
        <v>6150</v>
      </c>
      <c r="AS613" s="7" t="s">
        <v>1439</v>
      </c>
      <c r="AT613" s="7" t="s">
        <v>206</v>
      </c>
      <c r="AU613" s="7">
        <v>1255</v>
      </c>
      <c r="AV613" s="7">
        <v>0</v>
      </c>
      <c r="AW613" s="7">
        <v>0</v>
      </c>
      <c r="AX613" s="7">
        <v>0</v>
      </c>
      <c r="AY613" s="7">
        <v>0</v>
      </c>
    </row>
    <row r="614" spans="1:51" ht="13.5" customHeight="1" x14ac:dyDescent="0.25">
      <c r="A614" s="7" t="s">
        <v>1440</v>
      </c>
      <c r="B614" s="8"/>
      <c r="C614" s="8"/>
      <c r="D614" s="7" t="s">
        <v>91</v>
      </c>
      <c r="E614" s="7" t="s">
        <v>126</v>
      </c>
      <c r="F614" s="8"/>
      <c r="G614" s="8"/>
      <c r="H614" s="8"/>
      <c r="I614" s="8"/>
      <c r="J614" s="8"/>
      <c r="K614" s="8"/>
      <c r="L614" s="8"/>
      <c r="M614" s="8"/>
      <c r="N614" s="7">
        <v>10</v>
      </c>
      <c r="O614" s="7" t="s">
        <v>123</v>
      </c>
      <c r="P614" s="7">
        <v>50</v>
      </c>
      <c r="Q614" s="7" t="s">
        <v>1441</v>
      </c>
      <c r="R614" s="7">
        <v>7650</v>
      </c>
      <c r="S614" s="7" t="s">
        <v>185</v>
      </c>
      <c r="T614" s="7" t="s">
        <v>1406</v>
      </c>
      <c r="AE614" s="7">
        <v>0</v>
      </c>
      <c r="AF614" s="7">
        <v>0</v>
      </c>
      <c r="AG614" s="7">
        <v>0</v>
      </c>
      <c r="AH614" s="7">
        <v>1</v>
      </c>
      <c r="AI614" s="7">
        <v>0</v>
      </c>
      <c r="AJ614" s="7">
        <v>0</v>
      </c>
      <c r="AK614" s="7">
        <v>0</v>
      </c>
      <c r="AL614" s="7">
        <v>0</v>
      </c>
      <c r="AM614" s="7">
        <v>0</v>
      </c>
      <c r="AN614" s="7" t="s">
        <v>91</v>
      </c>
      <c r="AO614" s="7">
        <v>50</v>
      </c>
      <c r="AP614" s="7">
        <v>12650</v>
      </c>
      <c r="AQ614" s="7">
        <v>7650</v>
      </c>
      <c r="AS614" s="7" t="s">
        <v>1442</v>
      </c>
      <c r="AT614" s="7" t="s">
        <v>206</v>
      </c>
      <c r="AU614" s="7">
        <v>1256</v>
      </c>
      <c r="AV614" s="7">
        <v>0</v>
      </c>
      <c r="AW614" s="7">
        <v>0</v>
      </c>
      <c r="AX614" s="7">
        <v>0</v>
      </c>
      <c r="AY614" s="7">
        <v>0</v>
      </c>
    </row>
    <row r="615" spans="1:51" ht="13.5" customHeight="1" x14ac:dyDescent="0.25">
      <c r="A615" s="7" t="s">
        <v>1443</v>
      </c>
      <c r="B615" s="8"/>
      <c r="C615" s="8"/>
      <c r="D615" s="7" t="s">
        <v>91</v>
      </c>
      <c r="E615" s="7" t="s">
        <v>157</v>
      </c>
      <c r="F615" s="8"/>
      <c r="G615" s="8"/>
      <c r="H615" s="8"/>
      <c r="I615" s="8"/>
      <c r="J615" s="8"/>
      <c r="K615" s="8"/>
      <c r="L615" s="8"/>
      <c r="M615" s="8"/>
      <c r="N615" s="7">
        <v>11</v>
      </c>
      <c r="O615" s="7" t="s">
        <v>123</v>
      </c>
      <c r="P615" s="7">
        <v>35</v>
      </c>
      <c r="Q615" s="7" t="s">
        <v>1444</v>
      </c>
      <c r="R615" s="7">
        <v>12900</v>
      </c>
      <c r="S615" s="7" t="s">
        <v>185</v>
      </c>
      <c r="T615" s="7" t="s">
        <v>1406</v>
      </c>
      <c r="AE615" s="7">
        <v>0</v>
      </c>
      <c r="AF615" s="7">
        <v>0</v>
      </c>
      <c r="AG615" s="7">
        <v>0</v>
      </c>
      <c r="AH615" s="7">
        <v>0</v>
      </c>
      <c r="AI615" s="7">
        <v>0</v>
      </c>
      <c r="AJ615" s="7">
        <v>0</v>
      </c>
      <c r="AK615" s="7">
        <v>1</v>
      </c>
      <c r="AL615" s="7">
        <v>0</v>
      </c>
      <c r="AM615" s="7">
        <v>0</v>
      </c>
      <c r="AN615" s="7" t="s">
        <v>91</v>
      </c>
      <c r="AO615" s="7">
        <v>35</v>
      </c>
      <c r="AP615" s="7">
        <v>25400</v>
      </c>
      <c r="AQ615" s="7">
        <v>12900</v>
      </c>
      <c r="AS615" s="7" t="s">
        <v>1445</v>
      </c>
      <c r="AT615" s="7" t="s">
        <v>206</v>
      </c>
      <c r="AU615" s="7">
        <v>1257</v>
      </c>
      <c r="AV615" s="7">
        <v>0</v>
      </c>
      <c r="AW615" s="7">
        <v>0</v>
      </c>
      <c r="AX615" s="7">
        <v>0</v>
      </c>
      <c r="AY615" s="7">
        <v>0</v>
      </c>
    </row>
    <row r="616" spans="1:51" ht="13.5" customHeight="1" x14ac:dyDescent="0.25">
      <c r="A616" s="7" t="s">
        <v>1446</v>
      </c>
      <c r="B616" s="8"/>
      <c r="C616" s="8"/>
      <c r="D616" s="7" t="s">
        <v>120</v>
      </c>
      <c r="E616" s="7" t="s">
        <v>92</v>
      </c>
      <c r="F616" s="8"/>
      <c r="G616" s="8"/>
      <c r="H616" s="8"/>
      <c r="I616" s="8"/>
      <c r="J616" s="8"/>
      <c r="K616" s="8"/>
      <c r="L616" s="8"/>
      <c r="M616" s="8"/>
      <c r="N616" s="7">
        <v>15</v>
      </c>
      <c r="O616" s="7" t="s">
        <v>123</v>
      </c>
      <c r="P616" s="7">
        <v>25</v>
      </c>
      <c r="Q616" s="7" t="s">
        <v>617</v>
      </c>
      <c r="R616" s="7">
        <v>19660</v>
      </c>
      <c r="S616" s="7" t="s">
        <v>185</v>
      </c>
      <c r="T616" s="7" t="s">
        <v>1406</v>
      </c>
      <c r="AE616" s="7">
        <v>0</v>
      </c>
      <c r="AF616" s="7">
        <v>0</v>
      </c>
      <c r="AG616" s="7">
        <v>0</v>
      </c>
      <c r="AH616" s="7">
        <v>0</v>
      </c>
      <c r="AI616" s="7">
        <v>0</v>
      </c>
      <c r="AJ616" s="7">
        <v>0</v>
      </c>
      <c r="AK616" s="7">
        <v>0</v>
      </c>
      <c r="AL616" s="7">
        <v>0</v>
      </c>
      <c r="AM616" s="7">
        <v>1</v>
      </c>
      <c r="AN616" s="7" t="s">
        <v>120</v>
      </c>
      <c r="AO616" s="7">
        <v>25</v>
      </c>
      <c r="AP616" s="7">
        <v>39165</v>
      </c>
      <c r="AQ616" s="7">
        <v>19660</v>
      </c>
      <c r="AS616" s="7" t="s">
        <v>619</v>
      </c>
      <c r="AT616" s="7" t="s">
        <v>206</v>
      </c>
      <c r="AU616" s="7">
        <v>1258</v>
      </c>
      <c r="AV616" s="7">
        <v>0</v>
      </c>
      <c r="AW616" s="7">
        <v>0</v>
      </c>
      <c r="AX616" s="7">
        <v>0</v>
      </c>
      <c r="AY616" s="7">
        <v>0</v>
      </c>
    </row>
    <row r="617" spans="1:51" ht="13.5" customHeight="1" x14ac:dyDescent="0.25">
      <c r="A617" s="7" t="s">
        <v>1447</v>
      </c>
      <c r="B617" s="8"/>
      <c r="C617" s="8"/>
      <c r="D617" s="7" t="s">
        <v>120</v>
      </c>
      <c r="E617" s="7" t="s">
        <v>92</v>
      </c>
      <c r="F617" s="8"/>
      <c r="G617" s="8"/>
      <c r="H617" s="8"/>
      <c r="I617" s="8"/>
      <c r="J617" s="8"/>
      <c r="K617" s="8"/>
      <c r="L617" s="8"/>
      <c r="M617" s="8"/>
      <c r="N617" s="7">
        <v>15</v>
      </c>
      <c r="O617" s="7" t="s">
        <v>123</v>
      </c>
      <c r="P617" s="7">
        <v>25</v>
      </c>
      <c r="Q617" s="7" t="s">
        <v>617</v>
      </c>
      <c r="R617" s="7">
        <v>23415</v>
      </c>
      <c r="S617" s="7" t="s">
        <v>185</v>
      </c>
      <c r="T617" s="7" t="s">
        <v>1406</v>
      </c>
      <c r="AE617" s="7">
        <v>0</v>
      </c>
      <c r="AF617" s="7">
        <v>0</v>
      </c>
      <c r="AG617" s="7">
        <v>0</v>
      </c>
      <c r="AH617" s="7">
        <v>0</v>
      </c>
      <c r="AI617" s="7">
        <v>0</v>
      </c>
      <c r="AJ617" s="7">
        <v>0</v>
      </c>
      <c r="AK617" s="7">
        <v>0</v>
      </c>
      <c r="AL617" s="7">
        <v>0</v>
      </c>
      <c r="AM617" s="7">
        <v>1</v>
      </c>
      <c r="AN617" s="7" t="s">
        <v>120</v>
      </c>
      <c r="AO617" s="7">
        <v>25</v>
      </c>
      <c r="AP617" s="7">
        <v>46665</v>
      </c>
      <c r="AQ617" s="7">
        <v>23415</v>
      </c>
      <c r="AS617" s="7" t="s">
        <v>619</v>
      </c>
      <c r="AT617" s="7" t="s">
        <v>206</v>
      </c>
      <c r="AU617" s="7">
        <v>1259</v>
      </c>
      <c r="AV617" s="7">
        <v>0</v>
      </c>
      <c r="AW617" s="7">
        <v>0</v>
      </c>
      <c r="AX617" s="7">
        <v>0</v>
      </c>
      <c r="AY617" s="7">
        <v>0</v>
      </c>
    </row>
    <row r="618" spans="1:51" ht="13.5" customHeight="1" x14ac:dyDescent="0.25">
      <c r="A618" s="7" t="s">
        <v>1448</v>
      </c>
      <c r="B618" s="8"/>
      <c r="C618" s="8"/>
      <c r="D618" s="7" t="s">
        <v>120</v>
      </c>
      <c r="E618" s="7" t="s">
        <v>92</v>
      </c>
      <c r="F618" s="8"/>
      <c r="G618" s="8"/>
      <c r="H618" s="8"/>
      <c r="I618" s="8"/>
      <c r="J618" s="8"/>
      <c r="K618" s="8"/>
      <c r="L618" s="8"/>
      <c r="M618" s="8"/>
      <c r="N618" s="7">
        <v>15</v>
      </c>
      <c r="O618" s="7" t="s">
        <v>123</v>
      </c>
      <c r="P618" s="7">
        <v>25</v>
      </c>
      <c r="Q618" s="7" t="s">
        <v>617</v>
      </c>
      <c r="R618" s="7">
        <v>27165</v>
      </c>
      <c r="S618" s="7" t="s">
        <v>185</v>
      </c>
      <c r="T618" s="7" t="s">
        <v>1406</v>
      </c>
      <c r="AE618" s="7">
        <v>0</v>
      </c>
      <c r="AF618" s="7">
        <v>0</v>
      </c>
      <c r="AG618" s="7">
        <v>0</v>
      </c>
      <c r="AH618" s="7">
        <v>0</v>
      </c>
      <c r="AI618" s="7">
        <v>0</v>
      </c>
      <c r="AJ618" s="7">
        <v>0</v>
      </c>
      <c r="AK618" s="7">
        <v>0</v>
      </c>
      <c r="AL618" s="7">
        <v>0</v>
      </c>
      <c r="AM618" s="7">
        <v>1</v>
      </c>
      <c r="AN618" s="7" t="s">
        <v>120</v>
      </c>
      <c r="AO618" s="7">
        <v>25</v>
      </c>
      <c r="AP618" s="7">
        <v>54165</v>
      </c>
      <c r="AQ618" s="7">
        <v>27165</v>
      </c>
      <c r="AS618" s="7" t="s">
        <v>619</v>
      </c>
      <c r="AT618" s="7" t="s">
        <v>206</v>
      </c>
      <c r="AU618" s="7">
        <v>1260</v>
      </c>
      <c r="AV618" s="7">
        <v>0</v>
      </c>
      <c r="AW618" s="7">
        <v>0</v>
      </c>
      <c r="AX618" s="7">
        <v>0</v>
      </c>
      <c r="AY618" s="7">
        <v>0</v>
      </c>
    </row>
    <row r="619" spans="1:51" ht="13.5" customHeight="1" x14ac:dyDescent="0.25">
      <c r="A619" s="7" t="s">
        <v>1449</v>
      </c>
      <c r="B619" s="8"/>
      <c r="C619" s="8"/>
      <c r="D619" s="7" t="s">
        <v>120</v>
      </c>
      <c r="E619" s="7" t="s">
        <v>92</v>
      </c>
      <c r="F619" s="8"/>
      <c r="G619" s="8"/>
      <c r="H619" s="8"/>
      <c r="I619" s="8"/>
      <c r="J619" s="8"/>
      <c r="K619" s="8"/>
      <c r="L619" s="8"/>
      <c r="M619" s="8"/>
      <c r="N619" s="7">
        <v>15</v>
      </c>
      <c r="O619" s="7" t="s">
        <v>123</v>
      </c>
      <c r="P619" s="7">
        <v>25</v>
      </c>
      <c r="Q619" s="7" t="s">
        <v>617</v>
      </c>
      <c r="R619" s="7">
        <v>27165</v>
      </c>
      <c r="S619" s="7" t="s">
        <v>185</v>
      </c>
      <c r="T619" s="7" t="s">
        <v>1406</v>
      </c>
      <c r="AE619" s="7">
        <v>0</v>
      </c>
      <c r="AF619" s="7">
        <v>0</v>
      </c>
      <c r="AG619" s="7">
        <v>0</v>
      </c>
      <c r="AH619" s="7">
        <v>0</v>
      </c>
      <c r="AI619" s="7">
        <v>0</v>
      </c>
      <c r="AJ619" s="7">
        <v>0</v>
      </c>
      <c r="AK619" s="7">
        <v>0</v>
      </c>
      <c r="AL619" s="7">
        <v>0</v>
      </c>
      <c r="AM619" s="7">
        <v>1</v>
      </c>
      <c r="AN619" s="7" t="s">
        <v>120</v>
      </c>
      <c r="AO619" s="7">
        <v>25</v>
      </c>
      <c r="AP619" s="7">
        <v>54165</v>
      </c>
      <c r="AQ619" s="7">
        <v>27165</v>
      </c>
      <c r="AS619" s="7" t="s">
        <v>619</v>
      </c>
      <c r="AT619" s="7" t="s">
        <v>206</v>
      </c>
      <c r="AU619" s="7">
        <v>1261</v>
      </c>
      <c r="AV619" s="7">
        <v>0</v>
      </c>
      <c r="AW619" s="7">
        <v>0</v>
      </c>
      <c r="AX619" s="7">
        <v>0</v>
      </c>
      <c r="AY619" s="7">
        <v>0</v>
      </c>
    </row>
    <row r="620" spans="1:51" ht="13.5" customHeight="1" x14ac:dyDescent="0.25">
      <c r="A620" s="7" t="s">
        <v>1450</v>
      </c>
      <c r="B620" s="8"/>
      <c r="C620" s="8"/>
      <c r="D620" s="7" t="s">
        <v>120</v>
      </c>
      <c r="E620" s="7" t="s">
        <v>92</v>
      </c>
      <c r="F620" s="8"/>
      <c r="G620" s="8"/>
      <c r="H620" s="8"/>
      <c r="I620" s="8"/>
      <c r="J620" s="8"/>
      <c r="K620" s="8"/>
      <c r="L620" s="8"/>
      <c r="M620" s="8"/>
      <c r="N620" s="7">
        <v>15</v>
      </c>
      <c r="O620" s="7" t="s">
        <v>123</v>
      </c>
      <c r="P620" s="7">
        <v>25</v>
      </c>
      <c r="Q620" s="7" t="s">
        <v>617</v>
      </c>
      <c r="R620" s="7">
        <v>27165</v>
      </c>
      <c r="S620" s="7" t="s">
        <v>185</v>
      </c>
      <c r="T620" s="7" t="s">
        <v>1406</v>
      </c>
      <c r="AE620" s="7">
        <v>0</v>
      </c>
      <c r="AF620" s="7">
        <v>0</v>
      </c>
      <c r="AG620" s="7">
        <v>0</v>
      </c>
      <c r="AH620" s="7">
        <v>0</v>
      </c>
      <c r="AI620" s="7">
        <v>0</v>
      </c>
      <c r="AJ620" s="7">
        <v>0</v>
      </c>
      <c r="AK620" s="7">
        <v>0</v>
      </c>
      <c r="AL620" s="7">
        <v>0</v>
      </c>
      <c r="AM620" s="7">
        <v>1</v>
      </c>
      <c r="AN620" s="7" t="s">
        <v>120</v>
      </c>
      <c r="AO620" s="7">
        <v>25</v>
      </c>
      <c r="AP620" s="7">
        <v>54165</v>
      </c>
      <c r="AQ620" s="7">
        <v>27165</v>
      </c>
      <c r="AS620" s="7" t="s">
        <v>619</v>
      </c>
      <c r="AT620" s="7" t="s">
        <v>206</v>
      </c>
      <c r="AU620" s="7">
        <v>1262</v>
      </c>
      <c r="AV620" s="7">
        <v>0</v>
      </c>
      <c r="AW620" s="7">
        <v>0</v>
      </c>
      <c r="AX620" s="7">
        <v>0</v>
      </c>
      <c r="AY620" s="7">
        <v>0</v>
      </c>
    </row>
    <row r="621" spans="1:51" ht="13.5" customHeight="1" x14ac:dyDescent="0.25">
      <c r="A621" s="7" t="s">
        <v>1451</v>
      </c>
      <c r="B621" s="8"/>
      <c r="C621" s="8"/>
      <c r="D621" s="7" t="s">
        <v>120</v>
      </c>
      <c r="E621" s="7" t="s">
        <v>92</v>
      </c>
      <c r="F621" s="8"/>
      <c r="G621" s="8"/>
      <c r="H621" s="8"/>
      <c r="I621" s="8"/>
      <c r="J621" s="8"/>
      <c r="K621" s="8"/>
      <c r="L621" s="8"/>
      <c r="M621" s="8"/>
      <c r="N621" s="7">
        <v>15</v>
      </c>
      <c r="O621" s="7" t="s">
        <v>123</v>
      </c>
      <c r="P621" s="7">
        <v>25</v>
      </c>
      <c r="Q621" s="7" t="s">
        <v>617</v>
      </c>
      <c r="R621" s="7">
        <v>29665</v>
      </c>
      <c r="S621" s="7" t="s">
        <v>185</v>
      </c>
      <c r="T621" s="7" t="s">
        <v>1406</v>
      </c>
      <c r="AE621" s="7">
        <v>0</v>
      </c>
      <c r="AF621" s="7">
        <v>0</v>
      </c>
      <c r="AG621" s="7">
        <v>0</v>
      </c>
      <c r="AH621" s="7">
        <v>0</v>
      </c>
      <c r="AI621" s="7">
        <v>0</v>
      </c>
      <c r="AJ621" s="7">
        <v>0</v>
      </c>
      <c r="AK621" s="7">
        <v>0</v>
      </c>
      <c r="AL621" s="7">
        <v>0</v>
      </c>
      <c r="AM621" s="7">
        <v>1</v>
      </c>
      <c r="AN621" s="7" t="s">
        <v>120</v>
      </c>
      <c r="AO621" s="7">
        <v>25</v>
      </c>
      <c r="AP621" s="7">
        <v>59165</v>
      </c>
      <c r="AQ621" s="7">
        <v>29665</v>
      </c>
      <c r="AS621" s="7" t="s">
        <v>619</v>
      </c>
      <c r="AT621" s="7" t="s">
        <v>206</v>
      </c>
      <c r="AU621" s="7">
        <v>1263</v>
      </c>
      <c r="AV621" s="7">
        <v>0</v>
      </c>
      <c r="AW621" s="7">
        <v>0</v>
      </c>
      <c r="AX621" s="7">
        <v>0</v>
      </c>
      <c r="AY621" s="7">
        <v>0</v>
      </c>
    </row>
    <row r="622" spans="1:51" ht="13.5" customHeight="1" x14ac:dyDescent="0.25">
      <c r="A622" s="7" t="s">
        <v>1452</v>
      </c>
      <c r="B622" s="8"/>
      <c r="C622" s="8"/>
      <c r="D622" s="7" t="s">
        <v>120</v>
      </c>
      <c r="E622" s="7" t="s">
        <v>92</v>
      </c>
      <c r="F622" s="8"/>
      <c r="G622" s="8"/>
      <c r="H622" s="8"/>
      <c r="I622" s="8"/>
      <c r="J622" s="8"/>
      <c r="K622" s="8"/>
      <c r="L622" s="8"/>
      <c r="M622" s="8"/>
      <c r="N622" s="7">
        <v>15</v>
      </c>
      <c r="O622" s="7" t="s">
        <v>123</v>
      </c>
      <c r="P622" s="7">
        <v>25</v>
      </c>
      <c r="Q622" s="7" t="s">
        <v>623</v>
      </c>
      <c r="R622" s="7">
        <v>34665</v>
      </c>
      <c r="S622" s="7" t="s">
        <v>185</v>
      </c>
      <c r="T622" s="7" t="s">
        <v>1406</v>
      </c>
      <c r="AE622" s="7">
        <v>0</v>
      </c>
      <c r="AF622" s="7">
        <v>0</v>
      </c>
      <c r="AG622" s="7">
        <v>0</v>
      </c>
      <c r="AH622" s="7">
        <v>0</v>
      </c>
      <c r="AI622" s="7">
        <v>0</v>
      </c>
      <c r="AJ622" s="7">
        <v>0</v>
      </c>
      <c r="AK622" s="7">
        <v>0</v>
      </c>
      <c r="AL622" s="7">
        <v>0</v>
      </c>
      <c r="AM622" s="7">
        <v>1</v>
      </c>
      <c r="AN622" s="7" t="s">
        <v>120</v>
      </c>
      <c r="AO622" s="7">
        <v>25</v>
      </c>
      <c r="AP622" s="7">
        <v>69165</v>
      </c>
      <c r="AQ622" s="7">
        <v>34665</v>
      </c>
      <c r="AS622" s="7" t="s">
        <v>619</v>
      </c>
      <c r="AT622" s="7" t="s">
        <v>206</v>
      </c>
      <c r="AU622" s="7">
        <v>1264</v>
      </c>
      <c r="AV622" s="7">
        <v>0</v>
      </c>
      <c r="AW622" s="7">
        <v>0</v>
      </c>
      <c r="AX622" s="7">
        <v>0</v>
      </c>
      <c r="AY622" s="7">
        <v>0</v>
      </c>
    </row>
    <row r="623" spans="1:51" ht="13.5" customHeight="1" x14ac:dyDescent="0.25">
      <c r="A623" s="7" t="s">
        <v>1453</v>
      </c>
      <c r="B623" s="8"/>
      <c r="C623" s="8"/>
      <c r="D623" s="7" t="s">
        <v>120</v>
      </c>
      <c r="E623" s="7" t="s">
        <v>92</v>
      </c>
      <c r="F623" s="8"/>
      <c r="G623" s="8"/>
      <c r="H623" s="8"/>
      <c r="I623" s="8"/>
      <c r="J623" s="8"/>
      <c r="K623" s="8"/>
      <c r="L623" s="8"/>
      <c r="M623" s="8"/>
      <c r="N623" s="7">
        <v>15</v>
      </c>
      <c r="O623" s="7" t="s">
        <v>123</v>
      </c>
      <c r="P623" s="7">
        <v>25</v>
      </c>
      <c r="Q623" s="7" t="s">
        <v>623</v>
      </c>
      <c r="R623" s="7">
        <v>38415</v>
      </c>
      <c r="S623" s="7" t="s">
        <v>185</v>
      </c>
      <c r="T623" s="7" t="s">
        <v>1406</v>
      </c>
      <c r="AE623" s="7">
        <v>0</v>
      </c>
      <c r="AF623" s="7">
        <v>0</v>
      </c>
      <c r="AG623" s="7">
        <v>0</v>
      </c>
      <c r="AH623" s="7">
        <v>0</v>
      </c>
      <c r="AI623" s="7">
        <v>0</v>
      </c>
      <c r="AJ623" s="7">
        <v>0</v>
      </c>
      <c r="AK623" s="7">
        <v>0</v>
      </c>
      <c r="AL623" s="7">
        <v>0</v>
      </c>
      <c r="AM623" s="7">
        <v>1</v>
      </c>
      <c r="AN623" s="7" t="s">
        <v>120</v>
      </c>
      <c r="AO623" s="7">
        <v>25</v>
      </c>
      <c r="AP623" s="7">
        <v>76165</v>
      </c>
      <c r="AQ623" s="7">
        <v>38415</v>
      </c>
      <c r="AS623" s="7" t="s">
        <v>619</v>
      </c>
      <c r="AT623" s="7" t="s">
        <v>206</v>
      </c>
      <c r="AU623" s="7">
        <v>1265</v>
      </c>
      <c r="AV623" s="7">
        <v>0</v>
      </c>
      <c r="AW623" s="7">
        <v>0</v>
      </c>
      <c r="AX623" s="7">
        <v>0</v>
      </c>
      <c r="AY623" s="7">
        <v>0</v>
      </c>
    </row>
    <row r="624" spans="1:51" ht="13.5" customHeight="1" x14ac:dyDescent="0.25">
      <c r="A624" s="7" t="s">
        <v>1454</v>
      </c>
      <c r="B624" s="8"/>
      <c r="C624" s="8"/>
      <c r="D624" s="7" t="s">
        <v>91</v>
      </c>
      <c r="E624" s="7" t="s">
        <v>92</v>
      </c>
      <c r="F624" s="8"/>
      <c r="G624" s="8"/>
      <c r="H624" s="8"/>
      <c r="I624" s="8"/>
      <c r="J624" s="8"/>
      <c r="K624" s="8"/>
      <c r="L624" s="8"/>
      <c r="M624" s="8"/>
      <c r="N624" s="7">
        <v>9</v>
      </c>
      <c r="O624" s="7" t="s">
        <v>123</v>
      </c>
      <c r="P624" s="7">
        <v>12</v>
      </c>
      <c r="Q624" s="7" t="s">
        <v>1455</v>
      </c>
      <c r="R624" s="7">
        <v>22215</v>
      </c>
      <c r="S624" s="7" t="s">
        <v>185</v>
      </c>
      <c r="T624" s="7" t="s">
        <v>1406</v>
      </c>
      <c r="AE624" s="7">
        <v>0</v>
      </c>
      <c r="AF624" s="7">
        <v>0</v>
      </c>
      <c r="AG624" s="7">
        <v>0</v>
      </c>
      <c r="AH624" s="7">
        <v>0</v>
      </c>
      <c r="AI624" s="7">
        <v>0</v>
      </c>
      <c r="AJ624" s="7">
        <v>0</v>
      </c>
      <c r="AK624" s="7">
        <v>0</v>
      </c>
      <c r="AL624" s="7">
        <v>0</v>
      </c>
      <c r="AM624" s="7">
        <v>1</v>
      </c>
      <c r="AN624" s="7" t="s">
        <v>91</v>
      </c>
      <c r="AO624" s="7">
        <v>12</v>
      </c>
      <c r="AP624" s="7">
        <v>44215</v>
      </c>
      <c r="AQ624" s="7">
        <v>22215</v>
      </c>
      <c r="AS624" s="7" t="s">
        <v>1456</v>
      </c>
      <c r="AT624" s="7" t="s">
        <v>206</v>
      </c>
      <c r="AU624" s="7">
        <v>1266</v>
      </c>
      <c r="AV624" s="7">
        <v>0</v>
      </c>
      <c r="AW624" s="7">
        <v>0</v>
      </c>
      <c r="AX624" s="7">
        <v>0</v>
      </c>
      <c r="AY624" s="7">
        <v>0</v>
      </c>
    </row>
    <row r="625" spans="1:51" ht="13.5" customHeight="1" x14ac:dyDescent="0.25">
      <c r="A625" s="7" t="s">
        <v>1457</v>
      </c>
      <c r="B625" s="8"/>
      <c r="C625" s="8"/>
      <c r="D625" s="7" t="s">
        <v>120</v>
      </c>
      <c r="E625" s="7" t="s">
        <v>116</v>
      </c>
      <c r="F625" s="8"/>
      <c r="G625" s="8"/>
      <c r="H625" s="8"/>
      <c r="I625" s="8"/>
      <c r="J625" s="8"/>
      <c r="K625" s="8"/>
      <c r="L625" s="8"/>
      <c r="M625" s="8"/>
      <c r="N625" s="7">
        <v>13</v>
      </c>
      <c r="O625" s="7" t="s">
        <v>123</v>
      </c>
      <c r="P625" s="7">
        <v>50</v>
      </c>
      <c r="Q625" s="7" t="s">
        <v>1458</v>
      </c>
      <c r="R625" s="7">
        <v>69650</v>
      </c>
      <c r="S625" s="7" t="s">
        <v>185</v>
      </c>
      <c r="T625" s="7" t="s">
        <v>1406</v>
      </c>
      <c r="AE625" s="7">
        <v>0</v>
      </c>
      <c r="AF625" s="7">
        <v>0</v>
      </c>
      <c r="AG625" s="7">
        <v>1</v>
      </c>
      <c r="AH625" s="7">
        <v>0</v>
      </c>
      <c r="AI625" s="7">
        <v>0</v>
      </c>
      <c r="AJ625" s="7">
        <v>0</v>
      </c>
      <c r="AK625" s="7">
        <v>0</v>
      </c>
      <c r="AL625" s="7">
        <v>0</v>
      </c>
      <c r="AM625" s="7">
        <v>0</v>
      </c>
      <c r="AN625" s="7" t="s">
        <v>120</v>
      </c>
      <c r="AO625" s="7">
        <v>50</v>
      </c>
      <c r="AP625" s="7">
        <v>137650</v>
      </c>
      <c r="AQ625" s="7">
        <v>69650</v>
      </c>
      <c r="AS625" s="7" t="s">
        <v>1459</v>
      </c>
      <c r="AT625" s="7" t="s">
        <v>206</v>
      </c>
      <c r="AU625" s="7">
        <v>1267</v>
      </c>
      <c r="AV625" s="7">
        <v>0</v>
      </c>
      <c r="AW625" s="7">
        <v>0</v>
      </c>
      <c r="AX625" s="7">
        <v>0</v>
      </c>
      <c r="AY625" s="7">
        <v>0</v>
      </c>
    </row>
    <row r="626" spans="1:51" ht="13.5" customHeight="1" x14ac:dyDescent="0.25">
      <c r="A626" s="7" t="s">
        <v>1460</v>
      </c>
      <c r="B626" s="8"/>
      <c r="C626" s="8"/>
      <c r="D626" s="7" t="s">
        <v>91</v>
      </c>
      <c r="E626" s="7" t="s">
        <v>116</v>
      </c>
      <c r="F626" s="8"/>
      <c r="G626" s="8"/>
      <c r="H626" s="8"/>
      <c r="I626" s="8"/>
      <c r="J626" s="8"/>
      <c r="K626" s="8"/>
      <c r="L626" s="8"/>
      <c r="M626" s="8"/>
      <c r="N626" s="7">
        <v>10</v>
      </c>
      <c r="O626" s="7" t="s">
        <v>123</v>
      </c>
      <c r="P626" s="7">
        <v>40</v>
      </c>
      <c r="Q626" s="7" t="s">
        <v>1461</v>
      </c>
      <c r="R626" s="7">
        <v>30800</v>
      </c>
      <c r="S626" s="7" t="s">
        <v>185</v>
      </c>
      <c r="T626" s="7" t="s">
        <v>1406</v>
      </c>
      <c r="AE626" s="7">
        <v>0</v>
      </c>
      <c r="AF626" s="7">
        <v>0</v>
      </c>
      <c r="AG626" s="7">
        <v>1</v>
      </c>
      <c r="AH626" s="7">
        <v>0</v>
      </c>
      <c r="AI626" s="7">
        <v>0</v>
      </c>
      <c r="AJ626" s="7">
        <v>0</v>
      </c>
      <c r="AK626" s="7">
        <v>0</v>
      </c>
      <c r="AL626" s="7">
        <v>0</v>
      </c>
      <c r="AM626" s="7">
        <v>0</v>
      </c>
      <c r="AN626" s="7" t="s">
        <v>91</v>
      </c>
      <c r="AO626" s="7">
        <v>40</v>
      </c>
      <c r="AP626" s="7">
        <v>61300</v>
      </c>
      <c r="AQ626" s="7">
        <v>30800</v>
      </c>
      <c r="AS626" s="7" t="s">
        <v>1462</v>
      </c>
      <c r="AT626" s="7" t="s">
        <v>206</v>
      </c>
      <c r="AU626" s="7">
        <v>1268</v>
      </c>
      <c r="AV626" s="7">
        <v>0</v>
      </c>
      <c r="AW626" s="7">
        <v>0</v>
      </c>
      <c r="AX626" s="7">
        <v>0</v>
      </c>
      <c r="AY626" s="7">
        <v>0</v>
      </c>
    </row>
    <row r="627" spans="1:51" ht="13.5" customHeight="1" x14ac:dyDescent="0.25">
      <c r="A627" s="7" t="s">
        <v>1463</v>
      </c>
      <c r="B627" s="8"/>
      <c r="C627" s="8"/>
      <c r="D627" s="7" t="s">
        <v>83</v>
      </c>
      <c r="E627" s="7" t="s">
        <v>126</v>
      </c>
      <c r="F627" s="8"/>
      <c r="G627" s="8"/>
      <c r="H627" s="8"/>
      <c r="I627" s="8"/>
      <c r="J627" s="8"/>
      <c r="K627" s="8"/>
      <c r="L627" s="8"/>
      <c r="M627" s="8"/>
      <c r="N627" s="7">
        <v>3</v>
      </c>
      <c r="O627" s="7" t="s">
        <v>123</v>
      </c>
      <c r="P627" s="7">
        <v>25</v>
      </c>
      <c r="Q627" s="7" t="s">
        <v>1464</v>
      </c>
      <c r="R627" s="7">
        <v>1250</v>
      </c>
      <c r="S627" s="7" t="s">
        <v>185</v>
      </c>
      <c r="T627" s="7" t="s">
        <v>1406</v>
      </c>
      <c r="AE627" s="7">
        <v>0</v>
      </c>
      <c r="AF627" s="7">
        <v>0</v>
      </c>
      <c r="AG627" s="7">
        <v>0</v>
      </c>
      <c r="AH627" s="7">
        <v>1</v>
      </c>
      <c r="AI627" s="7">
        <v>0</v>
      </c>
      <c r="AJ627" s="7">
        <v>0</v>
      </c>
      <c r="AK627" s="7">
        <v>0</v>
      </c>
      <c r="AL627" s="7">
        <v>0</v>
      </c>
      <c r="AM627" s="7">
        <v>0</v>
      </c>
      <c r="AN627" s="7" t="s">
        <v>83</v>
      </c>
      <c r="AO627" s="7">
        <v>25</v>
      </c>
      <c r="AP627" s="7">
        <v>2250</v>
      </c>
      <c r="AQ627" s="7">
        <v>1250</v>
      </c>
      <c r="AS627" s="7" t="s">
        <v>1465</v>
      </c>
      <c r="AT627" s="7" t="s">
        <v>206</v>
      </c>
      <c r="AU627" s="7">
        <v>1269</v>
      </c>
      <c r="AV627" s="7">
        <v>0</v>
      </c>
      <c r="AW627" s="7">
        <v>0</v>
      </c>
      <c r="AX627" s="7">
        <v>0</v>
      </c>
      <c r="AY627" s="7">
        <v>0</v>
      </c>
    </row>
    <row r="628" spans="1:51" ht="13.5" customHeight="1" x14ac:dyDescent="0.25">
      <c r="A628" s="7" t="s">
        <v>1466</v>
      </c>
      <c r="B628" s="8"/>
      <c r="C628" s="8"/>
      <c r="D628" s="7" t="s">
        <v>83</v>
      </c>
      <c r="E628" s="7" t="s">
        <v>92</v>
      </c>
      <c r="F628" s="8"/>
      <c r="G628" s="8"/>
      <c r="H628" s="8"/>
      <c r="I628" s="8"/>
      <c r="J628" s="8"/>
      <c r="K628" s="8"/>
      <c r="L628" s="8"/>
      <c r="M628" s="8"/>
      <c r="N628" s="7">
        <v>5</v>
      </c>
      <c r="O628" s="7" t="s">
        <v>123</v>
      </c>
      <c r="P628" s="7">
        <v>25</v>
      </c>
      <c r="Q628" s="7" t="s">
        <v>1467</v>
      </c>
      <c r="R628" s="7">
        <v>18500</v>
      </c>
      <c r="S628" s="7" t="s">
        <v>185</v>
      </c>
      <c r="T628" s="7" t="s">
        <v>1406</v>
      </c>
      <c r="AE628" s="7">
        <v>0</v>
      </c>
      <c r="AF628" s="7">
        <v>0</v>
      </c>
      <c r="AG628" s="7">
        <v>0</v>
      </c>
      <c r="AH628" s="7">
        <v>0</v>
      </c>
      <c r="AI628" s="7">
        <v>0</v>
      </c>
      <c r="AJ628" s="7">
        <v>0</v>
      </c>
      <c r="AK628" s="7">
        <v>0</v>
      </c>
      <c r="AL628" s="7">
        <v>0</v>
      </c>
      <c r="AM628" s="7">
        <v>1</v>
      </c>
      <c r="AN628" s="7" t="s">
        <v>83</v>
      </c>
      <c r="AO628" s="7">
        <v>25</v>
      </c>
      <c r="AP628" s="7">
        <v>26500</v>
      </c>
      <c r="AQ628" s="7">
        <v>18500</v>
      </c>
      <c r="AT628" s="7" t="s">
        <v>206</v>
      </c>
      <c r="AU628" s="7">
        <v>1270</v>
      </c>
      <c r="AV628" s="7">
        <v>0</v>
      </c>
      <c r="AW628" s="7">
        <v>0</v>
      </c>
      <c r="AX628" s="7">
        <v>0</v>
      </c>
      <c r="AY628" s="7">
        <v>0</v>
      </c>
    </row>
    <row r="629" spans="1:51" ht="13.5" customHeight="1" x14ac:dyDescent="0.25">
      <c r="A629" s="7" t="s">
        <v>1468</v>
      </c>
      <c r="B629" s="8"/>
      <c r="C629" s="8"/>
      <c r="D629" s="7" t="s">
        <v>91</v>
      </c>
      <c r="E629" s="7" t="s">
        <v>214</v>
      </c>
      <c r="F629" s="7" t="s">
        <v>92</v>
      </c>
      <c r="G629" s="8"/>
      <c r="H629" s="8"/>
      <c r="I629" s="8"/>
      <c r="J629" s="8"/>
      <c r="K629" s="8"/>
      <c r="L629" s="8"/>
      <c r="M629" s="8"/>
      <c r="N629" s="7">
        <v>10</v>
      </c>
      <c r="O629" s="7" t="s">
        <v>123</v>
      </c>
      <c r="P629" s="7">
        <v>15</v>
      </c>
      <c r="Q629" s="7" t="s">
        <v>1469</v>
      </c>
      <c r="R629" s="7">
        <v>4535</v>
      </c>
      <c r="S629" s="7" t="s">
        <v>185</v>
      </c>
      <c r="T629" s="7" t="s">
        <v>1406</v>
      </c>
      <c r="AE629" s="7">
        <v>0</v>
      </c>
      <c r="AF629" s="7">
        <v>0</v>
      </c>
      <c r="AG629" s="7">
        <v>0</v>
      </c>
      <c r="AH629" s="7">
        <v>0</v>
      </c>
      <c r="AI629" s="7">
        <v>0</v>
      </c>
      <c r="AJ629" s="7">
        <v>0</v>
      </c>
      <c r="AK629" s="7">
        <v>0</v>
      </c>
      <c r="AL629" s="7">
        <v>0</v>
      </c>
      <c r="AM629" s="7">
        <v>1</v>
      </c>
      <c r="AN629" s="7" t="s">
        <v>91</v>
      </c>
      <c r="AO629" s="7">
        <v>15</v>
      </c>
      <c r="AP629" s="7">
        <v>8910</v>
      </c>
      <c r="AQ629" s="7">
        <v>4535</v>
      </c>
      <c r="AS629" s="7" t="s">
        <v>1424</v>
      </c>
      <c r="AT629" s="7" t="s">
        <v>206</v>
      </c>
      <c r="AU629" s="7">
        <v>1272</v>
      </c>
      <c r="AV629" s="7">
        <v>0</v>
      </c>
      <c r="AW629" s="7">
        <v>0</v>
      </c>
      <c r="AX629" s="7">
        <v>1</v>
      </c>
      <c r="AY629" s="7">
        <v>0</v>
      </c>
    </row>
    <row r="630" spans="1:51" ht="13.5" customHeight="1" x14ac:dyDescent="0.25">
      <c r="A630" s="7" t="s">
        <v>1470</v>
      </c>
      <c r="B630" s="8"/>
      <c r="C630" s="8"/>
      <c r="D630" s="7" t="s">
        <v>91</v>
      </c>
      <c r="E630" s="7" t="s">
        <v>84</v>
      </c>
      <c r="F630" s="8"/>
      <c r="G630" s="8"/>
      <c r="H630" s="8"/>
      <c r="I630" s="8"/>
      <c r="J630" s="8"/>
      <c r="K630" s="8"/>
      <c r="L630" s="8"/>
      <c r="M630" s="8"/>
      <c r="N630" s="7">
        <v>9</v>
      </c>
      <c r="O630" s="7" t="s">
        <v>123</v>
      </c>
      <c r="P630" s="7">
        <v>10</v>
      </c>
      <c r="Q630" s="7" t="s">
        <v>1471</v>
      </c>
      <c r="R630" s="7">
        <v>6280</v>
      </c>
      <c r="S630" s="7" t="s">
        <v>185</v>
      </c>
      <c r="T630" s="7" t="s">
        <v>1406</v>
      </c>
      <c r="AE630" s="7">
        <v>0</v>
      </c>
      <c r="AF630" s="7">
        <v>0</v>
      </c>
      <c r="AG630" s="7">
        <v>0</v>
      </c>
      <c r="AH630" s="7">
        <v>0</v>
      </c>
      <c r="AI630" s="7">
        <v>0</v>
      </c>
      <c r="AJ630" s="7">
        <v>0</v>
      </c>
      <c r="AK630" s="7">
        <v>0</v>
      </c>
      <c r="AL630" s="7">
        <v>1</v>
      </c>
      <c r="AM630" s="7">
        <v>0</v>
      </c>
      <c r="AN630" s="7" t="s">
        <v>91</v>
      </c>
      <c r="AO630" s="7">
        <v>10</v>
      </c>
      <c r="AP630" s="7">
        <v>12405</v>
      </c>
      <c r="AQ630" s="7">
        <v>6280</v>
      </c>
      <c r="AS630" s="7" t="s">
        <v>1472</v>
      </c>
      <c r="AT630" s="7" t="s">
        <v>206</v>
      </c>
      <c r="AU630" s="7">
        <v>1273</v>
      </c>
      <c r="AV630" s="7">
        <v>0</v>
      </c>
      <c r="AW630" s="7">
        <v>0</v>
      </c>
      <c r="AX630" s="7">
        <v>0</v>
      </c>
      <c r="AY630" s="7">
        <v>0</v>
      </c>
    </row>
    <row r="631" spans="1:51" ht="13.5" customHeight="1" x14ac:dyDescent="0.25">
      <c r="A631" s="7" t="s">
        <v>1473</v>
      </c>
      <c r="B631" s="8"/>
      <c r="C631" s="8"/>
      <c r="D631" s="7" t="s">
        <v>83</v>
      </c>
      <c r="E631" s="7" t="s">
        <v>157</v>
      </c>
      <c r="F631" s="8"/>
      <c r="G631" s="8"/>
      <c r="H631" s="8"/>
      <c r="I631" s="8"/>
      <c r="J631" s="8"/>
      <c r="K631" s="8"/>
      <c r="L631" s="8"/>
      <c r="M631" s="8"/>
      <c r="N631" s="7">
        <v>5</v>
      </c>
      <c r="O631" s="7" t="s">
        <v>123</v>
      </c>
      <c r="P631" s="7">
        <v>25</v>
      </c>
      <c r="Q631" s="7" t="s">
        <v>1474</v>
      </c>
      <c r="R631" s="7">
        <v>1365</v>
      </c>
      <c r="S631" s="7" t="s">
        <v>185</v>
      </c>
      <c r="T631" s="7" t="s">
        <v>1406</v>
      </c>
      <c r="AE631" s="7">
        <v>0</v>
      </c>
      <c r="AF631" s="7">
        <v>0</v>
      </c>
      <c r="AG631" s="7">
        <v>0</v>
      </c>
      <c r="AH631" s="7">
        <v>0</v>
      </c>
      <c r="AI631" s="7">
        <v>0</v>
      </c>
      <c r="AJ631" s="7">
        <v>0</v>
      </c>
      <c r="AK631" s="7">
        <v>1</v>
      </c>
      <c r="AL631" s="7">
        <v>0</v>
      </c>
      <c r="AM631" s="7">
        <v>0</v>
      </c>
      <c r="AN631" s="7" t="s">
        <v>83</v>
      </c>
      <c r="AO631" s="7">
        <v>25</v>
      </c>
      <c r="AP631" s="7">
        <v>2565</v>
      </c>
      <c r="AQ631" s="7">
        <v>1365</v>
      </c>
      <c r="AS631" s="7" t="s">
        <v>1475</v>
      </c>
      <c r="AT631" s="7" t="s">
        <v>206</v>
      </c>
      <c r="AU631" s="7">
        <v>1274</v>
      </c>
      <c r="AV631" s="7">
        <v>0</v>
      </c>
      <c r="AW631" s="7">
        <v>0</v>
      </c>
      <c r="AX631" s="7">
        <v>0</v>
      </c>
      <c r="AY631" s="7">
        <v>0</v>
      </c>
    </row>
    <row r="632" spans="1:51" ht="13.5" customHeight="1" x14ac:dyDescent="0.25">
      <c r="A632" s="7" t="s">
        <v>1476</v>
      </c>
      <c r="B632" s="8"/>
      <c r="C632" s="8"/>
      <c r="D632" s="7" t="s">
        <v>91</v>
      </c>
      <c r="E632" s="7" t="s">
        <v>116</v>
      </c>
      <c r="F632" s="8"/>
      <c r="G632" s="8"/>
      <c r="H632" s="8"/>
      <c r="I632" s="8"/>
      <c r="J632" s="8"/>
      <c r="K632" s="8"/>
      <c r="L632" s="8"/>
      <c r="M632" s="8"/>
      <c r="N632" s="7">
        <v>11</v>
      </c>
      <c r="O632" s="7" t="s">
        <v>123</v>
      </c>
      <c r="P632" s="7">
        <v>50</v>
      </c>
      <c r="Q632" s="7" t="s">
        <v>1477</v>
      </c>
      <c r="R632" s="7">
        <v>13150</v>
      </c>
      <c r="S632" s="7" t="s">
        <v>185</v>
      </c>
      <c r="T632" s="7" t="s">
        <v>1406</v>
      </c>
      <c r="AE632" s="7">
        <v>0</v>
      </c>
      <c r="AF632" s="7">
        <v>0</v>
      </c>
      <c r="AG632" s="7">
        <v>1</v>
      </c>
      <c r="AH632" s="7">
        <v>0</v>
      </c>
      <c r="AI632" s="7">
        <v>0</v>
      </c>
      <c r="AJ632" s="7">
        <v>0</v>
      </c>
      <c r="AK632" s="7">
        <v>0</v>
      </c>
      <c r="AL632" s="7">
        <v>0</v>
      </c>
      <c r="AM632" s="7">
        <v>0</v>
      </c>
      <c r="AN632" s="7" t="s">
        <v>91</v>
      </c>
      <c r="AO632" s="7">
        <v>50</v>
      </c>
      <c r="AP632" s="7">
        <v>24650</v>
      </c>
      <c r="AQ632" s="7">
        <v>13150</v>
      </c>
      <c r="AS632" s="7" t="s">
        <v>1442</v>
      </c>
      <c r="AT632" s="7" t="s">
        <v>206</v>
      </c>
      <c r="AU632" s="7">
        <v>1275</v>
      </c>
      <c r="AV632" s="7">
        <v>0</v>
      </c>
      <c r="AW632" s="7">
        <v>0</v>
      </c>
      <c r="AX632" s="7">
        <v>0</v>
      </c>
      <c r="AY632" s="7">
        <v>0</v>
      </c>
    </row>
    <row r="633" spans="1:51" ht="13.5" customHeight="1" x14ac:dyDescent="0.25">
      <c r="A633" s="7" t="s">
        <v>1478</v>
      </c>
      <c r="B633" s="8"/>
      <c r="C633" s="8"/>
      <c r="D633" s="7" t="s">
        <v>120</v>
      </c>
      <c r="E633" s="7" t="s">
        <v>116</v>
      </c>
      <c r="F633" s="8"/>
      <c r="G633" s="8"/>
      <c r="H633" s="8"/>
      <c r="I633" s="8"/>
      <c r="J633" s="8"/>
      <c r="K633" s="8"/>
      <c r="L633" s="8"/>
      <c r="M633" s="8"/>
      <c r="N633" s="7">
        <v>13</v>
      </c>
      <c r="O633" s="7" t="s">
        <v>123</v>
      </c>
      <c r="P633" s="7">
        <v>50</v>
      </c>
      <c r="Q633" s="7" t="s">
        <v>1479</v>
      </c>
      <c r="R633" s="7">
        <v>81150</v>
      </c>
      <c r="S633" s="7" t="s">
        <v>185</v>
      </c>
      <c r="T633" s="7" t="s">
        <v>1406</v>
      </c>
      <c r="AE633" s="7">
        <v>0</v>
      </c>
      <c r="AF633" s="7">
        <v>0</v>
      </c>
      <c r="AG633" s="7">
        <v>1</v>
      </c>
      <c r="AH633" s="7">
        <v>0</v>
      </c>
      <c r="AI633" s="7">
        <v>0</v>
      </c>
      <c r="AJ633" s="7">
        <v>0</v>
      </c>
      <c r="AK633" s="7">
        <v>0</v>
      </c>
      <c r="AL633" s="7">
        <v>0</v>
      </c>
      <c r="AM633" s="7">
        <v>0</v>
      </c>
      <c r="AN633" s="7" t="s">
        <v>120</v>
      </c>
      <c r="AO633" s="7">
        <v>50</v>
      </c>
      <c r="AP633" s="7">
        <v>160650</v>
      </c>
      <c r="AQ633" s="7">
        <v>81150</v>
      </c>
      <c r="AS633" s="7" t="s">
        <v>121</v>
      </c>
      <c r="AT633" s="7" t="s">
        <v>206</v>
      </c>
      <c r="AU633" s="7">
        <v>1276</v>
      </c>
      <c r="AV633" s="7">
        <v>0</v>
      </c>
      <c r="AW633" s="7">
        <v>0</v>
      </c>
      <c r="AX633" s="7">
        <v>0</v>
      </c>
      <c r="AY633" s="7">
        <v>0</v>
      </c>
    </row>
    <row r="634" spans="1:51" ht="13.5" customHeight="1" x14ac:dyDescent="0.25">
      <c r="A634" s="7" t="s">
        <v>1480</v>
      </c>
      <c r="B634" s="8"/>
      <c r="C634" s="8"/>
      <c r="D634" s="7" t="s">
        <v>91</v>
      </c>
      <c r="E634" s="7" t="s">
        <v>92</v>
      </c>
      <c r="F634" s="8"/>
      <c r="G634" s="8"/>
      <c r="H634" s="8"/>
      <c r="I634" s="8"/>
      <c r="J634" s="8"/>
      <c r="K634" s="8"/>
      <c r="L634" s="8"/>
      <c r="M634" s="8"/>
      <c r="N634" s="7">
        <v>9</v>
      </c>
      <c r="O634" s="7" t="s">
        <v>123</v>
      </c>
      <c r="P634" s="7">
        <v>25</v>
      </c>
      <c r="Q634" s="7" t="s">
        <v>1481</v>
      </c>
      <c r="R634" s="7">
        <v>2665</v>
      </c>
      <c r="S634" s="7" t="s">
        <v>185</v>
      </c>
      <c r="T634" s="7" t="s">
        <v>1406</v>
      </c>
      <c r="AE634" s="7">
        <v>0</v>
      </c>
      <c r="AF634" s="7">
        <v>0</v>
      </c>
      <c r="AG634" s="7">
        <v>0</v>
      </c>
      <c r="AH634" s="7">
        <v>0</v>
      </c>
      <c r="AI634" s="7">
        <v>0</v>
      </c>
      <c r="AJ634" s="7">
        <v>0</v>
      </c>
      <c r="AK634" s="7">
        <v>0</v>
      </c>
      <c r="AL634" s="7">
        <v>0</v>
      </c>
      <c r="AM634" s="7">
        <v>1</v>
      </c>
      <c r="AN634" s="7" t="s">
        <v>91</v>
      </c>
      <c r="AO634" s="7">
        <v>25</v>
      </c>
      <c r="AP634" s="7">
        <v>5165</v>
      </c>
      <c r="AQ634" s="7">
        <v>2665</v>
      </c>
      <c r="AS634" s="7" t="s">
        <v>227</v>
      </c>
      <c r="AT634" s="7" t="s">
        <v>206</v>
      </c>
      <c r="AU634" s="7">
        <v>1277</v>
      </c>
      <c r="AV634" s="7">
        <v>0</v>
      </c>
      <c r="AW634" s="7">
        <v>0</v>
      </c>
      <c r="AX634" s="7">
        <v>0</v>
      </c>
      <c r="AY634" s="7">
        <v>0</v>
      </c>
    </row>
    <row r="635" spans="1:51" ht="13.5" customHeight="1" x14ac:dyDescent="0.25">
      <c r="A635" s="7" t="s">
        <v>1482</v>
      </c>
      <c r="B635" s="8"/>
      <c r="C635" s="8"/>
      <c r="D635" s="7" t="s">
        <v>91</v>
      </c>
      <c r="E635" s="7" t="s">
        <v>92</v>
      </c>
      <c r="F635" s="8"/>
      <c r="G635" s="8"/>
      <c r="H635" s="8"/>
      <c r="I635" s="8"/>
      <c r="J635" s="8"/>
      <c r="K635" s="8"/>
      <c r="L635" s="8"/>
      <c r="M635" s="8"/>
      <c r="N635" s="7">
        <v>8</v>
      </c>
      <c r="O635" s="7" t="s">
        <v>123</v>
      </c>
      <c r="P635" s="7">
        <v>30</v>
      </c>
      <c r="Q635" s="7" t="s">
        <v>1483</v>
      </c>
      <c r="R635" s="7">
        <v>16350</v>
      </c>
      <c r="S635" s="7" t="s">
        <v>185</v>
      </c>
      <c r="T635" s="7" t="s">
        <v>1406</v>
      </c>
      <c r="AE635" s="7">
        <v>0</v>
      </c>
      <c r="AF635" s="7">
        <v>0</v>
      </c>
      <c r="AG635" s="7">
        <v>0</v>
      </c>
      <c r="AH635" s="7">
        <v>0</v>
      </c>
      <c r="AI635" s="7">
        <v>0</v>
      </c>
      <c r="AJ635" s="7">
        <v>0</v>
      </c>
      <c r="AK635" s="7">
        <v>0</v>
      </c>
      <c r="AL635" s="7">
        <v>0</v>
      </c>
      <c r="AM635" s="7">
        <v>1</v>
      </c>
      <c r="AN635" s="7" t="s">
        <v>91</v>
      </c>
      <c r="AO635" s="7">
        <v>30</v>
      </c>
      <c r="AP635" s="7">
        <v>32350</v>
      </c>
      <c r="AQ635" s="7">
        <v>16350</v>
      </c>
      <c r="AS635" s="7" t="s">
        <v>1484</v>
      </c>
      <c r="AT635" s="7" t="s">
        <v>206</v>
      </c>
      <c r="AU635" s="7">
        <v>1278</v>
      </c>
      <c r="AV635" s="7">
        <v>0</v>
      </c>
      <c r="AW635" s="7">
        <v>0</v>
      </c>
      <c r="AX635" s="7">
        <v>0</v>
      </c>
      <c r="AY635" s="7">
        <v>0</v>
      </c>
    </row>
    <row r="636" spans="1:51" ht="13.5" customHeight="1" x14ac:dyDescent="0.25">
      <c r="A636" s="7" t="s">
        <v>1485</v>
      </c>
      <c r="B636" s="8"/>
      <c r="C636" s="8"/>
      <c r="D636" s="7" t="s">
        <v>83</v>
      </c>
      <c r="E636" s="7" t="s">
        <v>99</v>
      </c>
      <c r="F636" s="8"/>
      <c r="G636" s="8"/>
      <c r="H636" s="8"/>
      <c r="I636" s="8"/>
      <c r="J636" s="8"/>
      <c r="K636" s="8"/>
      <c r="L636" s="8"/>
      <c r="M636" s="8"/>
      <c r="N636" s="7">
        <v>5</v>
      </c>
      <c r="O636" s="7" t="s">
        <v>123</v>
      </c>
      <c r="P636" s="7">
        <v>40</v>
      </c>
      <c r="Q636" s="7" t="s">
        <v>1486</v>
      </c>
      <c r="R636" s="7">
        <v>5300</v>
      </c>
      <c r="S636" s="7" t="s">
        <v>185</v>
      </c>
      <c r="T636" s="7" t="s">
        <v>1406</v>
      </c>
      <c r="AE636" s="7">
        <v>0</v>
      </c>
      <c r="AF636" s="7">
        <v>0</v>
      </c>
      <c r="AG636" s="7">
        <v>0</v>
      </c>
      <c r="AH636" s="7">
        <v>0</v>
      </c>
      <c r="AI636" s="7">
        <v>1</v>
      </c>
      <c r="AJ636" s="7">
        <v>0</v>
      </c>
      <c r="AK636" s="7">
        <v>0</v>
      </c>
      <c r="AL636" s="7">
        <v>0</v>
      </c>
      <c r="AM636" s="7">
        <v>0</v>
      </c>
      <c r="AN636" s="7" t="s">
        <v>83</v>
      </c>
      <c r="AO636" s="7">
        <v>40</v>
      </c>
      <c r="AP636" s="7">
        <v>10300</v>
      </c>
      <c r="AQ636" s="7">
        <v>5300</v>
      </c>
      <c r="AS636" s="7" t="s">
        <v>1487</v>
      </c>
      <c r="AT636" s="7" t="s">
        <v>206</v>
      </c>
      <c r="AU636" s="7">
        <v>1279</v>
      </c>
      <c r="AV636" s="7">
        <v>0</v>
      </c>
      <c r="AW636" s="7">
        <v>0</v>
      </c>
      <c r="AX636" s="7">
        <v>0</v>
      </c>
      <c r="AY636" s="7">
        <v>0</v>
      </c>
    </row>
    <row r="637" spans="1:51" ht="13.5" customHeight="1" x14ac:dyDescent="0.25">
      <c r="A637" s="7" t="s">
        <v>1488</v>
      </c>
      <c r="B637" s="8"/>
      <c r="C637" s="8"/>
      <c r="D637" s="7" t="s">
        <v>91</v>
      </c>
      <c r="E637" s="7" t="s">
        <v>92</v>
      </c>
      <c r="F637" s="8"/>
      <c r="G637" s="8"/>
      <c r="H637" s="8"/>
      <c r="I637" s="8"/>
      <c r="J637" s="8"/>
      <c r="K637" s="8"/>
      <c r="L637" s="8"/>
      <c r="M637" s="8"/>
      <c r="N637" s="7">
        <v>11</v>
      </c>
      <c r="O637" s="7" t="s">
        <v>123</v>
      </c>
      <c r="P637" s="7">
        <v>25</v>
      </c>
      <c r="Q637" s="7" t="s">
        <v>1489</v>
      </c>
      <c r="R637" s="7">
        <v>14850</v>
      </c>
      <c r="S637" s="7" t="s">
        <v>185</v>
      </c>
      <c r="T637" s="7" t="s">
        <v>1406</v>
      </c>
      <c r="AE637" s="7">
        <v>0</v>
      </c>
      <c r="AF637" s="7">
        <v>0</v>
      </c>
      <c r="AG637" s="7">
        <v>0</v>
      </c>
      <c r="AH637" s="7">
        <v>0</v>
      </c>
      <c r="AI637" s="7">
        <v>0</v>
      </c>
      <c r="AJ637" s="7">
        <v>0</v>
      </c>
      <c r="AK637" s="7">
        <v>0</v>
      </c>
      <c r="AL637" s="7">
        <v>0</v>
      </c>
      <c r="AM637" s="7">
        <v>1</v>
      </c>
      <c r="AN637" s="7" t="s">
        <v>91</v>
      </c>
      <c r="AO637" s="7">
        <v>25</v>
      </c>
      <c r="AP637" s="7">
        <v>29350</v>
      </c>
      <c r="AQ637" s="7">
        <v>14850</v>
      </c>
      <c r="AS637" s="7" t="s">
        <v>1490</v>
      </c>
      <c r="AT637" s="7" t="s">
        <v>206</v>
      </c>
      <c r="AU637" s="7">
        <v>1280</v>
      </c>
      <c r="AV637" s="7">
        <v>0</v>
      </c>
      <c r="AW637" s="7">
        <v>0</v>
      </c>
      <c r="AX637" s="7">
        <v>0</v>
      </c>
      <c r="AY637" s="7">
        <v>0</v>
      </c>
    </row>
    <row r="638" spans="1:51" ht="13.5" customHeight="1" x14ac:dyDescent="0.25">
      <c r="A638" s="7" t="s">
        <v>1491</v>
      </c>
      <c r="B638" s="8"/>
      <c r="C638" s="8"/>
      <c r="D638" s="7" t="s">
        <v>120</v>
      </c>
      <c r="E638" s="7" t="s">
        <v>92</v>
      </c>
      <c r="F638" s="8"/>
      <c r="G638" s="8"/>
      <c r="H638" s="8"/>
      <c r="I638" s="8"/>
      <c r="J638" s="8"/>
      <c r="K638" s="8"/>
      <c r="L638" s="8"/>
      <c r="M638" s="8"/>
      <c r="N638" s="7">
        <v>17</v>
      </c>
      <c r="O638" s="7" t="s">
        <v>196</v>
      </c>
      <c r="P638" s="7">
        <v>15</v>
      </c>
      <c r="Q638" s="7" t="s">
        <v>1492</v>
      </c>
      <c r="R638" s="7">
        <v>25170</v>
      </c>
      <c r="S638" s="7" t="s">
        <v>185</v>
      </c>
      <c r="T638" s="7" t="s">
        <v>1406</v>
      </c>
      <c r="AE638" s="7">
        <v>0</v>
      </c>
      <c r="AF638" s="7">
        <v>0</v>
      </c>
      <c r="AG638" s="7">
        <v>0</v>
      </c>
      <c r="AH638" s="7">
        <v>0</v>
      </c>
      <c r="AI638" s="7">
        <v>0</v>
      </c>
      <c r="AJ638" s="7">
        <v>0</v>
      </c>
      <c r="AK638" s="7">
        <v>0</v>
      </c>
      <c r="AL638" s="7">
        <v>0</v>
      </c>
      <c r="AM638" s="7">
        <v>1</v>
      </c>
      <c r="AN638" s="7" t="s">
        <v>120</v>
      </c>
      <c r="AO638" s="7">
        <v>15</v>
      </c>
      <c r="AP638" s="7">
        <v>50170</v>
      </c>
      <c r="AQ638" s="7">
        <v>25170</v>
      </c>
      <c r="AS638" s="7" t="s">
        <v>1493</v>
      </c>
      <c r="AT638" s="7" t="s">
        <v>206</v>
      </c>
      <c r="AU638" s="7">
        <v>1281</v>
      </c>
      <c r="AV638" s="7">
        <v>0</v>
      </c>
      <c r="AW638" s="7">
        <v>0</v>
      </c>
      <c r="AX638" s="7">
        <v>0</v>
      </c>
      <c r="AY638" s="7">
        <v>0</v>
      </c>
    </row>
    <row r="639" spans="1:51" ht="13.5" customHeight="1" x14ac:dyDescent="0.25">
      <c r="A639" s="7" t="s">
        <v>1494</v>
      </c>
      <c r="B639" s="8"/>
      <c r="C639" s="8"/>
      <c r="D639" s="7" t="s">
        <v>120</v>
      </c>
      <c r="E639" s="7" t="s">
        <v>157</v>
      </c>
      <c r="F639" s="8"/>
      <c r="G639" s="8"/>
      <c r="H639" s="8"/>
      <c r="I639" s="8"/>
      <c r="J639" s="8"/>
      <c r="K639" s="8"/>
      <c r="L639" s="8"/>
      <c r="M639" s="8"/>
      <c r="N639" s="7">
        <v>12</v>
      </c>
      <c r="O639" s="7" t="s">
        <v>196</v>
      </c>
      <c r="P639" s="7">
        <v>10</v>
      </c>
      <c r="Q639" s="7" t="s">
        <v>1495</v>
      </c>
      <c r="R639" s="7">
        <v>9670</v>
      </c>
      <c r="S639" s="7" t="s">
        <v>185</v>
      </c>
      <c r="T639" s="7" t="s">
        <v>1406</v>
      </c>
      <c r="AE639" s="7">
        <v>0</v>
      </c>
      <c r="AF639" s="7">
        <v>0</v>
      </c>
      <c r="AG639" s="7">
        <v>0</v>
      </c>
      <c r="AH639" s="7">
        <v>0</v>
      </c>
      <c r="AI639" s="7">
        <v>0</v>
      </c>
      <c r="AJ639" s="7">
        <v>0</v>
      </c>
      <c r="AK639" s="7">
        <v>1</v>
      </c>
      <c r="AL639" s="7">
        <v>0</v>
      </c>
      <c r="AM639" s="7">
        <v>0</v>
      </c>
      <c r="AN639" s="7" t="s">
        <v>120</v>
      </c>
      <c r="AO639" s="7">
        <v>10</v>
      </c>
      <c r="AP639" s="7">
        <v>19170</v>
      </c>
      <c r="AQ639" s="7">
        <v>9670</v>
      </c>
      <c r="AS639" s="7" t="s">
        <v>1496</v>
      </c>
      <c r="AT639" s="7" t="s">
        <v>206</v>
      </c>
      <c r="AU639" s="7">
        <v>1282</v>
      </c>
      <c r="AV639" s="7">
        <v>0</v>
      </c>
      <c r="AW639" s="7">
        <v>0</v>
      </c>
      <c r="AX639" s="7">
        <v>0</v>
      </c>
      <c r="AY639" s="7">
        <v>0</v>
      </c>
    </row>
    <row r="640" spans="1:51" ht="13.5" customHeight="1" x14ac:dyDescent="0.25">
      <c r="A640" s="7" t="s">
        <v>1497</v>
      </c>
      <c r="B640" s="8"/>
      <c r="C640" s="8"/>
      <c r="D640" s="7" t="s">
        <v>91</v>
      </c>
      <c r="E640" s="7" t="s">
        <v>126</v>
      </c>
      <c r="F640" s="8"/>
      <c r="G640" s="8"/>
      <c r="H640" s="8"/>
      <c r="I640" s="8"/>
      <c r="J640" s="8"/>
      <c r="K640" s="8"/>
      <c r="L640" s="8"/>
      <c r="M640" s="8"/>
      <c r="N640" s="7">
        <v>9</v>
      </c>
      <c r="O640" s="7" t="s">
        <v>196</v>
      </c>
      <c r="P640" s="7">
        <v>45</v>
      </c>
      <c r="Q640" s="7" t="s">
        <v>1498</v>
      </c>
      <c r="R640" s="7">
        <v>8180</v>
      </c>
      <c r="S640" s="7" t="s">
        <v>185</v>
      </c>
      <c r="T640" s="7" t="s">
        <v>1406</v>
      </c>
      <c r="AE640" s="7">
        <v>0</v>
      </c>
      <c r="AF640" s="7">
        <v>0</v>
      </c>
      <c r="AG640" s="7">
        <v>0</v>
      </c>
      <c r="AH640" s="7">
        <v>1</v>
      </c>
      <c r="AI640" s="7">
        <v>0</v>
      </c>
      <c r="AJ640" s="7">
        <v>0</v>
      </c>
      <c r="AK640" s="7">
        <v>0</v>
      </c>
      <c r="AL640" s="7">
        <v>0</v>
      </c>
      <c r="AM640" s="7">
        <v>0</v>
      </c>
      <c r="AN640" s="7" t="s">
        <v>91</v>
      </c>
      <c r="AO640" s="7">
        <v>45</v>
      </c>
      <c r="AP640" s="7">
        <v>16180</v>
      </c>
      <c r="AQ640" s="7">
        <v>8180</v>
      </c>
      <c r="AS640" s="7" t="s">
        <v>1499</v>
      </c>
      <c r="AT640" s="7" t="s">
        <v>206</v>
      </c>
      <c r="AU640" s="7">
        <v>1283</v>
      </c>
      <c r="AV640" s="7">
        <v>0</v>
      </c>
      <c r="AW640" s="7">
        <v>0</v>
      </c>
      <c r="AX640" s="7">
        <v>0</v>
      </c>
      <c r="AY640" s="7">
        <v>0</v>
      </c>
    </row>
    <row r="641" spans="1:51" ht="13.5" customHeight="1" x14ac:dyDescent="0.25">
      <c r="A641" s="7" t="s">
        <v>1500</v>
      </c>
      <c r="B641" s="8"/>
      <c r="C641" s="8"/>
      <c r="D641" s="7" t="s">
        <v>120</v>
      </c>
      <c r="E641" s="7" t="s">
        <v>92</v>
      </c>
      <c r="F641" s="8"/>
      <c r="G641" s="8"/>
      <c r="H641" s="8"/>
      <c r="I641" s="8"/>
      <c r="J641" s="8"/>
      <c r="K641" s="8"/>
      <c r="L641" s="8"/>
      <c r="M641" s="8"/>
      <c r="N641" s="7">
        <v>12</v>
      </c>
      <c r="O641" s="7" t="s">
        <v>196</v>
      </c>
      <c r="P641" s="7">
        <v>15</v>
      </c>
      <c r="Q641" s="7" t="s">
        <v>1501</v>
      </c>
      <c r="R641" s="7">
        <v>18170</v>
      </c>
      <c r="S641" s="7" t="s">
        <v>185</v>
      </c>
      <c r="T641" s="7" t="s">
        <v>1406</v>
      </c>
      <c r="AE641" s="7">
        <v>0</v>
      </c>
      <c r="AF641" s="7">
        <v>0</v>
      </c>
      <c r="AG641" s="7">
        <v>0</v>
      </c>
      <c r="AH641" s="7">
        <v>0</v>
      </c>
      <c r="AI641" s="7">
        <v>0</v>
      </c>
      <c r="AJ641" s="7">
        <v>0</v>
      </c>
      <c r="AK641" s="7">
        <v>0</v>
      </c>
      <c r="AL641" s="7">
        <v>0</v>
      </c>
      <c r="AM641" s="7">
        <v>1</v>
      </c>
      <c r="AN641" s="7" t="s">
        <v>120</v>
      </c>
      <c r="AO641" s="7">
        <v>15</v>
      </c>
      <c r="AP641" s="7">
        <v>36170</v>
      </c>
      <c r="AQ641" s="7">
        <v>18170</v>
      </c>
      <c r="AS641" s="7" t="s">
        <v>1502</v>
      </c>
      <c r="AT641" s="7" t="s">
        <v>206</v>
      </c>
      <c r="AU641" s="7">
        <v>1284</v>
      </c>
      <c r="AV641" s="7">
        <v>0</v>
      </c>
      <c r="AW641" s="7">
        <v>0</v>
      </c>
      <c r="AX641" s="7">
        <v>0</v>
      </c>
      <c r="AY641" s="7">
        <v>0</v>
      </c>
    </row>
    <row r="642" spans="1:51" ht="13.5" customHeight="1" x14ac:dyDescent="0.25">
      <c r="A642" s="7" t="s">
        <v>1503</v>
      </c>
      <c r="B642" s="8"/>
      <c r="C642" s="8"/>
      <c r="D642" s="7" t="s">
        <v>83</v>
      </c>
      <c r="E642" s="7" t="s">
        <v>92</v>
      </c>
      <c r="F642" s="8"/>
      <c r="G642" s="8"/>
      <c r="H642" s="8"/>
      <c r="I642" s="8"/>
      <c r="J642" s="8"/>
      <c r="K642" s="8"/>
      <c r="L642" s="8"/>
      <c r="M642" s="8"/>
      <c r="N642" s="7">
        <v>5</v>
      </c>
      <c r="O642" s="7" t="s">
        <v>196</v>
      </c>
      <c r="P642" s="7">
        <v>5</v>
      </c>
      <c r="Q642" s="7" t="s">
        <v>1504</v>
      </c>
      <c r="R642" s="7">
        <v>2450</v>
      </c>
      <c r="S642" s="7" t="s">
        <v>185</v>
      </c>
      <c r="T642" s="7" t="s">
        <v>1406</v>
      </c>
      <c r="AE642" s="7">
        <v>0</v>
      </c>
      <c r="AF642" s="7">
        <v>0</v>
      </c>
      <c r="AG642" s="7">
        <v>0</v>
      </c>
      <c r="AH642" s="7">
        <v>0</v>
      </c>
      <c r="AI642" s="7">
        <v>0</v>
      </c>
      <c r="AJ642" s="7">
        <v>0</v>
      </c>
      <c r="AK642" s="7">
        <v>0</v>
      </c>
      <c r="AL642" s="7">
        <v>0</v>
      </c>
      <c r="AM642" s="7">
        <v>1</v>
      </c>
      <c r="AN642" s="7" t="s">
        <v>83</v>
      </c>
      <c r="AO642" s="7">
        <v>5</v>
      </c>
      <c r="AP642" s="7">
        <v>4655</v>
      </c>
      <c r="AQ642" s="7">
        <v>2450</v>
      </c>
      <c r="AS642" s="7" t="s">
        <v>1505</v>
      </c>
      <c r="AT642" s="7" t="s">
        <v>206</v>
      </c>
      <c r="AU642" s="7">
        <v>1285</v>
      </c>
      <c r="AV642" s="7">
        <v>0</v>
      </c>
      <c r="AW642" s="7">
        <v>0</v>
      </c>
      <c r="AX642" s="7">
        <v>0</v>
      </c>
      <c r="AY642" s="7">
        <v>0</v>
      </c>
    </row>
    <row r="643" spans="1:51" ht="13.5" customHeight="1" x14ac:dyDescent="0.25">
      <c r="A643" s="7" t="s">
        <v>1506</v>
      </c>
      <c r="B643" s="8"/>
      <c r="C643" s="8"/>
      <c r="D643" s="7" t="s">
        <v>91</v>
      </c>
      <c r="E643" s="7" t="s">
        <v>116</v>
      </c>
      <c r="F643" s="8"/>
      <c r="G643" s="8"/>
      <c r="H643" s="8"/>
      <c r="I643" s="8"/>
      <c r="J643" s="8"/>
      <c r="K643" s="8"/>
      <c r="L643" s="8"/>
      <c r="M643" s="8"/>
      <c r="N643" s="7">
        <v>6</v>
      </c>
      <c r="O643" s="7" t="s">
        <v>196</v>
      </c>
      <c r="P643" s="7">
        <v>5</v>
      </c>
      <c r="Q643" s="7" t="s">
        <v>1507</v>
      </c>
      <c r="R643" s="7">
        <v>1653</v>
      </c>
      <c r="S643" s="7" t="s">
        <v>185</v>
      </c>
      <c r="T643" s="7" t="s">
        <v>1406</v>
      </c>
      <c r="AE643" s="7">
        <v>0</v>
      </c>
      <c r="AF643" s="7">
        <v>0</v>
      </c>
      <c r="AG643" s="7">
        <v>1</v>
      </c>
      <c r="AH643" s="7">
        <v>0</v>
      </c>
      <c r="AI643" s="7">
        <v>0</v>
      </c>
      <c r="AJ643" s="7">
        <v>0</v>
      </c>
      <c r="AK643" s="7">
        <v>0</v>
      </c>
      <c r="AL643" s="7">
        <v>0</v>
      </c>
      <c r="AM643" s="7">
        <v>0</v>
      </c>
      <c r="AN643" s="7" t="s">
        <v>91</v>
      </c>
      <c r="AO643" s="7">
        <v>5</v>
      </c>
      <c r="AP643" s="7">
        <v>3153</v>
      </c>
      <c r="AQ643" s="7">
        <v>1653</v>
      </c>
      <c r="AS643" s="7" t="s">
        <v>1508</v>
      </c>
      <c r="AT643" s="7" t="s">
        <v>206</v>
      </c>
      <c r="AU643" s="7">
        <v>1286</v>
      </c>
      <c r="AV643" s="7">
        <v>0</v>
      </c>
      <c r="AW643" s="7">
        <v>0</v>
      </c>
      <c r="AX643" s="7">
        <v>0</v>
      </c>
      <c r="AY643" s="7">
        <v>0</v>
      </c>
    </row>
    <row r="644" spans="1:51" ht="13.5" customHeight="1" x14ac:dyDescent="0.25">
      <c r="A644" s="7" t="s">
        <v>1509</v>
      </c>
      <c r="B644" s="8"/>
      <c r="C644" s="8"/>
      <c r="D644" s="7" t="s">
        <v>91</v>
      </c>
      <c r="E644" s="7" t="s">
        <v>116</v>
      </c>
      <c r="F644" s="8"/>
      <c r="G644" s="8"/>
      <c r="H644" s="8"/>
      <c r="I644" s="8"/>
      <c r="J644" s="8"/>
      <c r="K644" s="8"/>
      <c r="L644" s="8"/>
      <c r="M644" s="8"/>
      <c r="N644" s="7">
        <v>11</v>
      </c>
      <c r="O644" s="7" t="s">
        <v>196</v>
      </c>
      <c r="P644" s="7">
        <v>5</v>
      </c>
      <c r="Q644" s="7" t="s">
        <v>1510</v>
      </c>
      <c r="R644" s="7">
        <v>5153</v>
      </c>
      <c r="S644" s="7" t="s">
        <v>185</v>
      </c>
      <c r="T644" s="7" t="s">
        <v>1406</v>
      </c>
      <c r="AE644" s="7">
        <v>0</v>
      </c>
      <c r="AF644" s="7">
        <v>0</v>
      </c>
      <c r="AG644" s="7">
        <v>1</v>
      </c>
      <c r="AH644" s="7">
        <v>0</v>
      </c>
      <c r="AI644" s="7">
        <v>0</v>
      </c>
      <c r="AJ644" s="7">
        <v>0</v>
      </c>
      <c r="AK644" s="7">
        <v>0</v>
      </c>
      <c r="AL644" s="7">
        <v>0</v>
      </c>
      <c r="AM644" s="7">
        <v>0</v>
      </c>
      <c r="AN644" s="7" t="s">
        <v>91</v>
      </c>
      <c r="AO644" s="7">
        <v>5</v>
      </c>
      <c r="AP644" s="7">
        <v>10153</v>
      </c>
      <c r="AQ644" s="7">
        <v>5153</v>
      </c>
      <c r="AS644" s="7" t="s">
        <v>1511</v>
      </c>
      <c r="AT644" s="7" t="s">
        <v>206</v>
      </c>
      <c r="AU644" s="7">
        <v>1287</v>
      </c>
      <c r="AV644" s="7">
        <v>0</v>
      </c>
      <c r="AW644" s="7">
        <v>0</v>
      </c>
      <c r="AX644" s="7">
        <v>0</v>
      </c>
      <c r="AY644" s="7">
        <v>0</v>
      </c>
    </row>
    <row r="645" spans="1:51" ht="13.5" customHeight="1" x14ac:dyDescent="0.25">
      <c r="A645" s="7" t="s">
        <v>1512</v>
      </c>
      <c r="B645" s="8"/>
      <c r="C645" s="8"/>
      <c r="D645" s="7" t="s">
        <v>91</v>
      </c>
      <c r="E645" s="7" t="s">
        <v>157</v>
      </c>
      <c r="F645" s="8"/>
      <c r="G645" s="8"/>
      <c r="H645" s="8"/>
      <c r="I645" s="8"/>
      <c r="J645" s="8"/>
      <c r="K645" s="8"/>
      <c r="L645" s="8"/>
      <c r="M645" s="8"/>
      <c r="N645" s="7">
        <v>7</v>
      </c>
      <c r="O645" s="7" t="s">
        <v>196</v>
      </c>
      <c r="P645" s="7">
        <v>7</v>
      </c>
      <c r="Q645" s="7" t="s">
        <v>1513</v>
      </c>
      <c r="R645" s="7">
        <v>6670</v>
      </c>
      <c r="S645" s="7" t="s">
        <v>185</v>
      </c>
      <c r="T645" s="7" t="s">
        <v>1406</v>
      </c>
      <c r="AE645" s="7">
        <v>0</v>
      </c>
      <c r="AF645" s="7">
        <v>0</v>
      </c>
      <c r="AG645" s="7">
        <v>0</v>
      </c>
      <c r="AH645" s="7">
        <v>0</v>
      </c>
      <c r="AI645" s="7">
        <v>0</v>
      </c>
      <c r="AJ645" s="7">
        <v>0</v>
      </c>
      <c r="AK645" s="7">
        <v>1</v>
      </c>
      <c r="AL645" s="7">
        <v>0</v>
      </c>
      <c r="AM645" s="7">
        <v>0</v>
      </c>
      <c r="AN645" s="7" t="s">
        <v>91</v>
      </c>
      <c r="AO645" s="7">
        <v>7</v>
      </c>
      <c r="AP645" s="7">
        <v>13170</v>
      </c>
      <c r="AQ645" s="7">
        <v>6670</v>
      </c>
      <c r="AS645" s="7" t="s">
        <v>1514</v>
      </c>
      <c r="AT645" s="7" t="s">
        <v>206</v>
      </c>
      <c r="AU645" s="7">
        <v>1288</v>
      </c>
      <c r="AV645" s="7">
        <v>0</v>
      </c>
      <c r="AW645" s="7">
        <v>0</v>
      </c>
      <c r="AX645" s="7">
        <v>0</v>
      </c>
      <c r="AY645" s="7">
        <v>0</v>
      </c>
    </row>
    <row r="646" spans="1:51" ht="13.5" customHeight="1" x14ac:dyDescent="0.25">
      <c r="A646" s="7" t="s">
        <v>1515</v>
      </c>
      <c r="B646" s="8"/>
      <c r="C646" s="8"/>
      <c r="D646" s="7" t="s">
        <v>91</v>
      </c>
      <c r="E646" s="7" t="s">
        <v>92</v>
      </c>
      <c r="F646" s="8"/>
      <c r="G646" s="8"/>
      <c r="H646" s="8"/>
      <c r="I646" s="8"/>
      <c r="J646" s="8"/>
      <c r="K646" s="8"/>
      <c r="L646" s="8"/>
      <c r="M646" s="8"/>
      <c r="N646" s="7">
        <v>6</v>
      </c>
      <c r="O646" s="7" t="s">
        <v>196</v>
      </c>
      <c r="P646" s="7">
        <v>15</v>
      </c>
      <c r="Q646" s="7" t="s">
        <v>1516</v>
      </c>
      <c r="R646" s="7">
        <v>4170</v>
      </c>
      <c r="S646" s="7" t="s">
        <v>185</v>
      </c>
      <c r="T646" s="7" t="s">
        <v>1406</v>
      </c>
      <c r="AE646" s="7">
        <v>0</v>
      </c>
      <c r="AF646" s="7">
        <v>0</v>
      </c>
      <c r="AG646" s="7">
        <v>0</v>
      </c>
      <c r="AH646" s="7">
        <v>0</v>
      </c>
      <c r="AI646" s="7">
        <v>0</v>
      </c>
      <c r="AJ646" s="7">
        <v>0</v>
      </c>
      <c r="AK646" s="7">
        <v>0</v>
      </c>
      <c r="AL646" s="7">
        <v>0</v>
      </c>
      <c r="AM646" s="7">
        <v>1</v>
      </c>
      <c r="AN646" s="7" t="s">
        <v>91</v>
      </c>
      <c r="AO646" s="7">
        <v>15</v>
      </c>
      <c r="AP646" s="7">
        <v>8170</v>
      </c>
      <c r="AQ646" s="7">
        <v>4170</v>
      </c>
      <c r="AS646" s="7" t="s">
        <v>1517</v>
      </c>
      <c r="AT646" s="7" t="s">
        <v>206</v>
      </c>
      <c r="AU646" s="7">
        <v>1289</v>
      </c>
      <c r="AV646" s="7">
        <v>0</v>
      </c>
      <c r="AW646" s="7">
        <v>0</v>
      </c>
      <c r="AX646" s="7">
        <v>0</v>
      </c>
      <c r="AY646" s="7">
        <v>0</v>
      </c>
    </row>
    <row r="647" spans="1:51" ht="13.5" customHeight="1" x14ac:dyDescent="0.25">
      <c r="A647" s="7" t="s">
        <v>1518</v>
      </c>
      <c r="B647" s="8"/>
      <c r="C647" s="8"/>
      <c r="D647" s="7" t="s">
        <v>83</v>
      </c>
      <c r="E647" s="7" t="s">
        <v>116</v>
      </c>
      <c r="F647" s="8"/>
      <c r="G647" s="8"/>
      <c r="H647" s="8"/>
      <c r="I647" s="8"/>
      <c r="J647" s="8"/>
      <c r="K647" s="8"/>
      <c r="L647" s="8"/>
      <c r="M647" s="8"/>
      <c r="N647" s="7">
        <v>5</v>
      </c>
      <c r="O647" s="7" t="s">
        <v>196</v>
      </c>
      <c r="P647" s="7">
        <v>15</v>
      </c>
      <c r="Q647" s="7" t="s">
        <v>1519</v>
      </c>
      <c r="R647" s="7">
        <v>3670</v>
      </c>
      <c r="S647" s="7" t="s">
        <v>185</v>
      </c>
      <c r="T647" s="7" t="s">
        <v>1406</v>
      </c>
      <c r="AE647" s="7">
        <v>0</v>
      </c>
      <c r="AF647" s="7">
        <v>0</v>
      </c>
      <c r="AG647" s="7">
        <v>1</v>
      </c>
      <c r="AH647" s="7">
        <v>0</v>
      </c>
      <c r="AI647" s="7">
        <v>0</v>
      </c>
      <c r="AJ647" s="7">
        <v>0</v>
      </c>
      <c r="AK647" s="7">
        <v>0</v>
      </c>
      <c r="AL647" s="7">
        <v>0</v>
      </c>
      <c r="AM647" s="7">
        <v>0</v>
      </c>
      <c r="AN647" s="7" t="s">
        <v>83</v>
      </c>
      <c r="AO647" s="7">
        <v>15</v>
      </c>
      <c r="AP647" s="7">
        <v>7170</v>
      </c>
      <c r="AQ647" s="7">
        <v>3670</v>
      </c>
      <c r="AS647" s="7" t="s">
        <v>884</v>
      </c>
      <c r="AT647" s="7" t="s">
        <v>206</v>
      </c>
      <c r="AU647" s="7">
        <v>1290</v>
      </c>
      <c r="AV647" s="7">
        <v>0</v>
      </c>
      <c r="AW647" s="7">
        <v>0</v>
      </c>
      <c r="AX647" s="7">
        <v>0</v>
      </c>
      <c r="AY647" s="7">
        <v>0</v>
      </c>
    </row>
    <row r="648" spans="1:51" ht="13.5" customHeight="1" x14ac:dyDescent="0.25">
      <c r="A648" s="7" t="s">
        <v>1520</v>
      </c>
      <c r="B648" s="8"/>
      <c r="C648" s="8"/>
      <c r="D648" s="7" t="s">
        <v>120</v>
      </c>
      <c r="E648" s="7" t="s">
        <v>126</v>
      </c>
      <c r="F648" s="8"/>
      <c r="G648" s="8"/>
      <c r="H648" s="8"/>
      <c r="I648" s="8"/>
      <c r="J648" s="8"/>
      <c r="K648" s="8"/>
      <c r="L648" s="8"/>
      <c r="M648" s="8"/>
      <c r="N648" s="7">
        <v>13</v>
      </c>
      <c r="O648" s="7" t="s">
        <v>196</v>
      </c>
      <c r="P648" s="7">
        <v>45</v>
      </c>
      <c r="Q648" s="7" t="s">
        <v>1521</v>
      </c>
      <c r="R648" s="7">
        <v>26390</v>
      </c>
      <c r="S648" s="7" t="s">
        <v>185</v>
      </c>
      <c r="T648" s="7" t="s">
        <v>1406</v>
      </c>
      <c r="AE648" s="7">
        <v>0</v>
      </c>
      <c r="AF648" s="7">
        <v>0</v>
      </c>
      <c r="AG648" s="7">
        <v>0</v>
      </c>
      <c r="AH648" s="7">
        <v>1</v>
      </c>
      <c r="AI648" s="7">
        <v>0</v>
      </c>
      <c r="AJ648" s="7">
        <v>0</v>
      </c>
      <c r="AK648" s="7">
        <v>0</v>
      </c>
      <c r="AL648" s="7">
        <v>0</v>
      </c>
      <c r="AM648" s="7">
        <v>0</v>
      </c>
      <c r="AN648" s="7" t="s">
        <v>120</v>
      </c>
      <c r="AO648" s="7">
        <v>45</v>
      </c>
      <c r="AP648" s="7">
        <v>52620</v>
      </c>
      <c r="AQ648" s="7">
        <v>26390</v>
      </c>
      <c r="AS648" s="7" t="s">
        <v>1522</v>
      </c>
      <c r="AT648" s="7" t="s">
        <v>206</v>
      </c>
      <c r="AU648" s="7">
        <v>1291</v>
      </c>
      <c r="AV648" s="7">
        <v>0</v>
      </c>
      <c r="AW648" s="7">
        <v>0</v>
      </c>
      <c r="AX648" s="7">
        <v>0</v>
      </c>
      <c r="AY648" s="7">
        <v>0</v>
      </c>
    </row>
    <row r="649" spans="1:51" ht="13.5" customHeight="1" x14ac:dyDescent="0.25">
      <c r="A649" s="7" t="s">
        <v>1523</v>
      </c>
      <c r="B649" s="8"/>
      <c r="C649" s="8"/>
      <c r="D649" s="7" t="s">
        <v>91</v>
      </c>
      <c r="E649" s="7" t="s">
        <v>157</v>
      </c>
      <c r="F649" s="8"/>
      <c r="G649" s="8"/>
      <c r="H649" s="8"/>
      <c r="I649" s="8"/>
      <c r="J649" s="8"/>
      <c r="K649" s="8"/>
      <c r="L649" s="8"/>
      <c r="M649" s="8"/>
      <c r="N649" s="7">
        <v>7</v>
      </c>
      <c r="O649" s="7" t="s">
        <v>196</v>
      </c>
      <c r="P649" s="7">
        <v>22</v>
      </c>
      <c r="Q649" s="7" t="s">
        <v>1524</v>
      </c>
      <c r="R649" s="7">
        <v>23530</v>
      </c>
      <c r="S649" s="7" t="s">
        <v>185</v>
      </c>
      <c r="T649" s="7" t="s">
        <v>1406</v>
      </c>
      <c r="AE649" s="7">
        <v>0</v>
      </c>
      <c r="AF649" s="7">
        <v>0</v>
      </c>
      <c r="AG649" s="7">
        <v>0</v>
      </c>
      <c r="AH649" s="7">
        <v>0</v>
      </c>
      <c r="AI649" s="7">
        <v>0</v>
      </c>
      <c r="AJ649" s="7">
        <v>0</v>
      </c>
      <c r="AK649" s="7">
        <v>1</v>
      </c>
      <c r="AL649" s="7">
        <v>0</v>
      </c>
      <c r="AM649" s="7">
        <v>0</v>
      </c>
      <c r="AN649" s="7" t="s">
        <v>91</v>
      </c>
      <c r="AO649" s="7">
        <v>22</v>
      </c>
      <c r="AP649" s="7">
        <v>46030</v>
      </c>
      <c r="AQ649" s="7">
        <v>23530</v>
      </c>
      <c r="AS649" s="7" t="s">
        <v>1525</v>
      </c>
      <c r="AT649" s="7" t="s">
        <v>206</v>
      </c>
      <c r="AU649" s="7">
        <v>1292</v>
      </c>
      <c r="AV649" s="7">
        <v>0</v>
      </c>
      <c r="AW649" s="7">
        <v>0</v>
      </c>
      <c r="AX649" s="7">
        <v>0</v>
      </c>
      <c r="AY649" s="7">
        <v>0</v>
      </c>
    </row>
    <row r="650" spans="1:51" ht="13.5" customHeight="1" x14ac:dyDescent="0.25">
      <c r="A650" s="7" t="s">
        <v>1526</v>
      </c>
      <c r="B650" s="8"/>
      <c r="C650" s="8"/>
      <c r="D650" s="7" t="s">
        <v>91</v>
      </c>
      <c r="E650" s="7" t="s">
        <v>126</v>
      </c>
      <c r="F650" s="8"/>
      <c r="G650" s="8"/>
      <c r="H650" s="8"/>
      <c r="I650" s="8"/>
      <c r="J650" s="8"/>
      <c r="K650" s="8"/>
      <c r="L650" s="8"/>
      <c r="M650" s="8"/>
      <c r="N650" s="7">
        <v>11</v>
      </c>
      <c r="O650" s="7" t="s">
        <v>196</v>
      </c>
      <c r="P650" s="7">
        <v>45</v>
      </c>
      <c r="Q650" s="7" t="s">
        <v>1527</v>
      </c>
      <c r="R650" s="7">
        <v>9680</v>
      </c>
      <c r="S650" s="7" t="s">
        <v>185</v>
      </c>
      <c r="T650" s="7" t="s">
        <v>1406</v>
      </c>
      <c r="AE650" s="7">
        <v>0</v>
      </c>
      <c r="AF650" s="7">
        <v>0</v>
      </c>
      <c r="AG650" s="7">
        <v>0</v>
      </c>
      <c r="AH650" s="7">
        <v>1</v>
      </c>
      <c r="AI650" s="7">
        <v>0</v>
      </c>
      <c r="AJ650" s="7">
        <v>0</v>
      </c>
      <c r="AK650" s="7">
        <v>0</v>
      </c>
      <c r="AL650" s="7">
        <v>0</v>
      </c>
      <c r="AM650" s="7">
        <v>0</v>
      </c>
      <c r="AN650" s="7" t="s">
        <v>91</v>
      </c>
      <c r="AO650" s="7">
        <v>45</v>
      </c>
      <c r="AP650" s="7">
        <v>19180</v>
      </c>
      <c r="AQ650" s="7">
        <v>9680</v>
      </c>
      <c r="AS650" s="7" t="s">
        <v>1528</v>
      </c>
      <c r="AT650" s="7" t="s">
        <v>206</v>
      </c>
      <c r="AU650" s="7">
        <v>1293</v>
      </c>
      <c r="AV650" s="7">
        <v>0</v>
      </c>
      <c r="AW650" s="7">
        <v>0</v>
      </c>
      <c r="AX650" s="7">
        <v>0</v>
      </c>
      <c r="AY650" s="7">
        <v>0</v>
      </c>
    </row>
    <row r="651" spans="1:51" ht="13.5" customHeight="1" x14ac:dyDescent="0.25">
      <c r="A651" s="7" t="s">
        <v>1529</v>
      </c>
      <c r="B651" s="8"/>
      <c r="C651" s="8"/>
      <c r="D651" s="7" t="s">
        <v>91</v>
      </c>
      <c r="E651" s="7" t="s">
        <v>126</v>
      </c>
      <c r="F651" s="8"/>
      <c r="G651" s="8"/>
      <c r="H651" s="8"/>
      <c r="I651" s="8"/>
      <c r="J651" s="8"/>
      <c r="K651" s="8"/>
      <c r="L651" s="8"/>
      <c r="M651" s="8"/>
      <c r="N651" s="7">
        <v>10</v>
      </c>
      <c r="O651" s="7" t="s">
        <v>196</v>
      </c>
      <c r="P651" s="7">
        <v>15</v>
      </c>
      <c r="Q651" s="7" t="s">
        <v>1530</v>
      </c>
      <c r="R651" s="7">
        <v>4670</v>
      </c>
      <c r="S651" s="7" t="s">
        <v>185</v>
      </c>
      <c r="T651" s="7" t="s">
        <v>1406</v>
      </c>
      <c r="AE651" s="7">
        <v>0</v>
      </c>
      <c r="AF651" s="7">
        <v>0</v>
      </c>
      <c r="AG651" s="7">
        <v>0</v>
      </c>
      <c r="AH651" s="7">
        <v>1</v>
      </c>
      <c r="AI651" s="7">
        <v>0</v>
      </c>
      <c r="AJ651" s="7">
        <v>0</v>
      </c>
      <c r="AK651" s="7">
        <v>0</v>
      </c>
      <c r="AL651" s="7">
        <v>0</v>
      </c>
      <c r="AM651" s="7">
        <v>0</v>
      </c>
      <c r="AN651" s="7" t="s">
        <v>91</v>
      </c>
      <c r="AO651" s="7">
        <v>15</v>
      </c>
      <c r="AP651" s="7">
        <v>9170</v>
      </c>
      <c r="AQ651" s="7">
        <v>4670</v>
      </c>
      <c r="AS651" s="7" t="s">
        <v>884</v>
      </c>
      <c r="AT651" s="7" t="s">
        <v>206</v>
      </c>
      <c r="AU651" s="7">
        <v>1294</v>
      </c>
      <c r="AV651" s="7">
        <v>0</v>
      </c>
      <c r="AW651" s="7">
        <v>0</v>
      </c>
      <c r="AX651" s="7">
        <v>0</v>
      </c>
      <c r="AY651" s="7">
        <v>0</v>
      </c>
    </row>
    <row r="652" spans="1:51" ht="13.5" customHeight="1" x14ac:dyDescent="0.25">
      <c r="A652" s="7" t="s">
        <v>1531</v>
      </c>
      <c r="B652" s="8"/>
      <c r="C652" s="8"/>
      <c r="D652" s="7" t="s">
        <v>83</v>
      </c>
      <c r="E652" s="7" t="s">
        <v>157</v>
      </c>
      <c r="F652" s="8"/>
      <c r="G652" s="8"/>
      <c r="H652" s="8"/>
      <c r="I652" s="8"/>
      <c r="J652" s="8"/>
      <c r="K652" s="8"/>
      <c r="L652" s="8"/>
      <c r="M652" s="8"/>
      <c r="N652" s="7">
        <v>5</v>
      </c>
      <c r="O652" s="7" t="s">
        <v>196</v>
      </c>
      <c r="P652" s="7">
        <v>10</v>
      </c>
      <c r="Q652" s="7" t="s">
        <v>1532</v>
      </c>
      <c r="R652" s="7">
        <v>7170</v>
      </c>
      <c r="S652" s="7" t="s">
        <v>185</v>
      </c>
      <c r="T652" s="7" t="s">
        <v>1406</v>
      </c>
      <c r="AE652" s="7">
        <v>0</v>
      </c>
      <c r="AF652" s="7">
        <v>0</v>
      </c>
      <c r="AG652" s="7">
        <v>0</v>
      </c>
      <c r="AH652" s="7">
        <v>0</v>
      </c>
      <c r="AI652" s="7">
        <v>0</v>
      </c>
      <c r="AJ652" s="7">
        <v>0</v>
      </c>
      <c r="AK652" s="7">
        <v>1</v>
      </c>
      <c r="AL652" s="7">
        <v>0</v>
      </c>
      <c r="AM652" s="7">
        <v>0</v>
      </c>
      <c r="AN652" s="7" t="s">
        <v>83</v>
      </c>
      <c r="AO652" s="7">
        <v>10</v>
      </c>
      <c r="AP652" s="7">
        <v>14170</v>
      </c>
      <c r="AQ652" s="7">
        <v>7170</v>
      </c>
      <c r="AS652" s="7" t="s">
        <v>1496</v>
      </c>
      <c r="AT652" s="7" t="s">
        <v>206</v>
      </c>
      <c r="AU652" s="7">
        <v>1295</v>
      </c>
      <c r="AV652" s="7">
        <v>0</v>
      </c>
      <c r="AW652" s="7">
        <v>0</v>
      </c>
      <c r="AX652" s="7">
        <v>0</v>
      </c>
      <c r="AY652" s="7">
        <v>0</v>
      </c>
    </row>
    <row r="653" spans="1:51" ht="13.5" customHeight="1" x14ac:dyDescent="0.25">
      <c r="A653" s="7" t="s">
        <v>1533</v>
      </c>
      <c r="B653" s="8"/>
      <c r="C653" s="8"/>
      <c r="D653" s="7" t="s">
        <v>120</v>
      </c>
      <c r="E653" s="7" t="s">
        <v>116</v>
      </c>
      <c r="F653" s="8"/>
      <c r="G653" s="8"/>
      <c r="H653" s="8"/>
      <c r="I653" s="8"/>
      <c r="J653" s="8"/>
      <c r="K653" s="8"/>
      <c r="L653" s="8"/>
      <c r="M653" s="8"/>
      <c r="N653" s="7">
        <v>14</v>
      </c>
      <c r="O653" s="7" t="s">
        <v>196</v>
      </c>
      <c r="P653" s="7">
        <v>15</v>
      </c>
      <c r="Q653" s="7" t="s">
        <v>1534</v>
      </c>
      <c r="R653" s="7">
        <v>18155</v>
      </c>
      <c r="S653" s="7" t="s">
        <v>185</v>
      </c>
      <c r="T653" s="7" t="s">
        <v>1406</v>
      </c>
      <c r="AE653" s="7">
        <v>0</v>
      </c>
      <c r="AF653" s="7">
        <v>0</v>
      </c>
      <c r="AG653" s="7">
        <v>1</v>
      </c>
      <c r="AH653" s="7">
        <v>0</v>
      </c>
      <c r="AI653" s="7">
        <v>0</v>
      </c>
      <c r="AJ653" s="7">
        <v>0</v>
      </c>
      <c r="AK653" s="7">
        <v>0</v>
      </c>
      <c r="AL653" s="7">
        <v>0</v>
      </c>
      <c r="AM653" s="7">
        <v>0</v>
      </c>
      <c r="AN653" s="7" t="s">
        <v>120</v>
      </c>
      <c r="AO653" s="7">
        <v>15</v>
      </c>
      <c r="AP653" s="7">
        <v>36155</v>
      </c>
      <c r="AQ653" s="7">
        <v>18155</v>
      </c>
      <c r="AS653" s="7" t="s">
        <v>1535</v>
      </c>
      <c r="AT653" s="7" t="s">
        <v>206</v>
      </c>
      <c r="AU653" s="7">
        <v>1296</v>
      </c>
      <c r="AV653" s="7">
        <v>0</v>
      </c>
      <c r="AW653" s="7">
        <v>0</v>
      </c>
      <c r="AX653" s="7">
        <v>0</v>
      </c>
      <c r="AY653" s="7">
        <v>0</v>
      </c>
    </row>
    <row r="654" spans="1:51" ht="13.5" customHeight="1" x14ac:dyDescent="0.25">
      <c r="A654" s="7" t="s">
        <v>1536</v>
      </c>
      <c r="B654" s="8"/>
      <c r="C654" s="8"/>
      <c r="D654" s="7" t="s">
        <v>120</v>
      </c>
      <c r="E654" s="7" t="s">
        <v>116</v>
      </c>
      <c r="F654" s="8"/>
      <c r="G654" s="8"/>
      <c r="H654" s="8"/>
      <c r="I654" s="8"/>
      <c r="J654" s="8"/>
      <c r="K654" s="8"/>
      <c r="L654" s="8"/>
      <c r="M654" s="8"/>
      <c r="N654" s="7">
        <v>15</v>
      </c>
      <c r="O654" s="7" t="s">
        <v>196</v>
      </c>
      <c r="P654" s="7">
        <v>15</v>
      </c>
      <c r="Q654" s="7" t="s">
        <v>1537</v>
      </c>
      <c r="R654" s="7">
        <v>12680</v>
      </c>
      <c r="S654" s="7" t="s">
        <v>185</v>
      </c>
      <c r="T654" s="7" t="s">
        <v>1406</v>
      </c>
      <c r="AE654" s="7">
        <v>0</v>
      </c>
      <c r="AF654" s="7">
        <v>0</v>
      </c>
      <c r="AG654" s="7">
        <v>1</v>
      </c>
      <c r="AH654" s="7">
        <v>0</v>
      </c>
      <c r="AI654" s="7">
        <v>0</v>
      </c>
      <c r="AJ654" s="7">
        <v>0</v>
      </c>
      <c r="AK654" s="7">
        <v>0</v>
      </c>
      <c r="AL654" s="7">
        <v>0</v>
      </c>
      <c r="AM654" s="7">
        <v>0</v>
      </c>
      <c r="AN654" s="7" t="s">
        <v>120</v>
      </c>
      <c r="AO654" s="7">
        <v>15</v>
      </c>
      <c r="AP654" s="7">
        <v>25180</v>
      </c>
      <c r="AQ654" s="7">
        <v>12680</v>
      </c>
      <c r="AS654" s="7" t="s">
        <v>1538</v>
      </c>
      <c r="AT654" s="7" t="s">
        <v>206</v>
      </c>
      <c r="AU654" s="7">
        <v>1297</v>
      </c>
      <c r="AV654" s="7">
        <v>0</v>
      </c>
      <c r="AW654" s="7">
        <v>0</v>
      </c>
      <c r="AX654" s="7">
        <v>0</v>
      </c>
      <c r="AY654" s="7">
        <v>0</v>
      </c>
    </row>
    <row r="655" spans="1:51" ht="13.5" customHeight="1" x14ac:dyDescent="0.25">
      <c r="A655" s="7" t="s">
        <v>1539</v>
      </c>
      <c r="B655" s="8"/>
      <c r="C655" s="8"/>
      <c r="D655" s="7" t="s">
        <v>91</v>
      </c>
      <c r="E655" s="7" t="s">
        <v>157</v>
      </c>
      <c r="F655" s="8"/>
      <c r="G655" s="8"/>
      <c r="H655" s="8"/>
      <c r="I655" s="8"/>
      <c r="J655" s="8"/>
      <c r="K655" s="8"/>
      <c r="L655" s="8"/>
      <c r="M655" s="8"/>
      <c r="N655" s="7">
        <v>6</v>
      </c>
      <c r="O655" s="7" t="s">
        <v>196</v>
      </c>
      <c r="P655" s="7">
        <v>15</v>
      </c>
      <c r="Q655" s="7" t="s">
        <v>1540</v>
      </c>
      <c r="R655" s="7">
        <v>2875</v>
      </c>
      <c r="S655" s="7" t="s">
        <v>185</v>
      </c>
      <c r="T655" s="7" t="s">
        <v>1406</v>
      </c>
      <c r="AE655" s="7">
        <v>0</v>
      </c>
      <c r="AF655" s="7">
        <v>0</v>
      </c>
      <c r="AG655" s="7">
        <v>0</v>
      </c>
      <c r="AH655" s="7">
        <v>0</v>
      </c>
      <c r="AI655" s="7">
        <v>0</v>
      </c>
      <c r="AJ655" s="7">
        <v>0</v>
      </c>
      <c r="AK655" s="7">
        <v>1</v>
      </c>
      <c r="AL655" s="7">
        <v>0</v>
      </c>
      <c r="AM655" s="7">
        <v>0</v>
      </c>
      <c r="AN655" s="7" t="s">
        <v>91</v>
      </c>
      <c r="AO655" s="7">
        <v>15</v>
      </c>
      <c r="AP655" s="7">
        <v>5580</v>
      </c>
      <c r="AQ655" s="7">
        <v>2875</v>
      </c>
      <c r="AS655" s="7" t="s">
        <v>1493</v>
      </c>
      <c r="AT655" s="7" t="s">
        <v>206</v>
      </c>
      <c r="AU655" s="7">
        <v>1298</v>
      </c>
      <c r="AV655" s="7">
        <v>0</v>
      </c>
      <c r="AW655" s="7">
        <v>0</v>
      </c>
      <c r="AX655" s="7">
        <v>0</v>
      </c>
      <c r="AY655" s="7">
        <v>0</v>
      </c>
    </row>
    <row r="656" spans="1:51" ht="13.5" customHeight="1" x14ac:dyDescent="0.25">
      <c r="A656" s="7" t="s">
        <v>1541</v>
      </c>
      <c r="B656" s="8"/>
      <c r="C656" s="8"/>
      <c r="D656" s="7" t="s">
        <v>91</v>
      </c>
      <c r="E656" s="7" t="s">
        <v>157</v>
      </c>
      <c r="F656" s="8"/>
      <c r="G656" s="8"/>
      <c r="H656" s="8"/>
      <c r="I656" s="8"/>
      <c r="J656" s="8"/>
      <c r="K656" s="8"/>
      <c r="L656" s="8"/>
      <c r="M656" s="8"/>
      <c r="N656" s="7">
        <v>6</v>
      </c>
      <c r="O656" s="7" t="s">
        <v>196</v>
      </c>
      <c r="P656" s="7">
        <v>10</v>
      </c>
      <c r="Q656" s="7" t="s">
        <v>1542</v>
      </c>
      <c r="R656" s="7">
        <v>8170</v>
      </c>
      <c r="S656" s="7" t="s">
        <v>185</v>
      </c>
      <c r="T656" s="7" t="s">
        <v>1406</v>
      </c>
      <c r="AE656" s="7">
        <v>0</v>
      </c>
      <c r="AF656" s="7">
        <v>0</v>
      </c>
      <c r="AG656" s="7">
        <v>0</v>
      </c>
      <c r="AH656" s="7">
        <v>0</v>
      </c>
      <c r="AI656" s="7">
        <v>0</v>
      </c>
      <c r="AJ656" s="7">
        <v>0</v>
      </c>
      <c r="AK656" s="7">
        <v>1</v>
      </c>
      <c r="AL656" s="7">
        <v>0</v>
      </c>
      <c r="AM656" s="7">
        <v>0</v>
      </c>
      <c r="AN656" s="7" t="s">
        <v>91</v>
      </c>
      <c r="AO656" s="7">
        <v>10</v>
      </c>
      <c r="AP656" s="7">
        <v>15170</v>
      </c>
      <c r="AQ656" s="7">
        <v>8170</v>
      </c>
      <c r="AS656" s="7" t="s">
        <v>1496</v>
      </c>
      <c r="AT656" s="7" t="s">
        <v>206</v>
      </c>
      <c r="AU656" s="7">
        <v>1299</v>
      </c>
      <c r="AV656" s="7">
        <v>0</v>
      </c>
      <c r="AW656" s="7">
        <v>0</v>
      </c>
      <c r="AX656" s="7">
        <v>0</v>
      </c>
      <c r="AY656" s="7">
        <v>0</v>
      </c>
    </row>
    <row r="657" spans="1:51" ht="13.5" customHeight="1" x14ac:dyDescent="0.25">
      <c r="A657" s="7" t="s">
        <v>1543</v>
      </c>
      <c r="B657" s="8"/>
      <c r="C657" s="8"/>
      <c r="D657" s="7" t="s">
        <v>83</v>
      </c>
      <c r="E657" s="7" t="s">
        <v>157</v>
      </c>
      <c r="F657" s="8"/>
      <c r="G657" s="8"/>
      <c r="H657" s="8"/>
      <c r="I657" s="8"/>
      <c r="J657" s="8"/>
      <c r="K657" s="8"/>
      <c r="L657" s="8"/>
      <c r="M657" s="8"/>
      <c r="N657" s="7">
        <v>5</v>
      </c>
      <c r="O657" s="7" t="s">
        <v>196</v>
      </c>
      <c r="P657" s="7">
        <v>10</v>
      </c>
      <c r="Q657" s="7" t="s">
        <v>1544</v>
      </c>
      <c r="R657" s="7">
        <v>7170</v>
      </c>
      <c r="S657" s="7" t="s">
        <v>185</v>
      </c>
      <c r="T657" s="7" t="s">
        <v>1406</v>
      </c>
      <c r="AE657" s="7">
        <v>0</v>
      </c>
      <c r="AF657" s="7">
        <v>0</v>
      </c>
      <c r="AG657" s="7">
        <v>0</v>
      </c>
      <c r="AH657" s="7">
        <v>0</v>
      </c>
      <c r="AI657" s="7">
        <v>0</v>
      </c>
      <c r="AJ657" s="7">
        <v>0</v>
      </c>
      <c r="AK657" s="7">
        <v>1</v>
      </c>
      <c r="AL657" s="7">
        <v>0</v>
      </c>
      <c r="AM657" s="7">
        <v>0</v>
      </c>
      <c r="AN657" s="7" t="s">
        <v>83</v>
      </c>
      <c r="AO657" s="7">
        <v>10</v>
      </c>
      <c r="AP657" s="7">
        <v>14170</v>
      </c>
      <c r="AQ657" s="7">
        <v>7170</v>
      </c>
      <c r="AS657" s="7" t="s">
        <v>1496</v>
      </c>
      <c r="AT657" s="7" t="s">
        <v>206</v>
      </c>
      <c r="AU657" s="7">
        <v>1300</v>
      </c>
      <c r="AV657" s="7">
        <v>0</v>
      </c>
      <c r="AW657" s="7">
        <v>0</v>
      </c>
      <c r="AX657" s="7">
        <v>0</v>
      </c>
      <c r="AY657" s="7">
        <v>0</v>
      </c>
    </row>
    <row r="658" spans="1:51" ht="13.5" customHeight="1" x14ac:dyDescent="0.25">
      <c r="A658" s="7" t="s">
        <v>1545</v>
      </c>
      <c r="B658" s="8"/>
      <c r="C658" s="8"/>
      <c r="D658" s="7" t="s">
        <v>83</v>
      </c>
      <c r="E658" s="7" t="s">
        <v>92</v>
      </c>
      <c r="F658" s="8"/>
      <c r="G658" s="8"/>
      <c r="H658" s="8"/>
      <c r="I658" s="8"/>
      <c r="J658" s="8"/>
      <c r="K658" s="8"/>
      <c r="L658" s="8"/>
      <c r="M658" s="8"/>
      <c r="N658" s="7">
        <v>5</v>
      </c>
      <c r="O658" s="7" t="s">
        <v>196</v>
      </c>
      <c r="P658" s="7">
        <v>10</v>
      </c>
      <c r="Q658" s="7" t="s">
        <v>1546</v>
      </c>
      <c r="R658" s="7">
        <v>8707</v>
      </c>
      <c r="S658" s="7" t="s">
        <v>185</v>
      </c>
      <c r="T658" s="7" t="s">
        <v>1406</v>
      </c>
      <c r="AE658" s="7">
        <v>0</v>
      </c>
      <c r="AF658" s="7">
        <v>0</v>
      </c>
      <c r="AG658" s="7">
        <v>0</v>
      </c>
      <c r="AH658" s="7">
        <v>0</v>
      </c>
      <c r="AI658" s="7">
        <v>0</v>
      </c>
      <c r="AJ658" s="7">
        <v>0</v>
      </c>
      <c r="AK658" s="7">
        <v>0</v>
      </c>
      <c r="AL658" s="7">
        <v>0</v>
      </c>
      <c r="AM658" s="7">
        <v>1</v>
      </c>
      <c r="AN658" s="7" t="s">
        <v>83</v>
      </c>
      <c r="AO658" s="7">
        <v>10</v>
      </c>
      <c r="AP658" s="7">
        <v>17257</v>
      </c>
      <c r="AQ658" s="7">
        <v>8707</v>
      </c>
      <c r="AS658" s="7" t="s">
        <v>1547</v>
      </c>
      <c r="AT658" s="7" t="s">
        <v>206</v>
      </c>
      <c r="AU658" s="7">
        <v>1301</v>
      </c>
      <c r="AV658" s="7">
        <v>0</v>
      </c>
      <c r="AW658" s="7">
        <v>0</v>
      </c>
      <c r="AX658" s="7">
        <v>0</v>
      </c>
      <c r="AY658" s="7">
        <v>0</v>
      </c>
    </row>
    <row r="659" spans="1:51" ht="13.5" customHeight="1" x14ac:dyDescent="0.25">
      <c r="A659" s="7" t="s">
        <v>1548</v>
      </c>
      <c r="B659" s="8"/>
      <c r="C659" s="8"/>
      <c r="D659" s="7" t="s">
        <v>91</v>
      </c>
      <c r="E659" s="7" t="s">
        <v>116</v>
      </c>
      <c r="F659" s="8"/>
      <c r="G659" s="8"/>
      <c r="H659" s="8"/>
      <c r="I659" s="8"/>
      <c r="J659" s="8"/>
      <c r="K659" s="8"/>
      <c r="L659" s="8"/>
      <c r="M659" s="8"/>
      <c r="N659" s="7">
        <v>9</v>
      </c>
      <c r="O659" s="7" t="s">
        <v>196</v>
      </c>
      <c r="P659" s="7">
        <v>15</v>
      </c>
      <c r="Q659" s="7" t="s">
        <v>1519</v>
      </c>
      <c r="R659" s="7">
        <v>10170</v>
      </c>
      <c r="S659" s="7" t="s">
        <v>185</v>
      </c>
      <c r="T659" s="7" t="s">
        <v>1406</v>
      </c>
      <c r="AE659" s="7">
        <v>0</v>
      </c>
      <c r="AF659" s="7">
        <v>0</v>
      </c>
      <c r="AG659" s="7">
        <v>1</v>
      </c>
      <c r="AH659" s="7">
        <v>0</v>
      </c>
      <c r="AI659" s="7">
        <v>0</v>
      </c>
      <c r="AJ659" s="7">
        <v>0</v>
      </c>
      <c r="AK659" s="7">
        <v>0</v>
      </c>
      <c r="AL659" s="7">
        <v>0</v>
      </c>
      <c r="AM659" s="7">
        <v>0</v>
      </c>
      <c r="AN659" s="7" t="s">
        <v>91</v>
      </c>
      <c r="AO659" s="7">
        <v>15</v>
      </c>
      <c r="AP659" s="7">
        <v>20170</v>
      </c>
      <c r="AQ659" s="7">
        <v>10170</v>
      </c>
      <c r="AS659" s="7" t="s">
        <v>1549</v>
      </c>
      <c r="AT659" s="7" t="s">
        <v>206</v>
      </c>
      <c r="AU659" s="7">
        <v>1302</v>
      </c>
      <c r="AV659" s="7">
        <v>0</v>
      </c>
      <c r="AW659" s="7">
        <v>0</v>
      </c>
      <c r="AX659" s="7">
        <v>0</v>
      </c>
      <c r="AY659" s="7">
        <v>0</v>
      </c>
    </row>
    <row r="660" spans="1:51" ht="13.5" customHeight="1" x14ac:dyDescent="0.25">
      <c r="A660" s="7" t="s">
        <v>1550</v>
      </c>
      <c r="B660" s="8"/>
      <c r="C660" s="8"/>
      <c r="D660" s="7" t="s">
        <v>91</v>
      </c>
      <c r="E660" s="7" t="s">
        <v>116</v>
      </c>
      <c r="F660" s="8"/>
      <c r="G660" s="8"/>
      <c r="H660" s="8"/>
      <c r="I660" s="8"/>
      <c r="J660" s="8"/>
      <c r="K660" s="8"/>
      <c r="L660" s="8"/>
      <c r="M660" s="8"/>
      <c r="N660" s="7">
        <v>5</v>
      </c>
      <c r="O660" s="7" t="s">
        <v>196</v>
      </c>
      <c r="P660" s="7">
        <v>15</v>
      </c>
      <c r="Q660" s="7" t="s">
        <v>1551</v>
      </c>
      <c r="R660" s="7">
        <v>1159</v>
      </c>
      <c r="S660" s="7" t="s">
        <v>185</v>
      </c>
      <c r="T660" s="7" t="s">
        <v>1406</v>
      </c>
      <c r="AE660" s="7">
        <v>0</v>
      </c>
      <c r="AF660" s="7">
        <v>0</v>
      </c>
      <c r="AG660" s="7">
        <v>1</v>
      </c>
      <c r="AH660" s="7">
        <v>0</v>
      </c>
      <c r="AI660" s="7">
        <v>0</v>
      </c>
      <c r="AJ660" s="7">
        <v>0</v>
      </c>
      <c r="AK660" s="7">
        <v>0</v>
      </c>
      <c r="AL660" s="7">
        <v>0</v>
      </c>
      <c r="AM660" s="7">
        <v>0</v>
      </c>
      <c r="AN660" s="7" t="s">
        <v>91</v>
      </c>
      <c r="AO660" s="7">
        <v>15</v>
      </c>
      <c r="AP660" s="7">
        <v>2159</v>
      </c>
      <c r="AQ660" s="7">
        <v>1159</v>
      </c>
      <c r="AS660" s="7" t="s">
        <v>1552</v>
      </c>
      <c r="AT660" s="7" t="s">
        <v>206</v>
      </c>
      <c r="AU660" s="7">
        <v>1303</v>
      </c>
      <c r="AV660" s="7">
        <v>0</v>
      </c>
      <c r="AW660" s="7">
        <v>0</v>
      </c>
      <c r="AX660" s="7">
        <v>0</v>
      </c>
      <c r="AY660" s="7">
        <v>0</v>
      </c>
    </row>
    <row r="661" spans="1:51" ht="13.5" customHeight="1" x14ac:dyDescent="0.25">
      <c r="A661" s="7" t="s">
        <v>1553</v>
      </c>
      <c r="B661" s="8"/>
      <c r="C661" s="8"/>
      <c r="D661" s="7" t="s">
        <v>83</v>
      </c>
      <c r="E661" s="7" t="s">
        <v>92</v>
      </c>
      <c r="F661" s="8"/>
      <c r="G661" s="8"/>
      <c r="H661" s="8"/>
      <c r="I661" s="8"/>
      <c r="J661" s="8"/>
      <c r="K661" s="8"/>
      <c r="L661" s="8"/>
      <c r="M661" s="8"/>
      <c r="N661" s="7">
        <v>3</v>
      </c>
      <c r="O661" s="7" t="s">
        <v>85</v>
      </c>
      <c r="P661" s="7">
        <v>0.5</v>
      </c>
      <c r="Q661" s="7" t="s">
        <v>1516</v>
      </c>
      <c r="R661" s="7">
        <v>180</v>
      </c>
      <c r="S661" s="7" t="s">
        <v>87</v>
      </c>
      <c r="T661" s="7" t="s">
        <v>1406</v>
      </c>
      <c r="AE661" s="7">
        <v>0</v>
      </c>
      <c r="AF661" s="7">
        <v>0</v>
      </c>
      <c r="AG661" s="7">
        <v>0</v>
      </c>
      <c r="AH661" s="7">
        <v>0</v>
      </c>
      <c r="AI661" s="7">
        <v>0</v>
      </c>
      <c r="AJ661" s="7">
        <v>0</v>
      </c>
      <c r="AK661" s="7">
        <v>0</v>
      </c>
      <c r="AL661" s="7">
        <v>0</v>
      </c>
      <c r="AM661" s="7">
        <v>1</v>
      </c>
      <c r="AN661" s="7" t="s">
        <v>83</v>
      </c>
      <c r="AO661" s="7">
        <v>0.5</v>
      </c>
      <c r="AP661" s="7">
        <v>330</v>
      </c>
      <c r="AQ661" s="7">
        <v>180</v>
      </c>
      <c r="AS661" s="7" t="s">
        <v>1554</v>
      </c>
      <c r="AT661" s="7" t="s">
        <v>206</v>
      </c>
      <c r="AU661" s="7">
        <v>1304</v>
      </c>
      <c r="AV661" s="7">
        <v>0</v>
      </c>
      <c r="AW661" s="7">
        <v>0</v>
      </c>
      <c r="AX661" s="7">
        <v>0</v>
      </c>
      <c r="AY661" s="7">
        <v>0</v>
      </c>
    </row>
    <row r="662" spans="1:51" ht="13.5" customHeight="1" x14ac:dyDescent="0.25">
      <c r="A662" s="7" t="s">
        <v>1555</v>
      </c>
      <c r="B662" s="8"/>
      <c r="C662" s="8"/>
      <c r="D662" s="7" t="s">
        <v>91</v>
      </c>
      <c r="E662" s="7" t="s">
        <v>84</v>
      </c>
      <c r="F662" s="8"/>
      <c r="G662" s="8"/>
      <c r="H662" s="8"/>
      <c r="I662" s="8"/>
      <c r="J662" s="8"/>
      <c r="K662" s="8"/>
      <c r="L662" s="8"/>
      <c r="M662" s="8"/>
      <c r="N662" s="7">
        <v>9</v>
      </c>
      <c r="O662" s="7" t="s">
        <v>85</v>
      </c>
      <c r="P662" s="7">
        <v>1</v>
      </c>
      <c r="Q662" s="7" t="s">
        <v>1556</v>
      </c>
      <c r="R662" s="7">
        <v>5302</v>
      </c>
      <c r="S662" s="7" t="s">
        <v>87</v>
      </c>
      <c r="T662" s="7" t="s">
        <v>1406</v>
      </c>
      <c r="AE662" s="7">
        <v>0</v>
      </c>
      <c r="AF662" s="7">
        <v>0</v>
      </c>
      <c r="AG662" s="7">
        <v>0</v>
      </c>
      <c r="AH662" s="7">
        <v>0</v>
      </c>
      <c r="AI662" s="7">
        <v>0</v>
      </c>
      <c r="AJ662" s="7">
        <v>0</v>
      </c>
      <c r="AK662" s="7">
        <v>0</v>
      </c>
      <c r="AL662" s="7">
        <v>1</v>
      </c>
      <c r="AM662" s="7">
        <v>0</v>
      </c>
      <c r="AN662" s="7" t="s">
        <v>91</v>
      </c>
      <c r="AO662" s="7">
        <v>1</v>
      </c>
      <c r="AP662" s="7">
        <v>10302</v>
      </c>
      <c r="AQ662" s="7">
        <v>5302</v>
      </c>
      <c r="AS662" s="7" t="s">
        <v>1557</v>
      </c>
      <c r="AT662" s="7" t="s">
        <v>206</v>
      </c>
      <c r="AU662" s="7">
        <v>1305</v>
      </c>
      <c r="AV662" s="7">
        <v>0</v>
      </c>
      <c r="AW662" s="7">
        <v>0</v>
      </c>
      <c r="AX662" s="7">
        <v>0</v>
      </c>
      <c r="AY662" s="7">
        <v>0</v>
      </c>
    </row>
    <row r="663" spans="1:51" ht="13.5" customHeight="1" x14ac:dyDescent="0.25">
      <c r="A663" s="7" t="s">
        <v>1558</v>
      </c>
      <c r="B663" s="8"/>
      <c r="C663" s="8"/>
      <c r="D663" s="7" t="s">
        <v>120</v>
      </c>
      <c r="E663" s="7" t="s">
        <v>84</v>
      </c>
      <c r="F663" s="8"/>
      <c r="G663" s="8"/>
      <c r="H663" s="8"/>
      <c r="I663" s="8"/>
      <c r="J663" s="8"/>
      <c r="K663" s="8"/>
      <c r="L663" s="8"/>
      <c r="M663" s="8"/>
      <c r="N663" s="7">
        <v>18</v>
      </c>
      <c r="O663" s="7" t="s">
        <v>85</v>
      </c>
      <c r="P663" s="7">
        <v>6</v>
      </c>
      <c r="Q663" s="7" t="s">
        <v>1559</v>
      </c>
      <c r="R663" s="7">
        <v>63035</v>
      </c>
      <c r="S663" s="7" t="s">
        <v>87</v>
      </c>
      <c r="T663" s="7" t="s">
        <v>1406</v>
      </c>
      <c r="AE663" s="7">
        <v>0</v>
      </c>
      <c r="AF663" s="7">
        <v>0</v>
      </c>
      <c r="AG663" s="7">
        <v>0</v>
      </c>
      <c r="AH663" s="7">
        <v>0</v>
      </c>
      <c r="AI663" s="7">
        <v>0</v>
      </c>
      <c r="AJ663" s="7">
        <v>0</v>
      </c>
      <c r="AK663" s="7">
        <v>0</v>
      </c>
      <c r="AL663" s="7">
        <v>1</v>
      </c>
      <c r="AM663" s="7">
        <v>0</v>
      </c>
      <c r="AN663" s="7" t="s">
        <v>120</v>
      </c>
      <c r="AO663" s="7">
        <v>6</v>
      </c>
      <c r="AP663" s="7">
        <v>123035</v>
      </c>
      <c r="AQ663" s="7">
        <v>63035</v>
      </c>
      <c r="AS663" s="7" t="s">
        <v>1560</v>
      </c>
      <c r="AT663" s="7" t="s">
        <v>206</v>
      </c>
      <c r="AU663" s="7">
        <v>1306</v>
      </c>
      <c r="AV663" s="7">
        <v>0</v>
      </c>
      <c r="AW663" s="7">
        <v>0</v>
      </c>
      <c r="AX663" s="7">
        <v>0</v>
      </c>
      <c r="AY663" s="7">
        <v>0</v>
      </c>
    </row>
    <row r="664" spans="1:51" ht="13.5" customHeight="1" x14ac:dyDescent="0.25">
      <c r="A664" s="7" t="s">
        <v>1561</v>
      </c>
      <c r="B664" s="8"/>
      <c r="C664" s="8"/>
      <c r="D664" s="7" t="s">
        <v>91</v>
      </c>
      <c r="E664" s="7" t="s">
        <v>92</v>
      </c>
      <c r="F664" s="8"/>
      <c r="G664" s="8"/>
      <c r="H664" s="8"/>
      <c r="I664" s="8"/>
      <c r="J664" s="8"/>
      <c r="K664" s="8"/>
      <c r="L664" s="8"/>
      <c r="M664" s="8"/>
      <c r="N664" s="7">
        <v>6</v>
      </c>
      <c r="O664" s="7" t="s">
        <v>85</v>
      </c>
      <c r="P664" s="7">
        <v>3</v>
      </c>
      <c r="Q664" s="7" t="s">
        <v>1562</v>
      </c>
      <c r="R664" s="7">
        <v>3800</v>
      </c>
      <c r="S664" s="7" t="s">
        <v>87</v>
      </c>
      <c r="T664" s="7" t="s">
        <v>1406</v>
      </c>
      <c r="AE664" s="7">
        <v>0</v>
      </c>
      <c r="AF664" s="7">
        <v>0</v>
      </c>
      <c r="AG664" s="7">
        <v>0</v>
      </c>
      <c r="AH664" s="7">
        <v>0</v>
      </c>
      <c r="AI664" s="7">
        <v>0</v>
      </c>
      <c r="AJ664" s="7">
        <v>0</v>
      </c>
      <c r="AK664" s="7">
        <v>0</v>
      </c>
      <c r="AL664" s="7">
        <v>0</v>
      </c>
      <c r="AM664" s="7">
        <v>1</v>
      </c>
      <c r="AN664" s="7" t="s">
        <v>91</v>
      </c>
      <c r="AO664" s="7">
        <v>3</v>
      </c>
      <c r="AP664" s="7">
        <v>7300</v>
      </c>
      <c r="AQ664" s="7">
        <v>3800</v>
      </c>
      <c r="AS664" s="7" t="s">
        <v>1563</v>
      </c>
      <c r="AT664" s="7" t="s">
        <v>206</v>
      </c>
      <c r="AU664" s="7">
        <v>1307</v>
      </c>
      <c r="AV664" s="7">
        <v>0</v>
      </c>
      <c r="AW664" s="7">
        <v>0</v>
      </c>
      <c r="AX664" s="7">
        <v>0</v>
      </c>
      <c r="AY664" s="7">
        <v>0</v>
      </c>
    </row>
    <row r="665" spans="1:51" ht="13.5" customHeight="1" x14ac:dyDescent="0.25">
      <c r="A665" s="7" t="s">
        <v>1564</v>
      </c>
      <c r="B665" s="8"/>
      <c r="C665" s="8"/>
      <c r="D665" s="7" t="s">
        <v>83</v>
      </c>
      <c r="E665" s="7" t="s">
        <v>126</v>
      </c>
      <c r="F665" s="8"/>
      <c r="G665" s="8"/>
      <c r="H665" s="8"/>
      <c r="I665" s="8"/>
      <c r="J665" s="8"/>
      <c r="K665" s="8"/>
      <c r="L665" s="8"/>
      <c r="M665" s="8"/>
      <c r="N665" s="7">
        <v>3</v>
      </c>
      <c r="O665" s="7" t="s">
        <v>85</v>
      </c>
      <c r="P665" s="7">
        <v>8</v>
      </c>
      <c r="Q665" s="7" t="s">
        <v>1565</v>
      </c>
      <c r="R665" s="7">
        <v>6350</v>
      </c>
      <c r="S665" s="7" t="s">
        <v>87</v>
      </c>
      <c r="T665" s="7" t="s">
        <v>1406</v>
      </c>
      <c r="AE665" s="7">
        <v>0</v>
      </c>
      <c r="AF665" s="7">
        <v>0</v>
      </c>
      <c r="AG665" s="7">
        <v>0</v>
      </c>
      <c r="AH665" s="7">
        <v>1</v>
      </c>
      <c r="AI665" s="7">
        <v>0</v>
      </c>
      <c r="AJ665" s="7">
        <v>0</v>
      </c>
      <c r="AK665" s="7">
        <v>0</v>
      </c>
      <c r="AL665" s="7">
        <v>0</v>
      </c>
      <c r="AM665" s="7">
        <v>0</v>
      </c>
      <c r="AN665" s="7" t="s">
        <v>83</v>
      </c>
      <c r="AO665" s="7">
        <v>8</v>
      </c>
      <c r="AP665" s="7">
        <v>12350</v>
      </c>
      <c r="AQ665" s="7">
        <v>6350</v>
      </c>
      <c r="AS665" s="7" t="s">
        <v>1566</v>
      </c>
      <c r="AT665" s="7" t="s">
        <v>206</v>
      </c>
      <c r="AU665" s="7">
        <v>1308</v>
      </c>
      <c r="AV665" s="7">
        <v>0</v>
      </c>
      <c r="AW665" s="7">
        <v>0</v>
      </c>
      <c r="AX665" s="7">
        <v>0</v>
      </c>
      <c r="AY665" s="7">
        <v>0</v>
      </c>
    </row>
    <row r="666" spans="1:51" ht="13.5" customHeight="1" x14ac:dyDescent="0.25">
      <c r="A666" s="7" t="s">
        <v>1567</v>
      </c>
      <c r="B666" s="8"/>
      <c r="C666" s="8"/>
      <c r="D666" s="7" t="s">
        <v>120</v>
      </c>
      <c r="E666" s="7" t="s">
        <v>157</v>
      </c>
      <c r="F666" s="7" t="s">
        <v>84</v>
      </c>
      <c r="G666" s="8"/>
      <c r="H666" s="8"/>
      <c r="I666" s="8"/>
      <c r="J666" s="8"/>
      <c r="K666" s="8"/>
      <c r="L666" s="8"/>
      <c r="M666" s="8"/>
      <c r="N666" s="7">
        <v>15</v>
      </c>
      <c r="O666" s="7" t="s">
        <v>85</v>
      </c>
      <c r="P666" s="7">
        <v>6</v>
      </c>
      <c r="Q666" s="7" t="s">
        <v>1568</v>
      </c>
      <c r="R666" s="7">
        <v>28100</v>
      </c>
      <c r="S666" s="7" t="s">
        <v>87</v>
      </c>
      <c r="T666" s="7" t="s">
        <v>1406</v>
      </c>
      <c r="AE666" s="7">
        <v>0</v>
      </c>
      <c r="AF666" s="7">
        <v>0</v>
      </c>
      <c r="AG666" s="7">
        <v>0</v>
      </c>
      <c r="AH666" s="7">
        <v>0</v>
      </c>
      <c r="AI666" s="7">
        <v>0</v>
      </c>
      <c r="AJ666" s="7">
        <v>0</v>
      </c>
      <c r="AK666" s="7">
        <v>1</v>
      </c>
      <c r="AL666" s="7">
        <v>1</v>
      </c>
      <c r="AM666" s="7">
        <v>0</v>
      </c>
      <c r="AN666" s="7" t="s">
        <v>120</v>
      </c>
      <c r="AO666" s="7">
        <v>6</v>
      </c>
      <c r="AP666" s="7">
        <v>51850</v>
      </c>
      <c r="AQ666" s="7">
        <v>28100</v>
      </c>
      <c r="AS666" s="7" t="s">
        <v>1569</v>
      </c>
      <c r="AT666" s="7" t="s">
        <v>206</v>
      </c>
      <c r="AU666" s="7">
        <v>1309</v>
      </c>
      <c r="AV666" s="7">
        <v>0</v>
      </c>
      <c r="AW666" s="7">
        <v>0</v>
      </c>
      <c r="AX666" s="7">
        <v>0</v>
      </c>
      <c r="AY666" s="7">
        <v>0</v>
      </c>
    </row>
    <row r="667" spans="1:51" ht="13.5" customHeight="1" x14ac:dyDescent="0.25">
      <c r="A667" s="7" t="s">
        <v>1570</v>
      </c>
      <c r="B667" s="8"/>
      <c r="C667" s="8"/>
      <c r="D667" s="7" t="s">
        <v>91</v>
      </c>
      <c r="E667" s="7" t="s">
        <v>92</v>
      </c>
      <c r="F667" s="8"/>
      <c r="G667" s="8"/>
      <c r="H667" s="8"/>
      <c r="I667" s="8"/>
      <c r="J667" s="8"/>
      <c r="K667" s="8"/>
      <c r="L667" s="8"/>
      <c r="M667" s="8"/>
      <c r="N667" s="7">
        <v>8</v>
      </c>
      <c r="O667" s="7" t="s">
        <v>85</v>
      </c>
      <c r="P667" s="7">
        <v>6</v>
      </c>
      <c r="Q667" s="7" t="s">
        <v>1571</v>
      </c>
      <c r="R667" s="7">
        <v>37850</v>
      </c>
      <c r="S667" s="7" t="s">
        <v>87</v>
      </c>
      <c r="T667" s="7" t="s">
        <v>1406</v>
      </c>
      <c r="AE667" s="7">
        <v>0</v>
      </c>
      <c r="AF667" s="7">
        <v>0</v>
      </c>
      <c r="AG667" s="7">
        <v>0</v>
      </c>
      <c r="AH667" s="7">
        <v>0</v>
      </c>
      <c r="AI667" s="7">
        <v>0</v>
      </c>
      <c r="AJ667" s="7">
        <v>0</v>
      </c>
      <c r="AK667" s="7">
        <v>0</v>
      </c>
      <c r="AL667" s="7">
        <v>0</v>
      </c>
      <c r="AM667" s="7">
        <v>1</v>
      </c>
      <c r="AN667" s="7" t="s">
        <v>91</v>
      </c>
      <c r="AO667" s="7">
        <v>6</v>
      </c>
      <c r="AP667" s="7">
        <v>75350</v>
      </c>
      <c r="AQ667" s="7">
        <v>37850</v>
      </c>
      <c r="AS667" s="7" t="s">
        <v>1572</v>
      </c>
      <c r="AT667" s="7" t="s">
        <v>206</v>
      </c>
      <c r="AU667" s="7">
        <v>1310</v>
      </c>
      <c r="AV667" s="7">
        <v>0</v>
      </c>
      <c r="AW667" s="7">
        <v>0</v>
      </c>
      <c r="AX667" s="7">
        <v>0</v>
      </c>
      <c r="AY667" s="7">
        <v>0</v>
      </c>
    </row>
    <row r="668" spans="1:51" ht="13.5" customHeight="1" x14ac:dyDescent="0.25">
      <c r="A668" s="7" t="s">
        <v>1573</v>
      </c>
      <c r="B668" s="8"/>
      <c r="C668" s="8"/>
      <c r="D668" s="7" t="s">
        <v>83</v>
      </c>
      <c r="E668" s="7" t="s">
        <v>84</v>
      </c>
      <c r="F668" s="8"/>
      <c r="G668" s="8"/>
      <c r="H668" s="8"/>
      <c r="I668" s="8"/>
      <c r="J668" s="8"/>
      <c r="K668" s="8"/>
      <c r="L668" s="8"/>
      <c r="M668" s="8"/>
      <c r="N668" s="7">
        <v>5</v>
      </c>
      <c r="O668" s="7" t="s">
        <v>85</v>
      </c>
      <c r="P668" s="7">
        <v>2</v>
      </c>
      <c r="Q668" s="7" t="s">
        <v>1574</v>
      </c>
      <c r="R668" s="7">
        <v>3308</v>
      </c>
      <c r="S668" s="7" t="s">
        <v>87</v>
      </c>
      <c r="T668" s="7" t="s">
        <v>1406</v>
      </c>
      <c r="AE668" s="7">
        <v>0</v>
      </c>
      <c r="AF668" s="7">
        <v>0</v>
      </c>
      <c r="AG668" s="7">
        <v>0</v>
      </c>
      <c r="AH668" s="7">
        <v>0</v>
      </c>
      <c r="AI668" s="7">
        <v>0</v>
      </c>
      <c r="AJ668" s="7">
        <v>0</v>
      </c>
      <c r="AK668" s="7">
        <v>0</v>
      </c>
      <c r="AL668" s="7">
        <v>1</v>
      </c>
      <c r="AM668" s="7">
        <v>0</v>
      </c>
      <c r="AN668" s="7" t="s">
        <v>83</v>
      </c>
      <c r="AO668" s="7">
        <v>2</v>
      </c>
      <c r="AP668" s="7">
        <v>6308</v>
      </c>
      <c r="AQ668" s="7">
        <v>3308</v>
      </c>
      <c r="AS668" s="7" t="s">
        <v>1575</v>
      </c>
      <c r="AT668" s="7" t="s">
        <v>206</v>
      </c>
      <c r="AU668" s="7">
        <v>1311</v>
      </c>
      <c r="AV668" s="7">
        <v>0</v>
      </c>
      <c r="AW668" s="7">
        <v>0</v>
      </c>
      <c r="AX668" s="7">
        <v>0</v>
      </c>
      <c r="AY668" s="7">
        <v>0</v>
      </c>
    </row>
    <row r="669" spans="1:51" ht="13.5" customHeight="1" x14ac:dyDescent="0.25">
      <c r="A669" s="7" t="s">
        <v>1576</v>
      </c>
      <c r="B669" s="8"/>
      <c r="C669" s="8"/>
      <c r="D669" s="7" t="s">
        <v>91</v>
      </c>
      <c r="E669" s="7" t="s">
        <v>157</v>
      </c>
      <c r="F669" s="8"/>
      <c r="G669" s="8"/>
      <c r="H669" s="8"/>
      <c r="I669" s="8"/>
      <c r="J669" s="8"/>
      <c r="K669" s="8"/>
      <c r="L669" s="8"/>
      <c r="M669" s="8"/>
      <c r="N669" s="7">
        <v>10</v>
      </c>
      <c r="O669" s="7" t="s">
        <v>85</v>
      </c>
      <c r="P669" s="7">
        <v>1</v>
      </c>
      <c r="Q669" s="7" t="s">
        <v>1577</v>
      </c>
      <c r="R669" s="7">
        <v>30552</v>
      </c>
      <c r="S669" s="7" t="s">
        <v>87</v>
      </c>
      <c r="T669" s="7" t="s">
        <v>1406</v>
      </c>
      <c r="AE669" s="7">
        <v>0</v>
      </c>
      <c r="AF669" s="7">
        <v>0</v>
      </c>
      <c r="AG669" s="7">
        <v>0</v>
      </c>
      <c r="AH669" s="7">
        <v>0</v>
      </c>
      <c r="AI669" s="7">
        <v>0</v>
      </c>
      <c r="AJ669" s="7">
        <v>0</v>
      </c>
      <c r="AK669" s="7">
        <v>1</v>
      </c>
      <c r="AL669" s="7">
        <v>0</v>
      </c>
      <c r="AM669" s="7">
        <v>0</v>
      </c>
      <c r="AN669" s="7" t="s">
        <v>91</v>
      </c>
      <c r="AO669" s="7">
        <v>1</v>
      </c>
      <c r="AP669" s="7">
        <v>60802</v>
      </c>
      <c r="AQ669" s="7">
        <v>30552</v>
      </c>
      <c r="AS669" s="7" t="s">
        <v>1578</v>
      </c>
      <c r="AT669" s="7" t="s">
        <v>206</v>
      </c>
      <c r="AU669" s="7">
        <v>1312</v>
      </c>
      <c r="AV669" s="7">
        <v>0</v>
      </c>
      <c r="AW669" s="7">
        <v>0</v>
      </c>
      <c r="AX669" s="7">
        <v>0</v>
      </c>
      <c r="AY669" s="7">
        <v>0</v>
      </c>
    </row>
    <row r="670" spans="1:51" ht="13.5" customHeight="1" x14ac:dyDescent="0.25">
      <c r="A670" s="7" t="s">
        <v>1579</v>
      </c>
      <c r="B670" s="8"/>
      <c r="C670" s="8"/>
      <c r="D670" s="7" t="s">
        <v>91</v>
      </c>
      <c r="E670" s="7" t="s">
        <v>92</v>
      </c>
      <c r="F670" s="8"/>
      <c r="G670" s="8"/>
      <c r="H670" s="8"/>
      <c r="I670" s="8"/>
      <c r="J670" s="8"/>
      <c r="K670" s="8"/>
      <c r="L670" s="8"/>
      <c r="M670" s="8"/>
      <c r="N670" s="7">
        <v>9</v>
      </c>
      <c r="O670" s="7" t="s">
        <v>85</v>
      </c>
      <c r="P670" s="7">
        <v>8</v>
      </c>
      <c r="Q670" s="7" t="s">
        <v>1498</v>
      </c>
      <c r="R670" s="7">
        <v>3652</v>
      </c>
      <c r="S670" s="7" t="s">
        <v>87</v>
      </c>
      <c r="T670" s="7" t="s">
        <v>1406</v>
      </c>
      <c r="AE670" s="7">
        <v>0</v>
      </c>
      <c r="AF670" s="7">
        <v>0</v>
      </c>
      <c r="AG670" s="7">
        <v>0</v>
      </c>
      <c r="AH670" s="7">
        <v>0</v>
      </c>
      <c r="AI670" s="7">
        <v>0</v>
      </c>
      <c r="AJ670" s="7">
        <v>0</v>
      </c>
      <c r="AK670" s="7">
        <v>0</v>
      </c>
      <c r="AL670" s="7">
        <v>0</v>
      </c>
      <c r="AM670" s="7">
        <v>1</v>
      </c>
      <c r="AN670" s="7" t="s">
        <v>91</v>
      </c>
      <c r="AO670" s="7">
        <v>8</v>
      </c>
      <c r="AP670" s="7">
        <v>6812</v>
      </c>
      <c r="AQ670" s="7">
        <v>3652</v>
      </c>
      <c r="AS670" s="7" t="s">
        <v>1580</v>
      </c>
      <c r="AT670" s="7" t="s">
        <v>206</v>
      </c>
      <c r="AU670" s="7">
        <v>1313</v>
      </c>
      <c r="AV670" s="7">
        <v>0</v>
      </c>
      <c r="AW670" s="7">
        <v>0</v>
      </c>
      <c r="AX670" s="7">
        <v>0</v>
      </c>
      <c r="AY670" s="7">
        <v>0</v>
      </c>
    </row>
    <row r="671" spans="1:51" ht="13.5" customHeight="1" x14ac:dyDescent="0.25">
      <c r="A671" s="7" t="s">
        <v>1581</v>
      </c>
      <c r="B671" s="8"/>
      <c r="C671" s="8"/>
      <c r="D671" s="7" t="s">
        <v>91</v>
      </c>
      <c r="E671" s="7" t="s">
        <v>84</v>
      </c>
      <c r="F671" s="8"/>
      <c r="G671" s="8"/>
      <c r="H671" s="8"/>
      <c r="I671" s="8"/>
      <c r="J671" s="8"/>
      <c r="K671" s="8"/>
      <c r="L671" s="8"/>
      <c r="M671" s="8"/>
      <c r="N671" s="7">
        <v>3</v>
      </c>
      <c r="O671" s="7" t="s">
        <v>85</v>
      </c>
      <c r="P671" s="7" t="s">
        <v>107</v>
      </c>
      <c r="Q671" s="7" t="s">
        <v>1582</v>
      </c>
      <c r="R671" s="7">
        <v>861</v>
      </c>
      <c r="S671" s="7" t="s">
        <v>87</v>
      </c>
      <c r="T671" s="7" t="s">
        <v>1406</v>
      </c>
      <c r="AE671" s="7">
        <v>0</v>
      </c>
      <c r="AF671" s="7">
        <v>0</v>
      </c>
      <c r="AG671" s="7">
        <v>0</v>
      </c>
      <c r="AH671" s="7">
        <v>0</v>
      </c>
      <c r="AI671" s="7">
        <v>0</v>
      </c>
      <c r="AJ671" s="7">
        <v>0</v>
      </c>
      <c r="AK671" s="7">
        <v>0</v>
      </c>
      <c r="AL671" s="7">
        <v>1</v>
      </c>
      <c r="AM671" s="7">
        <v>0</v>
      </c>
      <c r="AN671" s="7" t="s">
        <v>91</v>
      </c>
      <c r="AO671" s="7">
        <v>0</v>
      </c>
      <c r="AP671" s="7">
        <v>1722</v>
      </c>
      <c r="AQ671" s="7">
        <v>861</v>
      </c>
      <c r="AS671" s="7" t="s">
        <v>1583</v>
      </c>
      <c r="AT671" s="7" t="s">
        <v>206</v>
      </c>
      <c r="AU671" s="7">
        <v>1314</v>
      </c>
      <c r="AV671" s="7">
        <v>0</v>
      </c>
      <c r="AW671" s="7">
        <v>0</v>
      </c>
      <c r="AX671" s="7">
        <v>0</v>
      </c>
      <c r="AY671" s="7">
        <v>0</v>
      </c>
    </row>
    <row r="672" spans="1:51" ht="13.5" customHeight="1" x14ac:dyDescent="0.25">
      <c r="A672" s="7" t="s">
        <v>1584</v>
      </c>
      <c r="B672" s="8"/>
      <c r="C672" s="8"/>
      <c r="D672" s="7" t="s">
        <v>91</v>
      </c>
      <c r="E672" s="7" t="s">
        <v>84</v>
      </c>
      <c r="F672" s="8"/>
      <c r="G672" s="8"/>
      <c r="H672" s="8"/>
      <c r="I672" s="8"/>
      <c r="J672" s="8"/>
      <c r="K672" s="8"/>
      <c r="L672" s="8"/>
      <c r="M672" s="8"/>
      <c r="N672" s="7">
        <v>3</v>
      </c>
      <c r="O672" s="7" t="s">
        <v>85</v>
      </c>
      <c r="P672" s="7" t="s">
        <v>107</v>
      </c>
      <c r="Q672" s="7" t="s">
        <v>1585</v>
      </c>
      <c r="R672" s="7">
        <v>1723</v>
      </c>
      <c r="S672" s="7" t="s">
        <v>87</v>
      </c>
      <c r="T672" s="7" t="s">
        <v>1406</v>
      </c>
      <c r="AE672" s="7">
        <v>0</v>
      </c>
      <c r="AF672" s="7">
        <v>0</v>
      </c>
      <c r="AG672" s="7">
        <v>0</v>
      </c>
      <c r="AH672" s="7">
        <v>0</v>
      </c>
      <c r="AI672" s="7">
        <v>0</v>
      </c>
      <c r="AJ672" s="7">
        <v>0</v>
      </c>
      <c r="AK672" s="7">
        <v>0</v>
      </c>
      <c r="AL672" s="7">
        <v>1</v>
      </c>
      <c r="AM672" s="7">
        <v>0</v>
      </c>
      <c r="AN672" s="7" t="s">
        <v>91</v>
      </c>
      <c r="AO672" s="7">
        <v>0</v>
      </c>
      <c r="AP672" s="7">
        <v>3447</v>
      </c>
      <c r="AQ672" s="7">
        <v>1723</v>
      </c>
      <c r="AS672" s="7" t="s">
        <v>1583</v>
      </c>
      <c r="AT672" s="7" t="s">
        <v>206</v>
      </c>
      <c r="AU672" s="7">
        <v>1315</v>
      </c>
      <c r="AV672" s="7">
        <v>0</v>
      </c>
      <c r="AW672" s="7">
        <v>0</v>
      </c>
      <c r="AX672" s="7">
        <v>0</v>
      </c>
      <c r="AY672" s="7">
        <v>0</v>
      </c>
    </row>
    <row r="673" spans="1:51" ht="13.5" customHeight="1" x14ac:dyDescent="0.25">
      <c r="A673" s="7" t="s">
        <v>1586</v>
      </c>
      <c r="B673" s="8"/>
      <c r="C673" s="8"/>
      <c r="D673" s="7" t="s">
        <v>120</v>
      </c>
      <c r="E673" s="7" t="s">
        <v>92</v>
      </c>
      <c r="F673" s="8"/>
      <c r="G673" s="8"/>
      <c r="H673" s="8"/>
      <c r="I673" s="8"/>
      <c r="J673" s="8"/>
      <c r="K673" s="8"/>
      <c r="L673" s="8"/>
      <c r="M673" s="8"/>
      <c r="N673" s="7">
        <v>15</v>
      </c>
      <c r="O673" s="7" t="s">
        <v>85</v>
      </c>
      <c r="P673" s="7">
        <v>2</v>
      </c>
      <c r="Q673" s="7" t="s">
        <v>1587</v>
      </c>
      <c r="R673" s="7">
        <v>17110</v>
      </c>
      <c r="S673" s="7" t="s">
        <v>87</v>
      </c>
      <c r="T673" s="7" t="s">
        <v>1406</v>
      </c>
      <c r="AE673" s="7">
        <v>0</v>
      </c>
      <c r="AF673" s="7">
        <v>0</v>
      </c>
      <c r="AG673" s="7">
        <v>0</v>
      </c>
      <c r="AH673" s="7">
        <v>0</v>
      </c>
      <c r="AI673" s="7">
        <v>0</v>
      </c>
      <c r="AJ673" s="7">
        <v>0</v>
      </c>
      <c r="AK673" s="7">
        <v>0</v>
      </c>
      <c r="AL673" s="7">
        <v>0</v>
      </c>
      <c r="AM673" s="7">
        <v>1</v>
      </c>
      <c r="AN673" s="7" t="s">
        <v>120</v>
      </c>
      <c r="AO673" s="7">
        <v>2</v>
      </c>
      <c r="AP673" s="7">
        <v>33910</v>
      </c>
      <c r="AQ673" s="7">
        <v>17110</v>
      </c>
      <c r="AS673" s="7" t="s">
        <v>1588</v>
      </c>
      <c r="AT673" s="7" t="s">
        <v>206</v>
      </c>
      <c r="AU673" s="7">
        <v>1316</v>
      </c>
      <c r="AV673" s="7">
        <v>0</v>
      </c>
      <c r="AW673" s="7">
        <v>0</v>
      </c>
      <c r="AX673" s="7">
        <v>0</v>
      </c>
      <c r="AY673" s="7">
        <v>0</v>
      </c>
    </row>
    <row r="674" spans="1:51" ht="13.5" customHeight="1" x14ac:dyDescent="0.25">
      <c r="A674" s="7" t="s">
        <v>1589</v>
      </c>
      <c r="B674" s="8"/>
      <c r="C674" s="8"/>
      <c r="D674" s="7" t="s">
        <v>83</v>
      </c>
      <c r="E674" s="7" t="s">
        <v>126</v>
      </c>
      <c r="F674" s="8"/>
      <c r="G674" s="8"/>
      <c r="H674" s="8"/>
      <c r="I674" s="8"/>
      <c r="J674" s="8"/>
      <c r="K674" s="8"/>
      <c r="L674" s="8"/>
      <c r="M674" s="8"/>
      <c r="N674" s="7">
        <v>5</v>
      </c>
      <c r="O674" s="7" t="s">
        <v>85</v>
      </c>
      <c r="P674" s="7">
        <v>1</v>
      </c>
      <c r="Q674" s="7" t="s">
        <v>1590</v>
      </c>
      <c r="R674" s="7">
        <v>5302</v>
      </c>
      <c r="S674" s="7" t="s">
        <v>87</v>
      </c>
      <c r="T674" s="7" t="s">
        <v>1406</v>
      </c>
      <c r="AE674" s="7">
        <v>0</v>
      </c>
      <c r="AF674" s="7">
        <v>0</v>
      </c>
      <c r="AG674" s="7">
        <v>0</v>
      </c>
      <c r="AH674" s="7">
        <v>1</v>
      </c>
      <c r="AI674" s="7">
        <v>0</v>
      </c>
      <c r="AJ674" s="7">
        <v>0</v>
      </c>
      <c r="AK674" s="7">
        <v>0</v>
      </c>
      <c r="AL674" s="7">
        <v>0</v>
      </c>
      <c r="AM674" s="7">
        <v>0</v>
      </c>
      <c r="AN674" s="7" t="s">
        <v>83</v>
      </c>
      <c r="AO674" s="7">
        <v>1</v>
      </c>
      <c r="AP674" s="7">
        <v>10302</v>
      </c>
      <c r="AQ674" s="7">
        <v>5302</v>
      </c>
      <c r="AS674" s="7" t="s">
        <v>89</v>
      </c>
      <c r="AT674" s="7" t="s">
        <v>206</v>
      </c>
      <c r="AU674" s="7">
        <v>1317</v>
      </c>
      <c r="AV674" s="7">
        <v>0</v>
      </c>
      <c r="AW674" s="7">
        <v>0</v>
      </c>
      <c r="AX674" s="7">
        <v>0</v>
      </c>
      <c r="AY674" s="7">
        <v>0</v>
      </c>
    </row>
    <row r="675" spans="1:51" ht="13.5" customHeight="1" x14ac:dyDescent="0.25">
      <c r="A675" s="7" t="s">
        <v>1591</v>
      </c>
      <c r="B675" s="8"/>
      <c r="C675" s="8"/>
      <c r="D675" s="7" t="s">
        <v>91</v>
      </c>
      <c r="E675" s="7" t="s">
        <v>126</v>
      </c>
      <c r="F675" s="8"/>
      <c r="G675" s="8"/>
      <c r="H675" s="8"/>
      <c r="I675" s="8"/>
      <c r="J675" s="8"/>
      <c r="K675" s="8"/>
      <c r="L675" s="8"/>
      <c r="M675" s="8"/>
      <c r="N675" s="7">
        <v>8</v>
      </c>
      <c r="O675" s="7" t="s">
        <v>85</v>
      </c>
      <c r="P675" s="7">
        <v>5</v>
      </c>
      <c r="Q675" s="7" t="s">
        <v>1592</v>
      </c>
      <c r="R675" s="7">
        <v>6808</v>
      </c>
      <c r="S675" s="7" t="s">
        <v>87</v>
      </c>
      <c r="T675" s="7" t="s">
        <v>1406</v>
      </c>
      <c r="AE675" s="7">
        <v>0</v>
      </c>
      <c r="AF675" s="7">
        <v>0</v>
      </c>
      <c r="AG675" s="7">
        <v>0</v>
      </c>
      <c r="AH675" s="7">
        <v>1</v>
      </c>
      <c r="AI675" s="7">
        <v>0</v>
      </c>
      <c r="AJ675" s="7">
        <v>0</v>
      </c>
      <c r="AK675" s="7">
        <v>0</v>
      </c>
      <c r="AL675" s="7">
        <v>0</v>
      </c>
      <c r="AM675" s="7">
        <v>0</v>
      </c>
      <c r="AN675" s="7" t="s">
        <v>91</v>
      </c>
      <c r="AO675" s="7">
        <v>5</v>
      </c>
      <c r="AP675" s="7">
        <v>13308</v>
      </c>
      <c r="AQ675" s="7">
        <v>6808</v>
      </c>
      <c r="AS675" s="7" t="s">
        <v>1593</v>
      </c>
      <c r="AT675" s="7" t="s">
        <v>206</v>
      </c>
      <c r="AU675" s="7">
        <v>1318</v>
      </c>
      <c r="AV675" s="7">
        <v>0</v>
      </c>
      <c r="AW675" s="7">
        <v>0</v>
      </c>
      <c r="AX675" s="7">
        <v>0</v>
      </c>
      <c r="AY675" s="7">
        <v>0</v>
      </c>
    </row>
    <row r="676" spans="1:51" ht="13.5" customHeight="1" x14ac:dyDescent="0.25">
      <c r="A676" s="7" t="s">
        <v>1594</v>
      </c>
      <c r="B676" s="8"/>
      <c r="C676" s="8"/>
      <c r="D676" s="7" t="s">
        <v>91</v>
      </c>
      <c r="E676" s="7" t="s">
        <v>99</v>
      </c>
      <c r="F676" s="7" t="s">
        <v>157</v>
      </c>
      <c r="G676" s="8"/>
      <c r="H676" s="8"/>
      <c r="I676" s="8"/>
      <c r="J676" s="8"/>
      <c r="K676" s="8"/>
      <c r="L676" s="8"/>
      <c r="M676" s="8"/>
      <c r="N676" s="7">
        <v>8</v>
      </c>
      <c r="O676" s="7" t="s">
        <v>85</v>
      </c>
      <c r="P676" s="7">
        <v>12</v>
      </c>
      <c r="Q676" s="7" t="s">
        <v>1595</v>
      </c>
      <c r="R676" s="7">
        <v>20310</v>
      </c>
      <c r="S676" s="7" t="s">
        <v>87</v>
      </c>
      <c r="T676" s="7" t="s">
        <v>1406</v>
      </c>
      <c r="AE676" s="7">
        <v>0</v>
      </c>
      <c r="AF676" s="7">
        <v>0</v>
      </c>
      <c r="AG676" s="7">
        <v>0</v>
      </c>
      <c r="AH676" s="7">
        <v>0</v>
      </c>
      <c r="AI676" s="7">
        <v>1</v>
      </c>
      <c r="AJ676" s="7">
        <v>0</v>
      </c>
      <c r="AK676" s="7">
        <v>1</v>
      </c>
      <c r="AL676" s="7">
        <v>0</v>
      </c>
      <c r="AM676" s="7">
        <v>0</v>
      </c>
      <c r="AN676" s="7" t="s">
        <v>91</v>
      </c>
      <c r="AO676" s="7">
        <v>12</v>
      </c>
      <c r="AP676" s="7">
        <v>40310</v>
      </c>
      <c r="AQ676" s="7">
        <v>20310</v>
      </c>
      <c r="AS676" s="7" t="s">
        <v>1596</v>
      </c>
      <c r="AT676" s="7" t="s">
        <v>206</v>
      </c>
      <c r="AU676" s="7">
        <v>1319</v>
      </c>
      <c r="AV676" s="7">
        <v>0</v>
      </c>
      <c r="AW676" s="7">
        <v>0</v>
      </c>
      <c r="AX676" s="7">
        <v>0</v>
      </c>
      <c r="AY676" s="7">
        <v>0</v>
      </c>
    </row>
    <row r="677" spans="1:51" ht="13.5" customHeight="1" x14ac:dyDescent="0.25">
      <c r="A677" s="7" t="s">
        <v>1597</v>
      </c>
      <c r="B677" s="8"/>
      <c r="C677" s="8"/>
      <c r="D677" s="7" t="s">
        <v>83</v>
      </c>
      <c r="E677" s="7" t="s">
        <v>92</v>
      </c>
      <c r="F677" s="8"/>
      <c r="G677" s="8"/>
      <c r="H677" s="8"/>
      <c r="I677" s="8"/>
      <c r="J677" s="8"/>
      <c r="K677" s="8"/>
      <c r="L677" s="8"/>
      <c r="M677" s="8"/>
      <c r="N677" s="7">
        <v>5</v>
      </c>
      <c r="O677" s="7" t="s">
        <v>85</v>
      </c>
      <c r="P677" s="12">
        <v>41649</v>
      </c>
      <c r="Q677" s="7" t="s">
        <v>1598</v>
      </c>
      <c r="R677" s="7">
        <v>880</v>
      </c>
      <c r="S677" s="7" t="s">
        <v>87</v>
      </c>
      <c r="T677" s="7" t="s">
        <v>1406</v>
      </c>
      <c r="AE677" s="7">
        <v>0</v>
      </c>
      <c r="AF677" s="7">
        <v>0</v>
      </c>
      <c r="AG677" s="7">
        <v>0</v>
      </c>
      <c r="AH677" s="7">
        <v>0</v>
      </c>
      <c r="AI677" s="7">
        <v>0</v>
      </c>
      <c r="AJ677" s="7">
        <v>0</v>
      </c>
      <c r="AK677" s="7">
        <v>0</v>
      </c>
      <c r="AL677" s="7">
        <v>0</v>
      </c>
      <c r="AM677" s="7">
        <v>1</v>
      </c>
      <c r="AN677" s="7" t="s">
        <v>83</v>
      </c>
      <c r="AO677" s="7">
        <v>0.1</v>
      </c>
      <c r="AP677" s="7">
        <v>1730</v>
      </c>
      <c r="AQ677" s="7">
        <v>880</v>
      </c>
      <c r="AS677" s="7" t="s">
        <v>1599</v>
      </c>
      <c r="AT677" s="7" t="s">
        <v>206</v>
      </c>
      <c r="AU677" s="7">
        <v>1320</v>
      </c>
      <c r="AV677" s="7">
        <v>0</v>
      </c>
      <c r="AW677" s="7">
        <v>0</v>
      </c>
      <c r="AX677" s="7">
        <v>0</v>
      </c>
      <c r="AY677" s="7">
        <v>0</v>
      </c>
    </row>
    <row r="678" spans="1:51" ht="13.5" customHeight="1" x14ac:dyDescent="0.25">
      <c r="A678" s="7" t="s">
        <v>1600</v>
      </c>
      <c r="B678" s="8"/>
      <c r="C678" s="8"/>
      <c r="D678" s="7" t="s">
        <v>83</v>
      </c>
      <c r="E678" s="7" t="s">
        <v>126</v>
      </c>
      <c r="F678" s="8"/>
      <c r="G678" s="8"/>
      <c r="H678" s="8"/>
      <c r="I678" s="8"/>
      <c r="J678" s="8"/>
      <c r="K678" s="8"/>
      <c r="L678" s="8"/>
      <c r="M678" s="8"/>
      <c r="N678" s="7">
        <v>5</v>
      </c>
      <c r="O678" s="7" t="s">
        <v>85</v>
      </c>
      <c r="P678" s="7">
        <v>0.5</v>
      </c>
      <c r="Q678" s="7" t="s">
        <v>1601</v>
      </c>
      <c r="R678" s="7">
        <v>98</v>
      </c>
      <c r="S678" s="7" t="s">
        <v>87</v>
      </c>
      <c r="T678" s="7" t="s">
        <v>1406</v>
      </c>
      <c r="AE678" s="7">
        <v>0</v>
      </c>
      <c r="AF678" s="7">
        <v>0</v>
      </c>
      <c r="AG678" s="7">
        <v>0</v>
      </c>
      <c r="AH678" s="7">
        <v>1</v>
      </c>
      <c r="AI678" s="7">
        <v>0</v>
      </c>
      <c r="AJ678" s="7">
        <v>0</v>
      </c>
      <c r="AK678" s="7">
        <v>0</v>
      </c>
      <c r="AL678" s="7">
        <v>0</v>
      </c>
      <c r="AM678" s="7">
        <v>0</v>
      </c>
      <c r="AN678" s="7" t="s">
        <v>83</v>
      </c>
      <c r="AO678" s="7">
        <v>0.5</v>
      </c>
      <c r="AP678" s="7">
        <v>196</v>
      </c>
      <c r="AQ678" s="7">
        <v>98</v>
      </c>
      <c r="AS678" s="7" t="s">
        <v>1554</v>
      </c>
      <c r="AT678" s="7" t="s">
        <v>206</v>
      </c>
      <c r="AU678" s="7">
        <v>1321</v>
      </c>
      <c r="AV678" s="7">
        <v>0</v>
      </c>
      <c r="AW678" s="7">
        <v>0</v>
      </c>
      <c r="AX678" s="7">
        <v>0</v>
      </c>
      <c r="AY678" s="7">
        <v>0</v>
      </c>
    </row>
    <row r="679" spans="1:51" ht="13.5" customHeight="1" x14ac:dyDescent="0.25">
      <c r="A679" s="7" t="s">
        <v>1602</v>
      </c>
      <c r="B679" s="8"/>
      <c r="C679" s="8"/>
      <c r="D679" s="7" t="s">
        <v>91</v>
      </c>
      <c r="E679" s="7" t="s">
        <v>157</v>
      </c>
      <c r="F679" s="8"/>
      <c r="G679" s="8"/>
      <c r="H679" s="8"/>
      <c r="I679" s="8"/>
      <c r="J679" s="8"/>
      <c r="K679" s="8"/>
      <c r="L679" s="8"/>
      <c r="M679" s="8"/>
      <c r="N679" s="7">
        <v>7</v>
      </c>
      <c r="O679" s="7" t="s">
        <v>85</v>
      </c>
      <c r="P679" s="7">
        <v>5</v>
      </c>
      <c r="Q679" s="7" t="s">
        <v>1603</v>
      </c>
      <c r="R679" s="7">
        <v>12812</v>
      </c>
      <c r="S679" s="7" t="s">
        <v>87</v>
      </c>
      <c r="T679" s="7" t="s">
        <v>1406</v>
      </c>
      <c r="AE679" s="7">
        <v>0</v>
      </c>
      <c r="AF679" s="7">
        <v>0</v>
      </c>
      <c r="AG679" s="7">
        <v>0</v>
      </c>
      <c r="AH679" s="7">
        <v>0</v>
      </c>
      <c r="AI679" s="7">
        <v>0</v>
      </c>
      <c r="AJ679" s="7">
        <v>0</v>
      </c>
      <c r="AK679" s="7">
        <v>1</v>
      </c>
      <c r="AL679" s="7">
        <v>0</v>
      </c>
      <c r="AM679" s="7">
        <v>0</v>
      </c>
      <c r="AN679" s="7" t="s">
        <v>91</v>
      </c>
      <c r="AO679" s="7">
        <v>5</v>
      </c>
      <c r="AP679" s="7">
        <v>25312</v>
      </c>
      <c r="AQ679" s="7">
        <v>12812</v>
      </c>
      <c r="AS679" s="7" t="s">
        <v>1604</v>
      </c>
      <c r="AT679" s="7" t="s">
        <v>206</v>
      </c>
      <c r="AU679" s="7">
        <v>1322</v>
      </c>
      <c r="AV679" s="7">
        <v>0</v>
      </c>
      <c r="AW679" s="7">
        <v>0</v>
      </c>
      <c r="AX679" s="7">
        <v>0</v>
      </c>
      <c r="AY679" s="7">
        <v>0</v>
      </c>
    </row>
    <row r="680" spans="1:51" ht="13.5" customHeight="1" x14ac:dyDescent="0.25">
      <c r="A680" s="7" t="s">
        <v>1605</v>
      </c>
      <c r="B680" s="8"/>
      <c r="C680" s="8"/>
      <c r="D680" s="7" t="s">
        <v>91</v>
      </c>
      <c r="E680" s="7" t="s">
        <v>157</v>
      </c>
      <c r="F680" s="8"/>
      <c r="G680" s="8"/>
      <c r="H680" s="8"/>
      <c r="I680" s="8"/>
      <c r="J680" s="8"/>
      <c r="K680" s="8"/>
      <c r="L680" s="8"/>
      <c r="M680" s="8"/>
      <c r="N680" s="7">
        <v>10</v>
      </c>
      <c r="O680" s="7" t="s">
        <v>85</v>
      </c>
      <c r="P680" s="7">
        <v>5</v>
      </c>
      <c r="Q680" s="7" t="s">
        <v>1606</v>
      </c>
      <c r="R680" s="7">
        <v>30312</v>
      </c>
      <c r="S680" s="7" t="s">
        <v>87</v>
      </c>
      <c r="T680" s="7" t="s">
        <v>1406</v>
      </c>
      <c r="AE680" s="7">
        <v>0</v>
      </c>
      <c r="AF680" s="7">
        <v>0</v>
      </c>
      <c r="AG680" s="7">
        <v>0</v>
      </c>
      <c r="AH680" s="7">
        <v>0</v>
      </c>
      <c r="AI680" s="7">
        <v>0</v>
      </c>
      <c r="AJ680" s="7">
        <v>0</v>
      </c>
      <c r="AK680" s="7">
        <v>1</v>
      </c>
      <c r="AL680" s="7">
        <v>0</v>
      </c>
      <c r="AM680" s="7">
        <v>0</v>
      </c>
      <c r="AN680" s="7" t="s">
        <v>91</v>
      </c>
      <c r="AO680" s="7">
        <v>5</v>
      </c>
      <c r="AP680" s="7">
        <v>60312</v>
      </c>
      <c r="AQ680" s="7">
        <v>30312</v>
      </c>
      <c r="AS680" s="7" t="s">
        <v>1607</v>
      </c>
      <c r="AT680" s="7" t="s">
        <v>206</v>
      </c>
      <c r="AU680" s="7">
        <v>1323</v>
      </c>
      <c r="AV680" s="7">
        <v>0</v>
      </c>
      <c r="AW680" s="7">
        <v>0</v>
      </c>
      <c r="AX680" s="7">
        <v>0</v>
      </c>
      <c r="AY680" s="7">
        <v>0</v>
      </c>
    </row>
    <row r="681" spans="1:51" ht="13.5" customHeight="1" x14ac:dyDescent="0.25">
      <c r="A681" s="7" t="s">
        <v>1608</v>
      </c>
      <c r="B681" s="8"/>
      <c r="C681" s="8"/>
      <c r="D681" s="7" t="s">
        <v>120</v>
      </c>
      <c r="E681" s="7" t="s">
        <v>157</v>
      </c>
      <c r="F681" s="7" t="s">
        <v>92</v>
      </c>
      <c r="G681" s="8"/>
      <c r="H681" s="8"/>
      <c r="I681" s="8"/>
      <c r="J681" s="8"/>
      <c r="K681" s="8"/>
      <c r="L681" s="8"/>
      <c r="M681" s="8"/>
      <c r="N681" s="7">
        <v>13</v>
      </c>
      <c r="O681" s="7" t="s">
        <v>85</v>
      </c>
      <c r="P681" s="7">
        <v>10</v>
      </c>
      <c r="Q681" s="7" t="s">
        <v>1609</v>
      </c>
      <c r="R681" s="7">
        <v>5815</v>
      </c>
      <c r="S681" s="7" t="s">
        <v>87</v>
      </c>
      <c r="T681" s="7" t="s">
        <v>1406</v>
      </c>
      <c r="AE681" s="7">
        <v>0</v>
      </c>
      <c r="AF681" s="7">
        <v>0</v>
      </c>
      <c r="AG681" s="7">
        <v>0</v>
      </c>
      <c r="AH681" s="7">
        <v>0</v>
      </c>
      <c r="AI681" s="7">
        <v>0</v>
      </c>
      <c r="AJ681" s="7">
        <v>0</v>
      </c>
      <c r="AK681" s="7">
        <v>1</v>
      </c>
      <c r="AL681" s="7">
        <v>0</v>
      </c>
      <c r="AM681" s="7">
        <v>1</v>
      </c>
      <c r="AN681" s="7" t="s">
        <v>120</v>
      </c>
      <c r="AO681" s="7">
        <v>10</v>
      </c>
      <c r="AP681" s="7">
        <v>11315</v>
      </c>
      <c r="AQ681" s="7">
        <v>5815</v>
      </c>
      <c r="AS681" s="7" t="s">
        <v>1610</v>
      </c>
      <c r="AT681" s="7" t="s">
        <v>206</v>
      </c>
      <c r="AU681" s="7">
        <v>1324</v>
      </c>
      <c r="AV681" s="7">
        <v>0</v>
      </c>
      <c r="AW681" s="7">
        <v>0</v>
      </c>
      <c r="AX681" s="7">
        <v>0</v>
      </c>
      <c r="AY681" s="7">
        <v>0</v>
      </c>
    </row>
    <row r="682" spans="1:51" ht="13.5" customHeight="1" x14ac:dyDescent="0.25">
      <c r="A682" s="7" t="s">
        <v>1611</v>
      </c>
      <c r="B682" s="8"/>
      <c r="C682" s="8"/>
      <c r="D682" s="7" t="s">
        <v>83</v>
      </c>
      <c r="E682" s="7" t="s">
        <v>126</v>
      </c>
      <c r="F682" s="8"/>
      <c r="G682" s="8"/>
      <c r="H682" s="8"/>
      <c r="I682" s="8"/>
      <c r="J682" s="8"/>
      <c r="K682" s="8"/>
      <c r="L682" s="8"/>
      <c r="M682" s="8"/>
      <c r="N682" s="7">
        <v>5</v>
      </c>
      <c r="O682" s="7" t="s">
        <v>85</v>
      </c>
      <c r="P682" s="7">
        <v>4</v>
      </c>
      <c r="Q682" s="7" t="s">
        <v>1612</v>
      </c>
      <c r="R682" s="7">
        <v>3905</v>
      </c>
      <c r="S682" s="7" t="s">
        <v>87</v>
      </c>
      <c r="T682" s="7" t="s">
        <v>1406</v>
      </c>
      <c r="AE682" s="7">
        <v>0</v>
      </c>
      <c r="AF682" s="7">
        <v>0</v>
      </c>
      <c r="AG682" s="7">
        <v>0</v>
      </c>
      <c r="AH682" s="7">
        <v>1</v>
      </c>
      <c r="AI682" s="7">
        <v>0</v>
      </c>
      <c r="AJ682" s="7">
        <v>0</v>
      </c>
      <c r="AK682" s="7">
        <v>0</v>
      </c>
      <c r="AL682" s="7">
        <v>0</v>
      </c>
      <c r="AM682" s="7">
        <v>0</v>
      </c>
      <c r="AN682" s="7" t="s">
        <v>83</v>
      </c>
      <c r="AO682" s="7">
        <v>4</v>
      </c>
      <c r="AP682" s="7">
        <v>7805</v>
      </c>
      <c r="AQ682" s="7">
        <v>3905</v>
      </c>
      <c r="AS682" s="7" t="s">
        <v>1613</v>
      </c>
      <c r="AT682" s="7" t="s">
        <v>206</v>
      </c>
      <c r="AU682" s="7">
        <v>1325</v>
      </c>
      <c r="AV682" s="7">
        <v>0</v>
      </c>
      <c r="AW682" s="7">
        <v>0</v>
      </c>
      <c r="AX682" s="7">
        <v>0</v>
      </c>
      <c r="AY682" s="7">
        <v>0</v>
      </c>
    </row>
    <row r="683" spans="1:51" ht="13.5" customHeight="1" x14ac:dyDescent="0.25">
      <c r="A683" s="7" t="s">
        <v>1614</v>
      </c>
      <c r="B683" s="8"/>
      <c r="C683" s="8"/>
      <c r="D683" s="7" t="s">
        <v>83</v>
      </c>
      <c r="E683" s="7" t="s">
        <v>92</v>
      </c>
      <c r="F683" s="8"/>
      <c r="G683" s="8"/>
      <c r="H683" s="8"/>
      <c r="I683" s="8"/>
      <c r="J683" s="8"/>
      <c r="K683" s="8"/>
      <c r="L683" s="8"/>
      <c r="M683" s="8"/>
      <c r="N683" s="7">
        <v>3</v>
      </c>
      <c r="O683" s="7" t="s">
        <v>85</v>
      </c>
      <c r="P683" s="7">
        <v>4</v>
      </c>
      <c r="Q683" s="7" t="s">
        <v>1516</v>
      </c>
      <c r="R683" s="7">
        <v>3815</v>
      </c>
      <c r="S683" s="7" t="s">
        <v>87</v>
      </c>
      <c r="T683" s="7" t="s">
        <v>1406</v>
      </c>
      <c r="AE683" s="7">
        <v>0</v>
      </c>
      <c r="AF683" s="7">
        <v>0</v>
      </c>
      <c r="AG683" s="7">
        <v>0</v>
      </c>
      <c r="AH683" s="7">
        <v>0</v>
      </c>
      <c r="AI683" s="7">
        <v>0</v>
      </c>
      <c r="AJ683" s="7">
        <v>0</v>
      </c>
      <c r="AK683" s="7">
        <v>0</v>
      </c>
      <c r="AL683" s="7">
        <v>0</v>
      </c>
      <c r="AM683" s="7">
        <v>1</v>
      </c>
      <c r="AN683" s="7" t="s">
        <v>83</v>
      </c>
      <c r="AO683" s="7">
        <v>4</v>
      </c>
      <c r="AP683" s="7">
        <v>7315</v>
      </c>
      <c r="AQ683" s="7">
        <v>3815</v>
      </c>
      <c r="AS683" s="7" t="s">
        <v>1615</v>
      </c>
      <c r="AT683" s="7" t="s">
        <v>206</v>
      </c>
      <c r="AU683" s="7">
        <v>1326</v>
      </c>
      <c r="AV683" s="7">
        <v>0</v>
      </c>
      <c r="AW683" s="7">
        <v>0</v>
      </c>
      <c r="AX683" s="7">
        <v>0</v>
      </c>
      <c r="AY683" s="7">
        <v>0</v>
      </c>
    </row>
    <row r="684" spans="1:51" ht="13.5" customHeight="1" x14ac:dyDescent="0.25">
      <c r="A684" s="7" t="s">
        <v>1616</v>
      </c>
      <c r="B684" s="8"/>
      <c r="C684" s="8"/>
      <c r="D684" s="7" t="s">
        <v>83</v>
      </c>
      <c r="E684" s="7" t="s">
        <v>157</v>
      </c>
      <c r="F684" s="8"/>
      <c r="G684" s="8"/>
      <c r="H684" s="8"/>
      <c r="I684" s="8"/>
      <c r="J684" s="8"/>
      <c r="K684" s="8"/>
      <c r="L684" s="8"/>
      <c r="M684" s="8"/>
      <c r="N684" s="7">
        <v>5</v>
      </c>
      <c r="O684" s="7" t="s">
        <v>85</v>
      </c>
      <c r="P684" s="7">
        <v>4</v>
      </c>
      <c r="Q684" s="7" t="s">
        <v>1617</v>
      </c>
      <c r="R684" s="7">
        <v>10800</v>
      </c>
      <c r="S684" s="7" t="s">
        <v>87</v>
      </c>
      <c r="T684" s="7" t="s">
        <v>1406</v>
      </c>
      <c r="AE684" s="7">
        <v>0</v>
      </c>
      <c r="AF684" s="7">
        <v>0</v>
      </c>
      <c r="AG684" s="7">
        <v>0</v>
      </c>
      <c r="AH684" s="7">
        <v>0</v>
      </c>
      <c r="AI684" s="7">
        <v>0</v>
      </c>
      <c r="AJ684" s="7">
        <v>0</v>
      </c>
      <c r="AK684" s="7">
        <v>1</v>
      </c>
      <c r="AL684" s="7">
        <v>0</v>
      </c>
      <c r="AM684" s="7">
        <v>0</v>
      </c>
      <c r="AN684" s="7" t="s">
        <v>83</v>
      </c>
      <c r="AO684" s="7">
        <v>4</v>
      </c>
      <c r="AP684" s="7">
        <v>20300</v>
      </c>
      <c r="AQ684" s="7">
        <v>10800</v>
      </c>
      <c r="AS684" s="7" t="s">
        <v>1618</v>
      </c>
      <c r="AT684" s="7" t="s">
        <v>206</v>
      </c>
      <c r="AU684" s="7">
        <v>1327</v>
      </c>
      <c r="AV684" s="7">
        <v>0</v>
      </c>
      <c r="AW684" s="7">
        <v>0</v>
      </c>
      <c r="AX684" s="7">
        <v>0</v>
      </c>
      <c r="AY684" s="7">
        <v>0</v>
      </c>
    </row>
    <row r="685" spans="1:51" ht="13.5" customHeight="1" x14ac:dyDescent="0.25">
      <c r="A685" s="7" t="s">
        <v>1619</v>
      </c>
      <c r="B685" s="8"/>
      <c r="C685" s="8"/>
      <c r="D685" s="7" t="s">
        <v>120</v>
      </c>
      <c r="E685" s="7" t="s">
        <v>157</v>
      </c>
      <c r="F685" s="8"/>
      <c r="G685" s="8"/>
      <c r="H685" s="8"/>
      <c r="I685" s="8"/>
      <c r="J685" s="8"/>
      <c r="K685" s="8"/>
      <c r="L685" s="8"/>
      <c r="M685" s="8"/>
      <c r="N685" s="7">
        <v>12</v>
      </c>
      <c r="O685" s="7" t="s">
        <v>85</v>
      </c>
      <c r="P685" s="7">
        <v>4</v>
      </c>
      <c r="Q685" s="7" t="s">
        <v>1620</v>
      </c>
      <c r="R685" s="7">
        <v>10515</v>
      </c>
      <c r="S685" s="7" t="s">
        <v>87</v>
      </c>
      <c r="T685" s="7" t="s">
        <v>1406</v>
      </c>
      <c r="AE685" s="7">
        <v>0</v>
      </c>
      <c r="AF685" s="7">
        <v>0</v>
      </c>
      <c r="AG685" s="7">
        <v>0</v>
      </c>
      <c r="AH685" s="7">
        <v>0</v>
      </c>
      <c r="AI685" s="7">
        <v>0</v>
      </c>
      <c r="AJ685" s="7">
        <v>0</v>
      </c>
      <c r="AK685" s="7">
        <v>1</v>
      </c>
      <c r="AL685" s="7">
        <v>0</v>
      </c>
      <c r="AM685" s="7">
        <v>0</v>
      </c>
      <c r="AN685" s="7" t="s">
        <v>120</v>
      </c>
      <c r="AO685" s="7">
        <v>4</v>
      </c>
      <c r="AP685" s="7">
        <v>20715</v>
      </c>
      <c r="AQ685" s="7">
        <v>10515</v>
      </c>
      <c r="AS685" s="7" t="s">
        <v>1621</v>
      </c>
      <c r="AT685" s="7" t="s">
        <v>206</v>
      </c>
      <c r="AU685" s="7">
        <v>1328</v>
      </c>
      <c r="AV685" s="7">
        <v>0</v>
      </c>
      <c r="AW685" s="7">
        <v>0</v>
      </c>
      <c r="AX685" s="7">
        <v>0</v>
      </c>
      <c r="AY685" s="7">
        <v>0</v>
      </c>
    </row>
    <row r="686" spans="1:51" ht="13.5" customHeight="1" x14ac:dyDescent="0.25">
      <c r="A686" s="7" t="s">
        <v>1622</v>
      </c>
      <c r="B686" s="8"/>
      <c r="C686" s="8"/>
      <c r="D686" s="7" t="s">
        <v>120</v>
      </c>
      <c r="E686" s="7" t="s">
        <v>157</v>
      </c>
      <c r="F686" s="8"/>
      <c r="G686" s="8"/>
      <c r="H686" s="8"/>
      <c r="I686" s="8"/>
      <c r="J686" s="8"/>
      <c r="K686" s="8"/>
      <c r="L686" s="8"/>
      <c r="M686" s="8"/>
      <c r="N686" s="7">
        <v>14</v>
      </c>
      <c r="O686" s="7" t="s">
        <v>85</v>
      </c>
      <c r="P686" s="7">
        <v>8</v>
      </c>
      <c r="Q686" s="7" t="s">
        <v>1623</v>
      </c>
      <c r="R686" s="7">
        <v>27375</v>
      </c>
      <c r="S686" s="7" t="s">
        <v>87</v>
      </c>
      <c r="T686" s="7" t="s">
        <v>1406</v>
      </c>
      <c r="AE686" s="7">
        <v>0</v>
      </c>
      <c r="AF686" s="7">
        <v>0</v>
      </c>
      <c r="AG686" s="7">
        <v>0</v>
      </c>
      <c r="AH686" s="7">
        <v>0</v>
      </c>
      <c r="AI686" s="7">
        <v>0</v>
      </c>
      <c r="AJ686" s="7">
        <v>0</v>
      </c>
      <c r="AK686" s="7">
        <v>1</v>
      </c>
      <c r="AL686" s="7">
        <v>0</v>
      </c>
      <c r="AM686" s="7">
        <v>0</v>
      </c>
      <c r="AN686" s="7" t="s">
        <v>120</v>
      </c>
      <c r="AO686" s="7">
        <v>8</v>
      </c>
      <c r="AP686" s="7">
        <v>54475</v>
      </c>
      <c r="AQ686" s="7">
        <v>27375</v>
      </c>
      <c r="AS686" s="7" t="s">
        <v>1624</v>
      </c>
      <c r="AT686" s="7" t="s">
        <v>206</v>
      </c>
      <c r="AU686" s="7">
        <v>1329</v>
      </c>
      <c r="AV686" s="7">
        <v>0</v>
      </c>
      <c r="AW686" s="7">
        <v>0</v>
      </c>
      <c r="AX686" s="7">
        <v>0</v>
      </c>
      <c r="AY686" s="7">
        <v>0</v>
      </c>
    </row>
    <row r="687" spans="1:51" ht="13.5" customHeight="1" x14ac:dyDescent="0.25">
      <c r="A687" s="7" t="s">
        <v>1625</v>
      </c>
      <c r="B687" s="8"/>
      <c r="C687" s="8"/>
      <c r="D687" s="7" t="s">
        <v>91</v>
      </c>
      <c r="E687" s="7" t="s">
        <v>157</v>
      </c>
      <c r="F687" s="8"/>
      <c r="G687" s="8"/>
      <c r="H687" s="8"/>
      <c r="I687" s="8"/>
      <c r="J687" s="8"/>
      <c r="K687" s="8"/>
      <c r="L687" s="8"/>
      <c r="M687" s="8"/>
      <c r="N687" s="7">
        <v>6</v>
      </c>
      <c r="O687" s="7" t="s">
        <v>85</v>
      </c>
      <c r="P687" s="7" t="s">
        <v>107</v>
      </c>
      <c r="Q687" s="7" t="s">
        <v>1626</v>
      </c>
      <c r="R687" s="7">
        <v>4840</v>
      </c>
      <c r="S687" s="7" t="s">
        <v>87</v>
      </c>
      <c r="T687" s="7" t="s">
        <v>1406</v>
      </c>
      <c r="AE687" s="7">
        <v>0</v>
      </c>
      <c r="AF687" s="7">
        <v>0</v>
      </c>
      <c r="AG687" s="7">
        <v>0</v>
      </c>
      <c r="AH687" s="7">
        <v>0</v>
      </c>
      <c r="AI687" s="7">
        <v>0</v>
      </c>
      <c r="AJ687" s="7">
        <v>0</v>
      </c>
      <c r="AK687" s="7">
        <v>1</v>
      </c>
      <c r="AL687" s="7">
        <v>0</v>
      </c>
      <c r="AM687" s="7">
        <v>0</v>
      </c>
      <c r="AN687" s="7" t="s">
        <v>91</v>
      </c>
      <c r="AO687" s="7">
        <v>0</v>
      </c>
      <c r="AP687" s="7">
        <v>9380</v>
      </c>
      <c r="AQ687" s="7">
        <v>4840</v>
      </c>
      <c r="AS687" s="7" t="s">
        <v>1627</v>
      </c>
      <c r="AT687" s="7" t="s">
        <v>206</v>
      </c>
      <c r="AU687" s="7">
        <v>1330</v>
      </c>
      <c r="AV687" s="7">
        <v>0</v>
      </c>
      <c r="AW687" s="7">
        <v>0</v>
      </c>
      <c r="AX687" s="7">
        <v>0</v>
      </c>
      <c r="AY687" s="7">
        <v>0</v>
      </c>
    </row>
    <row r="688" spans="1:51" ht="13.5" customHeight="1" x14ac:dyDescent="0.25">
      <c r="A688" s="7" t="s">
        <v>1628</v>
      </c>
      <c r="B688" s="8"/>
      <c r="C688" s="8"/>
      <c r="D688" s="7" t="s">
        <v>91</v>
      </c>
      <c r="E688" s="7" t="s">
        <v>157</v>
      </c>
      <c r="F688" s="8"/>
      <c r="G688" s="8"/>
      <c r="H688" s="8"/>
      <c r="I688" s="8"/>
      <c r="J688" s="8"/>
      <c r="K688" s="8"/>
      <c r="L688" s="8"/>
      <c r="M688" s="8"/>
      <c r="N688" s="7">
        <v>11</v>
      </c>
      <c r="O688" s="7" t="s">
        <v>85</v>
      </c>
      <c r="P688" s="7">
        <v>5</v>
      </c>
      <c r="Q688" s="7" t="s">
        <v>1629</v>
      </c>
      <c r="R688" s="7">
        <v>17812</v>
      </c>
      <c r="S688" s="7" t="s">
        <v>87</v>
      </c>
      <c r="T688" s="7" t="s">
        <v>1406</v>
      </c>
      <c r="AE688" s="7">
        <v>0</v>
      </c>
      <c r="AF688" s="7">
        <v>0</v>
      </c>
      <c r="AG688" s="7">
        <v>0</v>
      </c>
      <c r="AH688" s="7">
        <v>0</v>
      </c>
      <c r="AI688" s="7">
        <v>0</v>
      </c>
      <c r="AJ688" s="7">
        <v>0</v>
      </c>
      <c r="AK688" s="7">
        <v>1</v>
      </c>
      <c r="AL688" s="7">
        <v>0</v>
      </c>
      <c r="AM688" s="7">
        <v>0</v>
      </c>
      <c r="AN688" s="7" t="s">
        <v>91</v>
      </c>
      <c r="AO688" s="7">
        <v>5</v>
      </c>
      <c r="AP688" s="7">
        <v>35312</v>
      </c>
      <c r="AQ688" s="7">
        <v>17812</v>
      </c>
      <c r="AS688" s="7" t="s">
        <v>1630</v>
      </c>
      <c r="AT688" s="7" t="s">
        <v>206</v>
      </c>
      <c r="AU688" s="7">
        <v>1331</v>
      </c>
      <c r="AV688" s="7">
        <v>0</v>
      </c>
      <c r="AW688" s="7">
        <v>0</v>
      </c>
      <c r="AX688" s="7">
        <v>0</v>
      </c>
      <c r="AY688" s="7">
        <v>0</v>
      </c>
    </row>
    <row r="689" spans="1:51" ht="13.5" customHeight="1" x14ac:dyDescent="0.25">
      <c r="A689" s="7" t="s">
        <v>1631</v>
      </c>
      <c r="B689" s="8"/>
      <c r="C689" s="8"/>
      <c r="D689" s="7" t="s">
        <v>120</v>
      </c>
      <c r="E689" s="7" t="s">
        <v>157</v>
      </c>
      <c r="F689" s="8"/>
      <c r="G689" s="8"/>
      <c r="H689" s="8"/>
      <c r="I689" s="8"/>
      <c r="J689" s="8"/>
      <c r="K689" s="8"/>
      <c r="L689" s="8"/>
      <c r="M689" s="8"/>
      <c r="N689" s="7">
        <v>13</v>
      </c>
      <c r="O689" s="7" t="s">
        <v>85</v>
      </c>
      <c r="P689" s="7">
        <v>2</v>
      </c>
      <c r="Q689" s="7" t="s">
        <v>1632</v>
      </c>
      <c r="R689" s="7">
        <v>4560</v>
      </c>
      <c r="S689" s="7" t="s">
        <v>87</v>
      </c>
      <c r="T689" s="7" t="s">
        <v>1406</v>
      </c>
      <c r="AE689" s="7">
        <v>0</v>
      </c>
      <c r="AF689" s="7">
        <v>0</v>
      </c>
      <c r="AG689" s="7">
        <v>0</v>
      </c>
      <c r="AH689" s="7">
        <v>0</v>
      </c>
      <c r="AI689" s="7">
        <v>0</v>
      </c>
      <c r="AJ689" s="7">
        <v>0</v>
      </c>
      <c r="AK689" s="7">
        <v>1</v>
      </c>
      <c r="AL689" s="7">
        <v>0</v>
      </c>
      <c r="AM689" s="7">
        <v>0</v>
      </c>
      <c r="AN689" s="7" t="s">
        <v>120</v>
      </c>
      <c r="AO689" s="7">
        <v>2</v>
      </c>
      <c r="AP689" s="7">
        <v>8810</v>
      </c>
      <c r="AQ689" s="7">
        <v>4560</v>
      </c>
      <c r="AS689" s="7" t="s">
        <v>1633</v>
      </c>
      <c r="AT689" s="7" t="s">
        <v>206</v>
      </c>
      <c r="AU689" s="7">
        <v>1332</v>
      </c>
      <c r="AV689" s="7">
        <v>0</v>
      </c>
      <c r="AW689" s="7">
        <v>0</v>
      </c>
      <c r="AX689" s="7">
        <v>0</v>
      </c>
      <c r="AY689" s="7">
        <v>0</v>
      </c>
    </row>
    <row r="690" spans="1:51" ht="13.5" customHeight="1" x14ac:dyDescent="0.25">
      <c r="A690" s="7" t="s">
        <v>1634</v>
      </c>
      <c r="B690" s="8"/>
      <c r="C690" s="8"/>
      <c r="D690" s="7" t="s">
        <v>91</v>
      </c>
      <c r="E690" s="7" t="s">
        <v>92</v>
      </c>
      <c r="F690" s="8"/>
      <c r="G690" s="8"/>
      <c r="H690" s="8"/>
      <c r="I690" s="8"/>
      <c r="J690" s="8"/>
      <c r="K690" s="8"/>
      <c r="L690" s="8"/>
      <c r="M690" s="8"/>
      <c r="N690" s="7">
        <v>15</v>
      </c>
      <c r="O690" s="7" t="s">
        <v>85</v>
      </c>
      <c r="P690" s="7">
        <v>2</v>
      </c>
      <c r="Q690" s="7" t="s">
        <v>1635</v>
      </c>
      <c r="R690" s="7">
        <v>32810</v>
      </c>
      <c r="S690" s="7" t="s">
        <v>87</v>
      </c>
      <c r="T690" s="7" t="s">
        <v>1406</v>
      </c>
      <c r="AE690" s="7">
        <v>0</v>
      </c>
      <c r="AF690" s="7">
        <v>0</v>
      </c>
      <c r="AG690" s="7">
        <v>0</v>
      </c>
      <c r="AH690" s="7">
        <v>0</v>
      </c>
      <c r="AI690" s="7">
        <v>0</v>
      </c>
      <c r="AJ690" s="7">
        <v>0</v>
      </c>
      <c r="AK690" s="7">
        <v>0</v>
      </c>
      <c r="AL690" s="7">
        <v>0</v>
      </c>
      <c r="AM690" s="7">
        <v>1</v>
      </c>
      <c r="AN690" s="7" t="s">
        <v>91</v>
      </c>
      <c r="AO690" s="7">
        <v>2</v>
      </c>
      <c r="AP690" s="7">
        <v>65310</v>
      </c>
      <c r="AQ690" s="7">
        <v>32810</v>
      </c>
      <c r="AS690" s="7" t="s">
        <v>1636</v>
      </c>
      <c r="AT690" s="7" t="s">
        <v>206</v>
      </c>
      <c r="AU690" s="7">
        <v>1333</v>
      </c>
      <c r="AV690" s="7">
        <v>0</v>
      </c>
      <c r="AW690" s="7">
        <v>0</v>
      </c>
      <c r="AX690" s="7">
        <v>0</v>
      </c>
      <c r="AY690" s="7">
        <v>0</v>
      </c>
    </row>
    <row r="691" spans="1:51" ht="13.5" customHeight="1" x14ac:dyDescent="0.25">
      <c r="A691" s="7" t="s">
        <v>1637</v>
      </c>
      <c r="B691" s="8"/>
      <c r="C691" s="8"/>
      <c r="D691" s="7" t="s">
        <v>120</v>
      </c>
      <c r="E691" s="7" t="s">
        <v>126</v>
      </c>
      <c r="F691" s="8"/>
      <c r="G691" s="8"/>
      <c r="H691" s="8"/>
      <c r="I691" s="8"/>
      <c r="J691" s="8"/>
      <c r="K691" s="8"/>
      <c r="L691" s="8"/>
      <c r="M691" s="8"/>
      <c r="N691" s="7">
        <v>14</v>
      </c>
      <c r="O691" s="7" t="s">
        <v>85</v>
      </c>
      <c r="P691" s="7">
        <v>6</v>
      </c>
      <c r="Q691" s="7" t="s">
        <v>1638</v>
      </c>
      <c r="R691" s="7">
        <v>25302</v>
      </c>
      <c r="S691" s="7" t="s">
        <v>87</v>
      </c>
      <c r="T691" s="7" t="s">
        <v>1406</v>
      </c>
      <c r="AE691" s="7">
        <v>0</v>
      </c>
      <c r="AF691" s="7">
        <v>0</v>
      </c>
      <c r="AG691" s="7">
        <v>0</v>
      </c>
      <c r="AH691" s="7">
        <v>1</v>
      </c>
      <c r="AI691" s="7">
        <v>0</v>
      </c>
      <c r="AJ691" s="7">
        <v>0</v>
      </c>
      <c r="AK691" s="7">
        <v>0</v>
      </c>
      <c r="AL691" s="7">
        <v>0</v>
      </c>
      <c r="AM691" s="7">
        <v>0</v>
      </c>
      <c r="AN691" s="7" t="s">
        <v>120</v>
      </c>
      <c r="AO691" s="7">
        <v>6</v>
      </c>
      <c r="AP691" s="7">
        <v>50302</v>
      </c>
      <c r="AQ691" s="7">
        <v>25302</v>
      </c>
      <c r="AS691" s="7" t="s">
        <v>1639</v>
      </c>
      <c r="AT691" s="7" t="s">
        <v>206</v>
      </c>
      <c r="AU691" s="7">
        <v>1334</v>
      </c>
      <c r="AV691" s="7">
        <v>0</v>
      </c>
      <c r="AW691" s="7">
        <v>0</v>
      </c>
      <c r="AX691" s="7">
        <v>0</v>
      </c>
      <c r="AY691" s="7">
        <v>0</v>
      </c>
    </row>
    <row r="692" spans="1:51" ht="13.5" customHeight="1" x14ac:dyDescent="0.25">
      <c r="A692" s="7" t="s">
        <v>1640</v>
      </c>
      <c r="B692" s="8"/>
      <c r="C692" s="8"/>
      <c r="D692" s="7" t="s">
        <v>91</v>
      </c>
      <c r="E692" s="7" t="s">
        <v>84</v>
      </c>
      <c r="F692" s="8"/>
      <c r="G692" s="8"/>
      <c r="H692" s="8"/>
      <c r="I692" s="8"/>
      <c r="J692" s="8"/>
      <c r="K692" s="8"/>
      <c r="L692" s="8"/>
      <c r="M692" s="8"/>
      <c r="N692" s="7">
        <v>7</v>
      </c>
      <c r="O692" s="7" t="s">
        <v>85</v>
      </c>
      <c r="P692" s="7">
        <v>3</v>
      </c>
      <c r="Q692" s="7" t="s">
        <v>1641</v>
      </c>
      <c r="R692" s="7">
        <v>19805</v>
      </c>
      <c r="S692" s="7" t="s">
        <v>87</v>
      </c>
      <c r="T692" s="7" t="s">
        <v>1406</v>
      </c>
      <c r="AE692" s="7">
        <v>0</v>
      </c>
      <c r="AF692" s="7">
        <v>0</v>
      </c>
      <c r="AG692" s="7">
        <v>0</v>
      </c>
      <c r="AH692" s="7">
        <v>0</v>
      </c>
      <c r="AI692" s="7">
        <v>0</v>
      </c>
      <c r="AJ692" s="7">
        <v>0</v>
      </c>
      <c r="AK692" s="7">
        <v>0</v>
      </c>
      <c r="AL692" s="7">
        <v>1</v>
      </c>
      <c r="AM692" s="7">
        <v>0</v>
      </c>
      <c r="AN692" s="7" t="s">
        <v>91</v>
      </c>
      <c r="AO692" s="7">
        <v>3</v>
      </c>
      <c r="AP692" s="7">
        <v>39305</v>
      </c>
      <c r="AQ692" s="7">
        <v>19805</v>
      </c>
      <c r="AS692" s="7" t="s">
        <v>1642</v>
      </c>
      <c r="AT692" s="7" t="s">
        <v>206</v>
      </c>
      <c r="AU692" s="7">
        <v>1335</v>
      </c>
      <c r="AV692" s="7">
        <v>0</v>
      </c>
      <c r="AW692" s="7">
        <v>0</v>
      </c>
      <c r="AX692" s="7">
        <v>0</v>
      </c>
      <c r="AY692" s="7">
        <v>0</v>
      </c>
    </row>
    <row r="693" spans="1:51" ht="13.5" customHeight="1" x14ac:dyDescent="0.25">
      <c r="A693" s="7" t="s">
        <v>1643</v>
      </c>
      <c r="B693" s="8"/>
      <c r="C693" s="8"/>
      <c r="D693" s="7" t="s">
        <v>120</v>
      </c>
      <c r="E693" s="7" t="s">
        <v>116</v>
      </c>
      <c r="F693" s="8"/>
      <c r="G693" s="8"/>
      <c r="H693" s="8"/>
      <c r="I693" s="8"/>
      <c r="J693" s="8"/>
      <c r="K693" s="8"/>
      <c r="L693" s="8"/>
      <c r="M693" s="8"/>
      <c r="N693" s="7">
        <v>18</v>
      </c>
      <c r="O693" s="7" t="s">
        <v>85</v>
      </c>
      <c r="P693" s="7">
        <v>4</v>
      </c>
      <c r="Q693" s="7" t="s">
        <v>1644</v>
      </c>
      <c r="R693" s="7">
        <v>60630</v>
      </c>
      <c r="S693" s="7" t="s">
        <v>87</v>
      </c>
      <c r="T693" s="7" t="s">
        <v>1406</v>
      </c>
      <c r="AE693" s="7">
        <v>0</v>
      </c>
      <c r="AF693" s="7">
        <v>0</v>
      </c>
      <c r="AG693" s="7">
        <v>1</v>
      </c>
      <c r="AH693" s="7">
        <v>0</v>
      </c>
      <c r="AI693" s="7">
        <v>0</v>
      </c>
      <c r="AJ693" s="7">
        <v>0</v>
      </c>
      <c r="AK693" s="7">
        <v>0</v>
      </c>
      <c r="AL693" s="7">
        <v>0</v>
      </c>
      <c r="AM693" s="7">
        <v>0</v>
      </c>
      <c r="AN693" s="7" t="s">
        <v>120</v>
      </c>
      <c r="AO693" s="7">
        <v>4</v>
      </c>
      <c r="AP693" s="7">
        <v>120630</v>
      </c>
      <c r="AQ693" s="7">
        <v>60630</v>
      </c>
      <c r="AS693" s="7" t="s">
        <v>1645</v>
      </c>
      <c r="AT693" s="7" t="s">
        <v>206</v>
      </c>
      <c r="AU693" s="7">
        <v>1336</v>
      </c>
      <c r="AV693" s="7">
        <v>0</v>
      </c>
      <c r="AW693" s="7">
        <v>0</v>
      </c>
      <c r="AX693" s="7">
        <v>0</v>
      </c>
      <c r="AY693" s="7">
        <v>0</v>
      </c>
    </row>
    <row r="694" spans="1:51" ht="13.5" customHeight="1" x14ac:dyDescent="0.25">
      <c r="A694" s="7" t="s">
        <v>1646</v>
      </c>
      <c r="B694" s="8"/>
      <c r="C694" s="8"/>
      <c r="D694" s="7" t="s">
        <v>83</v>
      </c>
      <c r="E694" s="7" t="s">
        <v>157</v>
      </c>
      <c r="F694" s="8"/>
      <c r="G694" s="8"/>
      <c r="H694" s="8"/>
      <c r="I694" s="8"/>
      <c r="J694" s="8"/>
      <c r="K694" s="8"/>
      <c r="L694" s="8"/>
      <c r="M694" s="8"/>
      <c r="N694" s="7">
        <v>3</v>
      </c>
      <c r="O694" s="7" t="s">
        <v>85</v>
      </c>
      <c r="P694" s="7">
        <v>4</v>
      </c>
      <c r="Q694" s="7" t="s">
        <v>1647</v>
      </c>
      <c r="R694" s="7">
        <v>4220</v>
      </c>
      <c r="S694" s="7" t="s">
        <v>87</v>
      </c>
      <c r="T694" s="7" t="s">
        <v>1406</v>
      </c>
      <c r="AE694" s="7">
        <v>0</v>
      </c>
      <c r="AF694" s="7">
        <v>0</v>
      </c>
      <c r="AG694" s="7">
        <v>0</v>
      </c>
      <c r="AH694" s="7">
        <v>0</v>
      </c>
      <c r="AI694" s="7">
        <v>0</v>
      </c>
      <c r="AJ694" s="7">
        <v>0</v>
      </c>
      <c r="AK694" s="7">
        <v>1</v>
      </c>
      <c r="AL694" s="7">
        <v>0</v>
      </c>
      <c r="AM694" s="7">
        <v>0</v>
      </c>
      <c r="AN694" s="7" t="s">
        <v>83</v>
      </c>
      <c r="AO694" s="7">
        <v>4</v>
      </c>
      <c r="AP694" s="7">
        <v>7840</v>
      </c>
      <c r="AQ694" s="7">
        <v>4220</v>
      </c>
      <c r="AS694" s="7" t="s">
        <v>1648</v>
      </c>
      <c r="AT694" s="7" t="s">
        <v>206</v>
      </c>
      <c r="AU694" s="7">
        <v>1337</v>
      </c>
      <c r="AV694" s="7">
        <v>0</v>
      </c>
      <c r="AW694" s="7">
        <v>0</v>
      </c>
      <c r="AX694" s="7">
        <v>0</v>
      </c>
      <c r="AY694" s="7">
        <v>0</v>
      </c>
    </row>
    <row r="695" spans="1:51" ht="13.5" customHeight="1" x14ac:dyDescent="0.25">
      <c r="A695" s="7" t="s">
        <v>1649</v>
      </c>
      <c r="B695" s="8"/>
      <c r="C695" s="8"/>
      <c r="D695" s="7" t="s">
        <v>83</v>
      </c>
      <c r="E695" s="7" t="s">
        <v>214</v>
      </c>
      <c r="F695" s="8"/>
      <c r="G695" s="8"/>
      <c r="H695" s="8"/>
      <c r="I695" s="8"/>
      <c r="J695" s="8"/>
      <c r="K695" s="8"/>
      <c r="L695" s="8"/>
      <c r="M695" s="8"/>
      <c r="N695" s="7">
        <v>5</v>
      </c>
      <c r="O695" s="7" t="s">
        <v>85</v>
      </c>
      <c r="P695" s="12">
        <v>41659</v>
      </c>
      <c r="Q695" s="7" t="s">
        <v>1650</v>
      </c>
      <c r="R695" s="7">
        <v>277</v>
      </c>
      <c r="S695" s="7" t="s">
        <v>87</v>
      </c>
      <c r="T695" s="7" t="s">
        <v>1406</v>
      </c>
      <c r="AE695" s="7">
        <v>0</v>
      </c>
      <c r="AF695" s="7">
        <v>0</v>
      </c>
      <c r="AG695" s="7">
        <v>0</v>
      </c>
      <c r="AH695" s="7">
        <v>0</v>
      </c>
      <c r="AI695" s="7">
        <v>0</v>
      </c>
      <c r="AJ695" s="7">
        <v>0</v>
      </c>
      <c r="AK695" s="7">
        <v>0</v>
      </c>
      <c r="AL695" s="7">
        <v>0</v>
      </c>
      <c r="AM695" s="7">
        <v>0</v>
      </c>
      <c r="AN695" s="7" t="s">
        <v>83</v>
      </c>
      <c r="AO695" s="7">
        <v>0</v>
      </c>
      <c r="AP695" s="7">
        <v>547</v>
      </c>
      <c r="AQ695" s="7">
        <v>277</v>
      </c>
      <c r="AS695" s="7" t="s">
        <v>414</v>
      </c>
      <c r="AT695" s="7" t="s">
        <v>206</v>
      </c>
      <c r="AU695" s="7">
        <v>1338</v>
      </c>
      <c r="AV695" s="7">
        <v>0</v>
      </c>
      <c r="AW695" s="7">
        <v>0</v>
      </c>
      <c r="AX695" s="7">
        <v>1</v>
      </c>
      <c r="AY695" s="7">
        <v>0</v>
      </c>
    </row>
    <row r="696" spans="1:51" ht="13.5" customHeight="1" x14ac:dyDescent="0.25">
      <c r="A696" s="7" t="s">
        <v>1651</v>
      </c>
      <c r="B696" s="8"/>
      <c r="C696" s="8"/>
      <c r="D696" s="7" t="s">
        <v>83</v>
      </c>
      <c r="E696" s="7" t="s">
        <v>214</v>
      </c>
      <c r="F696" s="8"/>
      <c r="G696" s="8"/>
      <c r="H696" s="8"/>
      <c r="I696" s="8"/>
      <c r="J696" s="8"/>
      <c r="K696" s="8"/>
      <c r="L696" s="8"/>
      <c r="M696" s="8"/>
      <c r="N696" s="7">
        <v>5</v>
      </c>
      <c r="O696" s="7" t="s">
        <v>85</v>
      </c>
      <c r="P696" s="12">
        <v>41659</v>
      </c>
      <c r="Q696" s="7" t="s">
        <v>1652</v>
      </c>
      <c r="R696" s="7">
        <v>527</v>
      </c>
      <c r="S696" s="7" t="s">
        <v>87</v>
      </c>
      <c r="T696" s="7" t="s">
        <v>1406</v>
      </c>
      <c r="AE696" s="7">
        <v>0</v>
      </c>
      <c r="AF696" s="7">
        <v>0</v>
      </c>
      <c r="AG696" s="7">
        <v>0</v>
      </c>
      <c r="AH696" s="7">
        <v>0</v>
      </c>
      <c r="AI696" s="7">
        <v>0</v>
      </c>
      <c r="AJ696" s="7">
        <v>0</v>
      </c>
      <c r="AK696" s="7">
        <v>0</v>
      </c>
      <c r="AL696" s="7">
        <v>0</v>
      </c>
      <c r="AM696" s="7">
        <v>0</v>
      </c>
      <c r="AN696" s="7" t="s">
        <v>83</v>
      </c>
      <c r="AO696" s="7">
        <v>0</v>
      </c>
      <c r="AP696" s="7">
        <v>1047</v>
      </c>
      <c r="AQ696" s="7">
        <v>527</v>
      </c>
      <c r="AS696" s="7" t="s">
        <v>414</v>
      </c>
      <c r="AT696" s="7" t="s">
        <v>206</v>
      </c>
      <c r="AU696" s="7">
        <v>1339</v>
      </c>
      <c r="AV696" s="7">
        <v>0</v>
      </c>
      <c r="AW696" s="7">
        <v>0</v>
      </c>
      <c r="AX696" s="7">
        <v>1</v>
      </c>
      <c r="AY696" s="7">
        <v>0</v>
      </c>
    </row>
    <row r="697" spans="1:51" ht="13.5" customHeight="1" x14ac:dyDescent="0.25">
      <c r="A697" s="7" t="s">
        <v>1653</v>
      </c>
      <c r="B697" s="8"/>
      <c r="C697" s="8"/>
      <c r="D697" s="7" t="s">
        <v>83</v>
      </c>
      <c r="E697" s="7" t="s">
        <v>157</v>
      </c>
      <c r="F697" s="8"/>
      <c r="G697" s="8"/>
      <c r="H697" s="8"/>
      <c r="I697" s="8"/>
      <c r="J697" s="8"/>
      <c r="K697" s="8"/>
      <c r="L697" s="8"/>
      <c r="M697" s="8"/>
      <c r="N697" s="7">
        <v>5</v>
      </c>
      <c r="O697" s="7" t="s">
        <v>85</v>
      </c>
      <c r="P697" s="7">
        <v>2</v>
      </c>
      <c r="Q697" s="7" t="s">
        <v>1654</v>
      </c>
      <c r="R697" s="7">
        <v>750</v>
      </c>
      <c r="S697" s="7" t="s">
        <v>87</v>
      </c>
      <c r="T697" s="7" t="s">
        <v>1406</v>
      </c>
      <c r="AE697" s="7">
        <v>0</v>
      </c>
      <c r="AF697" s="7">
        <v>0</v>
      </c>
      <c r="AG697" s="7">
        <v>0</v>
      </c>
      <c r="AH697" s="7">
        <v>0</v>
      </c>
      <c r="AI697" s="7">
        <v>0</v>
      </c>
      <c r="AJ697" s="7">
        <v>0</v>
      </c>
      <c r="AK697" s="7">
        <v>1</v>
      </c>
      <c r="AL697" s="7">
        <v>0</v>
      </c>
      <c r="AM697" s="7">
        <v>0</v>
      </c>
      <c r="AN697" s="7" t="s">
        <v>83</v>
      </c>
      <c r="AO697" s="7">
        <v>2</v>
      </c>
      <c r="AP697" s="7">
        <v>1500</v>
      </c>
      <c r="AQ697" s="7">
        <v>750</v>
      </c>
      <c r="AS697" s="7" t="s">
        <v>1655</v>
      </c>
      <c r="AT697" s="7" t="s">
        <v>206</v>
      </c>
      <c r="AU697" s="7">
        <v>1340</v>
      </c>
      <c r="AV697" s="7">
        <v>0</v>
      </c>
      <c r="AW697" s="7">
        <v>0</v>
      </c>
      <c r="AX697" s="7">
        <v>0</v>
      </c>
      <c r="AY697" s="7">
        <v>0</v>
      </c>
    </row>
    <row r="698" spans="1:51" ht="13.5" customHeight="1" x14ac:dyDescent="0.25">
      <c r="A698" s="7" t="s">
        <v>1656</v>
      </c>
      <c r="B698" s="8"/>
      <c r="C698" s="8"/>
      <c r="D698" s="7" t="s">
        <v>83</v>
      </c>
      <c r="E698" s="7" t="s">
        <v>157</v>
      </c>
      <c r="F698" s="8"/>
      <c r="G698" s="8"/>
      <c r="H698" s="8"/>
      <c r="I698" s="8"/>
      <c r="J698" s="8"/>
      <c r="K698" s="8"/>
      <c r="L698" s="8"/>
      <c r="M698" s="8"/>
      <c r="N698" s="7">
        <v>5</v>
      </c>
      <c r="O698" s="7" t="s">
        <v>85</v>
      </c>
      <c r="P698" s="7">
        <v>10</v>
      </c>
      <c r="Q698" s="7" t="s">
        <v>1481</v>
      </c>
      <c r="R698" s="7">
        <v>2105</v>
      </c>
      <c r="S698" s="7" t="s">
        <v>87</v>
      </c>
      <c r="T698" s="7" t="s">
        <v>1406</v>
      </c>
      <c r="AE698" s="7">
        <v>0</v>
      </c>
      <c r="AF698" s="7">
        <v>0</v>
      </c>
      <c r="AG698" s="7">
        <v>0</v>
      </c>
      <c r="AH698" s="7">
        <v>0</v>
      </c>
      <c r="AI698" s="7">
        <v>0</v>
      </c>
      <c r="AJ698" s="7">
        <v>0</v>
      </c>
      <c r="AK698" s="7">
        <v>1</v>
      </c>
      <c r="AL698" s="7">
        <v>0</v>
      </c>
      <c r="AM698" s="7">
        <v>0</v>
      </c>
      <c r="AN698" s="7" t="s">
        <v>83</v>
      </c>
      <c r="AO698" s="7">
        <v>10</v>
      </c>
      <c r="AP698" s="7">
        <v>4310</v>
      </c>
      <c r="AQ698" s="7">
        <v>2105</v>
      </c>
      <c r="AS698" s="7" t="s">
        <v>1657</v>
      </c>
      <c r="AT698" s="7" t="s">
        <v>206</v>
      </c>
      <c r="AU698" s="7">
        <v>1341</v>
      </c>
      <c r="AV698" s="7">
        <v>0</v>
      </c>
      <c r="AW698" s="7">
        <v>0</v>
      </c>
      <c r="AX698" s="7">
        <v>0</v>
      </c>
      <c r="AY698" s="7">
        <v>0</v>
      </c>
    </row>
    <row r="699" spans="1:51" ht="13.5" customHeight="1" x14ac:dyDescent="0.25">
      <c r="A699" s="7" t="s">
        <v>1658</v>
      </c>
      <c r="B699" s="8"/>
      <c r="C699" s="8"/>
      <c r="D699" s="7" t="s">
        <v>91</v>
      </c>
      <c r="E699" s="7" t="s">
        <v>84</v>
      </c>
      <c r="F699" s="8"/>
      <c r="G699" s="8"/>
      <c r="H699" s="8"/>
      <c r="I699" s="8"/>
      <c r="J699" s="8"/>
      <c r="K699" s="8"/>
      <c r="L699" s="8"/>
      <c r="M699" s="8"/>
      <c r="N699" s="7">
        <v>9</v>
      </c>
      <c r="O699" s="7" t="s">
        <v>85</v>
      </c>
      <c r="P699" s="7">
        <v>3</v>
      </c>
      <c r="Q699" s="7" t="s">
        <v>1659</v>
      </c>
      <c r="R699" s="7">
        <v>9305</v>
      </c>
      <c r="S699" s="7" t="s">
        <v>87</v>
      </c>
      <c r="T699" s="7" t="s">
        <v>1406</v>
      </c>
      <c r="AE699" s="7">
        <v>0</v>
      </c>
      <c r="AF699" s="7">
        <v>0</v>
      </c>
      <c r="AG699" s="7">
        <v>0</v>
      </c>
      <c r="AH699" s="7">
        <v>0</v>
      </c>
      <c r="AI699" s="7">
        <v>0</v>
      </c>
      <c r="AJ699" s="7">
        <v>0</v>
      </c>
      <c r="AK699" s="7">
        <v>0</v>
      </c>
      <c r="AL699" s="7">
        <v>1</v>
      </c>
      <c r="AM699" s="7">
        <v>0</v>
      </c>
      <c r="AN699" s="7" t="s">
        <v>91</v>
      </c>
      <c r="AO699" s="7">
        <v>3</v>
      </c>
      <c r="AP699" s="7">
        <v>18305</v>
      </c>
      <c r="AQ699" s="7">
        <v>9305</v>
      </c>
      <c r="AS699" s="7" t="s">
        <v>1660</v>
      </c>
      <c r="AT699" s="7" t="s">
        <v>206</v>
      </c>
      <c r="AU699" s="7">
        <v>1342</v>
      </c>
      <c r="AV699" s="7">
        <v>0</v>
      </c>
      <c r="AW699" s="7">
        <v>0</v>
      </c>
      <c r="AX699" s="7">
        <v>0</v>
      </c>
      <c r="AY699" s="7">
        <v>0</v>
      </c>
    </row>
    <row r="700" spans="1:51" ht="13.5" customHeight="1" x14ac:dyDescent="0.25">
      <c r="A700" s="7" t="s">
        <v>1661</v>
      </c>
      <c r="B700" s="8"/>
      <c r="C700" s="8"/>
      <c r="D700" s="7" t="s">
        <v>120</v>
      </c>
      <c r="E700" s="7" t="s">
        <v>84</v>
      </c>
      <c r="F700" s="8"/>
      <c r="G700" s="8"/>
      <c r="H700" s="8"/>
      <c r="I700" s="8"/>
      <c r="J700" s="8"/>
      <c r="K700" s="8"/>
      <c r="L700" s="8"/>
      <c r="M700" s="8"/>
      <c r="N700" s="7">
        <v>13</v>
      </c>
      <c r="O700" s="7" t="s">
        <v>85</v>
      </c>
      <c r="P700" s="7">
        <v>12</v>
      </c>
      <c r="Q700" s="7" t="s">
        <v>1662</v>
      </c>
      <c r="R700" s="7">
        <v>20320</v>
      </c>
      <c r="S700" s="7" t="s">
        <v>87</v>
      </c>
      <c r="T700" s="7" t="s">
        <v>1406</v>
      </c>
      <c r="AE700" s="7">
        <v>0</v>
      </c>
      <c r="AF700" s="7">
        <v>0</v>
      </c>
      <c r="AG700" s="7">
        <v>0</v>
      </c>
      <c r="AH700" s="7">
        <v>0</v>
      </c>
      <c r="AI700" s="7">
        <v>0</v>
      </c>
      <c r="AJ700" s="7">
        <v>0</v>
      </c>
      <c r="AK700" s="7">
        <v>0</v>
      </c>
      <c r="AL700" s="7">
        <v>1</v>
      </c>
      <c r="AM700" s="7">
        <v>0</v>
      </c>
      <c r="AN700" s="7" t="s">
        <v>120</v>
      </c>
      <c r="AO700" s="7">
        <v>12</v>
      </c>
      <c r="AP700" s="7">
        <v>40320</v>
      </c>
      <c r="AQ700" s="7">
        <v>20320</v>
      </c>
      <c r="AS700" s="7" t="s">
        <v>1663</v>
      </c>
      <c r="AT700" s="7" t="s">
        <v>206</v>
      </c>
      <c r="AU700" s="7">
        <v>1343</v>
      </c>
      <c r="AV700" s="7">
        <v>0</v>
      </c>
      <c r="AW700" s="7">
        <v>0</v>
      </c>
      <c r="AX700" s="7">
        <v>0</v>
      </c>
      <c r="AY700" s="7">
        <v>0</v>
      </c>
    </row>
    <row r="701" spans="1:51" ht="13.5" customHeight="1" x14ac:dyDescent="0.25">
      <c r="A701" s="7" t="s">
        <v>1664</v>
      </c>
      <c r="B701" s="8"/>
      <c r="C701" s="8"/>
      <c r="D701" s="7" t="s">
        <v>120</v>
      </c>
      <c r="E701" s="7" t="s">
        <v>157</v>
      </c>
      <c r="F701" s="8"/>
      <c r="G701" s="8"/>
      <c r="H701" s="8"/>
      <c r="I701" s="8"/>
      <c r="J701" s="8"/>
      <c r="K701" s="8"/>
      <c r="L701" s="8"/>
      <c r="M701" s="8"/>
      <c r="N701" s="7">
        <v>17</v>
      </c>
      <c r="O701" s="7" t="s">
        <v>85</v>
      </c>
      <c r="P701" s="7">
        <v>2</v>
      </c>
      <c r="Q701" s="7" t="s">
        <v>1665</v>
      </c>
      <c r="R701" s="7">
        <v>11185</v>
      </c>
      <c r="S701" s="7" t="s">
        <v>87</v>
      </c>
      <c r="T701" s="7" t="s">
        <v>1406</v>
      </c>
      <c r="AE701" s="7">
        <v>0</v>
      </c>
      <c r="AF701" s="7">
        <v>0</v>
      </c>
      <c r="AG701" s="7">
        <v>0</v>
      </c>
      <c r="AH701" s="7">
        <v>0</v>
      </c>
      <c r="AI701" s="7">
        <v>0</v>
      </c>
      <c r="AJ701" s="7">
        <v>0</v>
      </c>
      <c r="AK701" s="7">
        <v>1</v>
      </c>
      <c r="AL701" s="7">
        <v>0</v>
      </c>
      <c r="AM701" s="7">
        <v>0</v>
      </c>
      <c r="AN701" s="7" t="s">
        <v>120</v>
      </c>
      <c r="AO701" s="7">
        <v>2</v>
      </c>
      <c r="AP701" s="7">
        <v>22060</v>
      </c>
      <c r="AQ701" s="7">
        <v>11185</v>
      </c>
      <c r="AS701" s="7" t="s">
        <v>1666</v>
      </c>
      <c r="AT701" s="7" t="s">
        <v>206</v>
      </c>
      <c r="AU701" s="7">
        <v>1344</v>
      </c>
      <c r="AV701" s="7">
        <v>0</v>
      </c>
      <c r="AW701" s="7">
        <v>0</v>
      </c>
      <c r="AX701" s="7">
        <v>0</v>
      </c>
      <c r="AY701" s="7">
        <v>0</v>
      </c>
    </row>
    <row r="702" spans="1:51" ht="13.5" customHeight="1" x14ac:dyDescent="0.25">
      <c r="A702" s="7" t="s">
        <v>1667</v>
      </c>
      <c r="B702" s="8"/>
      <c r="C702" s="8"/>
      <c r="D702" s="7" t="s">
        <v>120</v>
      </c>
      <c r="E702" s="7" t="s">
        <v>157</v>
      </c>
      <c r="F702" s="8"/>
      <c r="G702" s="8"/>
      <c r="H702" s="8"/>
      <c r="I702" s="8"/>
      <c r="J702" s="8"/>
      <c r="K702" s="8"/>
      <c r="L702" s="8"/>
      <c r="M702" s="8"/>
      <c r="N702" s="7">
        <v>17</v>
      </c>
      <c r="O702" s="7" t="s">
        <v>85</v>
      </c>
      <c r="P702" s="7">
        <v>2</v>
      </c>
      <c r="Q702" s="7" t="s">
        <v>1665</v>
      </c>
      <c r="R702" s="7" t="s">
        <v>1668</v>
      </c>
      <c r="S702" s="7" t="s">
        <v>87</v>
      </c>
      <c r="T702" s="7" t="s">
        <v>1406</v>
      </c>
      <c r="AE702" s="7">
        <v>0</v>
      </c>
      <c r="AF702" s="7">
        <v>0</v>
      </c>
      <c r="AG702" s="7">
        <v>0</v>
      </c>
      <c r="AH702" s="7">
        <v>0</v>
      </c>
      <c r="AI702" s="7">
        <v>0</v>
      </c>
      <c r="AJ702" s="7">
        <v>0</v>
      </c>
      <c r="AK702" s="7">
        <v>1</v>
      </c>
      <c r="AL702" s="7">
        <v>0</v>
      </c>
      <c r="AM702" s="7">
        <v>0</v>
      </c>
      <c r="AN702" s="7" t="s">
        <v>120</v>
      </c>
      <c r="AO702" s="7">
        <v>2</v>
      </c>
      <c r="AP702" s="7">
        <v>62360</v>
      </c>
      <c r="AQ702" s="7">
        <v>43835</v>
      </c>
      <c r="AS702" s="7" t="s">
        <v>1666</v>
      </c>
      <c r="AT702" s="7" t="s">
        <v>206</v>
      </c>
      <c r="AU702" s="7">
        <v>1345</v>
      </c>
      <c r="AV702" s="7">
        <v>0</v>
      </c>
      <c r="AW702" s="7">
        <v>0</v>
      </c>
      <c r="AX702" s="7">
        <v>0</v>
      </c>
      <c r="AY702" s="7">
        <v>0</v>
      </c>
    </row>
    <row r="703" spans="1:51" ht="13.5" customHeight="1" x14ac:dyDescent="0.25">
      <c r="A703" s="7" t="s">
        <v>1669</v>
      </c>
      <c r="B703" s="8"/>
      <c r="C703" s="8"/>
      <c r="D703" s="7" t="s">
        <v>120</v>
      </c>
      <c r="E703" s="7" t="s">
        <v>157</v>
      </c>
      <c r="F703" s="8"/>
      <c r="G703" s="8"/>
      <c r="H703" s="8"/>
      <c r="I703" s="8"/>
      <c r="J703" s="8"/>
      <c r="K703" s="8"/>
      <c r="L703" s="8"/>
      <c r="M703" s="8"/>
      <c r="N703" s="7">
        <v>17</v>
      </c>
      <c r="O703" s="7" t="s">
        <v>85</v>
      </c>
      <c r="P703" s="7">
        <v>2</v>
      </c>
      <c r="Q703" s="7" t="s">
        <v>1665</v>
      </c>
      <c r="R703" s="7" t="s">
        <v>1670</v>
      </c>
      <c r="S703" s="7" t="s">
        <v>87</v>
      </c>
      <c r="T703" s="7" t="s">
        <v>1406</v>
      </c>
      <c r="AE703" s="7">
        <v>0</v>
      </c>
      <c r="AF703" s="7">
        <v>0</v>
      </c>
      <c r="AG703" s="7">
        <v>0</v>
      </c>
      <c r="AH703" s="7">
        <v>0</v>
      </c>
      <c r="AI703" s="7">
        <v>0</v>
      </c>
      <c r="AJ703" s="7">
        <v>0</v>
      </c>
      <c r="AK703" s="7">
        <v>1</v>
      </c>
      <c r="AL703" s="7">
        <v>0</v>
      </c>
      <c r="AM703" s="7">
        <v>0</v>
      </c>
      <c r="AN703" s="7" t="s">
        <v>120</v>
      </c>
      <c r="AO703" s="7">
        <v>2</v>
      </c>
      <c r="AP703" s="7">
        <v>102660</v>
      </c>
      <c r="AQ703" s="7">
        <v>76485</v>
      </c>
      <c r="AS703" s="7" t="s">
        <v>1666</v>
      </c>
      <c r="AT703" s="7" t="s">
        <v>206</v>
      </c>
      <c r="AU703" s="7">
        <v>1346</v>
      </c>
      <c r="AV703" s="7">
        <v>0</v>
      </c>
      <c r="AW703" s="7">
        <v>0</v>
      </c>
      <c r="AX703" s="7">
        <v>0</v>
      </c>
      <c r="AY703" s="7">
        <v>0</v>
      </c>
    </row>
    <row r="704" spans="1:51" ht="13.5" customHeight="1" x14ac:dyDescent="0.25">
      <c r="A704" s="7" t="s">
        <v>1671</v>
      </c>
      <c r="B704" s="8"/>
      <c r="C704" s="8"/>
      <c r="D704" s="7" t="s">
        <v>120</v>
      </c>
      <c r="E704" s="7" t="s">
        <v>157</v>
      </c>
      <c r="F704" s="8"/>
      <c r="G704" s="8"/>
      <c r="H704" s="8"/>
      <c r="I704" s="8"/>
      <c r="J704" s="8"/>
      <c r="K704" s="8"/>
      <c r="L704" s="8"/>
      <c r="M704" s="8"/>
      <c r="N704" s="7">
        <v>17</v>
      </c>
      <c r="O704" s="7" t="s">
        <v>85</v>
      </c>
      <c r="P704" s="7">
        <v>2</v>
      </c>
      <c r="Q704" s="7" t="s">
        <v>1665</v>
      </c>
      <c r="R704" s="7" t="s">
        <v>1672</v>
      </c>
      <c r="S704" s="7" t="s">
        <v>87</v>
      </c>
      <c r="T704" s="7" t="s">
        <v>1406</v>
      </c>
      <c r="AE704" s="7">
        <v>0</v>
      </c>
      <c r="AF704" s="7">
        <v>0</v>
      </c>
      <c r="AG704" s="7">
        <v>0</v>
      </c>
      <c r="AH704" s="7">
        <v>0</v>
      </c>
      <c r="AI704" s="7">
        <v>0</v>
      </c>
      <c r="AJ704" s="7">
        <v>0</v>
      </c>
      <c r="AK704" s="7">
        <v>1</v>
      </c>
      <c r="AL704" s="7">
        <v>0</v>
      </c>
      <c r="AM704" s="7">
        <v>0</v>
      </c>
      <c r="AN704" s="7" t="s">
        <v>120</v>
      </c>
      <c r="AO704" s="7">
        <v>2</v>
      </c>
      <c r="AP704" s="7">
        <v>142960</v>
      </c>
      <c r="AQ704" s="7">
        <v>109135</v>
      </c>
      <c r="AS704" s="7" t="s">
        <v>1666</v>
      </c>
      <c r="AT704" s="7" t="s">
        <v>206</v>
      </c>
      <c r="AU704" s="7">
        <v>1347</v>
      </c>
      <c r="AV704" s="7">
        <v>0</v>
      </c>
      <c r="AW704" s="7">
        <v>0</v>
      </c>
      <c r="AX704" s="7">
        <v>0</v>
      </c>
      <c r="AY704" s="7">
        <v>0</v>
      </c>
    </row>
    <row r="705" spans="1:51" ht="13.5" customHeight="1" x14ac:dyDescent="0.25">
      <c r="A705" s="7" t="s">
        <v>1673</v>
      </c>
      <c r="B705" s="8"/>
      <c r="C705" s="8"/>
      <c r="D705" s="7" t="s">
        <v>91</v>
      </c>
      <c r="E705" s="7" t="s">
        <v>92</v>
      </c>
      <c r="F705" s="8"/>
      <c r="G705" s="8"/>
      <c r="H705" s="8"/>
      <c r="I705" s="8"/>
      <c r="J705" s="8"/>
      <c r="K705" s="8"/>
      <c r="L705" s="8"/>
      <c r="M705" s="8"/>
      <c r="N705" s="7">
        <v>7</v>
      </c>
      <c r="O705" s="7" t="s">
        <v>85</v>
      </c>
      <c r="P705" s="7">
        <v>8</v>
      </c>
      <c r="Q705" s="7" t="s">
        <v>1492</v>
      </c>
      <c r="R705" s="7">
        <v>9512</v>
      </c>
      <c r="S705" s="7" t="s">
        <v>87</v>
      </c>
      <c r="T705" s="7" t="s">
        <v>1406</v>
      </c>
      <c r="AE705" s="7">
        <v>0</v>
      </c>
      <c r="AF705" s="7">
        <v>0</v>
      </c>
      <c r="AG705" s="7">
        <v>0</v>
      </c>
      <c r="AH705" s="7">
        <v>0</v>
      </c>
      <c r="AI705" s="7">
        <v>0</v>
      </c>
      <c r="AJ705" s="7">
        <v>0</v>
      </c>
      <c r="AK705" s="7">
        <v>0</v>
      </c>
      <c r="AL705" s="7">
        <v>0</v>
      </c>
      <c r="AM705" s="7">
        <v>1</v>
      </c>
      <c r="AN705" s="7" t="s">
        <v>91</v>
      </c>
      <c r="AO705" s="7">
        <v>8</v>
      </c>
      <c r="AP705" s="7">
        <v>16012</v>
      </c>
      <c r="AQ705" s="7">
        <v>9512</v>
      </c>
      <c r="AS705" s="7" t="s">
        <v>1674</v>
      </c>
      <c r="AT705" s="7" t="s">
        <v>206</v>
      </c>
      <c r="AU705" s="7">
        <v>1348</v>
      </c>
      <c r="AV705" s="7">
        <v>0</v>
      </c>
      <c r="AW705" s="7">
        <v>0</v>
      </c>
      <c r="AX705" s="7">
        <v>0</v>
      </c>
      <c r="AY705" s="7">
        <v>0</v>
      </c>
    </row>
    <row r="706" spans="1:51" ht="13.5" customHeight="1" x14ac:dyDescent="0.25">
      <c r="A706" s="7" t="s">
        <v>1675</v>
      </c>
      <c r="B706" s="8"/>
      <c r="C706" s="8"/>
      <c r="D706" s="7" t="s">
        <v>91</v>
      </c>
      <c r="E706" s="7" t="s">
        <v>92</v>
      </c>
      <c r="F706" s="8"/>
      <c r="G706" s="8"/>
      <c r="H706" s="8"/>
      <c r="I706" s="8"/>
      <c r="J706" s="8"/>
      <c r="K706" s="8"/>
      <c r="L706" s="8"/>
      <c r="M706" s="8"/>
      <c r="N706" s="7">
        <v>11</v>
      </c>
      <c r="O706" s="7" t="s">
        <v>85</v>
      </c>
      <c r="P706" s="7">
        <v>8</v>
      </c>
      <c r="Q706" s="7" t="s">
        <v>1492</v>
      </c>
      <c r="R706" s="7">
        <v>39312</v>
      </c>
      <c r="S706" s="7" t="s">
        <v>87</v>
      </c>
      <c r="T706" s="7" t="s">
        <v>1406</v>
      </c>
      <c r="AE706" s="7">
        <v>0</v>
      </c>
      <c r="AF706" s="7">
        <v>0</v>
      </c>
      <c r="AG706" s="7">
        <v>0</v>
      </c>
      <c r="AH706" s="7">
        <v>0</v>
      </c>
      <c r="AI706" s="7">
        <v>0</v>
      </c>
      <c r="AJ706" s="7">
        <v>0</v>
      </c>
      <c r="AK706" s="7">
        <v>0</v>
      </c>
      <c r="AL706" s="7">
        <v>0</v>
      </c>
      <c r="AM706" s="7">
        <v>1</v>
      </c>
      <c r="AN706" s="7" t="s">
        <v>91</v>
      </c>
      <c r="AO706" s="7">
        <v>8</v>
      </c>
      <c r="AP706" s="7">
        <v>75312</v>
      </c>
      <c r="AQ706" s="7">
        <v>39312</v>
      </c>
      <c r="AS706" s="7" t="s">
        <v>1676</v>
      </c>
      <c r="AT706" s="7" t="s">
        <v>206</v>
      </c>
      <c r="AU706" s="7">
        <v>1349</v>
      </c>
      <c r="AV706" s="7">
        <v>0</v>
      </c>
      <c r="AW706" s="7">
        <v>0</v>
      </c>
      <c r="AX706" s="7">
        <v>0</v>
      </c>
      <c r="AY706" s="7">
        <v>0</v>
      </c>
    </row>
    <row r="707" spans="1:51" ht="13.5" customHeight="1" x14ac:dyDescent="0.25">
      <c r="A707" s="7" t="s">
        <v>1677</v>
      </c>
      <c r="B707" s="8"/>
      <c r="C707" s="8"/>
      <c r="D707" s="7" t="s">
        <v>120</v>
      </c>
      <c r="E707" s="7" t="s">
        <v>84</v>
      </c>
      <c r="F707" s="8"/>
      <c r="G707" s="8"/>
      <c r="H707" s="8"/>
      <c r="I707" s="8"/>
      <c r="J707" s="8"/>
      <c r="K707" s="8"/>
      <c r="L707" s="8"/>
      <c r="M707" s="8"/>
      <c r="N707" s="7">
        <v>13</v>
      </c>
      <c r="O707" s="7" t="s">
        <v>85</v>
      </c>
      <c r="P707" s="7">
        <v>8</v>
      </c>
      <c r="Q707" s="7" t="s">
        <v>1293</v>
      </c>
      <c r="R707" s="7">
        <v>19432</v>
      </c>
      <c r="S707" s="7" t="s">
        <v>87</v>
      </c>
      <c r="T707" s="7" t="s">
        <v>1406</v>
      </c>
      <c r="AE707" s="7">
        <v>0</v>
      </c>
      <c r="AF707" s="7">
        <v>0</v>
      </c>
      <c r="AG707" s="7">
        <v>0</v>
      </c>
      <c r="AH707" s="7">
        <v>0</v>
      </c>
      <c r="AI707" s="7">
        <v>0</v>
      </c>
      <c r="AJ707" s="7">
        <v>0</v>
      </c>
      <c r="AK707" s="7">
        <v>0</v>
      </c>
      <c r="AL707" s="7">
        <v>1</v>
      </c>
      <c r="AM707" s="7">
        <v>0</v>
      </c>
      <c r="AN707" s="7" t="s">
        <v>120</v>
      </c>
      <c r="AO707" s="7">
        <v>8</v>
      </c>
      <c r="AP707" s="7">
        <v>38552</v>
      </c>
      <c r="AQ707" s="7">
        <v>19432</v>
      </c>
      <c r="AS707" s="7" t="s">
        <v>1678</v>
      </c>
      <c r="AT707" s="7" t="s">
        <v>206</v>
      </c>
      <c r="AU707" s="7">
        <v>1350</v>
      </c>
      <c r="AV707" s="7">
        <v>0</v>
      </c>
      <c r="AW707" s="7">
        <v>0</v>
      </c>
      <c r="AX707" s="7">
        <v>0</v>
      </c>
      <c r="AY707" s="7">
        <v>0</v>
      </c>
    </row>
    <row r="708" spans="1:51" ht="13.5" customHeight="1" x14ac:dyDescent="0.25">
      <c r="A708" s="7" t="s">
        <v>1679</v>
      </c>
      <c r="B708" s="8"/>
      <c r="C708" s="8"/>
      <c r="D708" s="7" t="s">
        <v>120</v>
      </c>
      <c r="E708" s="7" t="s">
        <v>84</v>
      </c>
      <c r="F708" s="8"/>
      <c r="G708" s="8"/>
      <c r="H708" s="8"/>
      <c r="I708" s="8"/>
      <c r="J708" s="8"/>
      <c r="K708" s="8"/>
      <c r="L708" s="8"/>
      <c r="M708" s="8"/>
      <c r="N708" s="7">
        <v>13</v>
      </c>
      <c r="O708" s="7" t="s">
        <v>85</v>
      </c>
      <c r="P708" s="7">
        <v>4</v>
      </c>
      <c r="Q708" s="7" t="s">
        <v>1680</v>
      </c>
      <c r="R708" s="7">
        <v>11528</v>
      </c>
      <c r="S708" s="7" t="s">
        <v>87</v>
      </c>
      <c r="T708" s="7" t="s">
        <v>1406</v>
      </c>
      <c r="AE708" s="7">
        <v>0</v>
      </c>
      <c r="AF708" s="7">
        <v>0</v>
      </c>
      <c r="AG708" s="7">
        <v>0</v>
      </c>
      <c r="AH708" s="7">
        <v>0</v>
      </c>
      <c r="AI708" s="7">
        <v>0</v>
      </c>
      <c r="AJ708" s="7">
        <v>0</v>
      </c>
      <c r="AK708" s="7">
        <v>0</v>
      </c>
      <c r="AL708" s="7">
        <v>1</v>
      </c>
      <c r="AM708" s="7">
        <v>0</v>
      </c>
      <c r="AN708" s="7" t="s">
        <v>120</v>
      </c>
      <c r="AO708" s="7">
        <v>4</v>
      </c>
      <c r="AP708" s="7">
        <v>23057</v>
      </c>
      <c r="AQ708" s="7">
        <v>11528</v>
      </c>
      <c r="AS708" s="7" t="s">
        <v>1146</v>
      </c>
      <c r="AT708" s="7" t="s">
        <v>206</v>
      </c>
      <c r="AU708" s="7">
        <v>1351</v>
      </c>
      <c r="AV708" s="7">
        <v>0</v>
      </c>
      <c r="AW708" s="7">
        <v>0</v>
      </c>
      <c r="AX708" s="7">
        <v>0</v>
      </c>
      <c r="AY708" s="7">
        <v>0</v>
      </c>
    </row>
    <row r="709" spans="1:51" ht="13.5" customHeight="1" x14ac:dyDescent="0.25">
      <c r="A709" s="7" t="s">
        <v>1681</v>
      </c>
      <c r="B709" s="8"/>
      <c r="C709" s="8"/>
      <c r="D709" s="7" t="s">
        <v>120</v>
      </c>
      <c r="E709" s="7" t="s">
        <v>157</v>
      </c>
      <c r="F709" s="8"/>
      <c r="G709" s="8"/>
      <c r="H709" s="8"/>
      <c r="I709" s="8"/>
      <c r="J709" s="8"/>
      <c r="K709" s="8"/>
      <c r="L709" s="8"/>
      <c r="M709" s="8"/>
      <c r="N709" s="7">
        <v>15</v>
      </c>
      <c r="O709" s="7" t="s">
        <v>85</v>
      </c>
      <c r="P709" s="7">
        <v>3</v>
      </c>
      <c r="Q709" s="7" t="s">
        <v>1682</v>
      </c>
      <c r="R709" s="7">
        <v>13100</v>
      </c>
      <c r="S709" s="7" t="s">
        <v>87</v>
      </c>
      <c r="T709" s="7" t="s">
        <v>1406</v>
      </c>
      <c r="AE709" s="7">
        <v>0</v>
      </c>
      <c r="AF709" s="7">
        <v>0</v>
      </c>
      <c r="AG709" s="7">
        <v>0</v>
      </c>
      <c r="AH709" s="7">
        <v>0</v>
      </c>
      <c r="AI709" s="7">
        <v>0</v>
      </c>
      <c r="AJ709" s="7">
        <v>0</v>
      </c>
      <c r="AK709" s="7">
        <v>1</v>
      </c>
      <c r="AL709" s="7">
        <v>0</v>
      </c>
      <c r="AM709" s="7">
        <v>0</v>
      </c>
      <c r="AN709" s="7" t="s">
        <v>120</v>
      </c>
      <c r="AO709" s="7">
        <v>3</v>
      </c>
      <c r="AP709" s="7">
        <v>25600</v>
      </c>
      <c r="AQ709" s="7">
        <v>13100</v>
      </c>
      <c r="AS709" s="7" t="s">
        <v>1683</v>
      </c>
      <c r="AT709" s="7" t="s">
        <v>206</v>
      </c>
      <c r="AU709" s="7">
        <v>1352</v>
      </c>
      <c r="AV709" s="7">
        <v>0</v>
      </c>
      <c r="AW709" s="7">
        <v>0</v>
      </c>
      <c r="AX709" s="7">
        <v>0</v>
      </c>
      <c r="AY709" s="7">
        <v>0</v>
      </c>
    </row>
    <row r="710" spans="1:51" ht="13.5" customHeight="1" x14ac:dyDescent="0.25">
      <c r="A710" s="7" t="s">
        <v>1684</v>
      </c>
      <c r="B710" s="8"/>
      <c r="C710" s="8"/>
      <c r="D710" s="7" t="s">
        <v>120</v>
      </c>
      <c r="E710" s="7" t="s">
        <v>126</v>
      </c>
      <c r="F710" s="8"/>
      <c r="G710" s="8"/>
      <c r="H710" s="8"/>
      <c r="I710" s="8"/>
      <c r="J710" s="8"/>
      <c r="K710" s="8"/>
      <c r="L710" s="8"/>
      <c r="M710" s="8"/>
      <c r="N710" s="7">
        <v>15</v>
      </c>
      <c r="O710" s="7" t="s">
        <v>85</v>
      </c>
      <c r="P710" s="7">
        <v>4</v>
      </c>
      <c r="Q710" s="7" t="s">
        <v>1685</v>
      </c>
      <c r="R710" s="7">
        <v>37300</v>
      </c>
      <c r="S710" s="7" t="s">
        <v>87</v>
      </c>
      <c r="T710" s="7" t="s">
        <v>1406</v>
      </c>
      <c r="AE710" s="7">
        <v>0</v>
      </c>
      <c r="AF710" s="7">
        <v>0</v>
      </c>
      <c r="AG710" s="7">
        <v>0</v>
      </c>
      <c r="AH710" s="7">
        <v>1</v>
      </c>
      <c r="AI710" s="7">
        <v>0</v>
      </c>
      <c r="AJ710" s="7">
        <v>0</v>
      </c>
      <c r="AK710" s="7">
        <v>0</v>
      </c>
      <c r="AL710" s="7">
        <v>0</v>
      </c>
      <c r="AM710" s="7">
        <v>0</v>
      </c>
      <c r="AN710" s="7" t="s">
        <v>120</v>
      </c>
      <c r="AO710" s="7">
        <v>4</v>
      </c>
      <c r="AP710" s="7">
        <v>73300</v>
      </c>
      <c r="AQ710" s="7">
        <v>37300</v>
      </c>
      <c r="AS710" s="7" t="s">
        <v>1686</v>
      </c>
      <c r="AT710" s="7" t="s">
        <v>206</v>
      </c>
      <c r="AU710" s="7">
        <v>1353</v>
      </c>
      <c r="AV710" s="7">
        <v>0</v>
      </c>
      <c r="AW710" s="7">
        <v>0</v>
      </c>
      <c r="AX710" s="7">
        <v>0</v>
      </c>
      <c r="AY710" s="7">
        <v>0</v>
      </c>
    </row>
    <row r="711" spans="1:51" ht="13.5" customHeight="1" x14ac:dyDescent="0.25">
      <c r="A711" s="7" t="s">
        <v>1687</v>
      </c>
      <c r="B711" s="8"/>
      <c r="C711" s="8"/>
      <c r="D711" s="7" t="s">
        <v>91</v>
      </c>
      <c r="E711" s="7" t="s">
        <v>92</v>
      </c>
      <c r="F711" s="8"/>
      <c r="G711" s="8"/>
      <c r="H711" s="8"/>
      <c r="I711" s="8"/>
      <c r="J711" s="8"/>
      <c r="K711" s="8"/>
      <c r="L711" s="8"/>
      <c r="M711" s="8"/>
      <c r="N711" s="7">
        <v>8</v>
      </c>
      <c r="O711" s="7" t="s">
        <v>85</v>
      </c>
      <c r="P711" s="7">
        <v>10</v>
      </c>
      <c r="Q711" s="7" t="s">
        <v>1688</v>
      </c>
      <c r="R711" s="7">
        <v>6155</v>
      </c>
      <c r="S711" s="7" t="s">
        <v>87</v>
      </c>
      <c r="T711" s="7" t="s">
        <v>1406</v>
      </c>
      <c r="AE711" s="7">
        <v>0</v>
      </c>
      <c r="AF711" s="7">
        <v>0</v>
      </c>
      <c r="AG711" s="7">
        <v>0</v>
      </c>
      <c r="AH711" s="7">
        <v>0</v>
      </c>
      <c r="AI711" s="7">
        <v>0</v>
      </c>
      <c r="AJ711" s="7">
        <v>0</v>
      </c>
      <c r="AK711" s="7">
        <v>0</v>
      </c>
      <c r="AL711" s="7">
        <v>0</v>
      </c>
      <c r="AM711" s="7">
        <v>1</v>
      </c>
      <c r="AN711" s="7" t="s">
        <v>91</v>
      </c>
      <c r="AO711" s="7">
        <v>10</v>
      </c>
      <c r="AP711" s="7">
        <v>12310</v>
      </c>
      <c r="AQ711" s="7">
        <v>6155</v>
      </c>
      <c r="AS711" s="7" t="s">
        <v>1689</v>
      </c>
      <c r="AT711" s="7" t="s">
        <v>206</v>
      </c>
      <c r="AU711" s="7">
        <v>1354</v>
      </c>
      <c r="AV711" s="7">
        <v>0</v>
      </c>
      <c r="AW711" s="7">
        <v>0</v>
      </c>
      <c r="AX711" s="7">
        <v>0</v>
      </c>
      <c r="AY711" s="7">
        <v>0</v>
      </c>
    </row>
    <row r="712" spans="1:51" ht="13.5" customHeight="1" x14ac:dyDescent="0.25">
      <c r="A712" s="7" t="s">
        <v>1690</v>
      </c>
      <c r="B712" s="8"/>
      <c r="C712" s="8"/>
      <c r="D712" s="7" t="s">
        <v>83</v>
      </c>
      <c r="E712" s="7" t="s">
        <v>92</v>
      </c>
      <c r="F712" s="8"/>
      <c r="G712" s="8"/>
      <c r="H712" s="8"/>
      <c r="I712" s="8"/>
      <c r="J712" s="8"/>
      <c r="K712" s="8"/>
      <c r="L712" s="8"/>
      <c r="M712" s="8"/>
      <c r="N712" s="7">
        <v>5</v>
      </c>
      <c r="O712" s="7" t="s">
        <v>85</v>
      </c>
      <c r="P712" s="7">
        <v>4</v>
      </c>
      <c r="Q712" s="7" t="s">
        <v>1691</v>
      </c>
      <c r="R712" s="7">
        <v>9850</v>
      </c>
      <c r="S712" s="7" t="s">
        <v>87</v>
      </c>
      <c r="T712" s="7" t="s">
        <v>1406</v>
      </c>
      <c r="AE712" s="7">
        <v>0</v>
      </c>
      <c r="AF712" s="7">
        <v>0</v>
      </c>
      <c r="AG712" s="7">
        <v>0</v>
      </c>
      <c r="AH712" s="7">
        <v>0</v>
      </c>
      <c r="AI712" s="7">
        <v>0</v>
      </c>
      <c r="AJ712" s="7">
        <v>0</v>
      </c>
      <c r="AK712" s="7">
        <v>0</v>
      </c>
      <c r="AL712" s="7">
        <v>0</v>
      </c>
      <c r="AM712" s="7">
        <v>1</v>
      </c>
      <c r="AN712" s="7" t="s">
        <v>83</v>
      </c>
      <c r="AO712" s="7">
        <v>4</v>
      </c>
      <c r="AP712" s="7">
        <v>19100</v>
      </c>
      <c r="AQ712" s="7">
        <v>9850</v>
      </c>
      <c r="AS712" s="7" t="s">
        <v>1692</v>
      </c>
      <c r="AT712" s="7" t="s">
        <v>206</v>
      </c>
      <c r="AU712" s="7">
        <v>1355</v>
      </c>
      <c r="AV712" s="7">
        <v>0</v>
      </c>
      <c r="AW712" s="7">
        <v>0</v>
      </c>
      <c r="AX712" s="7">
        <v>0</v>
      </c>
      <c r="AY712" s="7">
        <v>0</v>
      </c>
    </row>
    <row r="713" spans="1:51" ht="13.5" customHeight="1" x14ac:dyDescent="0.25">
      <c r="A713" s="7" t="s">
        <v>1693</v>
      </c>
      <c r="B713" s="8"/>
      <c r="C713" s="8"/>
      <c r="D713" s="7" t="s">
        <v>120</v>
      </c>
      <c r="E713" s="7" t="s">
        <v>84</v>
      </c>
      <c r="F713" s="8"/>
      <c r="G713" s="8"/>
      <c r="H713" s="8"/>
      <c r="I713" s="8"/>
      <c r="J713" s="8"/>
      <c r="K713" s="8"/>
      <c r="L713" s="8"/>
      <c r="M713" s="8"/>
      <c r="N713" s="7">
        <v>13</v>
      </c>
      <c r="O713" s="7" t="s">
        <v>85</v>
      </c>
      <c r="P713" s="7">
        <v>2</v>
      </c>
      <c r="Q713" s="7" t="s">
        <v>1694</v>
      </c>
      <c r="R713" s="7">
        <v>25320</v>
      </c>
      <c r="S713" s="7" t="s">
        <v>87</v>
      </c>
      <c r="T713" s="7" t="s">
        <v>1406</v>
      </c>
      <c r="AE713" s="7">
        <v>0</v>
      </c>
      <c r="AF713" s="7">
        <v>0</v>
      </c>
      <c r="AG713" s="7">
        <v>0</v>
      </c>
      <c r="AH713" s="7">
        <v>0</v>
      </c>
      <c r="AI713" s="7">
        <v>0</v>
      </c>
      <c r="AJ713" s="7">
        <v>0</v>
      </c>
      <c r="AK713" s="7">
        <v>0</v>
      </c>
      <c r="AL713" s="7">
        <v>1</v>
      </c>
      <c r="AM713" s="7">
        <v>0</v>
      </c>
      <c r="AN713" s="7" t="s">
        <v>120</v>
      </c>
      <c r="AO713" s="7">
        <v>2</v>
      </c>
      <c r="AP713" s="7">
        <v>50320</v>
      </c>
      <c r="AQ713" s="7">
        <v>25320</v>
      </c>
      <c r="AS713" s="7" t="s">
        <v>1695</v>
      </c>
      <c r="AT713" s="7" t="s">
        <v>206</v>
      </c>
      <c r="AU713" s="7">
        <v>1356</v>
      </c>
      <c r="AV713" s="7">
        <v>0</v>
      </c>
      <c r="AW713" s="7">
        <v>0</v>
      </c>
      <c r="AX713" s="7">
        <v>0</v>
      </c>
      <c r="AY713" s="7">
        <v>0</v>
      </c>
    </row>
    <row r="714" spans="1:51" ht="13.5" customHeight="1" x14ac:dyDescent="0.25">
      <c r="A714" s="7" t="s">
        <v>1696</v>
      </c>
      <c r="B714" s="8"/>
      <c r="C714" s="8"/>
      <c r="D714" s="7" t="s">
        <v>91</v>
      </c>
      <c r="E714" s="7" t="s">
        <v>92</v>
      </c>
      <c r="F714" s="8"/>
      <c r="G714" s="8"/>
      <c r="H714" s="8"/>
      <c r="I714" s="8"/>
      <c r="J714" s="8"/>
      <c r="K714" s="8"/>
      <c r="L714" s="8"/>
      <c r="M714" s="8"/>
      <c r="N714" s="7">
        <v>7</v>
      </c>
      <c r="O714" s="7" t="s">
        <v>85</v>
      </c>
      <c r="P714" s="7">
        <v>2</v>
      </c>
      <c r="Q714" s="7" t="s">
        <v>1697</v>
      </c>
      <c r="R714" s="7">
        <v>10301</v>
      </c>
      <c r="S714" s="7" t="s">
        <v>87</v>
      </c>
      <c r="T714" s="7" t="s">
        <v>1406</v>
      </c>
      <c r="AE714" s="7">
        <v>0</v>
      </c>
      <c r="AF714" s="7">
        <v>0</v>
      </c>
      <c r="AG714" s="7">
        <v>0</v>
      </c>
      <c r="AH714" s="7">
        <v>0</v>
      </c>
      <c r="AI714" s="7">
        <v>0</v>
      </c>
      <c r="AJ714" s="7">
        <v>0</v>
      </c>
      <c r="AK714" s="7">
        <v>0</v>
      </c>
      <c r="AL714" s="7">
        <v>0</v>
      </c>
      <c r="AM714" s="7">
        <v>1</v>
      </c>
      <c r="AN714" s="7" t="s">
        <v>91</v>
      </c>
      <c r="AO714" s="7">
        <v>2</v>
      </c>
      <c r="AP714" s="7">
        <v>20301</v>
      </c>
      <c r="AQ714" s="7">
        <v>10301</v>
      </c>
      <c r="AS714" s="7" t="s">
        <v>1698</v>
      </c>
      <c r="AT714" s="7" t="s">
        <v>206</v>
      </c>
      <c r="AU714" s="7">
        <v>1357</v>
      </c>
      <c r="AV714" s="7">
        <v>0</v>
      </c>
      <c r="AW714" s="7">
        <v>0</v>
      </c>
      <c r="AX714" s="7">
        <v>0</v>
      </c>
      <c r="AY714" s="7">
        <v>0</v>
      </c>
    </row>
    <row r="715" spans="1:51" ht="13.5" customHeight="1" x14ac:dyDescent="0.25">
      <c r="A715" s="7" t="s">
        <v>1699</v>
      </c>
      <c r="B715" s="8"/>
      <c r="C715" s="8"/>
      <c r="D715" s="7" t="s">
        <v>120</v>
      </c>
      <c r="E715" s="7" t="s">
        <v>99</v>
      </c>
      <c r="F715" s="8"/>
      <c r="G715" s="8"/>
      <c r="H715" s="8"/>
      <c r="I715" s="8"/>
      <c r="J715" s="8"/>
      <c r="K715" s="8"/>
      <c r="L715" s="8"/>
      <c r="M715" s="8"/>
      <c r="N715" s="7">
        <v>13</v>
      </c>
      <c r="O715" s="7" t="s">
        <v>85</v>
      </c>
      <c r="P715" s="7">
        <v>4</v>
      </c>
      <c r="Q715" s="7" t="s">
        <v>1700</v>
      </c>
      <c r="R715" s="7">
        <v>37815</v>
      </c>
      <c r="S715" s="7" t="s">
        <v>87</v>
      </c>
      <c r="T715" s="7" t="s">
        <v>1406</v>
      </c>
      <c r="AE715" s="7">
        <v>0</v>
      </c>
      <c r="AF715" s="7">
        <v>0</v>
      </c>
      <c r="AG715" s="7">
        <v>0</v>
      </c>
      <c r="AH715" s="7">
        <v>0</v>
      </c>
      <c r="AI715" s="7">
        <v>1</v>
      </c>
      <c r="AJ715" s="7">
        <v>0</v>
      </c>
      <c r="AK715" s="7">
        <v>0</v>
      </c>
      <c r="AL715" s="7">
        <v>0</v>
      </c>
      <c r="AM715" s="7">
        <v>0</v>
      </c>
      <c r="AN715" s="7" t="s">
        <v>120</v>
      </c>
      <c r="AO715" s="7">
        <v>4</v>
      </c>
      <c r="AP715" s="7">
        <v>75815</v>
      </c>
      <c r="AQ715" s="7">
        <v>37815</v>
      </c>
      <c r="AS715" s="7" t="s">
        <v>1701</v>
      </c>
      <c r="AT715" s="7" t="s">
        <v>206</v>
      </c>
      <c r="AU715" s="7">
        <v>1358</v>
      </c>
      <c r="AV715" s="7">
        <v>0</v>
      </c>
      <c r="AW715" s="7">
        <v>0</v>
      </c>
      <c r="AX715" s="7">
        <v>0</v>
      </c>
      <c r="AY715" s="7">
        <v>0</v>
      </c>
    </row>
    <row r="716" spans="1:51" ht="13.5" customHeight="1" x14ac:dyDescent="0.25">
      <c r="A716" s="7" t="s">
        <v>1702</v>
      </c>
      <c r="B716" s="8"/>
      <c r="C716" s="8"/>
      <c r="D716" s="7" t="s">
        <v>83</v>
      </c>
      <c r="E716" s="7" t="s">
        <v>129</v>
      </c>
      <c r="F716" s="8"/>
      <c r="G716" s="8"/>
      <c r="H716" s="8"/>
      <c r="I716" s="8"/>
      <c r="J716" s="8"/>
      <c r="K716" s="8"/>
      <c r="L716" s="8"/>
      <c r="M716" s="8"/>
      <c r="N716" s="7">
        <v>5</v>
      </c>
      <c r="O716" s="7" t="s">
        <v>85</v>
      </c>
      <c r="P716" s="12">
        <v>41649</v>
      </c>
      <c r="Q716" s="7" t="s">
        <v>1703</v>
      </c>
      <c r="R716" s="7">
        <v>137</v>
      </c>
      <c r="S716" s="7" t="s">
        <v>87</v>
      </c>
      <c r="T716" s="7" t="s">
        <v>1406</v>
      </c>
      <c r="AE716" s="7">
        <v>0</v>
      </c>
      <c r="AF716" s="7">
        <v>0</v>
      </c>
      <c r="AG716" s="7">
        <v>0</v>
      </c>
      <c r="AH716" s="7">
        <v>0</v>
      </c>
      <c r="AI716" s="7">
        <v>0</v>
      </c>
      <c r="AJ716" s="7">
        <v>1</v>
      </c>
      <c r="AK716" s="7">
        <v>0</v>
      </c>
      <c r="AL716" s="7">
        <v>0</v>
      </c>
      <c r="AM716" s="7">
        <v>0</v>
      </c>
      <c r="AN716" s="7" t="s">
        <v>83</v>
      </c>
      <c r="AO716" s="7">
        <v>0.1</v>
      </c>
      <c r="AP716" s="7">
        <v>267</v>
      </c>
      <c r="AQ716" s="7">
        <v>137</v>
      </c>
      <c r="AS716" s="7" t="s">
        <v>1704</v>
      </c>
      <c r="AT716" s="7" t="s">
        <v>206</v>
      </c>
      <c r="AU716" s="7">
        <v>1359</v>
      </c>
      <c r="AV716" s="7">
        <v>0</v>
      </c>
      <c r="AW716" s="7">
        <v>0</v>
      </c>
      <c r="AX716" s="7">
        <v>0</v>
      </c>
      <c r="AY716" s="7">
        <v>0</v>
      </c>
    </row>
    <row r="717" spans="1:51" ht="13.5" customHeight="1" x14ac:dyDescent="0.25">
      <c r="A717" s="7" t="s">
        <v>1705</v>
      </c>
      <c r="B717" s="8"/>
      <c r="C717" s="8"/>
      <c r="D717" s="7" t="s">
        <v>91</v>
      </c>
      <c r="E717" s="7" t="s">
        <v>157</v>
      </c>
      <c r="F717" s="8"/>
      <c r="G717" s="8"/>
      <c r="H717" s="8"/>
      <c r="I717" s="8"/>
      <c r="J717" s="8"/>
      <c r="K717" s="8"/>
      <c r="L717" s="8"/>
      <c r="M717" s="8"/>
      <c r="N717" s="7">
        <v>9</v>
      </c>
      <c r="O717" s="7" t="s">
        <v>85</v>
      </c>
      <c r="P717" s="7" t="s">
        <v>107</v>
      </c>
      <c r="Q717" s="7" t="s">
        <v>1706</v>
      </c>
      <c r="R717" s="7">
        <v>758</v>
      </c>
      <c r="S717" s="7" t="s">
        <v>87</v>
      </c>
      <c r="T717" s="7" t="s">
        <v>1406</v>
      </c>
      <c r="AE717" s="7">
        <v>0</v>
      </c>
      <c r="AF717" s="7">
        <v>0</v>
      </c>
      <c r="AG717" s="7">
        <v>0</v>
      </c>
      <c r="AH717" s="7">
        <v>0</v>
      </c>
      <c r="AI717" s="7">
        <v>0</v>
      </c>
      <c r="AJ717" s="7">
        <v>0</v>
      </c>
      <c r="AK717" s="7">
        <v>1</v>
      </c>
      <c r="AL717" s="7">
        <v>0</v>
      </c>
      <c r="AM717" s="7">
        <v>0</v>
      </c>
      <c r="AN717" s="7" t="s">
        <v>91</v>
      </c>
      <c r="AO717" s="7">
        <v>0</v>
      </c>
      <c r="AP717" s="7">
        <v>1516</v>
      </c>
      <c r="AQ717" s="7">
        <v>758</v>
      </c>
      <c r="AS717" s="7" t="s">
        <v>1707</v>
      </c>
      <c r="AT717" s="7" t="s">
        <v>206</v>
      </c>
      <c r="AU717" s="7">
        <v>1360</v>
      </c>
      <c r="AV717" s="7">
        <v>0</v>
      </c>
      <c r="AW717" s="7">
        <v>0</v>
      </c>
      <c r="AX717" s="7">
        <v>0</v>
      </c>
      <c r="AY717" s="7">
        <v>0</v>
      </c>
    </row>
    <row r="718" spans="1:51" ht="13.5" customHeight="1" x14ac:dyDescent="0.25">
      <c r="A718" s="7" t="s">
        <v>1708</v>
      </c>
      <c r="B718" s="8"/>
      <c r="C718" s="8"/>
      <c r="D718" s="7" t="s">
        <v>120</v>
      </c>
      <c r="E718" s="7" t="s">
        <v>157</v>
      </c>
      <c r="F718" s="8"/>
      <c r="G718" s="8"/>
      <c r="H718" s="8"/>
      <c r="I718" s="8"/>
      <c r="J718" s="8"/>
      <c r="K718" s="8"/>
      <c r="L718" s="8"/>
      <c r="M718" s="8"/>
      <c r="N718" s="7">
        <v>13</v>
      </c>
      <c r="O718" s="7" t="s">
        <v>85</v>
      </c>
      <c r="P718" s="7">
        <v>4</v>
      </c>
      <c r="Q718" s="7" t="s">
        <v>1709</v>
      </c>
      <c r="R718" s="7">
        <v>2315</v>
      </c>
      <c r="S718" s="7" t="s">
        <v>87</v>
      </c>
      <c r="T718" s="7" t="s">
        <v>1406</v>
      </c>
      <c r="AE718" s="7">
        <v>0</v>
      </c>
      <c r="AF718" s="7">
        <v>0</v>
      </c>
      <c r="AG718" s="7">
        <v>0</v>
      </c>
      <c r="AH718" s="7">
        <v>0</v>
      </c>
      <c r="AI718" s="7">
        <v>0</v>
      </c>
      <c r="AJ718" s="7">
        <v>0</v>
      </c>
      <c r="AK718" s="7">
        <v>1</v>
      </c>
      <c r="AL718" s="7">
        <v>0</v>
      </c>
      <c r="AM718" s="7">
        <v>0</v>
      </c>
      <c r="AN718" s="7" t="s">
        <v>120</v>
      </c>
      <c r="AO718" s="7">
        <v>4</v>
      </c>
      <c r="AP718" s="7">
        <v>4315</v>
      </c>
      <c r="AQ718" s="7">
        <v>2315</v>
      </c>
      <c r="AS718" s="7" t="s">
        <v>1710</v>
      </c>
      <c r="AT718" s="7" t="s">
        <v>206</v>
      </c>
      <c r="AU718" s="7">
        <v>1361</v>
      </c>
      <c r="AV718" s="7">
        <v>0</v>
      </c>
      <c r="AW718" s="7">
        <v>0</v>
      </c>
      <c r="AX718" s="7">
        <v>0</v>
      </c>
      <c r="AY718" s="7">
        <v>0</v>
      </c>
    </row>
    <row r="719" spans="1:51" ht="13.5" customHeight="1" x14ac:dyDescent="0.25">
      <c r="A719" s="7" t="s">
        <v>1711</v>
      </c>
      <c r="B719" s="8"/>
      <c r="C719" s="8"/>
      <c r="D719" s="7" t="s">
        <v>91</v>
      </c>
      <c r="E719" s="7" t="s">
        <v>157</v>
      </c>
      <c r="F719" s="8"/>
      <c r="G719" s="8"/>
      <c r="H719" s="8"/>
      <c r="I719" s="8"/>
      <c r="J719" s="8"/>
      <c r="K719" s="8"/>
      <c r="L719" s="8"/>
      <c r="M719" s="8"/>
      <c r="N719" s="7">
        <v>10</v>
      </c>
      <c r="O719" s="7" t="s">
        <v>85</v>
      </c>
      <c r="P719" s="7">
        <v>10</v>
      </c>
      <c r="Q719" s="7" t="s">
        <v>1712</v>
      </c>
      <c r="R719" s="7">
        <v>9310</v>
      </c>
      <c r="S719" s="7" t="s">
        <v>87</v>
      </c>
      <c r="T719" s="7" t="s">
        <v>1406</v>
      </c>
      <c r="AE719" s="7">
        <v>0</v>
      </c>
      <c r="AF719" s="7">
        <v>0</v>
      </c>
      <c r="AG719" s="7">
        <v>0</v>
      </c>
      <c r="AH719" s="7">
        <v>0</v>
      </c>
      <c r="AI719" s="7">
        <v>0</v>
      </c>
      <c r="AJ719" s="7">
        <v>0</v>
      </c>
      <c r="AK719" s="7">
        <v>1</v>
      </c>
      <c r="AL719" s="7">
        <v>0</v>
      </c>
      <c r="AM719" s="7">
        <v>0</v>
      </c>
      <c r="AN719" s="7" t="s">
        <v>91</v>
      </c>
      <c r="AO719" s="7">
        <v>10</v>
      </c>
      <c r="AP719" s="7">
        <v>18310</v>
      </c>
      <c r="AQ719" s="7">
        <v>9310</v>
      </c>
      <c r="AS719" s="7" t="s">
        <v>1713</v>
      </c>
      <c r="AT719" s="7" t="s">
        <v>206</v>
      </c>
      <c r="AU719" s="7">
        <v>1362</v>
      </c>
      <c r="AV719" s="7">
        <v>0</v>
      </c>
      <c r="AW719" s="7">
        <v>0</v>
      </c>
      <c r="AX719" s="7">
        <v>0</v>
      </c>
      <c r="AY719" s="7">
        <v>0</v>
      </c>
    </row>
    <row r="720" spans="1:51" ht="13.5" customHeight="1" x14ac:dyDescent="0.25">
      <c r="A720" s="7" t="s">
        <v>1714</v>
      </c>
      <c r="B720" s="8"/>
      <c r="C720" s="8"/>
      <c r="D720" s="7" t="s">
        <v>120</v>
      </c>
      <c r="E720" s="7" t="s">
        <v>92</v>
      </c>
      <c r="F720" s="8"/>
      <c r="G720" s="8"/>
      <c r="H720" s="8"/>
      <c r="I720" s="8"/>
      <c r="J720" s="8"/>
      <c r="K720" s="8"/>
      <c r="L720" s="8"/>
      <c r="M720" s="8"/>
      <c r="N720" s="7">
        <v>15</v>
      </c>
      <c r="O720" s="7" t="s">
        <v>85</v>
      </c>
      <c r="P720" s="7">
        <v>10</v>
      </c>
      <c r="Q720" s="7" t="s">
        <v>1715</v>
      </c>
      <c r="R720" s="7">
        <v>6780</v>
      </c>
      <c r="S720" s="7" t="s">
        <v>87</v>
      </c>
      <c r="T720" s="7" t="s">
        <v>1406</v>
      </c>
      <c r="AE720" s="7">
        <v>0</v>
      </c>
      <c r="AF720" s="7">
        <v>0</v>
      </c>
      <c r="AG720" s="7">
        <v>0</v>
      </c>
      <c r="AH720" s="7">
        <v>0</v>
      </c>
      <c r="AI720" s="7">
        <v>0</v>
      </c>
      <c r="AJ720" s="7">
        <v>0</v>
      </c>
      <c r="AK720" s="7">
        <v>0</v>
      </c>
      <c r="AL720" s="7">
        <v>0</v>
      </c>
      <c r="AM720" s="7">
        <v>1</v>
      </c>
      <c r="AN720" s="7" t="s">
        <v>120</v>
      </c>
      <c r="AO720" s="7">
        <v>10</v>
      </c>
      <c r="AP720" s="7">
        <v>12780</v>
      </c>
      <c r="AQ720" s="7">
        <v>6780</v>
      </c>
      <c r="AS720" s="7" t="s">
        <v>1716</v>
      </c>
      <c r="AT720" s="7" t="s">
        <v>206</v>
      </c>
      <c r="AU720" s="7">
        <v>1363</v>
      </c>
      <c r="AV720" s="7">
        <v>0</v>
      </c>
      <c r="AW720" s="7">
        <v>0</v>
      </c>
      <c r="AX720" s="7">
        <v>0</v>
      </c>
      <c r="AY720" s="7">
        <v>0</v>
      </c>
    </row>
    <row r="721" spans="1:51" ht="13.5" customHeight="1" x14ac:dyDescent="0.25">
      <c r="A721" s="7" t="s">
        <v>1717</v>
      </c>
      <c r="B721" s="8"/>
      <c r="C721" s="8"/>
      <c r="D721" s="7" t="s">
        <v>91</v>
      </c>
      <c r="E721" s="7" t="s">
        <v>157</v>
      </c>
      <c r="F721" s="8"/>
      <c r="G721" s="8"/>
      <c r="H721" s="8"/>
      <c r="I721" s="8"/>
      <c r="J721" s="8"/>
      <c r="K721" s="8"/>
      <c r="L721" s="8"/>
      <c r="M721" s="8"/>
      <c r="N721" s="7">
        <v>9</v>
      </c>
      <c r="O721" s="7" t="s">
        <v>85</v>
      </c>
      <c r="P721" s="7" t="s">
        <v>107</v>
      </c>
      <c r="Q721" s="7" t="s">
        <v>1718</v>
      </c>
      <c r="R721" s="7">
        <v>758</v>
      </c>
      <c r="S721" s="7" t="s">
        <v>87</v>
      </c>
      <c r="T721" s="7" t="s">
        <v>1406</v>
      </c>
      <c r="AE721" s="7">
        <v>0</v>
      </c>
      <c r="AF721" s="7">
        <v>0</v>
      </c>
      <c r="AG721" s="7">
        <v>0</v>
      </c>
      <c r="AH721" s="7">
        <v>0</v>
      </c>
      <c r="AI721" s="7">
        <v>0</v>
      </c>
      <c r="AJ721" s="7">
        <v>0</v>
      </c>
      <c r="AK721" s="7">
        <v>1</v>
      </c>
      <c r="AL721" s="7">
        <v>0</v>
      </c>
      <c r="AM721" s="7">
        <v>0</v>
      </c>
      <c r="AN721" s="7" t="s">
        <v>91</v>
      </c>
      <c r="AO721" s="7">
        <v>0</v>
      </c>
      <c r="AP721" s="7">
        <v>1516</v>
      </c>
      <c r="AQ721" s="7">
        <v>758</v>
      </c>
      <c r="AS721" s="7" t="s">
        <v>1719</v>
      </c>
      <c r="AT721" s="7" t="s">
        <v>206</v>
      </c>
      <c r="AU721" s="7">
        <v>1364</v>
      </c>
      <c r="AV721" s="7">
        <v>0</v>
      </c>
      <c r="AW721" s="7">
        <v>0</v>
      </c>
      <c r="AX721" s="7">
        <v>0</v>
      </c>
      <c r="AY721" s="7">
        <v>0</v>
      </c>
    </row>
    <row r="722" spans="1:51" ht="13.5" customHeight="1" x14ac:dyDescent="0.25">
      <c r="A722" s="7" t="s">
        <v>1720</v>
      </c>
      <c r="B722" s="8"/>
      <c r="C722" s="8"/>
      <c r="D722" s="7" t="s">
        <v>120</v>
      </c>
      <c r="E722" s="7" t="s">
        <v>84</v>
      </c>
      <c r="F722" s="8"/>
      <c r="G722" s="8"/>
      <c r="H722" s="8"/>
      <c r="I722" s="8"/>
      <c r="J722" s="8"/>
      <c r="K722" s="8"/>
      <c r="L722" s="8"/>
      <c r="M722" s="8"/>
      <c r="N722" s="7">
        <v>13</v>
      </c>
      <c r="O722" s="7" t="s">
        <v>85</v>
      </c>
      <c r="P722" s="12">
        <v>41649</v>
      </c>
      <c r="Q722" s="7" t="s">
        <v>1680</v>
      </c>
      <c r="R722" s="7">
        <v>1144</v>
      </c>
      <c r="S722" s="7" t="s">
        <v>87</v>
      </c>
      <c r="T722" s="7" t="s">
        <v>1406</v>
      </c>
      <c r="AE722" s="7">
        <v>0</v>
      </c>
      <c r="AF722" s="7">
        <v>0</v>
      </c>
      <c r="AG722" s="7">
        <v>0</v>
      </c>
      <c r="AH722" s="7">
        <v>0</v>
      </c>
      <c r="AI722" s="7">
        <v>0</v>
      </c>
      <c r="AJ722" s="7">
        <v>0</v>
      </c>
      <c r="AK722" s="7">
        <v>0</v>
      </c>
      <c r="AL722" s="7">
        <v>1</v>
      </c>
      <c r="AM722" s="7">
        <v>0</v>
      </c>
      <c r="AN722" s="7" t="s">
        <v>120</v>
      </c>
      <c r="AO722" s="7">
        <v>0.1</v>
      </c>
      <c r="AP722" s="7">
        <v>2282</v>
      </c>
      <c r="AQ722" s="7">
        <v>1144</v>
      </c>
      <c r="AS722" s="7" t="s">
        <v>414</v>
      </c>
      <c r="AT722" s="7" t="s">
        <v>206</v>
      </c>
      <c r="AU722" s="7">
        <v>1365</v>
      </c>
      <c r="AV722" s="7">
        <v>0</v>
      </c>
      <c r="AW722" s="7">
        <v>0</v>
      </c>
      <c r="AX722" s="7">
        <v>0</v>
      </c>
      <c r="AY722" s="7">
        <v>0</v>
      </c>
    </row>
    <row r="723" spans="1:51" ht="13.5" customHeight="1" x14ac:dyDescent="0.25">
      <c r="A723" s="7" t="s">
        <v>1721</v>
      </c>
      <c r="B723" s="8"/>
      <c r="C723" s="8"/>
      <c r="D723" s="7" t="s">
        <v>120</v>
      </c>
      <c r="E723" s="7" t="s">
        <v>84</v>
      </c>
      <c r="F723" s="8"/>
      <c r="G723" s="8"/>
      <c r="H723" s="8"/>
      <c r="I723" s="8"/>
      <c r="J723" s="8"/>
      <c r="K723" s="8"/>
      <c r="L723" s="8"/>
      <c r="M723" s="8"/>
      <c r="N723" s="7">
        <v>13</v>
      </c>
      <c r="O723" s="7" t="s">
        <v>85</v>
      </c>
      <c r="P723" s="12">
        <v>41649</v>
      </c>
      <c r="Q723" s="7" t="s">
        <v>413</v>
      </c>
      <c r="R723" s="7">
        <v>4057</v>
      </c>
      <c r="S723" s="7" t="s">
        <v>87</v>
      </c>
      <c r="T723" s="7" t="s">
        <v>1406</v>
      </c>
      <c r="AE723" s="7">
        <v>0</v>
      </c>
      <c r="AF723" s="7">
        <v>0</v>
      </c>
      <c r="AG723" s="7">
        <v>0</v>
      </c>
      <c r="AH723" s="7">
        <v>0</v>
      </c>
      <c r="AI723" s="7">
        <v>0</v>
      </c>
      <c r="AJ723" s="7">
        <v>0</v>
      </c>
      <c r="AK723" s="7">
        <v>0</v>
      </c>
      <c r="AL723" s="7">
        <v>1</v>
      </c>
      <c r="AM723" s="7">
        <v>0</v>
      </c>
      <c r="AN723" s="7" t="s">
        <v>120</v>
      </c>
      <c r="AO723" s="7">
        <v>0.1</v>
      </c>
      <c r="AP723" s="7">
        <v>2032</v>
      </c>
      <c r="AQ723" s="7">
        <v>4057</v>
      </c>
      <c r="AS723" s="7" t="s">
        <v>414</v>
      </c>
      <c r="AT723" s="7" t="s">
        <v>206</v>
      </c>
      <c r="AU723" s="7">
        <v>1366</v>
      </c>
      <c r="AV723" s="7">
        <v>0</v>
      </c>
      <c r="AW723" s="7">
        <v>0</v>
      </c>
      <c r="AX723" s="7">
        <v>0</v>
      </c>
      <c r="AY723" s="7">
        <v>0</v>
      </c>
    </row>
    <row r="724" spans="1:51" ht="13.5" customHeight="1" x14ac:dyDescent="0.25">
      <c r="A724" s="7" t="s">
        <v>1722</v>
      </c>
      <c r="B724" s="8"/>
      <c r="C724" s="8"/>
      <c r="D724" s="7" t="s">
        <v>83</v>
      </c>
      <c r="E724" s="7" t="s">
        <v>129</v>
      </c>
      <c r="F724" s="8"/>
      <c r="G724" s="8"/>
      <c r="H724" s="8"/>
      <c r="I724" s="8"/>
      <c r="J724" s="8"/>
      <c r="K724" s="8"/>
      <c r="L724" s="8"/>
      <c r="M724" s="8"/>
      <c r="N724" s="7">
        <v>5</v>
      </c>
      <c r="O724" s="7" t="s">
        <v>85</v>
      </c>
      <c r="P724" s="12">
        <v>41649</v>
      </c>
      <c r="Q724" s="7" t="s">
        <v>1723</v>
      </c>
      <c r="R724" s="7">
        <v>70</v>
      </c>
      <c r="S724" s="7" t="s">
        <v>87</v>
      </c>
      <c r="T724" s="7" t="s">
        <v>1406</v>
      </c>
      <c r="AE724" s="7">
        <v>0</v>
      </c>
      <c r="AF724" s="7">
        <v>0</v>
      </c>
      <c r="AG724" s="7">
        <v>0</v>
      </c>
      <c r="AH724" s="7">
        <v>0</v>
      </c>
      <c r="AI724" s="7">
        <v>0</v>
      </c>
      <c r="AJ724" s="7">
        <v>1</v>
      </c>
      <c r="AK724" s="7">
        <v>0</v>
      </c>
      <c r="AL724" s="7">
        <v>0</v>
      </c>
      <c r="AM724" s="7">
        <v>0</v>
      </c>
      <c r="AN724" s="7" t="s">
        <v>83</v>
      </c>
      <c r="AO724" s="7">
        <v>0.1</v>
      </c>
      <c r="AP724" s="7">
        <v>132</v>
      </c>
      <c r="AQ724" s="7">
        <v>70</v>
      </c>
      <c r="AS724" s="7" t="s">
        <v>414</v>
      </c>
      <c r="AT724" s="7" t="s">
        <v>206</v>
      </c>
      <c r="AU724" s="7">
        <v>1367</v>
      </c>
      <c r="AV724" s="7">
        <v>0</v>
      </c>
      <c r="AW724" s="7">
        <v>0</v>
      </c>
      <c r="AX724" s="7">
        <v>0</v>
      </c>
      <c r="AY724" s="7">
        <v>0</v>
      </c>
    </row>
    <row r="725" spans="1:51" ht="13.5" customHeight="1" x14ac:dyDescent="0.25">
      <c r="A725" s="7" t="s">
        <v>1724</v>
      </c>
      <c r="B725" s="8"/>
      <c r="C725" s="8"/>
      <c r="D725" s="7" t="s">
        <v>91</v>
      </c>
      <c r="E725" s="7" t="s">
        <v>157</v>
      </c>
      <c r="F725" s="8"/>
      <c r="G725" s="8"/>
      <c r="H725" s="8"/>
      <c r="I725" s="8"/>
      <c r="J725" s="8"/>
      <c r="K725" s="8"/>
      <c r="L725" s="8"/>
      <c r="M725" s="8"/>
      <c r="N725" s="7">
        <v>8</v>
      </c>
      <c r="O725" s="7" t="s">
        <v>85</v>
      </c>
      <c r="P725" s="7">
        <v>3</v>
      </c>
      <c r="Q725" s="7" t="s">
        <v>1654</v>
      </c>
      <c r="R725" s="7">
        <v>10824</v>
      </c>
      <c r="S725" s="7" t="s">
        <v>87</v>
      </c>
      <c r="T725" s="7" t="s">
        <v>1406</v>
      </c>
      <c r="AE725" s="7">
        <v>0</v>
      </c>
      <c r="AF725" s="7">
        <v>0</v>
      </c>
      <c r="AG725" s="7">
        <v>0</v>
      </c>
      <c r="AH725" s="7">
        <v>0</v>
      </c>
      <c r="AI725" s="7">
        <v>0</v>
      </c>
      <c r="AJ725" s="7">
        <v>0</v>
      </c>
      <c r="AK725" s="7">
        <v>1</v>
      </c>
      <c r="AL725" s="7">
        <v>0</v>
      </c>
      <c r="AM725" s="7">
        <v>0</v>
      </c>
      <c r="AN725" s="7" t="s">
        <v>91</v>
      </c>
      <c r="AO725" s="7">
        <v>3</v>
      </c>
      <c r="AP725" s="7">
        <v>21324</v>
      </c>
      <c r="AQ725" s="7">
        <v>10824</v>
      </c>
      <c r="AS725" s="7" t="s">
        <v>1725</v>
      </c>
      <c r="AT725" s="7" t="s">
        <v>206</v>
      </c>
      <c r="AU725" s="7">
        <v>1368</v>
      </c>
      <c r="AV725" s="7">
        <v>0</v>
      </c>
      <c r="AW725" s="7">
        <v>0</v>
      </c>
      <c r="AX725" s="7">
        <v>0</v>
      </c>
      <c r="AY725" s="7">
        <v>0</v>
      </c>
    </row>
    <row r="726" spans="1:51" ht="13.5" customHeight="1" x14ac:dyDescent="0.25">
      <c r="A726" s="7" t="s">
        <v>1726</v>
      </c>
      <c r="B726" s="8"/>
      <c r="C726" s="8"/>
      <c r="D726" s="7" t="s">
        <v>91</v>
      </c>
      <c r="E726" s="7" t="s">
        <v>157</v>
      </c>
      <c r="F726" s="8"/>
      <c r="G726" s="8"/>
      <c r="H726" s="8"/>
      <c r="I726" s="8"/>
      <c r="J726" s="8"/>
      <c r="K726" s="8"/>
      <c r="L726" s="8"/>
      <c r="M726" s="8"/>
      <c r="N726" s="7">
        <v>10</v>
      </c>
      <c r="O726" s="7" t="s">
        <v>85</v>
      </c>
      <c r="P726" s="7">
        <v>1</v>
      </c>
      <c r="Q726" s="7" t="s">
        <v>1727</v>
      </c>
      <c r="R726" s="7">
        <v>39702</v>
      </c>
      <c r="S726" s="7" t="s">
        <v>87</v>
      </c>
      <c r="T726" s="7" t="s">
        <v>1406</v>
      </c>
      <c r="AE726" s="7">
        <v>0</v>
      </c>
      <c r="AF726" s="7">
        <v>0</v>
      </c>
      <c r="AG726" s="7">
        <v>0</v>
      </c>
      <c r="AH726" s="7">
        <v>0</v>
      </c>
      <c r="AI726" s="7">
        <v>0</v>
      </c>
      <c r="AJ726" s="7">
        <v>0</v>
      </c>
      <c r="AK726" s="7">
        <v>1</v>
      </c>
      <c r="AL726" s="7">
        <v>0</v>
      </c>
      <c r="AM726" s="7">
        <v>0</v>
      </c>
      <c r="AN726" s="7" t="s">
        <v>91</v>
      </c>
      <c r="AO726" s="7">
        <v>1</v>
      </c>
      <c r="AP726" s="7">
        <v>79102</v>
      </c>
      <c r="AQ726" s="7">
        <v>39702</v>
      </c>
      <c r="AS726" s="7" t="s">
        <v>1728</v>
      </c>
      <c r="AT726" s="7" t="s">
        <v>206</v>
      </c>
      <c r="AU726" s="7">
        <v>1369</v>
      </c>
      <c r="AV726" s="7">
        <v>0</v>
      </c>
      <c r="AW726" s="7">
        <v>0</v>
      </c>
      <c r="AX726" s="7">
        <v>0</v>
      </c>
      <c r="AY726" s="7">
        <v>0</v>
      </c>
    </row>
    <row r="727" spans="1:51" ht="13.5" customHeight="1" x14ac:dyDescent="0.25">
      <c r="A727" s="7" t="s">
        <v>1729</v>
      </c>
      <c r="B727" s="8"/>
      <c r="C727" s="8"/>
      <c r="D727" s="7" t="s">
        <v>91</v>
      </c>
      <c r="E727" s="7" t="s">
        <v>116</v>
      </c>
      <c r="F727" s="8"/>
      <c r="G727" s="8"/>
      <c r="H727" s="8"/>
      <c r="I727" s="8"/>
      <c r="J727" s="8"/>
      <c r="K727" s="8"/>
      <c r="L727" s="8"/>
      <c r="M727" s="8"/>
      <c r="N727" s="7">
        <v>10</v>
      </c>
      <c r="O727" s="7" t="s">
        <v>85</v>
      </c>
      <c r="P727" s="7">
        <v>1</v>
      </c>
      <c r="Q727" s="7" t="s">
        <v>1730</v>
      </c>
      <c r="R727" s="7">
        <v>24402</v>
      </c>
      <c r="S727" s="7" t="s">
        <v>87</v>
      </c>
      <c r="T727" s="7" t="s">
        <v>1406</v>
      </c>
      <c r="AE727" s="7">
        <v>0</v>
      </c>
      <c r="AF727" s="7">
        <v>0</v>
      </c>
      <c r="AG727" s="7">
        <v>1</v>
      </c>
      <c r="AH727" s="7">
        <v>0</v>
      </c>
      <c r="AI727" s="7">
        <v>0</v>
      </c>
      <c r="AJ727" s="7">
        <v>0</v>
      </c>
      <c r="AK727" s="7">
        <v>0</v>
      </c>
      <c r="AL727" s="7">
        <v>0</v>
      </c>
      <c r="AM727" s="7">
        <v>0</v>
      </c>
      <c r="AN727" s="7" t="s">
        <v>91</v>
      </c>
      <c r="AO727" s="7">
        <v>1</v>
      </c>
      <c r="AP727" s="7">
        <v>48502</v>
      </c>
      <c r="AQ727" s="7">
        <v>24402</v>
      </c>
      <c r="AS727" s="7" t="s">
        <v>1731</v>
      </c>
      <c r="AT727" s="7" t="s">
        <v>206</v>
      </c>
      <c r="AU727" s="7">
        <v>1370</v>
      </c>
      <c r="AV727" s="7">
        <v>0</v>
      </c>
      <c r="AW727" s="7">
        <v>0</v>
      </c>
      <c r="AX727" s="7">
        <v>0</v>
      </c>
      <c r="AY727" s="7">
        <v>0</v>
      </c>
    </row>
    <row r="728" spans="1:51" ht="13.5" customHeight="1" x14ac:dyDescent="0.25">
      <c r="A728" s="7" t="s">
        <v>1732</v>
      </c>
      <c r="B728" s="8"/>
      <c r="C728" s="8"/>
      <c r="D728" s="7" t="s">
        <v>91</v>
      </c>
      <c r="E728" s="7" t="s">
        <v>84</v>
      </c>
      <c r="F728" s="8"/>
      <c r="G728" s="8"/>
      <c r="H728" s="8"/>
      <c r="I728" s="8"/>
      <c r="J728" s="8"/>
      <c r="K728" s="8"/>
      <c r="L728" s="8"/>
      <c r="M728" s="8"/>
      <c r="N728" s="7">
        <v>9</v>
      </c>
      <c r="O728" s="7" t="s">
        <v>85</v>
      </c>
      <c r="P728" s="7">
        <v>2</v>
      </c>
      <c r="Q728" s="7" t="s">
        <v>1733</v>
      </c>
      <c r="R728" s="7">
        <v>12802</v>
      </c>
      <c r="S728" s="7" t="s">
        <v>87</v>
      </c>
      <c r="T728" s="7" t="s">
        <v>1406</v>
      </c>
      <c r="AE728" s="7">
        <v>0</v>
      </c>
      <c r="AF728" s="7">
        <v>0</v>
      </c>
      <c r="AG728" s="7">
        <v>0</v>
      </c>
      <c r="AH728" s="7">
        <v>0</v>
      </c>
      <c r="AI728" s="7">
        <v>0</v>
      </c>
      <c r="AJ728" s="7">
        <v>0</v>
      </c>
      <c r="AK728" s="7">
        <v>0</v>
      </c>
      <c r="AL728" s="7">
        <v>1</v>
      </c>
      <c r="AM728" s="7">
        <v>0</v>
      </c>
      <c r="AN728" s="7" t="s">
        <v>91</v>
      </c>
      <c r="AO728" s="7">
        <v>2</v>
      </c>
      <c r="AP728" s="7">
        <v>25302</v>
      </c>
      <c r="AQ728" s="7">
        <v>12802</v>
      </c>
      <c r="AS728" s="7" t="s">
        <v>1734</v>
      </c>
      <c r="AT728" s="7" t="s">
        <v>206</v>
      </c>
      <c r="AU728" s="7">
        <v>1371</v>
      </c>
      <c r="AV728" s="7">
        <v>0</v>
      </c>
      <c r="AW728" s="7">
        <v>0</v>
      </c>
      <c r="AX728" s="7">
        <v>0</v>
      </c>
      <c r="AY728" s="7">
        <v>0</v>
      </c>
    </row>
    <row r="729" spans="1:51" ht="13.5" customHeight="1" x14ac:dyDescent="0.25">
      <c r="A729" s="7" t="s">
        <v>1735</v>
      </c>
      <c r="B729" s="8"/>
      <c r="C729" s="8"/>
      <c r="D729" s="7" t="s">
        <v>91</v>
      </c>
      <c r="E729" s="7" t="s">
        <v>116</v>
      </c>
      <c r="F729" s="8"/>
      <c r="G729" s="8"/>
      <c r="H729" s="8"/>
      <c r="I729" s="8"/>
      <c r="J729" s="8"/>
      <c r="K729" s="8"/>
      <c r="L729" s="8"/>
      <c r="M729" s="8"/>
      <c r="N729" s="7">
        <v>9</v>
      </c>
      <c r="O729" s="7" t="s">
        <v>85</v>
      </c>
      <c r="P729" s="7">
        <v>10</v>
      </c>
      <c r="Q729" s="7" t="s">
        <v>1736</v>
      </c>
      <c r="R729" s="7">
        <v>21566</v>
      </c>
      <c r="S729" s="7" t="s">
        <v>87</v>
      </c>
      <c r="T729" s="7" t="s">
        <v>1406</v>
      </c>
      <c r="AE729" s="7">
        <v>0</v>
      </c>
      <c r="AF729" s="7">
        <v>0</v>
      </c>
      <c r="AG729" s="7">
        <v>1</v>
      </c>
      <c r="AH729" s="7">
        <v>0</v>
      </c>
      <c r="AI729" s="7">
        <v>0</v>
      </c>
      <c r="AJ729" s="7">
        <v>0</v>
      </c>
      <c r="AK729" s="7">
        <v>0</v>
      </c>
      <c r="AL729" s="7">
        <v>0</v>
      </c>
      <c r="AM729" s="7">
        <v>0</v>
      </c>
      <c r="AN729" s="7" t="s">
        <v>91</v>
      </c>
      <c r="AO729" s="7">
        <v>10</v>
      </c>
      <c r="AP729" s="7">
        <v>42816</v>
      </c>
      <c r="AQ729" s="7">
        <v>21566</v>
      </c>
      <c r="AS729" s="7" t="s">
        <v>1737</v>
      </c>
      <c r="AT729" s="7" t="s">
        <v>206</v>
      </c>
      <c r="AU729" s="7">
        <v>1372</v>
      </c>
      <c r="AV729" s="7">
        <v>0</v>
      </c>
      <c r="AW729" s="7">
        <v>0</v>
      </c>
      <c r="AX729" s="7">
        <v>0</v>
      </c>
      <c r="AY729" s="7">
        <v>0</v>
      </c>
    </row>
    <row r="730" spans="1:51" ht="13.5" customHeight="1" x14ac:dyDescent="0.25">
      <c r="A730" s="7" t="s">
        <v>1738</v>
      </c>
      <c r="B730" s="8"/>
      <c r="C730" s="8"/>
      <c r="D730" s="7" t="s">
        <v>91</v>
      </c>
      <c r="E730" s="7" t="s">
        <v>157</v>
      </c>
      <c r="F730" s="8"/>
      <c r="G730" s="8"/>
      <c r="H730" s="8"/>
      <c r="I730" s="8"/>
      <c r="J730" s="8"/>
      <c r="K730" s="8"/>
      <c r="L730" s="8"/>
      <c r="M730" s="8"/>
      <c r="N730" s="7">
        <v>10</v>
      </c>
      <c r="O730" s="7" t="s">
        <v>85</v>
      </c>
      <c r="P730" s="7">
        <v>2</v>
      </c>
      <c r="Q730" s="7" t="s">
        <v>1739</v>
      </c>
      <c r="R730" s="7">
        <v>25335</v>
      </c>
      <c r="S730" s="7" t="s">
        <v>87</v>
      </c>
      <c r="T730" s="7" t="s">
        <v>1406</v>
      </c>
      <c r="AE730" s="7">
        <v>0</v>
      </c>
      <c r="AF730" s="7">
        <v>0</v>
      </c>
      <c r="AG730" s="7">
        <v>0</v>
      </c>
      <c r="AH730" s="7">
        <v>0</v>
      </c>
      <c r="AI730" s="7">
        <v>0</v>
      </c>
      <c r="AJ730" s="7">
        <v>0</v>
      </c>
      <c r="AK730" s="7">
        <v>1</v>
      </c>
      <c r="AL730" s="7">
        <v>0</v>
      </c>
      <c r="AM730" s="7">
        <v>0</v>
      </c>
      <c r="AN730" s="7" t="s">
        <v>91</v>
      </c>
      <c r="AO730" s="7">
        <v>2</v>
      </c>
      <c r="AP730" s="7">
        <v>50335</v>
      </c>
      <c r="AQ730" s="7">
        <v>25335</v>
      </c>
      <c r="AS730" s="7" t="s">
        <v>1740</v>
      </c>
      <c r="AT730" s="7" t="s">
        <v>206</v>
      </c>
      <c r="AU730" s="7">
        <v>1373</v>
      </c>
      <c r="AV730" s="7">
        <v>0</v>
      </c>
      <c r="AW730" s="7">
        <v>0</v>
      </c>
      <c r="AX730" s="7">
        <v>0</v>
      </c>
      <c r="AY730" s="7">
        <v>0</v>
      </c>
    </row>
    <row r="731" spans="1:51" ht="13.5" customHeight="1" x14ac:dyDescent="0.25">
      <c r="A731" s="7" t="s">
        <v>1741</v>
      </c>
      <c r="B731" s="8"/>
      <c r="C731" s="8"/>
      <c r="D731" s="7" t="s">
        <v>91</v>
      </c>
      <c r="E731" s="7" t="s">
        <v>92</v>
      </c>
      <c r="F731" s="8"/>
      <c r="G731" s="8"/>
      <c r="H731" s="8"/>
      <c r="I731" s="8"/>
      <c r="J731" s="8"/>
      <c r="K731" s="8"/>
      <c r="L731" s="8"/>
      <c r="M731" s="8"/>
      <c r="N731" s="7">
        <v>10</v>
      </c>
      <c r="O731" s="7" t="s">
        <v>85</v>
      </c>
      <c r="P731" s="7">
        <v>12</v>
      </c>
      <c r="Q731" s="7" t="s">
        <v>1742</v>
      </c>
      <c r="R731" s="7">
        <v>5802</v>
      </c>
      <c r="S731" s="7" t="s">
        <v>87</v>
      </c>
      <c r="T731" s="7" t="s">
        <v>1406</v>
      </c>
      <c r="AE731" s="7">
        <v>0</v>
      </c>
      <c r="AF731" s="7">
        <v>0</v>
      </c>
      <c r="AG731" s="7">
        <v>0</v>
      </c>
      <c r="AH731" s="7">
        <v>0</v>
      </c>
      <c r="AI731" s="7">
        <v>0</v>
      </c>
      <c r="AJ731" s="7">
        <v>0</v>
      </c>
      <c r="AK731" s="7">
        <v>0</v>
      </c>
      <c r="AL731" s="7">
        <v>0</v>
      </c>
      <c r="AM731" s="7">
        <v>1</v>
      </c>
      <c r="AN731" s="7" t="s">
        <v>91</v>
      </c>
      <c r="AO731" s="7">
        <v>12</v>
      </c>
      <c r="AP731" s="7">
        <v>11320</v>
      </c>
      <c r="AQ731" s="7">
        <v>5802</v>
      </c>
      <c r="AS731" s="7" t="s">
        <v>1743</v>
      </c>
      <c r="AT731" s="7" t="s">
        <v>206</v>
      </c>
      <c r="AU731" s="7">
        <v>1374</v>
      </c>
      <c r="AV731" s="7">
        <v>0</v>
      </c>
      <c r="AW731" s="7">
        <v>0</v>
      </c>
      <c r="AX731" s="7">
        <v>0</v>
      </c>
      <c r="AY731" s="7">
        <v>0</v>
      </c>
    </row>
    <row r="732" spans="1:51" ht="13.5" customHeight="1" x14ac:dyDescent="0.25">
      <c r="A732" s="7" t="s">
        <v>1744</v>
      </c>
      <c r="B732" s="8"/>
      <c r="C732" s="8"/>
      <c r="D732" s="7" t="s">
        <v>120</v>
      </c>
      <c r="E732" s="7" t="s">
        <v>84</v>
      </c>
      <c r="F732" s="8"/>
      <c r="G732" s="8"/>
      <c r="H732" s="8"/>
      <c r="I732" s="8"/>
      <c r="J732" s="8"/>
      <c r="K732" s="8"/>
      <c r="L732" s="8"/>
      <c r="M732" s="8"/>
      <c r="N732" s="7">
        <v>17</v>
      </c>
      <c r="O732" s="7" t="s">
        <v>85</v>
      </c>
      <c r="P732" s="7">
        <v>4</v>
      </c>
      <c r="Q732" s="7" t="s">
        <v>1662</v>
      </c>
      <c r="R732" s="7">
        <v>13015</v>
      </c>
      <c r="S732" s="7" t="s">
        <v>87</v>
      </c>
      <c r="T732" s="7" t="s">
        <v>1406</v>
      </c>
      <c r="AE732" s="7">
        <v>0</v>
      </c>
      <c r="AF732" s="7">
        <v>0</v>
      </c>
      <c r="AG732" s="7">
        <v>0</v>
      </c>
      <c r="AH732" s="7">
        <v>0</v>
      </c>
      <c r="AI732" s="7">
        <v>0</v>
      </c>
      <c r="AJ732" s="7">
        <v>0</v>
      </c>
      <c r="AK732" s="7">
        <v>0</v>
      </c>
      <c r="AL732" s="7">
        <v>1</v>
      </c>
      <c r="AM732" s="7">
        <v>0</v>
      </c>
      <c r="AN732" s="7" t="s">
        <v>120</v>
      </c>
      <c r="AO732" s="7">
        <v>4</v>
      </c>
      <c r="AP732" s="7">
        <v>25715</v>
      </c>
      <c r="AQ732" s="7">
        <v>13015</v>
      </c>
      <c r="AS732" s="7" t="s">
        <v>1146</v>
      </c>
      <c r="AT732" s="7" t="s">
        <v>206</v>
      </c>
      <c r="AU732" s="7">
        <v>1375</v>
      </c>
      <c r="AV732" s="7">
        <v>0</v>
      </c>
      <c r="AW732" s="7">
        <v>0</v>
      </c>
      <c r="AX732" s="7">
        <v>0</v>
      </c>
      <c r="AY732" s="7">
        <v>0</v>
      </c>
    </row>
    <row r="733" spans="1:51" ht="13.5" customHeight="1" x14ac:dyDescent="0.25">
      <c r="A733" s="7" t="s">
        <v>1745</v>
      </c>
      <c r="B733" s="8"/>
      <c r="C733" s="8"/>
      <c r="D733" s="7" t="s">
        <v>91</v>
      </c>
      <c r="E733" s="7" t="s">
        <v>214</v>
      </c>
      <c r="F733" s="8"/>
      <c r="G733" s="8"/>
      <c r="H733" s="8"/>
      <c r="I733" s="8"/>
      <c r="J733" s="8"/>
      <c r="K733" s="8"/>
      <c r="L733" s="8"/>
      <c r="M733" s="8"/>
      <c r="N733" s="7">
        <v>7</v>
      </c>
      <c r="O733" s="7" t="s">
        <v>85</v>
      </c>
      <c r="P733" s="7">
        <v>2</v>
      </c>
      <c r="Q733" s="7" t="s">
        <v>1746</v>
      </c>
      <c r="R733" s="7">
        <v>11310</v>
      </c>
      <c r="S733" s="7" t="s">
        <v>87</v>
      </c>
      <c r="T733" s="7" t="s">
        <v>1406</v>
      </c>
      <c r="AE733" s="7">
        <v>0</v>
      </c>
      <c r="AF733" s="7">
        <v>0</v>
      </c>
      <c r="AG733" s="7">
        <v>0</v>
      </c>
      <c r="AH733" s="7">
        <v>0</v>
      </c>
      <c r="AI733" s="7">
        <v>0</v>
      </c>
      <c r="AJ733" s="7">
        <v>0</v>
      </c>
      <c r="AK733" s="7">
        <v>0</v>
      </c>
      <c r="AL733" s="7">
        <v>0</v>
      </c>
      <c r="AM733" s="7">
        <v>0</v>
      </c>
      <c r="AN733" s="7" t="s">
        <v>91</v>
      </c>
      <c r="AO733" s="7">
        <v>2</v>
      </c>
      <c r="AP733" s="7">
        <v>22310</v>
      </c>
      <c r="AQ733" s="7">
        <v>11310</v>
      </c>
      <c r="AS733" s="7" t="s">
        <v>578</v>
      </c>
      <c r="AT733" s="7" t="s">
        <v>206</v>
      </c>
      <c r="AU733" s="7">
        <v>1376</v>
      </c>
      <c r="AV733" s="7">
        <v>0</v>
      </c>
      <c r="AW733" s="7">
        <v>0</v>
      </c>
      <c r="AX733" s="7">
        <v>1</v>
      </c>
      <c r="AY733" s="7">
        <v>0</v>
      </c>
    </row>
    <row r="734" spans="1:51" ht="13.5" customHeight="1" x14ac:dyDescent="0.25">
      <c r="A734" s="7" t="s">
        <v>1747</v>
      </c>
      <c r="B734" s="8"/>
      <c r="C734" s="8"/>
      <c r="D734" s="7" t="s">
        <v>120</v>
      </c>
      <c r="E734" s="7" t="s">
        <v>157</v>
      </c>
      <c r="F734" s="8"/>
      <c r="G734" s="8"/>
      <c r="H734" s="8"/>
      <c r="I734" s="8"/>
      <c r="J734" s="8"/>
      <c r="K734" s="8"/>
      <c r="L734" s="8"/>
      <c r="M734" s="8"/>
      <c r="N734" s="7">
        <v>15</v>
      </c>
      <c r="O734" s="7" t="s">
        <v>85</v>
      </c>
      <c r="P734" s="7">
        <v>4</v>
      </c>
      <c r="Q734" s="7" t="s">
        <v>1748</v>
      </c>
      <c r="R734" s="7">
        <v>11315</v>
      </c>
      <c r="S734" s="7" t="s">
        <v>87</v>
      </c>
      <c r="T734" s="7" t="s">
        <v>1406</v>
      </c>
      <c r="AE734" s="7">
        <v>0</v>
      </c>
      <c r="AF734" s="7">
        <v>0</v>
      </c>
      <c r="AG734" s="7">
        <v>0</v>
      </c>
      <c r="AH734" s="7">
        <v>0</v>
      </c>
      <c r="AI734" s="7">
        <v>0</v>
      </c>
      <c r="AJ734" s="7">
        <v>0</v>
      </c>
      <c r="AK734" s="7">
        <v>1</v>
      </c>
      <c r="AL734" s="7">
        <v>0</v>
      </c>
      <c r="AM734" s="7">
        <v>0</v>
      </c>
      <c r="AN734" s="7" t="s">
        <v>120</v>
      </c>
      <c r="AO734" s="7">
        <v>4</v>
      </c>
      <c r="AP734" s="7">
        <v>22315</v>
      </c>
      <c r="AQ734" s="7">
        <v>11315</v>
      </c>
      <c r="AS734" s="7" t="s">
        <v>1749</v>
      </c>
      <c r="AT734" s="7" t="s">
        <v>206</v>
      </c>
      <c r="AU734" s="7">
        <v>1377</v>
      </c>
      <c r="AV734" s="7">
        <v>0</v>
      </c>
      <c r="AW734" s="7">
        <v>0</v>
      </c>
      <c r="AX734" s="7">
        <v>0</v>
      </c>
      <c r="AY734" s="7">
        <v>0</v>
      </c>
    </row>
    <row r="735" spans="1:51" ht="13.5" customHeight="1" x14ac:dyDescent="0.25">
      <c r="A735" s="7" t="s">
        <v>1750</v>
      </c>
      <c r="B735" s="8"/>
      <c r="C735" s="8"/>
      <c r="D735" s="7" t="s">
        <v>91</v>
      </c>
      <c r="E735" s="7" t="s">
        <v>157</v>
      </c>
      <c r="F735" s="8"/>
      <c r="G735" s="8"/>
      <c r="H735" s="8"/>
      <c r="I735" s="8"/>
      <c r="J735" s="8"/>
      <c r="K735" s="8"/>
      <c r="L735" s="8"/>
      <c r="M735" s="8"/>
      <c r="N735" s="7">
        <v>11</v>
      </c>
      <c r="O735" s="7" t="s">
        <v>85</v>
      </c>
      <c r="P735" s="7">
        <v>4</v>
      </c>
      <c r="Q735" s="7" t="s">
        <v>1751</v>
      </c>
      <c r="R735" s="7">
        <v>23815</v>
      </c>
      <c r="S735" s="7" t="s">
        <v>87</v>
      </c>
      <c r="T735" s="7" t="s">
        <v>1406</v>
      </c>
      <c r="AE735" s="7">
        <v>0</v>
      </c>
      <c r="AF735" s="7">
        <v>0</v>
      </c>
      <c r="AG735" s="7">
        <v>0</v>
      </c>
      <c r="AH735" s="7">
        <v>0</v>
      </c>
      <c r="AI735" s="7">
        <v>0</v>
      </c>
      <c r="AJ735" s="7">
        <v>0</v>
      </c>
      <c r="AK735" s="7">
        <v>1</v>
      </c>
      <c r="AL735" s="7">
        <v>0</v>
      </c>
      <c r="AM735" s="7">
        <v>0</v>
      </c>
      <c r="AN735" s="7" t="s">
        <v>91</v>
      </c>
      <c r="AO735" s="7">
        <v>4</v>
      </c>
      <c r="AP735" s="7">
        <v>47315</v>
      </c>
      <c r="AQ735" s="7">
        <v>23815</v>
      </c>
      <c r="AS735" s="7" t="s">
        <v>1752</v>
      </c>
      <c r="AT735" s="7" t="s">
        <v>206</v>
      </c>
      <c r="AU735" s="7">
        <v>1378</v>
      </c>
      <c r="AV735" s="7">
        <v>0</v>
      </c>
      <c r="AW735" s="7">
        <v>0</v>
      </c>
      <c r="AX735" s="7">
        <v>0</v>
      </c>
      <c r="AY735" s="7">
        <v>0</v>
      </c>
    </row>
    <row r="736" spans="1:51" ht="13.5" customHeight="1" x14ac:dyDescent="0.25">
      <c r="A736" s="7" t="s">
        <v>1753</v>
      </c>
      <c r="B736" s="8"/>
      <c r="C736" s="8"/>
      <c r="D736" s="7" t="s">
        <v>120</v>
      </c>
      <c r="E736" s="7" t="s">
        <v>126</v>
      </c>
      <c r="F736" s="8"/>
      <c r="G736" s="8"/>
      <c r="H736" s="8"/>
      <c r="I736" s="8"/>
      <c r="J736" s="8"/>
      <c r="K736" s="8"/>
      <c r="L736" s="8"/>
      <c r="M736" s="8"/>
      <c r="N736" s="7">
        <v>12</v>
      </c>
      <c r="O736" s="7" t="s">
        <v>85</v>
      </c>
      <c r="P736" s="7" t="s">
        <v>107</v>
      </c>
      <c r="Q736" s="7" t="s">
        <v>1754</v>
      </c>
      <c r="R736" s="7">
        <v>113</v>
      </c>
      <c r="S736" s="7" t="s">
        <v>87</v>
      </c>
      <c r="T736" s="7" t="s">
        <v>1406</v>
      </c>
      <c r="AE736" s="7">
        <v>0</v>
      </c>
      <c r="AF736" s="7">
        <v>0</v>
      </c>
      <c r="AG736" s="7">
        <v>0</v>
      </c>
      <c r="AH736" s="7">
        <v>1</v>
      </c>
      <c r="AI736" s="7">
        <v>0</v>
      </c>
      <c r="AJ736" s="7">
        <v>0</v>
      </c>
      <c r="AK736" s="7">
        <v>0</v>
      </c>
      <c r="AL736" s="7">
        <v>0</v>
      </c>
      <c r="AM736" s="7">
        <v>0</v>
      </c>
      <c r="AN736" s="7" t="s">
        <v>120</v>
      </c>
      <c r="AO736" s="7">
        <v>0</v>
      </c>
      <c r="AP736" s="7">
        <v>226</v>
      </c>
      <c r="AQ736" s="7">
        <v>113</v>
      </c>
      <c r="AS736" s="7" t="s">
        <v>1755</v>
      </c>
      <c r="AT736" s="7" t="s">
        <v>206</v>
      </c>
      <c r="AU736" s="7">
        <v>1379</v>
      </c>
      <c r="AV736" s="7">
        <v>0</v>
      </c>
      <c r="AW736" s="7">
        <v>0</v>
      </c>
      <c r="AX736" s="7">
        <v>0</v>
      </c>
      <c r="AY736" s="7">
        <v>0</v>
      </c>
    </row>
    <row r="737" spans="1:51" ht="13.5" customHeight="1" x14ac:dyDescent="0.25">
      <c r="A737" s="7" t="s">
        <v>1756</v>
      </c>
      <c r="B737" s="8"/>
      <c r="C737" s="8"/>
      <c r="D737" s="7" t="s">
        <v>91</v>
      </c>
      <c r="E737" s="7" t="s">
        <v>92</v>
      </c>
      <c r="F737" s="8"/>
      <c r="G737" s="8"/>
      <c r="H737" s="8"/>
      <c r="I737" s="8"/>
      <c r="J737" s="8"/>
      <c r="K737" s="8"/>
      <c r="L737" s="8"/>
      <c r="M737" s="8"/>
      <c r="N737" s="7">
        <v>7</v>
      </c>
      <c r="O737" s="7" t="s">
        <v>85</v>
      </c>
      <c r="P737" s="7">
        <v>4</v>
      </c>
      <c r="Q737" s="7" t="s">
        <v>1757</v>
      </c>
      <c r="R737" s="7">
        <v>7157</v>
      </c>
      <c r="S737" s="7" t="s">
        <v>87</v>
      </c>
      <c r="T737" s="7" t="s">
        <v>1406</v>
      </c>
      <c r="AE737" s="7">
        <v>0</v>
      </c>
      <c r="AF737" s="7">
        <v>0</v>
      </c>
      <c r="AG737" s="7">
        <v>0</v>
      </c>
      <c r="AH737" s="7">
        <v>0</v>
      </c>
      <c r="AI737" s="7">
        <v>0</v>
      </c>
      <c r="AJ737" s="7">
        <v>0</v>
      </c>
      <c r="AK737" s="7">
        <v>0</v>
      </c>
      <c r="AL737" s="7">
        <v>0</v>
      </c>
      <c r="AM737" s="7">
        <v>1</v>
      </c>
      <c r="AN737" s="7" t="s">
        <v>91</v>
      </c>
      <c r="AO737" s="7">
        <v>4</v>
      </c>
      <c r="AP737" s="7">
        <v>14315</v>
      </c>
      <c r="AQ737" s="7">
        <v>7157</v>
      </c>
      <c r="AS737" s="7" t="s">
        <v>1758</v>
      </c>
      <c r="AT737" s="7" t="s">
        <v>206</v>
      </c>
      <c r="AU737" s="7">
        <v>1380</v>
      </c>
      <c r="AV737" s="7">
        <v>0</v>
      </c>
      <c r="AW737" s="7">
        <v>0</v>
      </c>
      <c r="AX737" s="7">
        <v>0</v>
      </c>
      <c r="AY737" s="7">
        <v>0</v>
      </c>
    </row>
    <row r="738" spans="1:51" ht="13.5" customHeight="1" x14ac:dyDescent="0.25">
      <c r="A738" s="7" t="s">
        <v>1759</v>
      </c>
      <c r="B738" s="8"/>
      <c r="C738" s="8"/>
      <c r="D738" s="7" t="s">
        <v>83</v>
      </c>
      <c r="E738" s="7" t="s">
        <v>157</v>
      </c>
      <c r="F738" s="8"/>
      <c r="G738" s="8"/>
      <c r="H738" s="8"/>
      <c r="I738" s="8"/>
      <c r="J738" s="8"/>
      <c r="K738" s="8"/>
      <c r="L738" s="8"/>
      <c r="M738" s="8"/>
      <c r="N738" s="7">
        <v>2</v>
      </c>
      <c r="O738" s="7" t="s">
        <v>85</v>
      </c>
      <c r="P738" s="7" t="s">
        <v>107</v>
      </c>
      <c r="Q738" s="7" t="s">
        <v>1760</v>
      </c>
      <c r="R738" s="7">
        <v>50</v>
      </c>
      <c r="S738" s="7" t="s">
        <v>87</v>
      </c>
      <c r="T738" s="7" t="s">
        <v>1406</v>
      </c>
      <c r="AE738" s="7">
        <v>0</v>
      </c>
      <c r="AF738" s="7">
        <v>0</v>
      </c>
      <c r="AG738" s="7">
        <v>0</v>
      </c>
      <c r="AH738" s="7">
        <v>0</v>
      </c>
      <c r="AI738" s="7">
        <v>0</v>
      </c>
      <c r="AJ738" s="7">
        <v>0</v>
      </c>
      <c r="AK738" s="7">
        <v>1</v>
      </c>
      <c r="AL738" s="7">
        <v>0</v>
      </c>
      <c r="AM738" s="7">
        <v>0</v>
      </c>
      <c r="AN738" s="7" t="s">
        <v>83</v>
      </c>
      <c r="AO738" s="7">
        <v>0</v>
      </c>
      <c r="AP738" s="7">
        <v>100</v>
      </c>
      <c r="AQ738" s="7">
        <v>50</v>
      </c>
      <c r="AS738" s="7" t="s">
        <v>1761</v>
      </c>
      <c r="AT738" s="7" t="s">
        <v>206</v>
      </c>
      <c r="AU738" s="7">
        <v>1381</v>
      </c>
      <c r="AV738" s="7">
        <v>0</v>
      </c>
      <c r="AW738" s="7">
        <v>0</v>
      </c>
      <c r="AX738" s="7">
        <v>0</v>
      </c>
      <c r="AY738" s="7">
        <v>0</v>
      </c>
    </row>
    <row r="739" spans="1:51" ht="13.5" customHeight="1" x14ac:dyDescent="0.25">
      <c r="A739" s="7" t="s">
        <v>1762</v>
      </c>
      <c r="B739" s="8"/>
      <c r="C739" s="8"/>
      <c r="D739" s="7" t="s">
        <v>91</v>
      </c>
      <c r="E739" s="7" t="s">
        <v>129</v>
      </c>
      <c r="F739" s="8"/>
      <c r="G739" s="8"/>
      <c r="H739" s="8"/>
      <c r="I739" s="8"/>
      <c r="J739" s="8"/>
      <c r="K739" s="8"/>
      <c r="L739" s="8"/>
      <c r="M739" s="8"/>
      <c r="N739" s="7">
        <v>7</v>
      </c>
      <c r="O739" s="7" t="s">
        <v>85</v>
      </c>
      <c r="P739" s="7">
        <v>4</v>
      </c>
      <c r="Q739" s="7" t="s">
        <v>1763</v>
      </c>
      <c r="R739" s="7">
        <v>9482</v>
      </c>
      <c r="S739" s="7" t="s">
        <v>87</v>
      </c>
      <c r="T739" s="7" t="s">
        <v>1406</v>
      </c>
      <c r="AE739" s="7">
        <v>0</v>
      </c>
      <c r="AF739" s="7">
        <v>0</v>
      </c>
      <c r="AG739" s="7">
        <v>0</v>
      </c>
      <c r="AH739" s="7">
        <v>0</v>
      </c>
      <c r="AI739" s="7">
        <v>0</v>
      </c>
      <c r="AJ739" s="7">
        <v>1</v>
      </c>
      <c r="AK739" s="7">
        <v>0</v>
      </c>
      <c r="AL739" s="7">
        <v>0</v>
      </c>
      <c r="AM739" s="7">
        <v>0</v>
      </c>
      <c r="AN739" s="7" t="s">
        <v>91</v>
      </c>
      <c r="AO739" s="7">
        <v>4</v>
      </c>
      <c r="AP739" s="7">
        <v>18650</v>
      </c>
      <c r="AQ739" s="7">
        <v>9482</v>
      </c>
      <c r="AS739" s="7" t="s">
        <v>1615</v>
      </c>
      <c r="AT739" s="7" t="s">
        <v>206</v>
      </c>
      <c r="AU739" s="7">
        <v>1382</v>
      </c>
      <c r="AV739" s="7">
        <v>0</v>
      </c>
      <c r="AW739" s="7">
        <v>0</v>
      </c>
      <c r="AX739" s="7">
        <v>0</v>
      </c>
      <c r="AY739" s="7">
        <v>0</v>
      </c>
    </row>
    <row r="740" spans="1:51" ht="13.5" customHeight="1" x14ac:dyDescent="0.25">
      <c r="A740" s="7" t="s">
        <v>1764</v>
      </c>
      <c r="B740" s="8"/>
      <c r="C740" s="8"/>
      <c r="D740" s="7" t="s">
        <v>83</v>
      </c>
      <c r="E740" s="7" t="s">
        <v>92</v>
      </c>
      <c r="F740" s="8"/>
      <c r="G740" s="8"/>
      <c r="H740" s="8"/>
      <c r="I740" s="8"/>
      <c r="J740" s="8"/>
      <c r="K740" s="8"/>
      <c r="L740" s="8"/>
      <c r="M740" s="8"/>
      <c r="N740" s="7">
        <v>3</v>
      </c>
      <c r="O740" s="7" t="s">
        <v>85</v>
      </c>
      <c r="P740" s="7">
        <v>4</v>
      </c>
      <c r="Q740" s="7" t="s">
        <v>1765</v>
      </c>
      <c r="R740" s="7">
        <v>5065</v>
      </c>
      <c r="S740" s="7" t="s">
        <v>87</v>
      </c>
      <c r="T740" s="7" t="s">
        <v>1406</v>
      </c>
      <c r="AE740" s="7">
        <v>0</v>
      </c>
      <c r="AF740" s="7">
        <v>0</v>
      </c>
      <c r="AG740" s="7">
        <v>0</v>
      </c>
      <c r="AH740" s="7">
        <v>0</v>
      </c>
      <c r="AI740" s="7">
        <v>0</v>
      </c>
      <c r="AJ740" s="7">
        <v>0</v>
      </c>
      <c r="AK740" s="7">
        <v>0</v>
      </c>
      <c r="AL740" s="7">
        <v>0</v>
      </c>
      <c r="AM740" s="7">
        <v>1</v>
      </c>
      <c r="AN740" s="7" t="s">
        <v>83</v>
      </c>
      <c r="AO740" s="7">
        <v>4</v>
      </c>
      <c r="AP740" s="7">
        <v>9815</v>
      </c>
      <c r="AQ740" s="7">
        <v>5065</v>
      </c>
      <c r="AS740" s="7" t="s">
        <v>1615</v>
      </c>
      <c r="AT740" s="7" t="s">
        <v>206</v>
      </c>
      <c r="AU740" s="7">
        <v>1383</v>
      </c>
      <c r="AV740" s="7">
        <v>0</v>
      </c>
      <c r="AW740" s="7">
        <v>0</v>
      </c>
      <c r="AX740" s="7">
        <v>0</v>
      </c>
      <c r="AY740" s="7">
        <v>0</v>
      </c>
    </row>
    <row r="741" spans="1:51" ht="13.5" customHeight="1" x14ac:dyDescent="0.25">
      <c r="A741" s="7" t="s">
        <v>1766</v>
      </c>
      <c r="B741" s="8"/>
      <c r="C741" s="8"/>
      <c r="D741" s="7" t="s">
        <v>91</v>
      </c>
      <c r="E741" s="7" t="s">
        <v>99</v>
      </c>
      <c r="F741" s="8"/>
      <c r="G741" s="8"/>
      <c r="H741" s="8"/>
      <c r="I741" s="8"/>
      <c r="J741" s="8"/>
      <c r="K741" s="8"/>
      <c r="L741" s="8"/>
      <c r="M741" s="8"/>
      <c r="N741" s="7">
        <v>7</v>
      </c>
      <c r="O741" s="7" t="s">
        <v>85</v>
      </c>
      <c r="P741" s="7">
        <v>4</v>
      </c>
      <c r="Q741" s="7" t="s">
        <v>1767</v>
      </c>
      <c r="R741" s="7">
        <v>5215</v>
      </c>
      <c r="S741" s="7" t="s">
        <v>87</v>
      </c>
      <c r="T741" s="7" t="s">
        <v>1406</v>
      </c>
      <c r="AE741" s="7">
        <v>0</v>
      </c>
      <c r="AF741" s="7">
        <v>0</v>
      </c>
      <c r="AG741" s="7">
        <v>0</v>
      </c>
      <c r="AH741" s="7">
        <v>0</v>
      </c>
      <c r="AI741" s="7">
        <v>1</v>
      </c>
      <c r="AJ741" s="7">
        <v>0</v>
      </c>
      <c r="AK741" s="7">
        <v>0</v>
      </c>
      <c r="AL741" s="7">
        <v>0</v>
      </c>
      <c r="AM741" s="7">
        <v>0</v>
      </c>
      <c r="AN741" s="7" t="s">
        <v>91</v>
      </c>
      <c r="AO741" s="7">
        <v>4</v>
      </c>
      <c r="AP741" s="7">
        <v>10115</v>
      </c>
      <c r="AQ741" s="7">
        <v>5215</v>
      </c>
      <c r="AS741" s="7" t="s">
        <v>1768</v>
      </c>
      <c r="AT741" s="7" t="s">
        <v>206</v>
      </c>
      <c r="AU741" s="7">
        <v>1384</v>
      </c>
      <c r="AV741" s="7">
        <v>0</v>
      </c>
      <c r="AW741" s="7">
        <v>0</v>
      </c>
      <c r="AX741" s="7">
        <v>0</v>
      </c>
      <c r="AY741" s="7">
        <v>0</v>
      </c>
    </row>
    <row r="742" spans="1:51" ht="13.5" customHeight="1" x14ac:dyDescent="0.25">
      <c r="A742" s="7" t="s">
        <v>1769</v>
      </c>
      <c r="B742" s="8"/>
      <c r="C742" s="8"/>
      <c r="D742" s="7" t="s">
        <v>91</v>
      </c>
      <c r="E742" s="7" t="s">
        <v>157</v>
      </c>
      <c r="F742" s="8"/>
      <c r="G742" s="8"/>
      <c r="H742" s="8"/>
      <c r="I742" s="8"/>
      <c r="J742" s="8"/>
      <c r="K742" s="8"/>
      <c r="L742" s="8"/>
      <c r="M742" s="8"/>
      <c r="N742" s="7">
        <v>6</v>
      </c>
      <c r="O742" s="7" t="s">
        <v>85</v>
      </c>
      <c r="P742" s="7">
        <v>4</v>
      </c>
      <c r="Q742" s="7" t="s">
        <v>1770</v>
      </c>
      <c r="R742" s="7">
        <v>7690</v>
      </c>
      <c r="S742" s="7" t="s">
        <v>87</v>
      </c>
      <c r="T742" s="7" t="s">
        <v>1406</v>
      </c>
      <c r="AE742" s="7">
        <v>0</v>
      </c>
      <c r="AF742" s="7">
        <v>0</v>
      </c>
      <c r="AG742" s="7">
        <v>0</v>
      </c>
      <c r="AH742" s="7">
        <v>0</v>
      </c>
      <c r="AI742" s="7">
        <v>0</v>
      </c>
      <c r="AJ742" s="7">
        <v>0</v>
      </c>
      <c r="AK742" s="7">
        <v>1</v>
      </c>
      <c r="AL742" s="7">
        <v>0</v>
      </c>
      <c r="AM742" s="7">
        <v>0</v>
      </c>
      <c r="AN742" s="7" t="s">
        <v>91</v>
      </c>
      <c r="AO742" s="7">
        <v>4</v>
      </c>
      <c r="AP742" s="7">
        <v>15065</v>
      </c>
      <c r="AQ742" s="7">
        <v>7690</v>
      </c>
      <c r="AS742" s="7" t="s">
        <v>1771</v>
      </c>
      <c r="AT742" s="7" t="s">
        <v>206</v>
      </c>
      <c r="AU742" s="7">
        <v>1385</v>
      </c>
      <c r="AV742" s="7">
        <v>0</v>
      </c>
      <c r="AW742" s="7">
        <v>0</v>
      </c>
      <c r="AX742" s="7">
        <v>0</v>
      </c>
      <c r="AY742" s="7">
        <v>0</v>
      </c>
    </row>
    <row r="743" spans="1:51" ht="13.5" customHeight="1" x14ac:dyDescent="0.25">
      <c r="A743" s="7" t="s">
        <v>1772</v>
      </c>
      <c r="B743" s="8"/>
      <c r="C743" s="8"/>
      <c r="D743" s="7" t="s">
        <v>91</v>
      </c>
      <c r="E743" s="7" t="s">
        <v>84</v>
      </c>
      <c r="F743" s="8"/>
      <c r="G743" s="8"/>
      <c r="H743" s="8"/>
      <c r="I743" s="8"/>
      <c r="J743" s="8"/>
      <c r="K743" s="8"/>
      <c r="L743" s="8"/>
      <c r="M743" s="8"/>
      <c r="N743" s="7">
        <v>9</v>
      </c>
      <c r="O743" s="7" t="s">
        <v>85</v>
      </c>
      <c r="P743" s="7">
        <v>6</v>
      </c>
      <c r="Q743" s="7" t="s">
        <v>1773</v>
      </c>
      <c r="R743" s="7">
        <v>11810</v>
      </c>
      <c r="S743" s="7" t="s">
        <v>87</v>
      </c>
      <c r="T743" s="7" t="s">
        <v>1406</v>
      </c>
      <c r="AE743" s="7">
        <v>0</v>
      </c>
      <c r="AF743" s="7">
        <v>0</v>
      </c>
      <c r="AG743" s="7">
        <v>0</v>
      </c>
      <c r="AH743" s="7">
        <v>0</v>
      </c>
      <c r="AI743" s="7">
        <v>0</v>
      </c>
      <c r="AJ743" s="7">
        <v>0</v>
      </c>
      <c r="AK743" s="7">
        <v>0</v>
      </c>
      <c r="AL743" s="7">
        <v>1</v>
      </c>
      <c r="AM743" s="7">
        <v>0</v>
      </c>
      <c r="AN743" s="7" t="s">
        <v>91</v>
      </c>
      <c r="AO743" s="7">
        <v>6</v>
      </c>
      <c r="AP743" s="7">
        <v>23310</v>
      </c>
      <c r="AQ743" s="7">
        <v>11810</v>
      </c>
      <c r="AS743" s="7" t="s">
        <v>1774</v>
      </c>
      <c r="AT743" s="7" t="s">
        <v>206</v>
      </c>
      <c r="AU743" s="7">
        <v>1386</v>
      </c>
      <c r="AV743" s="7">
        <v>0</v>
      </c>
      <c r="AW743" s="7">
        <v>0</v>
      </c>
      <c r="AX743" s="7">
        <v>0</v>
      </c>
      <c r="AY743" s="7">
        <v>0</v>
      </c>
    </row>
    <row r="744" spans="1:51" ht="13.5" customHeight="1" x14ac:dyDescent="0.25">
      <c r="A744" s="7" t="s">
        <v>1775</v>
      </c>
      <c r="B744" s="8"/>
      <c r="C744" s="8"/>
      <c r="D744" s="7" t="s">
        <v>120</v>
      </c>
      <c r="E744" s="7" t="s">
        <v>157</v>
      </c>
      <c r="F744" s="8"/>
      <c r="G744" s="8"/>
      <c r="H744" s="8"/>
      <c r="I744" s="8"/>
      <c r="J744" s="8"/>
      <c r="K744" s="8"/>
      <c r="L744" s="8"/>
      <c r="M744" s="8"/>
      <c r="N744" s="7">
        <v>15</v>
      </c>
      <c r="O744" s="7" t="s">
        <v>85</v>
      </c>
      <c r="P744" s="7">
        <v>6</v>
      </c>
      <c r="Q744" s="7" t="s">
        <v>1776</v>
      </c>
      <c r="R744" s="7">
        <v>20168</v>
      </c>
      <c r="S744" s="7" t="s">
        <v>87</v>
      </c>
      <c r="T744" s="7" t="s">
        <v>1406</v>
      </c>
      <c r="AE744" s="7">
        <v>0</v>
      </c>
      <c r="AF744" s="7">
        <v>0</v>
      </c>
      <c r="AG744" s="7">
        <v>0</v>
      </c>
      <c r="AH744" s="7">
        <v>0</v>
      </c>
      <c r="AI744" s="7">
        <v>0</v>
      </c>
      <c r="AJ744" s="7">
        <v>0</v>
      </c>
      <c r="AK744" s="7">
        <v>1</v>
      </c>
      <c r="AL744" s="7">
        <v>0</v>
      </c>
      <c r="AM744" s="7">
        <v>0</v>
      </c>
      <c r="AN744" s="7" t="s">
        <v>120</v>
      </c>
      <c r="AO744" s="7">
        <v>6</v>
      </c>
      <c r="AP744" s="7">
        <v>41335</v>
      </c>
      <c r="AQ744" s="7">
        <v>20168</v>
      </c>
      <c r="AS744" s="7" t="s">
        <v>1777</v>
      </c>
      <c r="AT744" s="7" t="s">
        <v>206</v>
      </c>
      <c r="AU744" s="7">
        <v>1387</v>
      </c>
      <c r="AV744" s="7">
        <v>0</v>
      </c>
      <c r="AW744" s="7">
        <v>0</v>
      </c>
      <c r="AX744" s="7">
        <v>0</v>
      </c>
      <c r="AY744" s="7">
        <v>0</v>
      </c>
    </row>
    <row r="745" spans="1:51" ht="13.5" customHeight="1" x14ac:dyDescent="0.25">
      <c r="A745" s="7" t="s">
        <v>1778</v>
      </c>
      <c r="B745" s="8"/>
      <c r="C745" s="8"/>
      <c r="D745" s="7" t="s">
        <v>120</v>
      </c>
      <c r="E745" s="7" t="s">
        <v>84</v>
      </c>
      <c r="F745" s="8"/>
      <c r="G745" s="8"/>
      <c r="H745" s="8"/>
      <c r="I745" s="8"/>
      <c r="J745" s="8"/>
      <c r="K745" s="8"/>
      <c r="L745" s="8"/>
      <c r="M745" s="8"/>
      <c r="N745" s="7">
        <v>13</v>
      </c>
      <c r="O745" s="7" t="s">
        <v>85</v>
      </c>
      <c r="P745" s="7">
        <v>10</v>
      </c>
      <c r="Q745" s="7" t="s">
        <v>1779</v>
      </c>
      <c r="R745" s="7">
        <v>47815</v>
      </c>
      <c r="S745" s="7" t="s">
        <v>87</v>
      </c>
      <c r="T745" s="7" t="s">
        <v>1406</v>
      </c>
      <c r="AE745" s="7">
        <v>0</v>
      </c>
      <c r="AF745" s="7">
        <v>0</v>
      </c>
      <c r="AG745" s="7">
        <v>0</v>
      </c>
      <c r="AH745" s="7">
        <v>0</v>
      </c>
      <c r="AI745" s="7">
        <v>0</v>
      </c>
      <c r="AJ745" s="7">
        <v>0</v>
      </c>
      <c r="AK745" s="7">
        <v>0</v>
      </c>
      <c r="AL745" s="7">
        <v>1</v>
      </c>
      <c r="AM745" s="7">
        <v>0</v>
      </c>
      <c r="AN745" s="7" t="s">
        <v>120</v>
      </c>
      <c r="AO745" s="7">
        <v>10</v>
      </c>
      <c r="AP745" s="7">
        <v>95318</v>
      </c>
      <c r="AQ745" s="7">
        <v>47815</v>
      </c>
      <c r="AS745" s="7" t="s">
        <v>1780</v>
      </c>
      <c r="AT745" s="7" t="s">
        <v>206</v>
      </c>
      <c r="AU745" s="7">
        <v>1388</v>
      </c>
      <c r="AV745" s="7">
        <v>0</v>
      </c>
      <c r="AW745" s="7">
        <v>0</v>
      </c>
      <c r="AX745" s="7">
        <v>0</v>
      </c>
      <c r="AY745" s="7">
        <v>0</v>
      </c>
    </row>
    <row r="746" spans="1:51" ht="13.5" customHeight="1" x14ac:dyDescent="0.25">
      <c r="A746" s="7" t="s">
        <v>1781</v>
      </c>
      <c r="B746" s="8"/>
      <c r="C746" s="8"/>
      <c r="D746" s="7" t="s">
        <v>120</v>
      </c>
      <c r="E746" s="7" t="s">
        <v>129</v>
      </c>
      <c r="F746" s="8"/>
      <c r="G746" s="8"/>
      <c r="H746" s="8"/>
      <c r="I746" s="8"/>
      <c r="J746" s="8"/>
      <c r="K746" s="8"/>
      <c r="L746" s="8"/>
      <c r="M746" s="8"/>
      <c r="N746" s="7">
        <v>14</v>
      </c>
      <c r="O746" s="7" t="s">
        <v>85</v>
      </c>
      <c r="P746" s="7">
        <v>8</v>
      </c>
      <c r="Q746" s="7" t="s">
        <v>1782</v>
      </c>
      <c r="R746" s="7">
        <v>30875</v>
      </c>
      <c r="S746" s="7" t="s">
        <v>87</v>
      </c>
      <c r="T746" s="7" t="s">
        <v>1406</v>
      </c>
      <c r="AE746" s="7">
        <v>0</v>
      </c>
      <c r="AF746" s="7">
        <v>0</v>
      </c>
      <c r="AG746" s="7">
        <v>0</v>
      </c>
      <c r="AH746" s="7">
        <v>0</v>
      </c>
      <c r="AI746" s="7">
        <v>0</v>
      </c>
      <c r="AJ746" s="7">
        <v>1</v>
      </c>
      <c r="AK746" s="7">
        <v>0</v>
      </c>
      <c r="AL746" s="7">
        <v>0</v>
      </c>
      <c r="AM746" s="7">
        <v>0</v>
      </c>
      <c r="AN746" s="7" t="s">
        <v>120</v>
      </c>
      <c r="AO746" s="7">
        <v>8</v>
      </c>
      <c r="AP746" s="7">
        <v>61375</v>
      </c>
      <c r="AQ746" s="7">
        <v>30875</v>
      </c>
      <c r="AS746" s="7" t="s">
        <v>1783</v>
      </c>
      <c r="AT746" s="7" t="s">
        <v>206</v>
      </c>
      <c r="AU746" s="7">
        <v>1389</v>
      </c>
      <c r="AV746" s="7">
        <v>0</v>
      </c>
      <c r="AW746" s="7">
        <v>0</v>
      </c>
      <c r="AX746" s="7">
        <v>0</v>
      </c>
      <c r="AY746" s="7">
        <v>0</v>
      </c>
    </row>
    <row r="747" spans="1:51" ht="13.5" customHeight="1" x14ac:dyDescent="0.25">
      <c r="A747" s="7" t="s">
        <v>1784</v>
      </c>
      <c r="B747" s="8"/>
      <c r="C747" s="8"/>
      <c r="D747" s="7" t="s">
        <v>91</v>
      </c>
      <c r="E747" s="7" t="s">
        <v>214</v>
      </c>
      <c r="F747" s="8"/>
      <c r="G747" s="8"/>
      <c r="H747" s="8"/>
      <c r="I747" s="8"/>
      <c r="J747" s="8"/>
      <c r="K747" s="8"/>
      <c r="L747" s="8"/>
      <c r="M747" s="8"/>
      <c r="N747" s="7">
        <v>11</v>
      </c>
      <c r="O747" s="7" t="s">
        <v>170</v>
      </c>
      <c r="P747" s="7" t="s">
        <v>107</v>
      </c>
      <c r="Q747" s="7" t="s">
        <v>1785</v>
      </c>
      <c r="R747" s="7">
        <v>6000</v>
      </c>
      <c r="S747" s="7" t="s">
        <v>326</v>
      </c>
      <c r="T747" s="7" t="s">
        <v>1406</v>
      </c>
      <c r="AE747" s="7">
        <v>0</v>
      </c>
      <c r="AF747" s="7">
        <v>0</v>
      </c>
      <c r="AG747" s="7">
        <v>0</v>
      </c>
      <c r="AH747" s="7">
        <v>0</v>
      </c>
      <c r="AI747" s="7">
        <v>0</v>
      </c>
      <c r="AJ747" s="7">
        <v>0</v>
      </c>
      <c r="AK747" s="7">
        <v>0</v>
      </c>
      <c r="AL747" s="7">
        <v>0</v>
      </c>
      <c r="AM747" s="7">
        <v>0</v>
      </c>
      <c r="AN747" s="7" t="s">
        <v>91</v>
      </c>
      <c r="AO747" s="7">
        <v>0</v>
      </c>
      <c r="AP747" s="7">
        <v>12000</v>
      </c>
      <c r="AQ747" s="7">
        <v>6000</v>
      </c>
      <c r="AT747" s="7" t="s">
        <v>206</v>
      </c>
      <c r="AU747" s="7">
        <v>1390</v>
      </c>
      <c r="AV747" s="7">
        <v>0</v>
      </c>
      <c r="AW747" s="7">
        <v>0</v>
      </c>
      <c r="AX747" s="7">
        <v>1</v>
      </c>
      <c r="AY747" s="7">
        <v>0</v>
      </c>
    </row>
    <row r="748" spans="1:51" ht="13.5" customHeight="1" x14ac:dyDescent="0.25">
      <c r="A748" s="7" t="s">
        <v>1786</v>
      </c>
      <c r="B748" s="8"/>
      <c r="C748" s="8"/>
      <c r="D748" s="7" t="s">
        <v>91</v>
      </c>
      <c r="E748" s="7" t="s">
        <v>99</v>
      </c>
      <c r="F748" s="8"/>
      <c r="G748" s="8"/>
      <c r="H748" s="8"/>
      <c r="I748" s="8"/>
      <c r="J748" s="8"/>
      <c r="K748" s="8"/>
      <c r="L748" s="8"/>
      <c r="M748" s="8"/>
      <c r="N748" s="7">
        <v>8</v>
      </c>
      <c r="O748" s="7" t="s">
        <v>170</v>
      </c>
      <c r="P748" s="7" t="s">
        <v>107</v>
      </c>
      <c r="Q748" s="7" t="s">
        <v>1787</v>
      </c>
      <c r="R748" s="7">
        <v>8000</v>
      </c>
      <c r="S748" s="7" t="s">
        <v>326</v>
      </c>
      <c r="T748" s="7" t="s">
        <v>1406</v>
      </c>
      <c r="AE748" s="7">
        <v>0</v>
      </c>
      <c r="AF748" s="7">
        <v>0</v>
      </c>
      <c r="AG748" s="7">
        <v>0</v>
      </c>
      <c r="AH748" s="7">
        <v>0</v>
      </c>
      <c r="AI748" s="7">
        <v>1</v>
      </c>
      <c r="AJ748" s="7">
        <v>0</v>
      </c>
      <c r="AK748" s="7">
        <v>0</v>
      </c>
      <c r="AL748" s="7">
        <v>0</v>
      </c>
      <c r="AM748" s="7">
        <v>0</v>
      </c>
      <c r="AN748" s="7" t="s">
        <v>91</v>
      </c>
      <c r="AO748" s="7">
        <v>0</v>
      </c>
      <c r="AP748" s="7">
        <v>16000</v>
      </c>
      <c r="AQ748" s="7">
        <v>8000</v>
      </c>
      <c r="AT748" s="7" t="s">
        <v>206</v>
      </c>
      <c r="AU748" s="7">
        <v>1391</v>
      </c>
      <c r="AV748" s="7">
        <v>0</v>
      </c>
      <c r="AW748" s="7">
        <v>0</v>
      </c>
      <c r="AX748" s="7">
        <v>0</v>
      </c>
      <c r="AY748" s="7">
        <v>0</v>
      </c>
    </row>
    <row r="749" spans="1:51" ht="13.5" customHeight="1" x14ac:dyDescent="0.25">
      <c r="A749" s="7" t="s">
        <v>1788</v>
      </c>
      <c r="B749" s="8"/>
      <c r="C749" s="8"/>
      <c r="D749" s="7" t="s">
        <v>91</v>
      </c>
      <c r="E749" s="7" t="s">
        <v>99</v>
      </c>
      <c r="F749" s="8"/>
      <c r="G749" s="8"/>
      <c r="H749" s="8"/>
      <c r="I749" s="8"/>
      <c r="J749" s="8"/>
      <c r="K749" s="8"/>
      <c r="L749" s="8"/>
      <c r="M749" s="8"/>
      <c r="N749" s="7">
        <v>8</v>
      </c>
      <c r="O749" s="7" t="s">
        <v>170</v>
      </c>
      <c r="P749" s="7" t="s">
        <v>107</v>
      </c>
      <c r="Q749" s="7" t="s">
        <v>1787</v>
      </c>
      <c r="R749" s="7">
        <v>125</v>
      </c>
      <c r="S749" s="7" t="s">
        <v>326</v>
      </c>
      <c r="T749" s="7" t="s">
        <v>1406</v>
      </c>
      <c r="AE749" s="7">
        <v>0</v>
      </c>
      <c r="AF749" s="7">
        <v>0</v>
      </c>
      <c r="AG749" s="7">
        <v>0</v>
      </c>
      <c r="AH749" s="7">
        <v>0</v>
      </c>
      <c r="AI749" s="7">
        <v>1</v>
      </c>
      <c r="AJ749" s="7">
        <v>0</v>
      </c>
      <c r="AK749" s="7">
        <v>0</v>
      </c>
      <c r="AL749" s="7">
        <v>0</v>
      </c>
      <c r="AM749" s="7">
        <v>0</v>
      </c>
      <c r="AN749" s="7" t="s">
        <v>91</v>
      </c>
      <c r="AO749" s="7">
        <v>0</v>
      </c>
      <c r="AP749" s="7">
        <v>250</v>
      </c>
      <c r="AQ749" s="7">
        <v>125</v>
      </c>
      <c r="AT749" s="7" t="s">
        <v>206</v>
      </c>
      <c r="AU749" s="7">
        <v>1392</v>
      </c>
      <c r="AV749" s="7">
        <v>0</v>
      </c>
      <c r="AW749" s="7">
        <v>0</v>
      </c>
      <c r="AX749" s="7">
        <v>0</v>
      </c>
      <c r="AY749" s="7">
        <v>0</v>
      </c>
    </row>
    <row r="750" spans="1:51" ht="13.5" customHeight="1" x14ac:dyDescent="0.25">
      <c r="A750" s="7" t="s">
        <v>1789</v>
      </c>
      <c r="B750" s="8"/>
      <c r="C750" s="8"/>
      <c r="D750" s="7" t="s">
        <v>83</v>
      </c>
      <c r="E750" s="7" t="s">
        <v>129</v>
      </c>
      <c r="F750" s="8"/>
      <c r="G750" s="8"/>
      <c r="H750" s="8"/>
      <c r="I750" s="8"/>
      <c r="J750" s="8"/>
      <c r="K750" s="8"/>
      <c r="L750" s="8"/>
      <c r="M750" s="8"/>
      <c r="N750" s="7">
        <v>3</v>
      </c>
      <c r="O750" s="7" t="s">
        <v>170</v>
      </c>
      <c r="P750" s="7" t="s">
        <v>107</v>
      </c>
      <c r="Q750" s="7" t="s">
        <v>1790</v>
      </c>
      <c r="R750" s="7">
        <v>5400</v>
      </c>
      <c r="S750" s="7" t="s">
        <v>326</v>
      </c>
      <c r="T750" s="7" t="s">
        <v>1406</v>
      </c>
      <c r="AE750" s="7">
        <v>0</v>
      </c>
      <c r="AF750" s="7">
        <v>0</v>
      </c>
      <c r="AG750" s="7">
        <v>0</v>
      </c>
      <c r="AH750" s="7">
        <v>0</v>
      </c>
      <c r="AI750" s="7">
        <v>0</v>
      </c>
      <c r="AJ750" s="7">
        <v>1</v>
      </c>
      <c r="AK750" s="7">
        <v>0</v>
      </c>
      <c r="AL750" s="7">
        <v>0</v>
      </c>
      <c r="AM750" s="7">
        <v>0</v>
      </c>
      <c r="AN750" s="7" t="s">
        <v>83</v>
      </c>
      <c r="AO750" s="7">
        <v>0</v>
      </c>
      <c r="AP750" s="7">
        <v>10800</v>
      </c>
      <c r="AQ750" s="7">
        <v>5400</v>
      </c>
      <c r="AT750" s="7" t="s">
        <v>206</v>
      </c>
      <c r="AU750" s="7">
        <v>1393</v>
      </c>
      <c r="AV750" s="7">
        <v>0</v>
      </c>
      <c r="AW750" s="7">
        <v>0</v>
      </c>
      <c r="AX750" s="7">
        <v>0</v>
      </c>
      <c r="AY750" s="7">
        <v>0</v>
      </c>
    </row>
    <row r="751" spans="1:51" ht="13.5" customHeight="1" x14ac:dyDescent="0.25">
      <c r="A751" s="7" t="s">
        <v>1791</v>
      </c>
      <c r="B751" s="8"/>
      <c r="C751" s="8"/>
      <c r="D751" s="7" t="s">
        <v>120</v>
      </c>
      <c r="E751" s="7" t="s">
        <v>116</v>
      </c>
      <c r="F751" s="7" t="s">
        <v>157</v>
      </c>
      <c r="G751" s="8"/>
      <c r="H751" s="8"/>
      <c r="I751" s="8"/>
      <c r="J751" s="8"/>
      <c r="K751" s="8"/>
      <c r="L751" s="8"/>
      <c r="M751" s="8"/>
      <c r="N751" s="7">
        <v>11</v>
      </c>
      <c r="O751" s="7" t="s">
        <v>170</v>
      </c>
      <c r="P751" s="7" t="s">
        <v>107</v>
      </c>
      <c r="Q751" s="7" t="s">
        <v>1792</v>
      </c>
      <c r="R751" s="7">
        <v>10000</v>
      </c>
      <c r="S751" s="7" t="s">
        <v>326</v>
      </c>
      <c r="T751" s="7" t="s">
        <v>1406</v>
      </c>
      <c r="AE751" s="7">
        <v>0</v>
      </c>
      <c r="AF751" s="7">
        <v>0</v>
      </c>
      <c r="AG751" s="7">
        <v>1</v>
      </c>
      <c r="AH751" s="7">
        <v>0</v>
      </c>
      <c r="AI751" s="7">
        <v>0</v>
      </c>
      <c r="AJ751" s="7">
        <v>0</v>
      </c>
      <c r="AK751" s="7">
        <v>1</v>
      </c>
      <c r="AL751" s="7">
        <v>0</v>
      </c>
      <c r="AM751" s="7">
        <v>0</v>
      </c>
      <c r="AN751" s="7" t="s">
        <v>120</v>
      </c>
      <c r="AO751" s="7">
        <v>0</v>
      </c>
      <c r="AP751" s="7">
        <v>20000</v>
      </c>
      <c r="AQ751" s="7">
        <v>10000</v>
      </c>
      <c r="AT751" s="7" t="s">
        <v>206</v>
      </c>
      <c r="AU751" s="7">
        <v>1394</v>
      </c>
      <c r="AV751" s="7">
        <v>0</v>
      </c>
      <c r="AW751" s="7">
        <v>0</v>
      </c>
      <c r="AX751" s="7">
        <v>0</v>
      </c>
      <c r="AY751" s="7">
        <v>0</v>
      </c>
    </row>
    <row r="752" spans="1:51" ht="13.5" customHeight="1" x14ac:dyDescent="0.25">
      <c r="A752" s="7" t="s">
        <v>1793</v>
      </c>
      <c r="B752" s="8"/>
      <c r="C752" s="8"/>
      <c r="D752" s="7" t="s">
        <v>83</v>
      </c>
      <c r="E752" s="7" t="s">
        <v>338</v>
      </c>
      <c r="F752" s="8"/>
      <c r="G752" s="8"/>
      <c r="H752" s="8"/>
      <c r="I752" s="8"/>
      <c r="J752" s="8"/>
      <c r="K752" s="8"/>
      <c r="L752" s="8"/>
      <c r="M752" s="8"/>
      <c r="N752" s="7">
        <v>8</v>
      </c>
      <c r="O752" s="7" t="s">
        <v>170</v>
      </c>
      <c r="P752" s="7" t="s">
        <v>107</v>
      </c>
      <c r="Q752" s="7" t="s">
        <v>1794</v>
      </c>
      <c r="R752" s="7">
        <v>500</v>
      </c>
      <c r="S752" s="7" t="s">
        <v>326</v>
      </c>
      <c r="T752" s="7" t="s">
        <v>1406</v>
      </c>
      <c r="AE752" s="7">
        <v>0</v>
      </c>
      <c r="AF752" s="7">
        <v>0</v>
      </c>
      <c r="AG752" s="7">
        <v>0</v>
      </c>
      <c r="AH752" s="7">
        <v>0</v>
      </c>
      <c r="AI752" s="7">
        <v>0</v>
      </c>
      <c r="AJ752" s="7">
        <v>0</v>
      </c>
      <c r="AK752" s="7">
        <v>0</v>
      </c>
      <c r="AL752" s="7">
        <v>0</v>
      </c>
      <c r="AM752" s="7">
        <v>0</v>
      </c>
      <c r="AN752" s="7" t="s">
        <v>83</v>
      </c>
      <c r="AO752" s="7">
        <v>0</v>
      </c>
      <c r="AP752" s="7">
        <v>1000</v>
      </c>
      <c r="AQ752" s="7">
        <v>500</v>
      </c>
      <c r="AT752" s="7" t="s">
        <v>206</v>
      </c>
      <c r="AU752" s="7">
        <v>1395</v>
      </c>
      <c r="AV752" s="7">
        <v>0</v>
      </c>
      <c r="AW752" s="7">
        <v>0</v>
      </c>
      <c r="AX752" s="7">
        <v>0</v>
      </c>
      <c r="AY752" s="7">
        <v>1</v>
      </c>
    </row>
    <row r="753" spans="1:51" ht="13.5" customHeight="1" x14ac:dyDescent="0.25">
      <c r="A753" s="7" t="s">
        <v>1795</v>
      </c>
      <c r="B753" s="8"/>
      <c r="C753" s="8"/>
      <c r="D753" s="7" t="s">
        <v>91</v>
      </c>
      <c r="E753" s="7" t="s">
        <v>92</v>
      </c>
      <c r="F753" s="8"/>
      <c r="G753" s="8"/>
      <c r="H753" s="8"/>
      <c r="I753" s="8"/>
      <c r="J753" s="8"/>
      <c r="K753" s="8"/>
      <c r="L753" s="8"/>
      <c r="M753" s="8"/>
      <c r="N753" s="7">
        <v>7</v>
      </c>
      <c r="O753" s="7" t="s">
        <v>170</v>
      </c>
      <c r="P753" s="7" t="s">
        <v>107</v>
      </c>
      <c r="Q753" s="7" t="s">
        <v>1796</v>
      </c>
      <c r="R753" s="7">
        <v>13500</v>
      </c>
      <c r="S753" s="7" t="s">
        <v>326</v>
      </c>
      <c r="T753" s="7" t="s">
        <v>1406</v>
      </c>
      <c r="AE753" s="7">
        <v>0</v>
      </c>
      <c r="AF753" s="7">
        <v>0</v>
      </c>
      <c r="AG753" s="7">
        <v>0</v>
      </c>
      <c r="AH753" s="7">
        <v>0</v>
      </c>
      <c r="AI753" s="7">
        <v>0</v>
      </c>
      <c r="AJ753" s="7">
        <v>0</v>
      </c>
      <c r="AK753" s="7">
        <v>0</v>
      </c>
      <c r="AL753" s="7">
        <v>0</v>
      </c>
      <c r="AM753" s="7">
        <v>1</v>
      </c>
      <c r="AN753" s="7" t="s">
        <v>91</v>
      </c>
      <c r="AO753" s="7">
        <v>0</v>
      </c>
      <c r="AP753" s="7">
        <v>27000</v>
      </c>
      <c r="AQ753" s="7">
        <v>13500</v>
      </c>
      <c r="AT753" s="7" t="s">
        <v>206</v>
      </c>
      <c r="AU753" s="7">
        <v>1396</v>
      </c>
      <c r="AV753" s="7">
        <v>0</v>
      </c>
      <c r="AW753" s="7">
        <v>0</v>
      </c>
      <c r="AX753" s="7">
        <v>0</v>
      </c>
      <c r="AY753" s="7">
        <v>0</v>
      </c>
    </row>
    <row r="754" spans="1:51" ht="13.5" customHeight="1" x14ac:dyDescent="0.25">
      <c r="A754" s="7" t="s">
        <v>1797</v>
      </c>
      <c r="B754" s="8"/>
      <c r="C754" s="8"/>
      <c r="D754" s="7" t="s">
        <v>83</v>
      </c>
      <c r="E754" s="7" t="s">
        <v>214</v>
      </c>
      <c r="F754" s="8"/>
      <c r="G754" s="8"/>
      <c r="H754" s="8"/>
      <c r="I754" s="8"/>
      <c r="J754" s="8"/>
      <c r="K754" s="8"/>
      <c r="L754" s="8"/>
      <c r="M754" s="8"/>
      <c r="N754" s="7">
        <v>3</v>
      </c>
      <c r="O754" s="7" t="s">
        <v>170</v>
      </c>
      <c r="P754" s="7" t="s">
        <v>107</v>
      </c>
      <c r="Q754" s="7" t="s">
        <v>1798</v>
      </c>
      <c r="R754" s="7">
        <v>6350</v>
      </c>
      <c r="S754" s="7" t="s">
        <v>326</v>
      </c>
      <c r="T754" s="7" t="s">
        <v>1406</v>
      </c>
      <c r="AE754" s="7">
        <v>0</v>
      </c>
      <c r="AF754" s="7">
        <v>0</v>
      </c>
      <c r="AG754" s="7">
        <v>0</v>
      </c>
      <c r="AH754" s="7">
        <v>0</v>
      </c>
      <c r="AI754" s="7">
        <v>0</v>
      </c>
      <c r="AJ754" s="7">
        <v>0</v>
      </c>
      <c r="AK754" s="7">
        <v>0</v>
      </c>
      <c r="AL754" s="7">
        <v>0</v>
      </c>
      <c r="AM754" s="7">
        <v>0</v>
      </c>
      <c r="AN754" s="7" t="s">
        <v>83</v>
      </c>
      <c r="AO754" s="7">
        <v>0</v>
      </c>
      <c r="AP754" s="7">
        <v>12700</v>
      </c>
      <c r="AQ754" s="7">
        <v>6350</v>
      </c>
      <c r="AT754" s="7" t="s">
        <v>206</v>
      </c>
      <c r="AU754" s="7">
        <v>1397</v>
      </c>
      <c r="AV754" s="7">
        <v>0</v>
      </c>
      <c r="AW754" s="7">
        <v>0</v>
      </c>
      <c r="AX754" s="7">
        <v>1</v>
      </c>
      <c r="AY754" s="7">
        <v>0</v>
      </c>
    </row>
    <row r="755" spans="1:51" ht="13.5" customHeight="1" x14ac:dyDescent="0.25">
      <c r="A755" s="7" t="s">
        <v>1799</v>
      </c>
      <c r="B755" s="8"/>
      <c r="C755" s="8"/>
      <c r="D755" s="7" t="s">
        <v>83</v>
      </c>
      <c r="E755" s="7" t="s">
        <v>92</v>
      </c>
      <c r="F755" s="8"/>
      <c r="G755" s="8"/>
      <c r="H755" s="8"/>
      <c r="I755" s="8"/>
      <c r="J755" s="8"/>
      <c r="K755" s="8"/>
      <c r="L755" s="8"/>
      <c r="M755" s="8"/>
      <c r="N755" s="7">
        <v>5</v>
      </c>
      <c r="O755" s="7" t="s">
        <v>170</v>
      </c>
      <c r="P755" s="7" t="s">
        <v>107</v>
      </c>
      <c r="Q755" s="7" t="s">
        <v>1800</v>
      </c>
      <c r="R755" s="7">
        <v>1250</v>
      </c>
      <c r="S755" s="7" t="s">
        <v>326</v>
      </c>
      <c r="T755" s="7" t="s">
        <v>1406</v>
      </c>
      <c r="AE755" s="7">
        <v>0</v>
      </c>
      <c r="AF755" s="7">
        <v>0</v>
      </c>
      <c r="AG755" s="7">
        <v>0</v>
      </c>
      <c r="AH755" s="7">
        <v>0</v>
      </c>
      <c r="AI755" s="7">
        <v>0</v>
      </c>
      <c r="AJ755" s="7">
        <v>0</v>
      </c>
      <c r="AK755" s="7">
        <v>0</v>
      </c>
      <c r="AL755" s="7">
        <v>0</v>
      </c>
      <c r="AM755" s="7">
        <v>1</v>
      </c>
      <c r="AN755" s="7" t="s">
        <v>83</v>
      </c>
      <c r="AO755" s="7">
        <v>0</v>
      </c>
      <c r="AP755" s="7">
        <v>2500</v>
      </c>
      <c r="AQ755" s="7">
        <v>1250</v>
      </c>
      <c r="AT755" s="7" t="s">
        <v>206</v>
      </c>
      <c r="AU755" s="7">
        <v>1398</v>
      </c>
      <c r="AV755" s="7">
        <v>0</v>
      </c>
      <c r="AW755" s="7">
        <v>0</v>
      </c>
      <c r="AX755" s="7">
        <v>0</v>
      </c>
      <c r="AY755" s="7">
        <v>0</v>
      </c>
    </row>
    <row r="756" spans="1:51" ht="13.5" customHeight="1" x14ac:dyDescent="0.25">
      <c r="A756" s="7" t="s">
        <v>1801</v>
      </c>
      <c r="B756" s="8"/>
      <c r="C756" s="8"/>
      <c r="D756" s="7" t="s">
        <v>83</v>
      </c>
      <c r="E756" s="7" t="s">
        <v>92</v>
      </c>
      <c r="F756" s="8"/>
      <c r="G756" s="8"/>
      <c r="H756" s="8"/>
      <c r="I756" s="8"/>
      <c r="J756" s="8"/>
      <c r="K756" s="8"/>
      <c r="L756" s="8"/>
      <c r="M756" s="8"/>
      <c r="N756" s="7">
        <v>5</v>
      </c>
      <c r="O756" s="7" t="s">
        <v>170</v>
      </c>
      <c r="P756" s="7" t="s">
        <v>107</v>
      </c>
      <c r="Q756" s="7" t="s">
        <v>1802</v>
      </c>
      <c r="R756" s="7">
        <v>5000</v>
      </c>
      <c r="S756" s="7" t="s">
        <v>326</v>
      </c>
      <c r="T756" s="7" t="s">
        <v>1406</v>
      </c>
      <c r="AE756" s="7">
        <v>0</v>
      </c>
      <c r="AF756" s="7">
        <v>0</v>
      </c>
      <c r="AG756" s="7">
        <v>0</v>
      </c>
      <c r="AH756" s="7">
        <v>0</v>
      </c>
      <c r="AI756" s="7">
        <v>0</v>
      </c>
      <c r="AJ756" s="7">
        <v>0</v>
      </c>
      <c r="AK756" s="7">
        <v>0</v>
      </c>
      <c r="AL756" s="7">
        <v>0</v>
      </c>
      <c r="AM756" s="7">
        <v>1</v>
      </c>
      <c r="AN756" s="7" t="s">
        <v>83</v>
      </c>
      <c r="AO756" s="7">
        <v>0</v>
      </c>
      <c r="AP756" s="7">
        <v>10000</v>
      </c>
      <c r="AQ756" s="7">
        <v>5000</v>
      </c>
      <c r="AT756" s="7" t="s">
        <v>206</v>
      </c>
      <c r="AU756" s="7">
        <v>1399</v>
      </c>
      <c r="AV756" s="7">
        <v>0</v>
      </c>
      <c r="AW756" s="7">
        <v>0</v>
      </c>
      <c r="AX756" s="7">
        <v>0</v>
      </c>
      <c r="AY756" s="7">
        <v>0</v>
      </c>
    </row>
    <row r="757" spans="1:51" ht="13.5" customHeight="1" x14ac:dyDescent="0.25">
      <c r="A757" s="7" t="s">
        <v>1803</v>
      </c>
      <c r="B757" s="8"/>
      <c r="C757" s="8"/>
      <c r="D757" s="7" t="s">
        <v>91</v>
      </c>
      <c r="E757" s="7" t="s">
        <v>92</v>
      </c>
      <c r="F757" s="8"/>
      <c r="G757" s="8"/>
      <c r="H757" s="8"/>
      <c r="I757" s="8"/>
      <c r="J757" s="8"/>
      <c r="K757" s="8"/>
      <c r="L757" s="8"/>
      <c r="M757" s="8"/>
      <c r="N757" s="7">
        <v>7</v>
      </c>
      <c r="O757" s="7" t="s">
        <v>170</v>
      </c>
      <c r="P757" s="7" t="s">
        <v>107</v>
      </c>
      <c r="Q757" s="7" t="s">
        <v>1804</v>
      </c>
      <c r="R757" s="7">
        <v>28000</v>
      </c>
      <c r="S757" s="7" t="s">
        <v>326</v>
      </c>
      <c r="T757" s="7" t="s">
        <v>1406</v>
      </c>
      <c r="AE757" s="7">
        <v>0</v>
      </c>
      <c r="AF757" s="7">
        <v>0</v>
      </c>
      <c r="AG757" s="7">
        <v>0</v>
      </c>
      <c r="AH757" s="7">
        <v>0</v>
      </c>
      <c r="AI757" s="7">
        <v>0</v>
      </c>
      <c r="AJ757" s="7">
        <v>0</v>
      </c>
      <c r="AK757" s="7">
        <v>0</v>
      </c>
      <c r="AL757" s="7">
        <v>0</v>
      </c>
      <c r="AM757" s="7">
        <v>1</v>
      </c>
      <c r="AN757" s="7" t="s">
        <v>91</v>
      </c>
      <c r="AO757" s="7">
        <v>0</v>
      </c>
      <c r="AP757" s="7">
        <v>56000</v>
      </c>
      <c r="AQ757" s="7">
        <v>28000</v>
      </c>
      <c r="AT757" s="7" t="s">
        <v>206</v>
      </c>
      <c r="AU757" s="7">
        <v>1400</v>
      </c>
      <c r="AV757" s="7">
        <v>0</v>
      </c>
      <c r="AW757" s="7">
        <v>0</v>
      </c>
      <c r="AX757" s="7">
        <v>0</v>
      </c>
      <c r="AY757" s="7">
        <v>0</v>
      </c>
    </row>
    <row r="758" spans="1:51" ht="13.5" customHeight="1" x14ac:dyDescent="0.25">
      <c r="A758" s="7" t="s">
        <v>1805</v>
      </c>
      <c r="B758" s="8"/>
      <c r="C758" s="8"/>
      <c r="D758" s="7" t="s">
        <v>91</v>
      </c>
      <c r="E758" s="7" t="s">
        <v>157</v>
      </c>
      <c r="F758" s="8"/>
      <c r="G758" s="8"/>
      <c r="H758" s="8"/>
      <c r="I758" s="8"/>
      <c r="J758" s="8"/>
      <c r="K758" s="8"/>
      <c r="L758" s="8"/>
      <c r="M758" s="8"/>
      <c r="N758" s="7">
        <v>11</v>
      </c>
      <c r="O758" s="7" t="s">
        <v>170</v>
      </c>
      <c r="P758" s="7" t="s">
        <v>107</v>
      </c>
      <c r="Q758" s="7" t="s">
        <v>1806</v>
      </c>
      <c r="R758" s="7">
        <v>2000</v>
      </c>
      <c r="S758" s="7" t="s">
        <v>326</v>
      </c>
      <c r="T758" s="7" t="s">
        <v>1406</v>
      </c>
      <c r="AE758" s="7">
        <v>0</v>
      </c>
      <c r="AF758" s="7">
        <v>0</v>
      </c>
      <c r="AG758" s="7">
        <v>0</v>
      </c>
      <c r="AH758" s="7">
        <v>0</v>
      </c>
      <c r="AI758" s="7">
        <v>0</v>
      </c>
      <c r="AJ758" s="7">
        <v>0</v>
      </c>
      <c r="AK758" s="7">
        <v>1</v>
      </c>
      <c r="AL758" s="7">
        <v>0</v>
      </c>
      <c r="AM758" s="7">
        <v>0</v>
      </c>
      <c r="AN758" s="7" t="s">
        <v>91</v>
      </c>
      <c r="AO758" s="7">
        <v>0</v>
      </c>
      <c r="AP758" s="7">
        <v>4000</v>
      </c>
      <c r="AQ758" s="7">
        <v>2000</v>
      </c>
      <c r="AT758" s="7" t="s">
        <v>206</v>
      </c>
      <c r="AU758" s="7">
        <v>1401</v>
      </c>
      <c r="AV758" s="7">
        <v>0</v>
      </c>
      <c r="AW758" s="7">
        <v>0</v>
      </c>
      <c r="AX758" s="7">
        <v>0</v>
      </c>
      <c r="AY758" s="7">
        <v>0</v>
      </c>
    </row>
    <row r="759" spans="1:51" ht="13.5" customHeight="1" x14ac:dyDescent="0.25">
      <c r="A759" s="7" t="s">
        <v>1807</v>
      </c>
      <c r="B759" s="8"/>
      <c r="C759" s="8"/>
      <c r="D759" s="7" t="s">
        <v>83</v>
      </c>
      <c r="E759" s="7" t="s">
        <v>92</v>
      </c>
      <c r="F759" s="8"/>
      <c r="G759" s="8"/>
      <c r="H759" s="8"/>
      <c r="I759" s="8"/>
      <c r="J759" s="8"/>
      <c r="K759" s="8"/>
      <c r="L759" s="8"/>
      <c r="M759" s="8"/>
      <c r="N759" s="7">
        <v>3</v>
      </c>
      <c r="O759" s="7" t="s">
        <v>170</v>
      </c>
      <c r="P759" s="7" t="s">
        <v>107</v>
      </c>
      <c r="Q759" s="7" t="s">
        <v>1808</v>
      </c>
      <c r="R759" s="7">
        <v>6000</v>
      </c>
      <c r="S759" s="7" t="s">
        <v>326</v>
      </c>
      <c r="T759" s="7" t="s">
        <v>1406</v>
      </c>
      <c r="AE759" s="7">
        <v>0</v>
      </c>
      <c r="AF759" s="7">
        <v>0</v>
      </c>
      <c r="AG759" s="7">
        <v>0</v>
      </c>
      <c r="AH759" s="7">
        <v>0</v>
      </c>
      <c r="AI759" s="7">
        <v>0</v>
      </c>
      <c r="AJ759" s="7">
        <v>0</v>
      </c>
      <c r="AK759" s="7">
        <v>0</v>
      </c>
      <c r="AL759" s="7">
        <v>0</v>
      </c>
      <c r="AM759" s="7">
        <v>1</v>
      </c>
      <c r="AN759" s="7" t="s">
        <v>83</v>
      </c>
      <c r="AO759" s="7">
        <v>0</v>
      </c>
      <c r="AP759" s="7">
        <v>12000</v>
      </c>
      <c r="AQ759" s="7">
        <v>6000</v>
      </c>
      <c r="AT759" s="7" t="s">
        <v>206</v>
      </c>
      <c r="AU759" s="7">
        <v>1402</v>
      </c>
      <c r="AV759" s="7">
        <v>0</v>
      </c>
      <c r="AW759" s="7">
        <v>0</v>
      </c>
      <c r="AX759" s="7">
        <v>0</v>
      </c>
      <c r="AY759" s="7">
        <v>0</v>
      </c>
    </row>
    <row r="760" spans="1:51" ht="13.5" customHeight="1" x14ac:dyDescent="0.25">
      <c r="A760" s="7" t="s">
        <v>1809</v>
      </c>
      <c r="B760" s="8"/>
      <c r="C760" s="8"/>
      <c r="D760" s="7" t="s">
        <v>91</v>
      </c>
      <c r="E760" s="7" t="s">
        <v>92</v>
      </c>
      <c r="F760" s="8"/>
      <c r="G760" s="8"/>
      <c r="H760" s="8"/>
      <c r="I760" s="8"/>
      <c r="J760" s="8"/>
      <c r="K760" s="8"/>
      <c r="L760" s="8"/>
      <c r="M760" s="8"/>
      <c r="N760" s="7">
        <v>8</v>
      </c>
      <c r="O760" s="7" t="s">
        <v>170</v>
      </c>
      <c r="P760" s="7" t="s">
        <v>107</v>
      </c>
      <c r="Q760" s="7" t="s">
        <v>1810</v>
      </c>
      <c r="R760" s="7">
        <v>5000</v>
      </c>
      <c r="S760" s="7" t="s">
        <v>326</v>
      </c>
      <c r="T760" s="7" t="s">
        <v>1406</v>
      </c>
      <c r="AE760" s="7">
        <v>0</v>
      </c>
      <c r="AF760" s="7">
        <v>0</v>
      </c>
      <c r="AG760" s="7">
        <v>0</v>
      </c>
      <c r="AH760" s="7">
        <v>0</v>
      </c>
      <c r="AI760" s="7">
        <v>0</v>
      </c>
      <c r="AJ760" s="7">
        <v>0</v>
      </c>
      <c r="AK760" s="7">
        <v>0</v>
      </c>
      <c r="AL760" s="7">
        <v>0</v>
      </c>
      <c r="AM760" s="7">
        <v>1</v>
      </c>
      <c r="AN760" s="7" t="s">
        <v>91</v>
      </c>
      <c r="AO760" s="7">
        <v>0</v>
      </c>
      <c r="AP760" s="7">
        <v>10000</v>
      </c>
      <c r="AQ760" s="7">
        <v>5000</v>
      </c>
      <c r="AT760" s="7" t="s">
        <v>206</v>
      </c>
      <c r="AU760" s="7">
        <v>1403</v>
      </c>
      <c r="AV760" s="7">
        <v>0</v>
      </c>
      <c r="AW760" s="7">
        <v>0</v>
      </c>
      <c r="AX760" s="7">
        <v>0</v>
      </c>
      <c r="AY760" s="7">
        <v>0</v>
      </c>
    </row>
    <row r="761" spans="1:51" ht="13.5" customHeight="1" x14ac:dyDescent="0.25">
      <c r="A761" s="7" t="s">
        <v>1811</v>
      </c>
      <c r="B761" s="8"/>
      <c r="C761" s="8"/>
      <c r="D761" s="7" t="s">
        <v>91</v>
      </c>
      <c r="E761" s="7" t="s">
        <v>126</v>
      </c>
      <c r="F761" s="8"/>
      <c r="G761" s="8"/>
      <c r="H761" s="8"/>
      <c r="I761" s="8"/>
      <c r="J761" s="8"/>
      <c r="K761" s="8"/>
      <c r="L761" s="8"/>
      <c r="M761" s="8"/>
      <c r="N761" s="7">
        <v>9</v>
      </c>
      <c r="O761" s="7" t="s">
        <v>170</v>
      </c>
      <c r="P761" s="7" t="s">
        <v>107</v>
      </c>
      <c r="Q761" s="7" t="s">
        <v>1812</v>
      </c>
      <c r="R761" s="7">
        <v>22500</v>
      </c>
      <c r="S761" s="7" t="s">
        <v>326</v>
      </c>
      <c r="T761" s="7" t="s">
        <v>1406</v>
      </c>
      <c r="AE761" s="7">
        <v>0</v>
      </c>
      <c r="AF761" s="7">
        <v>0</v>
      </c>
      <c r="AG761" s="7">
        <v>0</v>
      </c>
      <c r="AH761" s="7">
        <v>1</v>
      </c>
      <c r="AI761" s="7">
        <v>0</v>
      </c>
      <c r="AJ761" s="7">
        <v>0</v>
      </c>
      <c r="AK761" s="7">
        <v>0</v>
      </c>
      <c r="AL761" s="7">
        <v>0</v>
      </c>
      <c r="AM761" s="7">
        <v>0</v>
      </c>
      <c r="AN761" s="7" t="s">
        <v>91</v>
      </c>
      <c r="AO761" s="7">
        <v>0</v>
      </c>
      <c r="AP761" s="7">
        <v>45000</v>
      </c>
      <c r="AQ761" s="7">
        <v>22500</v>
      </c>
      <c r="AT761" s="7" t="s">
        <v>206</v>
      </c>
      <c r="AU761" s="7">
        <v>1404</v>
      </c>
      <c r="AV761" s="7">
        <v>0</v>
      </c>
      <c r="AW761" s="7">
        <v>0</v>
      </c>
      <c r="AX761" s="7">
        <v>0</v>
      </c>
      <c r="AY761" s="7">
        <v>0</v>
      </c>
    </row>
    <row r="762" spans="1:51" ht="13.5" customHeight="1" x14ac:dyDescent="0.25">
      <c r="A762" s="7" t="s">
        <v>1813</v>
      </c>
      <c r="B762" s="8"/>
      <c r="C762" s="8"/>
      <c r="D762" s="7" t="s">
        <v>120</v>
      </c>
      <c r="E762" s="7" t="s">
        <v>126</v>
      </c>
      <c r="F762" s="8"/>
      <c r="G762" s="8"/>
      <c r="H762" s="8"/>
      <c r="I762" s="8"/>
      <c r="J762" s="8"/>
      <c r="K762" s="8"/>
      <c r="L762" s="8"/>
      <c r="M762" s="8"/>
      <c r="N762" s="7">
        <v>17</v>
      </c>
      <c r="O762" s="7" t="s">
        <v>170</v>
      </c>
      <c r="P762" s="7" t="s">
        <v>107</v>
      </c>
      <c r="Q762" s="7" t="s">
        <v>1814</v>
      </c>
      <c r="R762" s="7">
        <v>62500</v>
      </c>
      <c r="S762" s="7" t="s">
        <v>326</v>
      </c>
      <c r="T762" s="7" t="s">
        <v>1406</v>
      </c>
      <c r="AE762" s="7">
        <v>0</v>
      </c>
      <c r="AF762" s="7">
        <v>0</v>
      </c>
      <c r="AG762" s="7">
        <v>0</v>
      </c>
      <c r="AH762" s="7">
        <v>1</v>
      </c>
      <c r="AI762" s="7">
        <v>0</v>
      </c>
      <c r="AJ762" s="7">
        <v>0</v>
      </c>
      <c r="AK762" s="7">
        <v>0</v>
      </c>
      <c r="AL762" s="7">
        <v>0</v>
      </c>
      <c r="AM762" s="7">
        <v>0</v>
      </c>
      <c r="AN762" s="7" t="s">
        <v>120</v>
      </c>
      <c r="AO762" s="7">
        <v>0</v>
      </c>
      <c r="AP762" s="7">
        <v>125000</v>
      </c>
      <c r="AQ762" s="7">
        <v>62500</v>
      </c>
      <c r="AT762" s="7" t="s">
        <v>206</v>
      </c>
      <c r="AU762" s="7">
        <v>1405</v>
      </c>
      <c r="AV762" s="7">
        <v>0</v>
      </c>
      <c r="AW762" s="7">
        <v>0</v>
      </c>
      <c r="AX762" s="7">
        <v>0</v>
      </c>
      <c r="AY762" s="7">
        <v>0</v>
      </c>
    </row>
    <row r="763" spans="1:51" ht="13.5" customHeight="1" x14ac:dyDescent="0.25">
      <c r="A763" s="7" t="s">
        <v>1815</v>
      </c>
      <c r="B763" s="8"/>
      <c r="C763" s="8"/>
      <c r="D763" s="7" t="s">
        <v>91</v>
      </c>
      <c r="E763" s="7" t="s">
        <v>126</v>
      </c>
      <c r="F763" s="8"/>
      <c r="G763" s="8"/>
      <c r="H763" s="8"/>
      <c r="I763" s="8"/>
      <c r="J763" s="8"/>
      <c r="K763" s="8"/>
      <c r="L763" s="8"/>
      <c r="M763" s="8"/>
      <c r="N763" s="7">
        <v>6</v>
      </c>
      <c r="O763" s="7" t="s">
        <v>170</v>
      </c>
      <c r="P763" s="7" t="s">
        <v>107</v>
      </c>
      <c r="Q763" s="7" t="s">
        <v>1816</v>
      </c>
      <c r="R763" s="7">
        <v>6000</v>
      </c>
      <c r="S763" s="7" t="s">
        <v>326</v>
      </c>
      <c r="T763" s="7" t="s">
        <v>1406</v>
      </c>
      <c r="AE763" s="7">
        <v>0</v>
      </c>
      <c r="AF763" s="7">
        <v>0</v>
      </c>
      <c r="AG763" s="7">
        <v>0</v>
      </c>
      <c r="AH763" s="7">
        <v>1</v>
      </c>
      <c r="AI763" s="7">
        <v>0</v>
      </c>
      <c r="AJ763" s="7">
        <v>0</v>
      </c>
      <c r="AK763" s="7">
        <v>0</v>
      </c>
      <c r="AL763" s="7">
        <v>0</v>
      </c>
      <c r="AM763" s="7">
        <v>0</v>
      </c>
      <c r="AN763" s="7" t="s">
        <v>91</v>
      </c>
      <c r="AO763" s="7">
        <v>0</v>
      </c>
      <c r="AP763" s="7">
        <v>12000</v>
      </c>
      <c r="AQ763" s="7">
        <v>6000</v>
      </c>
      <c r="AT763" s="7" t="s">
        <v>206</v>
      </c>
      <c r="AU763" s="7">
        <v>1406</v>
      </c>
      <c r="AV763" s="7">
        <v>0</v>
      </c>
      <c r="AW763" s="7">
        <v>0</v>
      </c>
      <c r="AX763" s="7">
        <v>0</v>
      </c>
      <c r="AY763" s="7">
        <v>0</v>
      </c>
    </row>
    <row r="764" spans="1:51" ht="13.5" customHeight="1" x14ac:dyDescent="0.25">
      <c r="A764" s="7" t="s">
        <v>1817</v>
      </c>
      <c r="B764" s="8"/>
      <c r="C764" s="8"/>
      <c r="D764" s="7" t="s">
        <v>120</v>
      </c>
      <c r="E764" s="7" t="s">
        <v>126</v>
      </c>
      <c r="F764" s="8"/>
      <c r="G764" s="8"/>
      <c r="H764" s="8"/>
      <c r="I764" s="8"/>
      <c r="J764" s="8"/>
      <c r="K764" s="8"/>
      <c r="L764" s="8"/>
      <c r="M764" s="8"/>
      <c r="N764" s="7">
        <v>15</v>
      </c>
      <c r="O764" s="7" t="s">
        <v>170</v>
      </c>
      <c r="P764" s="7" t="s">
        <v>107</v>
      </c>
      <c r="Q764" s="7" t="s">
        <v>1818</v>
      </c>
      <c r="R764" s="7">
        <v>100000</v>
      </c>
      <c r="S764" s="7" t="s">
        <v>326</v>
      </c>
      <c r="T764" s="7" t="s">
        <v>1406</v>
      </c>
      <c r="AE764" s="7">
        <v>0</v>
      </c>
      <c r="AF764" s="7">
        <v>0</v>
      </c>
      <c r="AG764" s="7">
        <v>0</v>
      </c>
      <c r="AH764" s="7">
        <v>1</v>
      </c>
      <c r="AI764" s="7">
        <v>0</v>
      </c>
      <c r="AJ764" s="7">
        <v>0</v>
      </c>
      <c r="AK764" s="7">
        <v>0</v>
      </c>
      <c r="AL764" s="7">
        <v>0</v>
      </c>
      <c r="AM764" s="7">
        <v>0</v>
      </c>
      <c r="AN764" s="7" t="s">
        <v>120</v>
      </c>
      <c r="AO764" s="7">
        <v>0</v>
      </c>
      <c r="AP764" s="7">
        <v>200000</v>
      </c>
      <c r="AQ764" s="7">
        <v>100000</v>
      </c>
      <c r="AT764" s="7" t="s">
        <v>206</v>
      </c>
      <c r="AU764" s="7">
        <v>1407</v>
      </c>
      <c r="AV764" s="7">
        <v>0</v>
      </c>
      <c r="AW764" s="7">
        <v>0</v>
      </c>
      <c r="AX764" s="7">
        <v>0</v>
      </c>
      <c r="AY764" s="7">
        <v>0</v>
      </c>
    </row>
    <row r="765" spans="1:51" ht="13.5" customHeight="1" x14ac:dyDescent="0.25">
      <c r="A765" s="7" t="s">
        <v>1819</v>
      </c>
      <c r="B765" s="8"/>
      <c r="C765" s="8"/>
      <c r="D765" s="7" t="s">
        <v>91</v>
      </c>
      <c r="E765" s="7" t="s">
        <v>116</v>
      </c>
      <c r="F765" s="8"/>
      <c r="G765" s="8"/>
      <c r="H765" s="8"/>
      <c r="I765" s="8"/>
      <c r="J765" s="8"/>
      <c r="K765" s="8"/>
      <c r="L765" s="8"/>
      <c r="M765" s="8"/>
      <c r="N765" s="7">
        <v>11</v>
      </c>
      <c r="O765" s="7" t="s">
        <v>170</v>
      </c>
      <c r="P765" s="7" t="s">
        <v>107</v>
      </c>
      <c r="Q765" s="7" t="s">
        <v>325</v>
      </c>
      <c r="R765" s="7">
        <v>6000</v>
      </c>
      <c r="S765" s="7" t="s">
        <v>326</v>
      </c>
      <c r="T765" s="7" t="s">
        <v>1406</v>
      </c>
      <c r="AE765" s="7">
        <v>0</v>
      </c>
      <c r="AF765" s="7">
        <v>0</v>
      </c>
      <c r="AG765" s="7">
        <v>1</v>
      </c>
      <c r="AH765" s="7">
        <v>0</v>
      </c>
      <c r="AI765" s="7">
        <v>0</v>
      </c>
      <c r="AJ765" s="7">
        <v>0</v>
      </c>
      <c r="AK765" s="7">
        <v>0</v>
      </c>
      <c r="AL765" s="7">
        <v>0</v>
      </c>
      <c r="AM765" s="7">
        <v>0</v>
      </c>
      <c r="AN765" s="7" t="s">
        <v>91</v>
      </c>
      <c r="AO765" s="7">
        <v>0</v>
      </c>
      <c r="AP765" s="7">
        <v>12000</v>
      </c>
      <c r="AQ765" s="7">
        <v>6000</v>
      </c>
      <c r="AT765" s="7" t="s">
        <v>206</v>
      </c>
      <c r="AU765" s="7">
        <v>1408</v>
      </c>
      <c r="AV765" s="7">
        <v>0</v>
      </c>
      <c r="AW765" s="7">
        <v>0</v>
      </c>
      <c r="AX765" s="7">
        <v>0</v>
      </c>
      <c r="AY765" s="7">
        <v>0</v>
      </c>
    </row>
    <row r="766" spans="1:51" ht="13.5" customHeight="1" x14ac:dyDescent="0.25">
      <c r="A766" s="7" t="s">
        <v>1820</v>
      </c>
      <c r="B766" s="8"/>
      <c r="C766" s="8"/>
      <c r="D766" s="7" t="s">
        <v>91</v>
      </c>
      <c r="E766" s="7" t="s">
        <v>116</v>
      </c>
      <c r="F766" s="8"/>
      <c r="G766" s="8"/>
      <c r="H766" s="8"/>
      <c r="I766" s="8"/>
      <c r="J766" s="8"/>
      <c r="K766" s="8"/>
      <c r="L766" s="8"/>
      <c r="M766" s="8"/>
      <c r="N766" s="7">
        <v>11</v>
      </c>
      <c r="O766" s="7" t="s">
        <v>170</v>
      </c>
      <c r="P766" s="7" t="s">
        <v>107</v>
      </c>
      <c r="Q766" s="7" t="s">
        <v>325</v>
      </c>
      <c r="R766" s="7">
        <v>14000</v>
      </c>
      <c r="S766" s="7" t="s">
        <v>326</v>
      </c>
      <c r="T766" s="7" t="s">
        <v>1406</v>
      </c>
      <c r="AE766" s="7">
        <v>0</v>
      </c>
      <c r="AF766" s="7">
        <v>0</v>
      </c>
      <c r="AG766" s="7">
        <v>1</v>
      </c>
      <c r="AH766" s="7">
        <v>0</v>
      </c>
      <c r="AI766" s="7">
        <v>0</v>
      </c>
      <c r="AJ766" s="7">
        <v>0</v>
      </c>
      <c r="AK766" s="7">
        <v>0</v>
      </c>
      <c r="AL766" s="7">
        <v>0</v>
      </c>
      <c r="AM766" s="7">
        <v>0</v>
      </c>
      <c r="AN766" s="7" t="s">
        <v>91</v>
      </c>
      <c r="AO766" s="7">
        <v>0</v>
      </c>
      <c r="AP766" s="7">
        <v>28000</v>
      </c>
      <c r="AQ766" s="7">
        <v>14000</v>
      </c>
      <c r="AT766" s="7" t="s">
        <v>206</v>
      </c>
      <c r="AU766" s="7">
        <v>1409</v>
      </c>
      <c r="AV766" s="7">
        <v>0</v>
      </c>
      <c r="AW766" s="7">
        <v>0</v>
      </c>
      <c r="AX766" s="7">
        <v>0</v>
      </c>
      <c r="AY766" s="7">
        <v>0</v>
      </c>
    </row>
    <row r="767" spans="1:51" ht="13.5" customHeight="1" x14ac:dyDescent="0.25">
      <c r="A767" s="7" t="s">
        <v>1821</v>
      </c>
      <c r="B767" s="8"/>
      <c r="C767" s="8"/>
      <c r="D767" s="7" t="s">
        <v>91</v>
      </c>
      <c r="E767" s="7" t="s">
        <v>116</v>
      </c>
      <c r="F767" s="8"/>
      <c r="G767" s="8"/>
      <c r="H767" s="8"/>
      <c r="I767" s="8"/>
      <c r="J767" s="8"/>
      <c r="K767" s="8"/>
      <c r="L767" s="8"/>
      <c r="M767" s="8"/>
      <c r="N767" s="7">
        <v>11</v>
      </c>
      <c r="O767" s="7" t="s">
        <v>170</v>
      </c>
      <c r="P767" s="7" t="s">
        <v>107</v>
      </c>
      <c r="Q767" s="7" t="s">
        <v>325</v>
      </c>
      <c r="R767" s="7">
        <v>22000</v>
      </c>
      <c r="S767" s="7" t="s">
        <v>326</v>
      </c>
      <c r="T767" s="7" t="s">
        <v>1406</v>
      </c>
      <c r="AE767" s="7">
        <v>0</v>
      </c>
      <c r="AF767" s="7">
        <v>0</v>
      </c>
      <c r="AG767" s="7">
        <v>1</v>
      </c>
      <c r="AH767" s="7">
        <v>0</v>
      </c>
      <c r="AI767" s="7">
        <v>0</v>
      </c>
      <c r="AJ767" s="7">
        <v>0</v>
      </c>
      <c r="AK767" s="7">
        <v>0</v>
      </c>
      <c r="AL767" s="7">
        <v>0</v>
      </c>
      <c r="AM767" s="7">
        <v>0</v>
      </c>
      <c r="AN767" s="7" t="s">
        <v>91</v>
      </c>
      <c r="AO767" s="7">
        <v>0</v>
      </c>
      <c r="AP767" s="7">
        <v>44000</v>
      </c>
      <c r="AQ767" s="7">
        <v>22000</v>
      </c>
      <c r="AT767" s="7" t="s">
        <v>206</v>
      </c>
      <c r="AU767" s="7">
        <v>1410</v>
      </c>
      <c r="AV767" s="7">
        <v>0</v>
      </c>
      <c r="AW767" s="7">
        <v>0</v>
      </c>
      <c r="AX767" s="7">
        <v>0</v>
      </c>
      <c r="AY767" s="7">
        <v>0</v>
      </c>
    </row>
    <row r="768" spans="1:51" ht="13.5" customHeight="1" x14ac:dyDescent="0.25">
      <c r="A768" s="7" t="s">
        <v>1822</v>
      </c>
      <c r="B768" s="8"/>
      <c r="C768" s="8"/>
      <c r="D768" s="7" t="s">
        <v>120</v>
      </c>
      <c r="E768" s="7" t="s">
        <v>116</v>
      </c>
      <c r="F768" s="8"/>
      <c r="G768" s="8"/>
      <c r="H768" s="8"/>
      <c r="I768" s="8"/>
      <c r="J768" s="8"/>
      <c r="K768" s="8"/>
      <c r="L768" s="8"/>
      <c r="M768" s="8"/>
      <c r="N768" s="7">
        <v>13</v>
      </c>
      <c r="O768" s="7" t="s">
        <v>170</v>
      </c>
      <c r="P768" s="7" t="s">
        <v>107</v>
      </c>
      <c r="Q768" s="7" t="s">
        <v>1823</v>
      </c>
      <c r="R768" s="7">
        <v>9750</v>
      </c>
      <c r="S768" s="7" t="s">
        <v>326</v>
      </c>
      <c r="T768" s="7" t="s">
        <v>1406</v>
      </c>
      <c r="AE768" s="7">
        <v>0</v>
      </c>
      <c r="AF768" s="7">
        <v>0</v>
      </c>
      <c r="AG768" s="7">
        <v>1</v>
      </c>
      <c r="AH768" s="7">
        <v>0</v>
      </c>
      <c r="AI768" s="7">
        <v>0</v>
      </c>
      <c r="AJ768" s="7">
        <v>0</v>
      </c>
      <c r="AK768" s="7">
        <v>0</v>
      </c>
      <c r="AL768" s="7">
        <v>0</v>
      </c>
      <c r="AM768" s="7">
        <v>0</v>
      </c>
      <c r="AN768" s="7" t="s">
        <v>120</v>
      </c>
      <c r="AO768" s="7">
        <v>0</v>
      </c>
      <c r="AP768" s="7">
        <v>19500</v>
      </c>
      <c r="AQ768" s="7">
        <v>9750</v>
      </c>
      <c r="AT768" s="7" t="s">
        <v>206</v>
      </c>
      <c r="AU768" s="7">
        <v>1411</v>
      </c>
      <c r="AV768" s="7">
        <v>0</v>
      </c>
      <c r="AW768" s="7">
        <v>0</v>
      </c>
      <c r="AX768" s="7">
        <v>0</v>
      </c>
      <c r="AY768" s="7">
        <v>0</v>
      </c>
    </row>
    <row r="769" spans="1:51" ht="13.5" customHeight="1" x14ac:dyDescent="0.25">
      <c r="A769" s="7" t="s">
        <v>1824</v>
      </c>
      <c r="B769" s="8"/>
      <c r="C769" s="8"/>
      <c r="D769" s="7" t="s">
        <v>91</v>
      </c>
      <c r="E769" s="7" t="s">
        <v>92</v>
      </c>
      <c r="F769" s="8"/>
      <c r="G769" s="8"/>
      <c r="H769" s="8"/>
      <c r="I769" s="8"/>
      <c r="J769" s="8"/>
      <c r="K769" s="8"/>
      <c r="L769" s="8"/>
      <c r="M769" s="8"/>
      <c r="N769" s="7">
        <v>7</v>
      </c>
      <c r="O769" s="7" t="s">
        <v>170</v>
      </c>
      <c r="P769" s="7" t="s">
        <v>107</v>
      </c>
      <c r="Q769" s="7" t="s">
        <v>1825</v>
      </c>
      <c r="R769" s="7">
        <v>12500</v>
      </c>
      <c r="S769" s="7" t="s">
        <v>326</v>
      </c>
      <c r="T769" s="7" t="s">
        <v>1406</v>
      </c>
      <c r="AE769" s="7">
        <v>0</v>
      </c>
      <c r="AF769" s="7">
        <v>0</v>
      </c>
      <c r="AG769" s="7">
        <v>0</v>
      </c>
      <c r="AH769" s="7">
        <v>0</v>
      </c>
      <c r="AI769" s="7">
        <v>0</v>
      </c>
      <c r="AJ769" s="7">
        <v>0</v>
      </c>
      <c r="AK769" s="7">
        <v>0</v>
      </c>
      <c r="AL769" s="7">
        <v>0</v>
      </c>
      <c r="AM769" s="7">
        <v>1</v>
      </c>
      <c r="AN769" s="7" t="s">
        <v>91</v>
      </c>
      <c r="AO769" s="7">
        <v>0</v>
      </c>
      <c r="AP769" s="7">
        <v>25000</v>
      </c>
      <c r="AQ769" s="7">
        <v>12500</v>
      </c>
      <c r="AT769" s="7" t="s">
        <v>206</v>
      </c>
      <c r="AU769" s="7">
        <v>1412</v>
      </c>
      <c r="AV769" s="7">
        <v>0</v>
      </c>
      <c r="AW769" s="7">
        <v>0</v>
      </c>
      <c r="AX769" s="7">
        <v>0</v>
      </c>
      <c r="AY769" s="7">
        <v>0</v>
      </c>
    </row>
    <row r="770" spans="1:51" ht="13.5" customHeight="1" x14ac:dyDescent="0.25">
      <c r="A770" s="7" t="s">
        <v>1826</v>
      </c>
      <c r="B770" s="8"/>
      <c r="C770" s="8"/>
      <c r="D770" s="7" t="s">
        <v>83</v>
      </c>
      <c r="E770" s="7" t="s">
        <v>92</v>
      </c>
      <c r="F770" s="8"/>
      <c r="G770" s="8"/>
      <c r="H770" s="8"/>
      <c r="I770" s="8"/>
      <c r="J770" s="8"/>
      <c r="K770" s="8"/>
      <c r="L770" s="8"/>
      <c r="M770" s="8"/>
      <c r="N770" s="7">
        <v>1</v>
      </c>
      <c r="O770" s="7" t="s">
        <v>170</v>
      </c>
      <c r="P770" s="7" t="s">
        <v>107</v>
      </c>
      <c r="Q770" s="7" t="s">
        <v>1827</v>
      </c>
      <c r="R770" s="7">
        <v>1100</v>
      </c>
      <c r="S770" s="7" t="s">
        <v>326</v>
      </c>
      <c r="T770" s="7" t="s">
        <v>1406</v>
      </c>
      <c r="AE770" s="7">
        <v>0</v>
      </c>
      <c r="AF770" s="7">
        <v>0</v>
      </c>
      <c r="AG770" s="7">
        <v>0</v>
      </c>
      <c r="AH770" s="7">
        <v>0</v>
      </c>
      <c r="AI770" s="7">
        <v>0</v>
      </c>
      <c r="AJ770" s="7">
        <v>0</v>
      </c>
      <c r="AK770" s="7">
        <v>0</v>
      </c>
      <c r="AL770" s="7">
        <v>0</v>
      </c>
      <c r="AM770" s="7">
        <v>1</v>
      </c>
      <c r="AN770" s="7" t="s">
        <v>83</v>
      </c>
      <c r="AO770" s="7">
        <v>0</v>
      </c>
      <c r="AP770" s="7">
        <v>2200</v>
      </c>
      <c r="AQ770" s="7">
        <v>1100</v>
      </c>
      <c r="AT770" s="7" t="s">
        <v>206</v>
      </c>
      <c r="AU770" s="7">
        <v>1413</v>
      </c>
      <c r="AV770" s="7">
        <v>0</v>
      </c>
      <c r="AW770" s="7">
        <v>0</v>
      </c>
      <c r="AX770" s="7">
        <v>0</v>
      </c>
      <c r="AY770" s="7">
        <v>0</v>
      </c>
    </row>
    <row r="771" spans="1:51" ht="13.5" customHeight="1" x14ac:dyDescent="0.25">
      <c r="A771" s="7" t="s">
        <v>1828</v>
      </c>
      <c r="B771" s="8"/>
      <c r="C771" s="8"/>
      <c r="D771" s="7" t="s">
        <v>83</v>
      </c>
      <c r="E771" s="7" t="s">
        <v>92</v>
      </c>
      <c r="F771" s="8"/>
      <c r="G771" s="8"/>
      <c r="H771" s="8"/>
      <c r="I771" s="8"/>
      <c r="J771" s="8"/>
      <c r="K771" s="8"/>
      <c r="L771" s="8"/>
      <c r="M771" s="8"/>
      <c r="N771" s="7">
        <v>5</v>
      </c>
      <c r="O771" s="7" t="s">
        <v>170</v>
      </c>
      <c r="P771" s="7" t="s">
        <v>107</v>
      </c>
      <c r="Q771" s="7" t="s">
        <v>1829</v>
      </c>
      <c r="R771" s="7">
        <v>1500</v>
      </c>
      <c r="S771" s="7" t="s">
        <v>326</v>
      </c>
      <c r="T771" s="7" t="s">
        <v>1406</v>
      </c>
      <c r="AE771" s="7">
        <v>0</v>
      </c>
      <c r="AF771" s="7">
        <v>0</v>
      </c>
      <c r="AG771" s="7">
        <v>0</v>
      </c>
      <c r="AH771" s="7">
        <v>0</v>
      </c>
      <c r="AI771" s="7">
        <v>0</v>
      </c>
      <c r="AJ771" s="7">
        <v>0</v>
      </c>
      <c r="AK771" s="7">
        <v>0</v>
      </c>
      <c r="AL771" s="7">
        <v>0</v>
      </c>
      <c r="AM771" s="7">
        <v>1</v>
      </c>
      <c r="AN771" s="7" t="s">
        <v>83</v>
      </c>
      <c r="AO771" s="7">
        <v>0</v>
      </c>
      <c r="AP771" s="7">
        <v>3000</v>
      </c>
      <c r="AQ771" s="7">
        <v>1500</v>
      </c>
      <c r="AT771" s="7" t="s">
        <v>206</v>
      </c>
      <c r="AU771" s="7">
        <v>1414</v>
      </c>
      <c r="AV771" s="7">
        <v>0</v>
      </c>
      <c r="AW771" s="7">
        <v>0</v>
      </c>
      <c r="AX771" s="7">
        <v>0</v>
      </c>
      <c r="AY771" s="7">
        <v>0</v>
      </c>
    </row>
    <row r="772" spans="1:51" ht="13.5" customHeight="1" x14ac:dyDescent="0.25">
      <c r="A772" s="7" t="s">
        <v>1830</v>
      </c>
      <c r="B772" s="8"/>
      <c r="C772" s="8"/>
      <c r="D772" s="7" t="s">
        <v>83</v>
      </c>
      <c r="E772" s="7" t="s">
        <v>126</v>
      </c>
      <c r="F772" s="8"/>
      <c r="G772" s="8"/>
      <c r="H772" s="8"/>
      <c r="I772" s="8"/>
      <c r="J772" s="8"/>
      <c r="K772" s="8"/>
      <c r="L772" s="8"/>
      <c r="M772" s="8"/>
      <c r="N772" s="7">
        <v>5</v>
      </c>
      <c r="O772" s="7" t="s">
        <v>170</v>
      </c>
      <c r="P772" s="7" t="s">
        <v>107</v>
      </c>
      <c r="Q772" s="7" t="s">
        <v>1831</v>
      </c>
      <c r="R772" s="7">
        <v>5000</v>
      </c>
      <c r="S772" s="7" t="s">
        <v>326</v>
      </c>
      <c r="T772" s="7" t="s">
        <v>1406</v>
      </c>
      <c r="AE772" s="7">
        <v>0</v>
      </c>
      <c r="AF772" s="7">
        <v>0</v>
      </c>
      <c r="AG772" s="7">
        <v>0</v>
      </c>
      <c r="AH772" s="7">
        <v>1</v>
      </c>
      <c r="AI772" s="7">
        <v>0</v>
      </c>
      <c r="AJ772" s="7">
        <v>0</v>
      </c>
      <c r="AK772" s="7">
        <v>0</v>
      </c>
      <c r="AL772" s="7">
        <v>0</v>
      </c>
      <c r="AM772" s="7">
        <v>0</v>
      </c>
      <c r="AN772" s="7" t="s">
        <v>83</v>
      </c>
      <c r="AO772" s="7">
        <v>0</v>
      </c>
      <c r="AP772" s="7">
        <v>10000</v>
      </c>
      <c r="AQ772" s="7">
        <v>5000</v>
      </c>
      <c r="AT772" s="7" t="s">
        <v>206</v>
      </c>
      <c r="AU772" s="7">
        <v>1415</v>
      </c>
      <c r="AV772" s="7">
        <v>0</v>
      </c>
      <c r="AW772" s="7">
        <v>0</v>
      </c>
      <c r="AX772" s="7">
        <v>0</v>
      </c>
      <c r="AY772" s="7">
        <v>0</v>
      </c>
    </row>
    <row r="773" spans="1:51" ht="13.5" customHeight="1" x14ac:dyDescent="0.25">
      <c r="A773" s="7" t="s">
        <v>1832</v>
      </c>
      <c r="B773" s="8"/>
      <c r="C773" s="8"/>
      <c r="D773" s="7" t="s">
        <v>91</v>
      </c>
      <c r="E773" s="7" t="s">
        <v>157</v>
      </c>
      <c r="F773" s="8"/>
      <c r="G773" s="8"/>
      <c r="H773" s="8"/>
      <c r="I773" s="8"/>
      <c r="J773" s="8"/>
      <c r="K773" s="8"/>
      <c r="L773" s="8"/>
      <c r="M773" s="8"/>
      <c r="N773" s="7">
        <v>9</v>
      </c>
      <c r="O773" s="7" t="s">
        <v>170</v>
      </c>
      <c r="P773" s="7" t="s">
        <v>107</v>
      </c>
      <c r="Q773" s="7" t="s">
        <v>1833</v>
      </c>
      <c r="R773" s="7">
        <v>4250</v>
      </c>
      <c r="S773" s="7" t="s">
        <v>326</v>
      </c>
      <c r="T773" s="7" t="s">
        <v>1406</v>
      </c>
      <c r="AE773" s="7">
        <v>0</v>
      </c>
      <c r="AF773" s="7">
        <v>0</v>
      </c>
      <c r="AG773" s="7">
        <v>0</v>
      </c>
      <c r="AH773" s="7">
        <v>0</v>
      </c>
      <c r="AI773" s="7">
        <v>0</v>
      </c>
      <c r="AJ773" s="7">
        <v>0</v>
      </c>
      <c r="AK773" s="7">
        <v>1</v>
      </c>
      <c r="AL773" s="7">
        <v>0</v>
      </c>
      <c r="AM773" s="7">
        <v>0</v>
      </c>
      <c r="AN773" s="7" t="s">
        <v>91</v>
      </c>
      <c r="AO773" s="7">
        <v>0</v>
      </c>
      <c r="AP773" s="7">
        <v>8500</v>
      </c>
      <c r="AQ773" s="7">
        <v>4250</v>
      </c>
      <c r="AT773" s="7" t="s">
        <v>206</v>
      </c>
      <c r="AU773" s="7">
        <v>1416</v>
      </c>
      <c r="AV773" s="7">
        <v>0</v>
      </c>
      <c r="AW773" s="7">
        <v>0</v>
      </c>
      <c r="AX773" s="7">
        <v>0</v>
      </c>
      <c r="AY773" s="7">
        <v>0</v>
      </c>
    </row>
    <row r="774" spans="1:51" ht="13.5" customHeight="1" x14ac:dyDescent="0.25">
      <c r="A774" s="7" t="s">
        <v>1834</v>
      </c>
      <c r="B774" s="8"/>
      <c r="C774" s="8"/>
      <c r="D774" s="7" t="s">
        <v>91</v>
      </c>
      <c r="E774" s="7" t="s">
        <v>157</v>
      </c>
      <c r="F774" s="8"/>
      <c r="G774" s="8"/>
      <c r="H774" s="8"/>
      <c r="I774" s="8"/>
      <c r="J774" s="8"/>
      <c r="K774" s="8"/>
      <c r="L774" s="8"/>
      <c r="M774" s="8"/>
      <c r="N774" s="7">
        <v>9</v>
      </c>
      <c r="O774" s="7" t="s">
        <v>170</v>
      </c>
      <c r="P774" s="7" t="s">
        <v>107</v>
      </c>
      <c r="Q774" s="7" t="s">
        <v>1835</v>
      </c>
      <c r="R774" s="7">
        <v>4000</v>
      </c>
      <c r="S774" s="7" t="s">
        <v>326</v>
      </c>
      <c r="T774" s="7" t="s">
        <v>1406</v>
      </c>
      <c r="AE774" s="7">
        <v>0</v>
      </c>
      <c r="AF774" s="7">
        <v>0</v>
      </c>
      <c r="AG774" s="7">
        <v>0</v>
      </c>
      <c r="AH774" s="7">
        <v>0</v>
      </c>
      <c r="AI774" s="7">
        <v>0</v>
      </c>
      <c r="AJ774" s="7">
        <v>0</v>
      </c>
      <c r="AK774" s="7">
        <v>1</v>
      </c>
      <c r="AL774" s="7">
        <v>0</v>
      </c>
      <c r="AM774" s="7">
        <v>0</v>
      </c>
      <c r="AN774" s="7" t="s">
        <v>91</v>
      </c>
      <c r="AO774" s="7">
        <v>0</v>
      </c>
      <c r="AP774" s="7">
        <v>8000</v>
      </c>
      <c r="AQ774" s="7">
        <v>4000</v>
      </c>
      <c r="AT774" s="7" t="s">
        <v>206</v>
      </c>
      <c r="AU774" s="7">
        <v>1417</v>
      </c>
      <c r="AV774" s="7">
        <v>0</v>
      </c>
      <c r="AW774" s="7">
        <v>0</v>
      </c>
      <c r="AX774" s="7">
        <v>0</v>
      </c>
      <c r="AY774" s="7">
        <v>0</v>
      </c>
    </row>
    <row r="775" spans="1:51" ht="13.5" customHeight="1" x14ac:dyDescent="0.25">
      <c r="A775" s="7" t="s">
        <v>1836</v>
      </c>
      <c r="B775" s="8"/>
      <c r="C775" s="8"/>
      <c r="D775" s="7" t="s">
        <v>91</v>
      </c>
      <c r="E775" s="7" t="s">
        <v>116</v>
      </c>
      <c r="F775" s="8"/>
      <c r="G775" s="8"/>
      <c r="H775" s="8"/>
      <c r="I775" s="8"/>
      <c r="J775" s="8"/>
      <c r="K775" s="8"/>
      <c r="L775" s="8"/>
      <c r="M775" s="8"/>
      <c r="N775" s="7">
        <v>7</v>
      </c>
      <c r="O775" s="7" t="s">
        <v>170</v>
      </c>
      <c r="P775" s="7" t="s">
        <v>107</v>
      </c>
      <c r="Q775" s="7" t="s">
        <v>1837</v>
      </c>
      <c r="R775" s="7">
        <v>20000</v>
      </c>
      <c r="S775" s="7" t="s">
        <v>326</v>
      </c>
      <c r="T775" s="7" t="s">
        <v>1406</v>
      </c>
      <c r="AE775" s="7">
        <v>0</v>
      </c>
      <c r="AF775" s="7">
        <v>0</v>
      </c>
      <c r="AG775" s="7">
        <v>1</v>
      </c>
      <c r="AH775" s="7">
        <v>0</v>
      </c>
      <c r="AI775" s="7">
        <v>0</v>
      </c>
      <c r="AJ775" s="7">
        <v>0</v>
      </c>
      <c r="AK775" s="7">
        <v>0</v>
      </c>
      <c r="AL775" s="7">
        <v>0</v>
      </c>
      <c r="AM775" s="7">
        <v>0</v>
      </c>
      <c r="AN775" s="7" t="s">
        <v>91</v>
      </c>
      <c r="AO775" s="7">
        <v>0</v>
      </c>
      <c r="AP775" s="7">
        <v>40000</v>
      </c>
      <c r="AQ775" s="7">
        <v>20000</v>
      </c>
      <c r="AT775" s="7" t="s">
        <v>206</v>
      </c>
      <c r="AU775" s="7">
        <v>1418</v>
      </c>
      <c r="AV775" s="7">
        <v>0</v>
      </c>
      <c r="AW775" s="7">
        <v>0</v>
      </c>
      <c r="AX775" s="7">
        <v>0</v>
      </c>
      <c r="AY775" s="7">
        <v>0</v>
      </c>
    </row>
    <row r="776" spans="1:51" ht="13.5" customHeight="1" x14ac:dyDescent="0.25">
      <c r="A776" s="7" t="s">
        <v>1838</v>
      </c>
      <c r="B776" s="8"/>
      <c r="C776" s="8"/>
      <c r="D776" s="7" t="s">
        <v>91</v>
      </c>
      <c r="E776" s="7" t="s">
        <v>116</v>
      </c>
      <c r="F776" s="8"/>
      <c r="G776" s="8"/>
      <c r="H776" s="8"/>
      <c r="I776" s="8"/>
      <c r="J776" s="8"/>
      <c r="K776" s="8"/>
      <c r="L776" s="8"/>
      <c r="M776" s="8"/>
      <c r="N776" s="7">
        <v>10</v>
      </c>
      <c r="O776" s="7" t="s">
        <v>170</v>
      </c>
      <c r="P776" s="7" t="s">
        <v>107</v>
      </c>
      <c r="Q776" s="7" t="s">
        <v>1839</v>
      </c>
      <c r="R776" s="7">
        <v>25000</v>
      </c>
      <c r="S776" s="7" t="s">
        <v>326</v>
      </c>
      <c r="T776" s="7" t="s">
        <v>1406</v>
      </c>
      <c r="AE776" s="7">
        <v>0</v>
      </c>
      <c r="AF776" s="7">
        <v>0</v>
      </c>
      <c r="AG776" s="7">
        <v>1</v>
      </c>
      <c r="AH776" s="7">
        <v>0</v>
      </c>
      <c r="AI776" s="7">
        <v>0</v>
      </c>
      <c r="AJ776" s="7">
        <v>0</v>
      </c>
      <c r="AK776" s="7">
        <v>0</v>
      </c>
      <c r="AL776" s="7">
        <v>0</v>
      </c>
      <c r="AM776" s="7">
        <v>0</v>
      </c>
      <c r="AN776" s="7" t="s">
        <v>91</v>
      </c>
      <c r="AO776" s="7">
        <v>0</v>
      </c>
      <c r="AP776" s="7">
        <v>50000</v>
      </c>
      <c r="AQ776" s="7">
        <v>25000</v>
      </c>
      <c r="AT776" s="7" t="s">
        <v>206</v>
      </c>
      <c r="AU776" s="7">
        <v>1419</v>
      </c>
      <c r="AV776" s="7">
        <v>0</v>
      </c>
      <c r="AW776" s="7">
        <v>0</v>
      </c>
      <c r="AX776" s="7">
        <v>0</v>
      </c>
      <c r="AY776" s="7">
        <v>0</v>
      </c>
    </row>
    <row r="777" spans="1:51" ht="13.5" customHeight="1" x14ac:dyDescent="0.25">
      <c r="A777" s="7" t="s">
        <v>1840</v>
      </c>
      <c r="B777" s="8"/>
      <c r="C777" s="8"/>
      <c r="D777" s="7" t="s">
        <v>83</v>
      </c>
      <c r="E777" s="7" t="s">
        <v>116</v>
      </c>
      <c r="F777" s="7" t="s">
        <v>157</v>
      </c>
      <c r="G777" s="8"/>
      <c r="H777" s="8"/>
      <c r="I777" s="8"/>
      <c r="J777" s="8"/>
      <c r="K777" s="8"/>
      <c r="L777" s="8"/>
      <c r="M777" s="8"/>
      <c r="N777" s="7">
        <v>3</v>
      </c>
      <c r="O777" s="7" t="s">
        <v>170</v>
      </c>
      <c r="P777" s="7" t="s">
        <v>107</v>
      </c>
      <c r="Q777" s="7" t="s">
        <v>1841</v>
      </c>
      <c r="R777" s="7">
        <v>3420</v>
      </c>
      <c r="S777" s="7" t="s">
        <v>326</v>
      </c>
      <c r="T777" s="7" t="s">
        <v>1406</v>
      </c>
      <c r="AE777" s="7">
        <v>0</v>
      </c>
      <c r="AF777" s="7">
        <v>0</v>
      </c>
      <c r="AG777" s="7">
        <v>1</v>
      </c>
      <c r="AH777" s="7">
        <v>0</v>
      </c>
      <c r="AI777" s="7">
        <v>0</v>
      </c>
      <c r="AJ777" s="7">
        <v>0</v>
      </c>
      <c r="AK777" s="7">
        <v>1</v>
      </c>
      <c r="AL777" s="7">
        <v>0</v>
      </c>
      <c r="AM777" s="7">
        <v>0</v>
      </c>
      <c r="AN777" s="7" t="s">
        <v>83</v>
      </c>
      <c r="AO777" s="7">
        <v>0</v>
      </c>
      <c r="AP777" s="7">
        <v>6840</v>
      </c>
      <c r="AQ777" s="7">
        <v>3420</v>
      </c>
      <c r="AT777" s="7" t="s">
        <v>206</v>
      </c>
      <c r="AU777" s="7">
        <v>1420</v>
      </c>
      <c r="AV777" s="7">
        <v>0</v>
      </c>
      <c r="AW777" s="7">
        <v>0</v>
      </c>
      <c r="AX777" s="7">
        <v>0</v>
      </c>
      <c r="AY777" s="7">
        <v>0</v>
      </c>
    </row>
    <row r="778" spans="1:51" ht="13.5" customHeight="1" x14ac:dyDescent="0.25">
      <c r="A778" s="7" t="s">
        <v>1842</v>
      </c>
      <c r="B778" s="8"/>
      <c r="C778" s="8"/>
      <c r="D778" s="7" t="s">
        <v>91</v>
      </c>
      <c r="E778" s="7" t="s">
        <v>126</v>
      </c>
      <c r="F778" s="8"/>
      <c r="G778" s="8"/>
      <c r="H778" s="8"/>
      <c r="I778" s="8"/>
      <c r="J778" s="8"/>
      <c r="K778" s="8"/>
      <c r="L778" s="8"/>
      <c r="M778" s="8"/>
      <c r="N778" s="7">
        <v>7</v>
      </c>
      <c r="O778" s="7" t="s">
        <v>170</v>
      </c>
      <c r="P778" s="7" t="s">
        <v>107</v>
      </c>
      <c r="Q778" s="7" t="s">
        <v>1843</v>
      </c>
      <c r="R778" s="7">
        <v>9000</v>
      </c>
      <c r="S778" s="7" t="s">
        <v>326</v>
      </c>
      <c r="T778" s="7" t="s">
        <v>1406</v>
      </c>
      <c r="AE778" s="7">
        <v>0</v>
      </c>
      <c r="AF778" s="7">
        <v>0</v>
      </c>
      <c r="AG778" s="7">
        <v>0</v>
      </c>
      <c r="AH778" s="7">
        <v>1</v>
      </c>
      <c r="AI778" s="7">
        <v>0</v>
      </c>
      <c r="AJ778" s="7">
        <v>0</v>
      </c>
      <c r="AK778" s="7">
        <v>0</v>
      </c>
      <c r="AL778" s="7">
        <v>0</v>
      </c>
      <c r="AM778" s="7">
        <v>0</v>
      </c>
      <c r="AN778" s="7" t="s">
        <v>91</v>
      </c>
      <c r="AO778" s="7">
        <v>0</v>
      </c>
      <c r="AP778" s="7">
        <v>18000</v>
      </c>
      <c r="AQ778" s="7">
        <v>9000</v>
      </c>
      <c r="AT778" s="7" t="s">
        <v>206</v>
      </c>
      <c r="AU778" s="7">
        <v>1421</v>
      </c>
      <c r="AV778" s="7">
        <v>0</v>
      </c>
      <c r="AW778" s="7">
        <v>0</v>
      </c>
      <c r="AX778" s="7">
        <v>0</v>
      </c>
      <c r="AY778" s="7">
        <v>0</v>
      </c>
    </row>
    <row r="779" spans="1:51" ht="13.5" customHeight="1" x14ac:dyDescent="0.25">
      <c r="A779" s="7" t="s">
        <v>1844</v>
      </c>
      <c r="B779" s="8"/>
      <c r="C779" s="8"/>
      <c r="D779" s="7" t="s">
        <v>91</v>
      </c>
      <c r="E779" s="7" t="s">
        <v>126</v>
      </c>
      <c r="F779" s="8"/>
      <c r="G779" s="8"/>
      <c r="H779" s="8"/>
      <c r="I779" s="8"/>
      <c r="J779" s="8"/>
      <c r="K779" s="8"/>
      <c r="L779" s="8"/>
      <c r="M779" s="8"/>
      <c r="N779" s="7">
        <v>7</v>
      </c>
      <c r="O779" s="7" t="s">
        <v>170</v>
      </c>
      <c r="P779" s="7" t="s">
        <v>107</v>
      </c>
      <c r="Q779" s="7" t="s">
        <v>1843</v>
      </c>
      <c r="R779" s="7">
        <v>21000</v>
      </c>
      <c r="S779" s="7" t="s">
        <v>326</v>
      </c>
      <c r="T779" s="7" t="s">
        <v>1406</v>
      </c>
      <c r="AE779" s="7">
        <v>0</v>
      </c>
      <c r="AF779" s="7">
        <v>0</v>
      </c>
      <c r="AG779" s="7">
        <v>0</v>
      </c>
      <c r="AH779" s="7">
        <v>1</v>
      </c>
      <c r="AI779" s="7">
        <v>0</v>
      </c>
      <c r="AJ779" s="7">
        <v>0</v>
      </c>
      <c r="AK779" s="7">
        <v>0</v>
      </c>
      <c r="AL779" s="7">
        <v>0</v>
      </c>
      <c r="AM779" s="7">
        <v>0</v>
      </c>
      <c r="AN779" s="7" t="s">
        <v>91</v>
      </c>
      <c r="AO779" s="7">
        <v>0</v>
      </c>
      <c r="AP779" s="7">
        <v>42000</v>
      </c>
      <c r="AQ779" s="7">
        <v>21000</v>
      </c>
      <c r="AT779" s="7" t="s">
        <v>206</v>
      </c>
      <c r="AU779" s="7">
        <v>1422</v>
      </c>
      <c r="AV779" s="7">
        <v>0</v>
      </c>
      <c r="AW779" s="7">
        <v>0</v>
      </c>
      <c r="AX779" s="7">
        <v>0</v>
      </c>
      <c r="AY779" s="7">
        <v>0</v>
      </c>
    </row>
    <row r="780" spans="1:51" ht="13.5" customHeight="1" x14ac:dyDescent="0.25">
      <c r="A780" s="7" t="s">
        <v>1845</v>
      </c>
      <c r="B780" s="8"/>
      <c r="C780" s="8"/>
      <c r="D780" s="7" t="s">
        <v>91</v>
      </c>
      <c r="E780" s="7" t="s">
        <v>126</v>
      </c>
      <c r="F780" s="8"/>
      <c r="G780" s="8"/>
      <c r="H780" s="8"/>
      <c r="I780" s="8"/>
      <c r="J780" s="8"/>
      <c r="K780" s="8"/>
      <c r="L780" s="8"/>
      <c r="M780" s="8"/>
      <c r="N780" s="7">
        <v>7</v>
      </c>
      <c r="O780" s="7" t="s">
        <v>170</v>
      </c>
      <c r="P780" s="7" t="s">
        <v>107</v>
      </c>
      <c r="Q780" s="7" t="s">
        <v>1843</v>
      </c>
      <c r="R780" s="7">
        <v>33000</v>
      </c>
      <c r="S780" s="7" t="s">
        <v>326</v>
      </c>
      <c r="T780" s="7" t="s">
        <v>1406</v>
      </c>
      <c r="AE780" s="7">
        <v>0</v>
      </c>
      <c r="AF780" s="7">
        <v>0</v>
      </c>
      <c r="AG780" s="7">
        <v>0</v>
      </c>
      <c r="AH780" s="7">
        <v>1</v>
      </c>
      <c r="AI780" s="7">
        <v>0</v>
      </c>
      <c r="AJ780" s="7">
        <v>0</v>
      </c>
      <c r="AK780" s="7">
        <v>0</v>
      </c>
      <c r="AL780" s="7">
        <v>0</v>
      </c>
      <c r="AM780" s="7">
        <v>0</v>
      </c>
      <c r="AN780" s="7" t="s">
        <v>91</v>
      </c>
      <c r="AO780" s="7">
        <v>0</v>
      </c>
      <c r="AP780" s="7">
        <v>66000</v>
      </c>
      <c r="AQ780" s="7">
        <v>33000</v>
      </c>
      <c r="AT780" s="7" t="s">
        <v>206</v>
      </c>
      <c r="AU780" s="7">
        <v>1423</v>
      </c>
      <c r="AV780" s="7">
        <v>0</v>
      </c>
      <c r="AW780" s="7">
        <v>0</v>
      </c>
      <c r="AX780" s="7">
        <v>0</v>
      </c>
      <c r="AY780" s="7">
        <v>0</v>
      </c>
    </row>
    <row r="781" spans="1:51" ht="13.5" customHeight="1" x14ac:dyDescent="0.25">
      <c r="A781" s="7" t="s">
        <v>1846</v>
      </c>
      <c r="B781" s="8"/>
      <c r="C781" s="8"/>
      <c r="D781" s="7" t="s">
        <v>83</v>
      </c>
      <c r="E781" s="7" t="s">
        <v>214</v>
      </c>
      <c r="F781" s="8"/>
      <c r="G781" s="8"/>
      <c r="H781" s="8"/>
      <c r="I781" s="8"/>
      <c r="J781" s="8"/>
      <c r="K781" s="8"/>
      <c r="L781" s="8"/>
      <c r="M781" s="8"/>
      <c r="N781" s="7">
        <v>3</v>
      </c>
      <c r="O781" s="7" t="s">
        <v>170</v>
      </c>
      <c r="P781" s="7" t="s">
        <v>107</v>
      </c>
      <c r="Q781" s="7" t="s">
        <v>1847</v>
      </c>
      <c r="R781" s="7">
        <v>10000</v>
      </c>
      <c r="S781" s="7" t="s">
        <v>326</v>
      </c>
      <c r="T781" s="7" t="s">
        <v>1406</v>
      </c>
      <c r="AE781" s="7">
        <v>0</v>
      </c>
      <c r="AF781" s="7">
        <v>0</v>
      </c>
      <c r="AG781" s="7">
        <v>0</v>
      </c>
      <c r="AH781" s="7">
        <v>0</v>
      </c>
      <c r="AI781" s="7">
        <v>0</v>
      </c>
      <c r="AJ781" s="7">
        <v>0</v>
      </c>
      <c r="AK781" s="7">
        <v>0</v>
      </c>
      <c r="AL781" s="7">
        <v>0</v>
      </c>
      <c r="AM781" s="7">
        <v>0</v>
      </c>
      <c r="AN781" s="7" t="s">
        <v>83</v>
      </c>
      <c r="AO781" s="7">
        <v>0</v>
      </c>
      <c r="AP781" s="7">
        <v>20000</v>
      </c>
      <c r="AQ781" s="7">
        <v>10000</v>
      </c>
      <c r="AT781" s="7" t="s">
        <v>206</v>
      </c>
      <c r="AU781" s="7">
        <v>1424</v>
      </c>
      <c r="AV781" s="7">
        <v>0</v>
      </c>
      <c r="AW781" s="7">
        <v>0</v>
      </c>
      <c r="AX781" s="7">
        <v>1</v>
      </c>
      <c r="AY781" s="7">
        <v>0</v>
      </c>
    </row>
    <row r="782" spans="1:51" ht="13.5" customHeight="1" x14ac:dyDescent="0.25">
      <c r="A782" s="7" t="s">
        <v>1848</v>
      </c>
      <c r="B782" s="8"/>
      <c r="C782" s="8"/>
      <c r="D782" s="7" t="s">
        <v>83</v>
      </c>
      <c r="E782" s="7" t="s">
        <v>92</v>
      </c>
      <c r="F782" s="8"/>
      <c r="G782" s="8"/>
      <c r="H782" s="8"/>
      <c r="I782" s="8"/>
      <c r="J782" s="8"/>
      <c r="K782" s="8"/>
      <c r="L782" s="8"/>
      <c r="M782" s="8"/>
      <c r="N782" s="7">
        <v>2</v>
      </c>
      <c r="O782" s="7" t="s">
        <v>170</v>
      </c>
      <c r="P782" s="7" t="s">
        <v>107</v>
      </c>
      <c r="Q782" s="7" t="s">
        <v>1849</v>
      </c>
      <c r="R782" s="7">
        <v>1250</v>
      </c>
      <c r="S782" s="7" t="s">
        <v>326</v>
      </c>
      <c r="T782" s="7" t="s">
        <v>1406</v>
      </c>
      <c r="AE782" s="7">
        <v>0</v>
      </c>
      <c r="AF782" s="7">
        <v>0</v>
      </c>
      <c r="AG782" s="7">
        <v>0</v>
      </c>
      <c r="AH782" s="7">
        <v>0</v>
      </c>
      <c r="AI782" s="7">
        <v>0</v>
      </c>
      <c r="AJ782" s="7">
        <v>0</v>
      </c>
      <c r="AK782" s="7">
        <v>0</v>
      </c>
      <c r="AL782" s="7">
        <v>0</v>
      </c>
      <c r="AM782" s="7">
        <v>1</v>
      </c>
      <c r="AN782" s="7" t="s">
        <v>83</v>
      </c>
      <c r="AO782" s="7">
        <v>0</v>
      </c>
      <c r="AP782" s="7">
        <v>2500</v>
      </c>
      <c r="AQ782" s="7">
        <v>1250</v>
      </c>
      <c r="AT782" s="7" t="s">
        <v>206</v>
      </c>
      <c r="AU782" s="7">
        <v>1425</v>
      </c>
      <c r="AV782" s="7">
        <v>0</v>
      </c>
      <c r="AW782" s="7">
        <v>0</v>
      </c>
      <c r="AX782" s="7">
        <v>0</v>
      </c>
      <c r="AY782" s="7">
        <v>0</v>
      </c>
    </row>
    <row r="783" spans="1:51" ht="13.5" customHeight="1" x14ac:dyDescent="0.25">
      <c r="A783" s="7" t="s">
        <v>1850</v>
      </c>
      <c r="B783" s="8"/>
      <c r="C783" s="8"/>
      <c r="D783" s="7" t="s">
        <v>91</v>
      </c>
      <c r="E783" s="7" t="s">
        <v>92</v>
      </c>
      <c r="F783" s="8"/>
      <c r="G783" s="8"/>
      <c r="H783" s="8"/>
      <c r="I783" s="8"/>
      <c r="J783" s="8"/>
      <c r="K783" s="8"/>
      <c r="L783" s="8"/>
      <c r="M783" s="8"/>
      <c r="N783" s="7">
        <v>7</v>
      </c>
      <c r="O783" s="7" t="s">
        <v>170</v>
      </c>
      <c r="P783" s="7" t="s">
        <v>107</v>
      </c>
      <c r="Q783" s="7" t="s">
        <v>1851</v>
      </c>
      <c r="R783" s="7">
        <v>5000</v>
      </c>
      <c r="S783" s="7" t="s">
        <v>326</v>
      </c>
      <c r="T783" s="7" t="s">
        <v>1406</v>
      </c>
      <c r="AE783" s="7">
        <v>0</v>
      </c>
      <c r="AF783" s="7">
        <v>0</v>
      </c>
      <c r="AG783" s="7">
        <v>0</v>
      </c>
      <c r="AH783" s="7">
        <v>0</v>
      </c>
      <c r="AI783" s="7">
        <v>0</v>
      </c>
      <c r="AJ783" s="7">
        <v>0</v>
      </c>
      <c r="AK783" s="7">
        <v>0</v>
      </c>
      <c r="AL783" s="7">
        <v>0</v>
      </c>
      <c r="AM783" s="7">
        <v>1</v>
      </c>
      <c r="AN783" s="7" t="s">
        <v>91</v>
      </c>
      <c r="AO783" s="7">
        <v>0</v>
      </c>
      <c r="AP783" s="7">
        <v>10000</v>
      </c>
      <c r="AQ783" s="7">
        <v>5000</v>
      </c>
      <c r="AT783" s="7" t="s">
        <v>206</v>
      </c>
      <c r="AU783" s="7">
        <v>1426</v>
      </c>
      <c r="AV783" s="7">
        <v>0</v>
      </c>
      <c r="AW783" s="7">
        <v>0</v>
      </c>
      <c r="AX783" s="7">
        <v>0</v>
      </c>
      <c r="AY783" s="7">
        <v>0</v>
      </c>
    </row>
    <row r="784" spans="1:51" ht="13.5" customHeight="1" x14ac:dyDescent="0.25">
      <c r="A784" s="7" t="s">
        <v>1852</v>
      </c>
      <c r="B784" s="8"/>
      <c r="C784" s="8"/>
      <c r="D784" s="7" t="s">
        <v>83</v>
      </c>
      <c r="E784" s="7" t="s">
        <v>92</v>
      </c>
      <c r="F784" s="8"/>
      <c r="G784" s="8"/>
      <c r="H784" s="8"/>
      <c r="I784" s="8"/>
      <c r="J784" s="8"/>
      <c r="K784" s="8"/>
      <c r="L784" s="8"/>
      <c r="M784" s="8"/>
      <c r="N784" s="7">
        <v>5</v>
      </c>
      <c r="O784" s="7" t="s">
        <v>170</v>
      </c>
      <c r="P784" s="7" t="s">
        <v>107</v>
      </c>
      <c r="Q784" s="7" t="s">
        <v>1853</v>
      </c>
      <c r="R784" s="7">
        <v>3420</v>
      </c>
      <c r="S784" s="7" t="s">
        <v>326</v>
      </c>
      <c r="T784" s="7" t="s">
        <v>1406</v>
      </c>
      <c r="AE784" s="7">
        <v>0</v>
      </c>
      <c r="AF784" s="7">
        <v>0</v>
      </c>
      <c r="AG784" s="7">
        <v>0</v>
      </c>
      <c r="AH784" s="7">
        <v>0</v>
      </c>
      <c r="AI784" s="7">
        <v>0</v>
      </c>
      <c r="AJ784" s="7">
        <v>0</v>
      </c>
      <c r="AK784" s="7">
        <v>0</v>
      </c>
      <c r="AL784" s="7">
        <v>0</v>
      </c>
      <c r="AM784" s="7">
        <v>1</v>
      </c>
      <c r="AN784" s="7" t="s">
        <v>83</v>
      </c>
      <c r="AO784" s="7">
        <v>0</v>
      </c>
      <c r="AP784" s="7">
        <v>10000</v>
      </c>
      <c r="AQ784" s="7">
        <v>3420</v>
      </c>
      <c r="AT784" s="7" t="s">
        <v>206</v>
      </c>
      <c r="AU784" s="7">
        <v>1427</v>
      </c>
      <c r="AV784" s="7">
        <v>0</v>
      </c>
      <c r="AW784" s="7">
        <v>0</v>
      </c>
      <c r="AX784" s="7">
        <v>0</v>
      </c>
      <c r="AY784" s="7">
        <v>0</v>
      </c>
    </row>
    <row r="785" spans="1:51" ht="13.5" customHeight="1" x14ac:dyDescent="0.25">
      <c r="A785" s="7" t="s">
        <v>1854</v>
      </c>
      <c r="B785" s="8"/>
      <c r="C785" s="8"/>
      <c r="D785" s="7" t="s">
        <v>83</v>
      </c>
      <c r="E785" s="7" t="s">
        <v>92</v>
      </c>
      <c r="F785" s="8"/>
      <c r="G785" s="8"/>
      <c r="H785" s="8"/>
      <c r="I785" s="8"/>
      <c r="J785" s="8"/>
      <c r="K785" s="8"/>
      <c r="L785" s="8"/>
      <c r="M785" s="8"/>
      <c r="N785" s="7">
        <v>3</v>
      </c>
      <c r="O785" s="7" t="s">
        <v>170</v>
      </c>
      <c r="P785" s="7" t="s">
        <v>107</v>
      </c>
      <c r="Q785" s="7" t="s">
        <v>1855</v>
      </c>
      <c r="R785" s="7">
        <v>2500</v>
      </c>
      <c r="S785" s="7" t="s">
        <v>326</v>
      </c>
      <c r="T785" s="7" t="s">
        <v>1406</v>
      </c>
      <c r="AE785" s="7">
        <v>0</v>
      </c>
      <c r="AF785" s="7">
        <v>0</v>
      </c>
      <c r="AG785" s="7">
        <v>0</v>
      </c>
      <c r="AH785" s="7">
        <v>0</v>
      </c>
      <c r="AI785" s="7">
        <v>0</v>
      </c>
      <c r="AJ785" s="7">
        <v>0</v>
      </c>
      <c r="AK785" s="7">
        <v>0</v>
      </c>
      <c r="AL785" s="7">
        <v>0</v>
      </c>
      <c r="AM785" s="7">
        <v>1</v>
      </c>
      <c r="AN785" s="7" t="s">
        <v>83</v>
      </c>
      <c r="AO785" s="7">
        <v>0</v>
      </c>
      <c r="AP785" s="7">
        <v>5000</v>
      </c>
      <c r="AQ785" s="7">
        <v>2500</v>
      </c>
      <c r="AT785" s="7" t="s">
        <v>206</v>
      </c>
      <c r="AU785" s="7">
        <v>1428</v>
      </c>
      <c r="AV785" s="7">
        <v>0</v>
      </c>
      <c r="AW785" s="7">
        <v>0</v>
      </c>
      <c r="AX785" s="7">
        <v>0</v>
      </c>
      <c r="AY785" s="7">
        <v>0</v>
      </c>
    </row>
    <row r="786" spans="1:51" ht="13.5" customHeight="1" x14ac:dyDescent="0.25">
      <c r="A786" s="7" t="s">
        <v>1856</v>
      </c>
      <c r="B786" s="8"/>
      <c r="C786" s="8"/>
      <c r="D786" s="7" t="s">
        <v>83</v>
      </c>
      <c r="E786" s="7" t="s">
        <v>116</v>
      </c>
      <c r="F786" s="8"/>
      <c r="G786" s="8"/>
      <c r="H786" s="8"/>
      <c r="I786" s="8"/>
      <c r="J786" s="8"/>
      <c r="K786" s="8"/>
      <c r="L786" s="8"/>
      <c r="M786" s="8"/>
      <c r="N786" s="7">
        <v>3</v>
      </c>
      <c r="O786" s="7" t="s">
        <v>170</v>
      </c>
      <c r="P786" s="7" t="s">
        <v>107</v>
      </c>
      <c r="Q786" s="7" t="s">
        <v>1857</v>
      </c>
      <c r="R786" s="7">
        <v>4000</v>
      </c>
      <c r="S786" s="7" t="s">
        <v>326</v>
      </c>
      <c r="T786" s="7" t="s">
        <v>1406</v>
      </c>
      <c r="AE786" s="7">
        <v>0</v>
      </c>
      <c r="AF786" s="7">
        <v>0</v>
      </c>
      <c r="AG786" s="7">
        <v>1</v>
      </c>
      <c r="AH786" s="7">
        <v>0</v>
      </c>
      <c r="AI786" s="7">
        <v>0</v>
      </c>
      <c r="AJ786" s="7">
        <v>0</v>
      </c>
      <c r="AK786" s="7">
        <v>0</v>
      </c>
      <c r="AL786" s="7">
        <v>0</v>
      </c>
      <c r="AM786" s="7">
        <v>0</v>
      </c>
      <c r="AN786" s="7" t="s">
        <v>83</v>
      </c>
      <c r="AO786" s="7">
        <v>0</v>
      </c>
      <c r="AP786" s="7">
        <v>8000</v>
      </c>
      <c r="AQ786" s="7">
        <v>4000</v>
      </c>
      <c r="AT786" s="7" t="s">
        <v>206</v>
      </c>
      <c r="AU786" s="7">
        <v>1429</v>
      </c>
      <c r="AV786" s="7">
        <v>0</v>
      </c>
      <c r="AW786" s="7">
        <v>0</v>
      </c>
      <c r="AX786" s="7">
        <v>0</v>
      </c>
      <c r="AY786" s="7">
        <v>0</v>
      </c>
    </row>
    <row r="787" spans="1:51" ht="13.5" customHeight="1" x14ac:dyDescent="0.25">
      <c r="A787" s="7" t="s">
        <v>1858</v>
      </c>
      <c r="B787" s="8"/>
      <c r="C787" s="8"/>
      <c r="D787" s="7" t="s">
        <v>83</v>
      </c>
      <c r="E787" s="7" t="s">
        <v>116</v>
      </c>
      <c r="F787" s="8"/>
      <c r="G787" s="8"/>
      <c r="H787" s="8"/>
      <c r="I787" s="8"/>
      <c r="J787" s="8"/>
      <c r="K787" s="8"/>
      <c r="L787" s="8"/>
      <c r="M787" s="8"/>
      <c r="N787" s="7">
        <v>5</v>
      </c>
      <c r="O787" s="7" t="s">
        <v>170</v>
      </c>
      <c r="P787" s="7" t="s">
        <v>107</v>
      </c>
      <c r="Q787" s="7" t="s">
        <v>1859</v>
      </c>
      <c r="R787" s="7">
        <v>1000</v>
      </c>
      <c r="S787" s="7" t="s">
        <v>326</v>
      </c>
      <c r="T787" s="7" t="s">
        <v>1406</v>
      </c>
      <c r="AE787" s="7">
        <v>0</v>
      </c>
      <c r="AF787" s="7">
        <v>0</v>
      </c>
      <c r="AG787" s="7">
        <v>1</v>
      </c>
      <c r="AH787" s="7">
        <v>0</v>
      </c>
      <c r="AI787" s="7">
        <v>0</v>
      </c>
      <c r="AJ787" s="7">
        <v>0</v>
      </c>
      <c r="AK787" s="7">
        <v>0</v>
      </c>
      <c r="AL787" s="7">
        <v>0</v>
      </c>
      <c r="AM787" s="7">
        <v>0</v>
      </c>
      <c r="AN787" s="7" t="s">
        <v>83</v>
      </c>
      <c r="AO787" s="7">
        <v>0</v>
      </c>
      <c r="AP787" s="7">
        <v>2000</v>
      </c>
      <c r="AQ787" s="7">
        <v>1000</v>
      </c>
      <c r="AT787" s="7" t="s">
        <v>206</v>
      </c>
      <c r="AU787" s="7">
        <v>1430</v>
      </c>
      <c r="AV787" s="7">
        <v>0</v>
      </c>
      <c r="AW787" s="7">
        <v>0</v>
      </c>
      <c r="AX787" s="7">
        <v>0</v>
      </c>
      <c r="AY787" s="7">
        <v>0</v>
      </c>
    </row>
    <row r="788" spans="1:51" ht="13.5" customHeight="1" x14ac:dyDescent="0.25">
      <c r="A788" s="7" t="s">
        <v>1860</v>
      </c>
      <c r="B788" s="8"/>
      <c r="C788" s="8"/>
      <c r="D788" s="7" t="s">
        <v>83</v>
      </c>
      <c r="E788" s="7" t="s">
        <v>116</v>
      </c>
      <c r="F788" s="8"/>
      <c r="G788" s="8"/>
      <c r="H788" s="8"/>
      <c r="I788" s="8"/>
      <c r="J788" s="8"/>
      <c r="K788" s="8"/>
      <c r="L788" s="8"/>
      <c r="M788" s="8"/>
      <c r="N788" s="7">
        <v>5</v>
      </c>
      <c r="O788" s="7" t="s">
        <v>170</v>
      </c>
      <c r="P788" s="7" t="s">
        <v>107</v>
      </c>
      <c r="Q788" s="7" t="s">
        <v>1859</v>
      </c>
      <c r="R788" s="7">
        <v>4000</v>
      </c>
      <c r="S788" s="7" t="s">
        <v>326</v>
      </c>
      <c r="T788" s="7" t="s">
        <v>1406</v>
      </c>
      <c r="AE788" s="7">
        <v>0</v>
      </c>
      <c r="AF788" s="7">
        <v>0</v>
      </c>
      <c r="AG788" s="7">
        <v>1</v>
      </c>
      <c r="AH788" s="7">
        <v>0</v>
      </c>
      <c r="AI788" s="7">
        <v>0</v>
      </c>
      <c r="AJ788" s="7">
        <v>0</v>
      </c>
      <c r="AK788" s="7">
        <v>0</v>
      </c>
      <c r="AL788" s="7">
        <v>0</v>
      </c>
      <c r="AM788" s="7">
        <v>0</v>
      </c>
      <c r="AN788" s="7" t="s">
        <v>83</v>
      </c>
      <c r="AO788" s="7">
        <v>0</v>
      </c>
      <c r="AP788" s="7">
        <v>8000</v>
      </c>
      <c r="AQ788" s="7">
        <v>4000</v>
      </c>
      <c r="AT788" s="7" t="s">
        <v>206</v>
      </c>
      <c r="AU788" s="7">
        <v>1431</v>
      </c>
      <c r="AV788" s="7">
        <v>0</v>
      </c>
      <c r="AW788" s="7">
        <v>0</v>
      </c>
      <c r="AX788" s="7">
        <v>0</v>
      </c>
      <c r="AY788" s="7">
        <v>0</v>
      </c>
    </row>
    <row r="789" spans="1:51" ht="13.5" customHeight="1" x14ac:dyDescent="0.25">
      <c r="A789" s="7" t="s">
        <v>1861</v>
      </c>
      <c r="B789" s="8"/>
      <c r="C789" s="8"/>
      <c r="D789" s="7" t="s">
        <v>83</v>
      </c>
      <c r="E789" s="7" t="s">
        <v>116</v>
      </c>
      <c r="F789" s="8"/>
      <c r="G789" s="8"/>
      <c r="H789" s="8"/>
      <c r="I789" s="8"/>
      <c r="J789" s="8"/>
      <c r="K789" s="8"/>
      <c r="L789" s="8"/>
      <c r="M789" s="8"/>
      <c r="N789" s="7">
        <v>5</v>
      </c>
      <c r="O789" s="7" t="s">
        <v>170</v>
      </c>
      <c r="P789" s="7" t="s">
        <v>107</v>
      </c>
      <c r="Q789" s="7" t="s">
        <v>1859</v>
      </c>
      <c r="R789" s="7">
        <v>9000</v>
      </c>
      <c r="S789" s="7" t="s">
        <v>326</v>
      </c>
      <c r="T789" s="7" t="s">
        <v>1406</v>
      </c>
      <c r="AE789" s="7">
        <v>0</v>
      </c>
      <c r="AF789" s="7">
        <v>0</v>
      </c>
      <c r="AG789" s="7">
        <v>1</v>
      </c>
      <c r="AH789" s="7">
        <v>0</v>
      </c>
      <c r="AI789" s="7">
        <v>0</v>
      </c>
      <c r="AJ789" s="7">
        <v>0</v>
      </c>
      <c r="AK789" s="7">
        <v>0</v>
      </c>
      <c r="AL789" s="7">
        <v>0</v>
      </c>
      <c r="AM789" s="7">
        <v>0</v>
      </c>
      <c r="AN789" s="7" t="s">
        <v>83</v>
      </c>
      <c r="AO789" s="7">
        <v>0</v>
      </c>
      <c r="AP789" s="7">
        <v>18000</v>
      </c>
      <c r="AQ789" s="7">
        <v>9000</v>
      </c>
      <c r="AT789" s="7" t="s">
        <v>206</v>
      </c>
      <c r="AU789" s="7">
        <v>1432</v>
      </c>
      <c r="AV789" s="7">
        <v>0</v>
      </c>
      <c r="AW789" s="7">
        <v>0</v>
      </c>
      <c r="AX789" s="7">
        <v>0</v>
      </c>
      <c r="AY789" s="7">
        <v>0</v>
      </c>
    </row>
    <row r="790" spans="1:51" ht="13.5" customHeight="1" x14ac:dyDescent="0.25">
      <c r="A790" s="7" t="s">
        <v>1862</v>
      </c>
      <c r="B790" s="8"/>
      <c r="C790" s="8"/>
      <c r="D790" s="7" t="s">
        <v>83</v>
      </c>
      <c r="E790" s="7" t="s">
        <v>116</v>
      </c>
      <c r="F790" s="8"/>
      <c r="G790" s="8"/>
      <c r="H790" s="8"/>
      <c r="I790" s="8"/>
      <c r="J790" s="8"/>
      <c r="K790" s="8"/>
      <c r="L790" s="8"/>
      <c r="M790" s="8"/>
      <c r="N790" s="7">
        <v>5</v>
      </c>
      <c r="O790" s="7" t="s">
        <v>170</v>
      </c>
      <c r="P790" s="7" t="s">
        <v>107</v>
      </c>
      <c r="Q790" s="7" t="s">
        <v>1859</v>
      </c>
      <c r="R790" s="7">
        <v>16000</v>
      </c>
      <c r="S790" s="7" t="s">
        <v>326</v>
      </c>
      <c r="T790" s="7" t="s">
        <v>1406</v>
      </c>
      <c r="AE790" s="7">
        <v>0</v>
      </c>
      <c r="AF790" s="7">
        <v>0</v>
      </c>
      <c r="AG790" s="7">
        <v>1</v>
      </c>
      <c r="AH790" s="7">
        <v>0</v>
      </c>
      <c r="AI790" s="7">
        <v>0</v>
      </c>
      <c r="AJ790" s="7">
        <v>0</v>
      </c>
      <c r="AK790" s="7">
        <v>0</v>
      </c>
      <c r="AL790" s="7">
        <v>0</v>
      </c>
      <c r="AM790" s="7">
        <v>0</v>
      </c>
      <c r="AN790" s="7" t="s">
        <v>83</v>
      </c>
      <c r="AO790" s="7">
        <v>0</v>
      </c>
      <c r="AP790" s="7">
        <v>32000</v>
      </c>
      <c r="AQ790" s="7">
        <v>16000</v>
      </c>
      <c r="AT790" s="7" t="s">
        <v>206</v>
      </c>
      <c r="AU790" s="7">
        <v>1433</v>
      </c>
      <c r="AV790" s="7">
        <v>0</v>
      </c>
      <c r="AW790" s="7">
        <v>0</v>
      </c>
      <c r="AX790" s="7">
        <v>0</v>
      </c>
      <c r="AY790" s="7">
        <v>0</v>
      </c>
    </row>
    <row r="791" spans="1:51" ht="13.5" customHeight="1" x14ac:dyDescent="0.25">
      <c r="A791" s="7" t="s">
        <v>1863</v>
      </c>
      <c r="B791" s="8"/>
      <c r="C791" s="8"/>
      <c r="D791" s="7" t="s">
        <v>83</v>
      </c>
      <c r="E791" s="7" t="s">
        <v>116</v>
      </c>
      <c r="F791" s="8"/>
      <c r="G791" s="8"/>
      <c r="H791" s="8"/>
      <c r="I791" s="8"/>
      <c r="J791" s="8"/>
      <c r="K791" s="8"/>
      <c r="L791" s="8"/>
      <c r="M791" s="8"/>
      <c r="N791" s="7">
        <v>5</v>
      </c>
      <c r="O791" s="7" t="s">
        <v>170</v>
      </c>
      <c r="P791" s="7" t="s">
        <v>107</v>
      </c>
      <c r="Q791" s="7" t="s">
        <v>1859</v>
      </c>
      <c r="R791" s="7">
        <v>25000</v>
      </c>
      <c r="S791" s="7" t="s">
        <v>326</v>
      </c>
      <c r="T791" s="7" t="s">
        <v>1406</v>
      </c>
      <c r="AE791" s="7">
        <v>0</v>
      </c>
      <c r="AF791" s="7">
        <v>0</v>
      </c>
      <c r="AG791" s="7">
        <v>1</v>
      </c>
      <c r="AH791" s="7">
        <v>0</v>
      </c>
      <c r="AI791" s="7">
        <v>0</v>
      </c>
      <c r="AJ791" s="7">
        <v>0</v>
      </c>
      <c r="AK791" s="7">
        <v>0</v>
      </c>
      <c r="AL791" s="7">
        <v>0</v>
      </c>
      <c r="AM791" s="7">
        <v>0</v>
      </c>
      <c r="AN791" s="7" t="s">
        <v>83</v>
      </c>
      <c r="AO791" s="7">
        <v>0</v>
      </c>
      <c r="AP791" s="7">
        <v>50000</v>
      </c>
      <c r="AQ791" s="7">
        <v>25000</v>
      </c>
      <c r="AT791" s="7" t="s">
        <v>206</v>
      </c>
      <c r="AU791" s="7">
        <v>1434</v>
      </c>
      <c r="AV791" s="7">
        <v>0</v>
      </c>
      <c r="AW791" s="7">
        <v>0</v>
      </c>
      <c r="AX791" s="7">
        <v>0</v>
      </c>
      <c r="AY791" s="7">
        <v>0</v>
      </c>
    </row>
    <row r="792" spans="1:51" ht="13.5" customHeight="1" x14ac:dyDescent="0.25">
      <c r="A792" s="7" t="s">
        <v>1864</v>
      </c>
      <c r="B792" s="8"/>
      <c r="C792" s="8"/>
      <c r="D792" s="7" t="s">
        <v>83</v>
      </c>
      <c r="E792" s="7" t="s">
        <v>92</v>
      </c>
      <c r="F792" s="8"/>
      <c r="G792" s="8"/>
      <c r="H792" s="8"/>
      <c r="I792" s="8"/>
      <c r="J792" s="8"/>
      <c r="K792" s="8"/>
      <c r="L792" s="8"/>
      <c r="M792" s="8"/>
      <c r="N792" s="7">
        <v>3</v>
      </c>
      <c r="O792" s="7" t="s">
        <v>170</v>
      </c>
      <c r="P792" s="7" t="s">
        <v>107</v>
      </c>
      <c r="Q792" s="7" t="s">
        <v>1865</v>
      </c>
      <c r="R792" s="7">
        <v>2500</v>
      </c>
      <c r="S792" s="7" t="s">
        <v>326</v>
      </c>
      <c r="T792" s="7" t="s">
        <v>1406</v>
      </c>
      <c r="AE792" s="7">
        <v>0</v>
      </c>
      <c r="AF792" s="7">
        <v>0</v>
      </c>
      <c r="AG792" s="7">
        <v>0</v>
      </c>
      <c r="AH792" s="7">
        <v>0</v>
      </c>
      <c r="AI792" s="7">
        <v>0</v>
      </c>
      <c r="AJ792" s="7">
        <v>0</v>
      </c>
      <c r="AK792" s="7">
        <v>0</v>
      </c>
      <c r="AL792" s="7">
        <v>0</v>
      </c>
      <c r="AM792" s="7">
        <v>1</v>
      </c>
      <c r="AN792" s="7" t="s">
        <v>83</v>
      </c>
      <c r="AO792" s="7">
        <v>0</v>
      </c>
      <c r="AP792" s="7">
        <v>5000</v>
      </c>
      <c r="AQ792" s="7">
        <v>2500</v>
      </c>
      <c r="AT792" s="7" t="s">
        <v>206</v>
      </c>
      <c r="AU792" s="7">
        <v>1435</v>
      </c>
      <c r="AV792" s="7">
        <v>0</v>
      </c>
      <c r="AW792" s="7">
        <v>0</v>
      </c>
      <c r="AX792" s="7">
        <v>0</v>
      </c>
      <c r="AY792" s="7">
        <v>0</v>
      </c>
    </row>
    <row r="793" spans="1:51" ht="13.5" customHeight="1" x14ac:dyDescent="0.25">
      <c r="A793" s="7" t="s">
        <v>1866</v>
      </c>
      <c r="B793" s="8"/>
      <c r="C793" s="8"/>
      <c r="D793" s="7" t="s">
        <v>120</v>
      </c>
      <c r="E793" s="7" t="s">
        <v>126</v>
      </c>
      <c r="F793" s="8"/>
      <c r="G793" s="8"/>
      <c r="H793" s="8"/>
      <c r="I793" s="8"/>
      <c r="J793" s="8"/>
      <c r="K793" s="8"/>
      <c r="L793" s="8"/>
      <c r="M793" s="8"/>
      <c r="N793" s="7">
        <v>15</v>
      </c>
      <c r="O793" s="7" t="s">
        <v>170</v>
      </c>
      <c r="P793" s="7" t="s">
        <v>107</v>
      </c>
      <c r="Q793" s="7" t="s">
        <v>1867</v>
      </c>
      <c r="R793" s="7">
        <v>45000</v>
      </c>
      <c r="S793" s="7" t="s">
        <v>326</v>
      </c>
      <c r="T793" s="7" t="s">
        <v>1406</v>
      </c>
      <c r="AE793" s="7">
        <v>0</v>
      </c>
      <c r="AF793" s="7">
        <v>0</v>
      </c>
      <c r="AG793" s="7">
        <v>0</v>
      </c>
      <c r="AH793" s="7">
        <v>1</v>
      </c>
      <c r="AI793" s="7">
        <v>0</v>
      </c>
      <c r="AJ793" s="7">
        <v>0</v>
      </c>
      <c r="AK793" s="7">
        <v>0</v>
      </c>
      <c r="AL793" s="7">
        <v>0</v>
      </c>
      <c r="AM793" s="7">
        <v>0</v>
      </c>
      <c r="AN793" s="7" t="s">
        <v>120</v>
      </c>
      <c r="AO793" s="7">
        <v>0</v>
      </c>
      <c r="AP793" s="7">
        <v>90000</v>
      </c>
      <c r="AQ793" s="7">
        <v>45000</v>
      </c>
      <c r="AT793" s="7" t="s">
        <v>206</v>
      </c>
      <c r="AU793" s="7">
        <v>1436</v>
      </c>
      <c r="AV793" s="7">
        <v>0</v>
      </c>
      <c r="AW793" s="7">
        <v>0</v>
      </c>
      <c r="AX793" s="7">
        <v>0</v>
      </c>
      <c r="AY793" s="7">
        <v>0</v>
      </c>
    </row>
    <row r="794" spans="1:51" ht="13.5" customHeight="1" x14ac:dyDescent="0.25">
      <c r="A794" s="7" t="s">
        <v>1868</v>
      </c>
      <c r="B794" s="8"/>
      <c r="C794" s="8"/>
      <c r="D794" s="7" t="s">
        <v>120</v>
      </c>
      <c r="E794" s="7" t="s">
        <v>157</v>
      </c>
      <c r="F794" s="8"/>
      <c r="G794" s="8"/>
      <c r="H794" s="8"/>
      <c r="I794" s="8"/>
      <c r="J794" s="8"/>
      <c r="K794" s="8"/>
      <c r="L794" s="8"/>
      <c r="M794" s="8"/>
      <c r="N794" s="7">
        <v>13</v>
      </c>
      <c r="O794" s="7" t="s">
        <v>170</v>
      </c>
      <c r="P794" s="7" t="s">
        <v>107</v>
      </c>
      <c r="Q794" s="7" t="s">
        <v>1869</v>
      </c>
      <c r="R794" s="7">
        <v>7500</v>
      </c>
      <c r="S794" s="7" t="s">
        <v>326</v>
      </c>
      <c r="T794" s="7" t="s">
        <v>1406</v>
      </c>
      <c r="AE794" s="7">
        <v>0</v>
      </c>
      <c r="AF794" s="7">
        <v>0</v>
      </c>
      <c r="AG794" s="7">
        <v>0</v>
      </c>
      <c r="AH794" s="7">
        <v>0</v>
      </c>
      <c r="AI794" s="7">
        <v>0</v>
      </c>
      <c r="AJ794" s="7">
        <v>0</v>
      </c>
      <c r="AK794" s="7">
        <v>1</v>
      </c>
      <c r="AL794" s="7">
        <v>0</v>
      </c>
      <c r="AM794" s="7">
        <v>0</v>
      </c>
      <c r="AN794" s="7" t="s">
        <v>120</v>
      </c>
      <c r="AO794" s="7">
        <v>0</v>
      </c>
      <c r="AP794" s="7">
        <v>15000</v>
      </c>
      <c r="AQ794" s="7">
        <v>7500</v>
      </c>
      <c r="AT794" s="7" t="s">
        <v>206</v>
      </c>
      <c r="AU794" s="7">
        <v>1437</v>
      </c>
      <c r="AV794" s="7">
        <v>0</v>
      </c>
      <c r="AW794" s="7">
        <v>0</v>
      </c>
      <c r="AX794" s="7">
        <v>0</v>
      </c>
      <c r="AY794" s="7">
        <v>0</v>
      </c>
    </row>
    <row r="795" spans="1:51" ht="13.5" customHeight="1" x14ac:dyDescent="0.25">
      <c r="A795" s="7" t="s">
        <v>1870</v>
      </c>
      <c r="B795" s="8"/>
      <c r="C795" s="8"/>
      <c r="D795" s="7" t="s">
        <v>91</v>
      </c>
      <c r="E795" s="7" t="s">
        <v>126</v>
      </c>
      <c r="F795" s="8"/>
      <c r="G795" s="8"/>
      <c r="H795" s="8"/>
      <c r="I795" s="8"/>
      <c r="J795" s="8"/>
      <c r="K795" s="8"/>
      <c r="L795" s="8"/>
      <c r="M795" s="8"/>
      <c r="N795" s="7">
        <v>7</v>
      </c>
      <c r="O795" s="7" t="s">
        <v>170</v>
      </c>
      <c r="P795" s="7" t="s">
        <v>107</v>
      </c>
      <c r="Q795" s="7" t="s">
        <v>1871</v>
      </c>
      <c r="R795" s="7">
        <v>16800</v>
      </c>
      <c r="S795" s="7" t="s">
        <v>326</v>
      </c>
      <c r="T795" s="7" t="s">
        <v>1406</v>
      </c>
      <c r="AE795" s="7">
        <v>0</v>
      </c>
      <c r="AF795" s="7">
        <v>0</v>
      </c>
      <c r="AG795" s="7">
        <v>0</v>
      </c>
      <c r="AH795" s="7">
        <v>1</v>
      </c>
      <c r="AI795" s="7">
        <v>0</v>
      </c>
      <c r="AJ795" s="7">
        <v>0</v>
      </c>
      <c r="AK795" s="7">
        <v>0</v>
      </c>
      <c r="AL795" s="7">
        <v>0</v>
      </c>
      <c r="AM795" s="7">
        <v>0</v>
      </c>
      <c r="AN795" s="7" t="s">
        <v>91</v>
      </c>
      <c r="AO795" s="7">
        <v>0</v>
      </c>
      <c r="AP795" s="7">
        <v>33600</v>
      </c>
      <c r="AQ795" s="7">
        <v>16800</v>
      </c>
      <c r="AT795" s="7" t="s">
        <v>206</v>
      </c>
      <c r="AU795" s="7">
        <v>1438</v>
      </c>
      <c r="AV795" s="7">
        <v>0</v>
      </c>
      <c r="AW795" s="7">
        <v>0</v>
      </c>
      <c r="AX795" s="7">
        <v>0</v>
      </c>
      <c r="AY795" s="7">
        <v>0</v>
      </c>
    </row>
    <row r="796" spans="1:51" ht="13.5" customHeight="1" x14ac:dyDescent="0.25">
      <c r="A796" s="7" t="s">
        <v>1872</v>
      </c>
      <c r="B796" s="8"/>
      <c r="C796" s="8"/>
      <c r="D796" s="7" t="s">
        <v>91</v>
      </c>
      <c r="E796" s="7" t="s">
        <v>265</v>
      </c>
      <c r="F796" s="8"/>
      <c r="G796" s="8"/>
      <c r="H796" s="8"/>
      <c r="I796" s="8"/>
      <c r="J796" s="8"/>
      <c r="K796" s="8"/>
      <c r="L796" s="8"/>
      <c r="M796" s="8"/>
      <c r="N796" s="7">
        <v>11</v>
      </c>
      <c r="O796" s="7" t="s">
        <v>170</v>
      </c>
      <c r="P796" s="7" t="s">
        <v>107</v>
      </c>
      <c r="Q796" s="7" t="s">
        <v>1873</v>
      </c>
      <c r="R796" s="7">
        <v>5000</v>
      </c>
      <c r="S796" s="7" t="s">
        <v>326</v>
      </c>
      <c r="T796" s="7" t="s">
        <v>1406</v>
      </c>
      <c r="AE796" s="7">
        <v>0</v>
      </c>
      <c r="AF796" s="7">
        <v>0</v>
      </c>
      <c r="AG796" s="7">
        <v>0</v>
      </c>
      <c r="AH796" s="7">
        <v>0</v>
      </c>
      <c r="AI796" s="7">
        <v>0</v>
      </c>
      <c r="AJ796" s="7">
        <v>0</v>
      </c>
      <c r="AK796" s="7">
        <v>0</v>
      </c>
      <c r="AL796" s="7">
        <v>0</v>
      </c>
      <c r="AM796" s="7">
        <v>0</v>
      </c>
      <c r="AN796" s="7" t="s">
        <v>91</v>
      </c>
      <c r="AO796" s="7">
        <v>0</v>
      </c>
      <c r="AP796" s="7">
        <v>10000</v>
      </c>
      <c r="AQ796" s="7">
        <v>5000</v>
      </c>
      <c r="AT796" s="7" t="s">
        <v>206</v>
      </c>
      <c r="AU796" s="7">
        <v>1439</v>
      </c>
      <c r="AV796" s="7">
        <v>0</v>
      </c>
      <c r="AW796" s="7">
        <v>0</v>
      </c>
      <c r="AX796" s="7">
        <v>0</v>
      </c>
      <c r="AY796" s="7">
        <v>0</v>
      </c>
    </row>
    <row r="797" spans="1:51" ht="13.5" customHeight="1" x14ac:dyDescent="0.25">
      <c r="A797" s="7" t="s">
        <v>1874</v>
      </c>
      <c r="B797" s="8"/>
      <c r="C797" s="8"/>
      <c r="D797" s="7" t="s">
        <v>91</v>
      </c>
      <c r="E797" s="7" t="s">
        <v>265</v>
      </c>
      <c r="F797" s="8"/>
      <c r="G797" s="8"/>
      <c r="H797" s="8"/>
      <c r="I797" s="8"/>
      <c r="J797" s="8"/>
      <c r="K797" s="8"/>
      <c r="L797" s="8"/>
      <c r="M797" s="8"/>
      <c r="N797" s="7">
        <v>11</v>
      </c>
      <c r="O797" s="7" t="s">
        <v>170</v>
      </c>
      <c r="P797" s="7" t="s">
        <v>107</v>
      </c>
      <c r="Q797" s="7" t="s">
        <v>1873</v>
      </c>
      <c r="R797" s="7">
        <v>8000</v>
      </c>
      <c r="S797" s="7" t="s">
        <v>326</v>
      </c>
      <c r="T797" s="7" t="s">
        <v>1406</v>
      </c>
      <c r="AE797" s="7">
        <v>0</v>
      </c>
      <c r="AF797" s="7">
        <v>0</v>
      </c>
      <c r="AG797" s="7">
        <v>0</v>
      </c>
      <c r="AH797" s="7">
        <v>0</v>
      </c>
      <c r="AI797" s="7">
        <v>0</v>
      </c>
      <c r="AJ797" s="7">
        <v>0</v>
      </c>
      <c r="AK797" s="7">
        <v>0</v>
      </c>
      <c r="AL797" s="7">
        <v>0</v>
      </c>
      <c r="AM797" s="7">
        <v>0</v>
      </c>
      <c r="AN797" s="7" t="s">
        <v>91</v>
      </c>
      <c r="AO797" s="7">
        <v>0</v>
      </c>
      <c r="AP797" s="7">
        <v>16000</v>
      </c>
      <c r="AQ797" s="7">
        <v>8000</v>
      </c>
      <c r="AT797" s="7" t="s">
        <v>206</v>
      </c>
      <c r="AU797" s="7">
        <v>1440</v>
      </c>
      <c r="AV797" s="7">
        <v>0</v>
      </c>
      <c r="AW797" s="7">
        <v>0</v>
      </c>
      <c r="AX797" s="7">
        <v>0</v>
      </c>
      <c r="AY797" s="7">
        <v>0</v>
      </c>
    </row>
    <row r="798" spans="1:51" ht="13.5" customHeight="1" x14ac:dyDescent="0.25">
      <c r="A798" s="7" t="s">
        <v>1875</v>
      </c>
      <c r="B798" s="8"/>
      <c r="C798" s="8"/>
      <c r="D798" s="7" t="s">
        <v>91</v>
      </c>
      <c r="E798" s="7" t="s">
        <v>265</v>
      </c>
      <c r="F798" s="8"/>
      <c r="G798" s="8"/>
      <c r="H798" s="8"/>
      <c r="I798" s="8"/>
      <c r="J798" s="8"/>
      <c r="K798" s="8"/>
      <c r="L798" s="8"/>
      <c r="M798" s="8"/>
      <c r="N798" s="7">
        <v>11</v>
      </c>
      <c r="O798" s="7" t="s">
        <v>170</v>
      </c>
      <c r="P798" s="7" t="s">
        <v>107</v>
      </c>
      <c r="Q798" s="7" t="s">
        <v>1873</v>
      </c>
      <c r="R798" s="7">
        <v>12000</v>
      </c>
      <c r="S798" s="7" t="s">
        <v>326</v>
      </c>
      <c r="T798" s="7" t="s">
        <v>1406</v>
      </c>
      <c r="AE798" s="7">
        <v>0</v>
      </c>
      <c r="AF798" s="7">
        <v>0</v>
      </c>
      <c r="AG798" s="7">
        <v>0</v>
      </c>
      <c r="AH798" s="7">
        <v>0</v>
      </c>
      <c r="AI798" s="7">
        <v>0</v>
      </c>
      <c r="AJ798" s="7">
        <v>0</v>
      </c>
      <c r="AK798" s="7">
        <v>0</v>
      </c>
      <c r="AL798" s="7">
        <v>0</v>
      </c>
      <c r="AM798" s="7">
        <v>0</v>
      </c>
      <c r="AN798" s="7" t="s">
        <v>91</v>
      </c>
      <c r="AO798" s="7">
        <v>0</v>
      </c>
      <c r="AP798" s="7">
        <v>24000</v>
      </c>
      <c r="AQ798" s="7">
        <v>12000</v>
      </c>
      <c r="AT798" s="7" t="s">
        <v>206</v>
      </c>
      <c r="AU798" s="7">
        <v>1441</v>
      </c>
      <c r="AV798" s="7">
        <v>0</v>
      </c>
      <c r="AW798" s="7">
        <v>0</v>
      </c>
      <c r="AX798" s="7">
        <v>0</v>
      </c>
      <c r="AY798" s="7">
        <v>0</v>
      </c>
    </row>
    <row r="799" spans="1:51" ht="13.5" customHeight="1" x14ac:dyDescent="0.25">
      <c r="A799" s="7" t="s">
        <v>1876</v>
      </c>
      <c r="B799" s="8"/>
      <c r="C799" s="8"/>
      <c r="D799" s="7" t="s">
        <v>83</v>
      </c>
      <c r="E799" s="7" t="s">
        <v>92</v>
      </c>
      <c r="F799" s="8"/>
      <c r="G799" s="8"/>
      <c r="H799" s="8"/>
      <c r="I799" s="8"/>
      <c r="J799" s="8"/>
      <c r="K799" s="8"/>
      <c r="L799" s="8"/>
      <c r="M799" s="8"/>
      <c r="N799" s="7">
        <v>1</v>
      </c>
      <c r="O799" s="7" t="s">
        <v>170</v>
      </c>
      <c r="P799" s="7" t="s">
        <v>107</v>
      </c>
      <c r="Q799" s="7" t="s">
        <v>1877</v>
      </c>
      <c r="R799" s="7">
        <v>3000</v>
      </c>
      <c r="S799" s="7" t="s">
        <v>326</v>
      </c>
      <c r="T799" s="7" t="s">
        <v>1406</v>
      </c>
      <c r="AE799" s="7">
        <v>0</v>
      </c>
      <c r="AF799" s="7">
        <v>0</v>
      </c>
      <c r="AG799" s="7">
        <v>0</v>
      </c>
      <c r="AH799" s="7">
        <v>0</v>
      </c>
      <c r="AI799" s="7">
        <v>0</v>
      </c>
      <c r="AJ799" s="7">
        <v>0</v>
      </c>
      <c r="AK799" s="7">
        <v>0</v>
      </c>
      <c r="AL799" s="7">
        <v>0</v>
      </c>
      <c r="AM799" s="7">
        <v>1</v>
      </c>
      <c r="AN799" s="7" t="s">
        <v>83</v>
      </c>
      <c r="AO799" s="7">
        <v>0</v>
      </c>
      <c r="AP799" s="7">
        <v>6000</v>
      </c>
      <c r="AQ799" s="7">
        <v>3000</v>
      </c>
      <c r="AT799" s="7" t="s">
        <v>206</v>
      </c>
      <c r="AU799" s="7">
        <v>1442</v>
      </c>
      <c r="AV799" s="7">
        <v>0</v>
      </c>
      <c r="AW799" s="7">
        <v>0</v>
      </c>
      <c r="AX799" s="7">
        <v>0</v>
      </c>
      <c r="AY799" s="7">
        <v>0</v>
      </c>
    </row>
    <row r="800" spans="1:51" ht="13.5" customHeight="1" x14ac:dyDescent="0.25">
      <c r="A800" s="7" t="s">
        <v>1878</v>
      </c>
      <c r="B800" s="8"/>
      <c r="C800" s="8"/>
      <c r="D800" s="7" t="s">
        <v>120</v>
      </c>
      <c r="E800" s="7" t="s">
        <v>157</v>
      </c>
      <c r="F800" s="8"/>
      <c r="G800" s="8"/>
      <c r="H800" s="8"/>
      <c r="I800" s="8"/>
      <c r="J800" s="8"/>
      <c r="K800" s="8"/>
      <c r="L800" s="8"/>
      <c r="M800" s="8"/>
      <c r="N800" s="7">
        <v>12</v>
      </c>
      <c r="O800" s="7" t="s">
        <v>170</v>
      </c>
      <c r="P800" s="7" t="s">
        <v>107</v>
      </c>
      <c r="Q800" s="7" t="s">
        <v>1879</v>
      </c>
      <c r="R800" s="7">
        <v>25000</v>
      </c>
      <c r="S800" s="7" t="s">
        <v>326</v>
      </c>
      <c r="T800" s="7" t="s">
        <v>1406</v>
      </c>
      <c r="AE800" s="7">
        <v>0</v>
      </c>
      <c r="AF800" s="7">
        <v>0</v>
      </c>
      <c r="AG800" s="7">
        <v>0</v>
      </c>
      <c r="AH800" s="7">
        <v>0</v>
      </c>
      <c r="AI800" s="7">
        <v>0</v>
      </c>
      <c r="AJ800" s="7">
        <v>0</v>
      </c>
      <c r="AK800" s="7">
        <v>1</v>
      </c>
      <c r="AL800" s="7">
        <v>0</v>
      </c>
      <c r="AM800" s="7">
        <v>0</v>
      </c>
      <c r="AN800" s="7" t="s">
        <v>120</v>
      </c>
      <c r="AO800" s="7">
        <v>0</v>
      </c>
      <c r="AP800" s="7">
        <v>50000</v>
      </c>
      <c r="AQ800" s="7">
        <v>25000</v>
      </c>
      <c r="AT800" s="7" t="s">
        <v>206</v>
      </c>
      <c r="AU800" s="7">
        <v>1443</v>
      </c>
      <c r="AV800" s="7">
        <v>0</v>
      </c>
      <c r="AW800" s="7">
        <v>0</v>
      </c>
      <c r="AX800" s="7">
        <v>0</v>
      </c>
      <c r="AY800" s="7">
        <v>0</v>
      </c>
    </row>
    <row r="801" spans="1:51" ht="13.5" customHeight="1" x14ac:dyDescent="0.25">
      <c r="A801" s="7" t="s">
        <v>1880</v>
      </c>
      <c r="B801" s="7">
        <v>1500</v>
      </c>
      <c r="C801" s="7" t="s">
        <v>1881</v>
      </c>
      <c r="D801" s="10" t="s">
        <v>91</v>
      </c>
      <c r="E801" s="10" t="s">
        <v>107</v>
      </c>
      <c r="F801" s="11"/>
      <c r="G801" s="13"/>
      <c r="H801" s="11"/>
      <c r="I801" s="11"/>
      <c r="J801" s="11"/>
      <c r="K801" s="11"/>
      <c r="L801" s="11"/>
      <c r="M801" s="8"/>
      <c r="N801" s="7">
        <v>7</v>
      </c>
      <c r="O801" s="7" t="s">
        <v>170</v>
      </c>
      <c r="P801" s="7" t="s">
        <v>107</v>
      </c>
      <c r="Q801" s="7" t="s">
        <v>1882</v>
      </c>
      <c r="R801" s="7">
        <v>750</v>
      </c>
      <c r="S801" s="7" t="s">
        <v>326</v>
      </c>
      <c r="T801" s="7" t="s">
        <v>1406</v>
      </c>
      <c r="AE801" s="7">
        <v>0</v>
      </c>
      <c r="AF801" s="7">
        <v>0</v>
      </c>
      <c r="AG801" s="7">
        <v>0</v>
      </c>
      <c r="AH801" s="7">
        <v>0</v>
      </c>
      <c r="AI801" s="7">
        <v>0</v>
      </c>
      <c r="AJ801" s="7">
        <v>0</v>
      </c>
      <c r="AK801" s="7">
        <v>0</v>
      </c>
      <c r="AL801" s="7">
        <v>0</v>
      </c>
      <c r="AM801" s="7">
        <v>0</v>
      </c>
      <c r="AN801" s="7" t="s">
        <v>120</v>
      </c>
      <c r="AO801" s="7">
        <v>0</v>
      </c>
      <c r="AP801" s="7">
        <v>1500</v>
      </c>
      <c r="AQ801" s="7">
        <v>750</v>
      </c>
      <c r="AT801" s="7" t="s">
        <v>206</v>
      </c>
      <c r="AU801" s="7">
        <v>1444</v>
      </c>
      <c r="AV801" s="7">
        <v>0</v>
      </c>
      <c r="AW801" s="7">
        <v>0</v>
      </c>
      <c r="AX801" s="7">
        <v>0</v>
      </c>
      <c r="AY801" s="7">
        <v>0</v>
      </c>
    </row>
    <row r="802" spans="1:51" ht="13.5" customHeight="1" x14ac:dyDescent="0.25">
      <c r="A802" s="7" t="s">
        <v>1883</v>
      </c>
      <c r="B802" s="7">
        <v>6000</v>
      </c>
      <c r="C802" s="7" t="s">
        <v>1881</v>
      </c>
      <c r="D802" s="10" t="s">
        <v>91</v>
      </c>
      <c r="E802" s="10" t="s">
        <v>107</v>
      </c>
      <c r="F802" s="11"/>
      <c r="G802" s="13"/>
      <c r="H802" s="11"/>
      <c r="I802" s="11"/>
      <c r="J802" s="11"/>
      <c r="K802" s="11"/>
      <c r="L802" s="11"/>
      <c r="M802" s="8"/>
      <c r="N802" s="7">
        <v>7</v>
      </c>
      <c r="O802" s="7" t="s">
        <v>170</v>
      </c>
      <c r="P802" s="7" t="s">
        <v>107</v>
      </c>
      <c r="Q802" s="7" t="s">
        <v>1882</v>
      </c>
      <c r="R802" s="7">
        <v>3000</v>
      </c>
      <c r="S802" s="7" t="s">
        <v>326</v>
      </c>
      <c r="T802" s="7" t="s">
        <v>1406</v>
      </c>
      <c r="AE802" s="7">
        <v>0</v>
      </c>
      <c r="AF802" s="7">
        <v>0</v>
      </c>
      <c r="AG802" s="7">
        <v>0</v>
      </c>
      <c r="AH802" s="7">
        <v>0</v>
      </c>
      <c r="AI802" s="7">
        <v>0</v>
      </c>
      <c r="AJ802" s="7">
        <v>0</v>
      </c>
      <c r="AK802" s="7">
        <v>0</v>
      </c>
      <c r="AL802" s="7">
        <v>0</v>
      </c>
      <c r="AM802" s="7">
        <v>0</v>
      </c>
      <c r="AN802" s="7" t="s">
        <v>120</v>
      </c>
      <c r="AO802" s="7">
        <v>0</v>
      </c>
      <c r="AP802" s="7">
        <v>6000</v>
      </c>
      <c r="AQ802" s="7">
        <v>3000</v>
      </c>
      <c r="AT802" s="7" t="s">
        <v>206</v>
      </c>
      <c r="AU802" s="7">
        <v>1445</v>
      </c>
      <c r="AV802" s="7">
        <v>0</v>
      </c>
      <c r="AW802" s="7">
        <v>0</v>
      </c>
      <c r="AX802" s="7">
        <v>0</v>
      </c>
      <c r="AY802" s="7">
        <v>0</v>
      </c>
    </row>
    <row r="803" spans="1:51" ht="13.5" customHeight="1" x14ac:dyDescent="0.25">
      <c r="A803" s="7" t="s">
        <v>1884</v>
      </c>
      <c r="B803" s="7">
        <v>13500</v>
      </c>
      <c r="C803" s="7" t="s">
        <v>1881</v>
      </c>
      <c r="D803" s="10" t="s">
        <v>91</v>
      </c>
      <c r="E803" s="10" t="s">
        <v>107</v>
      </c>
      <c r="F803" s="11"/>
      <c r="G803" s="13"/>
      <c r="H803" s="11"/>
      <c r="I803" s="11"/>
      <c r="J803" s="11"/>
      <c r="K803" s="11"/>
      <c r="L803" s="11"/>
      <c r="M803" s="8"/>
      <c r="N803" s="7">
        <v>7</v>
      </c>
      <c r="O803" s="7" t="s">
        <v>170</v>
      </c>
      <c r="P803" s="7" t="s">
        <v>107</v>
      </c>
      <c r="Q803" s="7" t="s">
        <v>1882</v>
      </c>
      <c r="R803" s="7">
        <v>6750</v>
      </c>
      <c r="S803" s="7" t="s">
        <v>326</v>
      </c>
      <c r="T803" s="7" t="s">
        <v>1406</v>
      </c>
      <c r="AE803" s="7">
        <v>0</v>
      </c>
      <c r="AF803" s="7">
        <v>0</v>
      </c>
      <c r="AG803" s="7">
        <v>0</v>
      </c>
      <c r="AH803" s="7">
        <v>0</v>
      </c>
      <c r="AI803" s="7">
        <v>0</v>
      </c>
      <c r="AJ803" s="7">
        <v>0</v>
      </c>
      <c r="AK803" s="7">
        <v>0</v>
      </c>
      <c r="AL803" s="7">
        <v>0</v>
      </c>
      <c r="AM803" s="7">
        <v>0</v>
      </c>
      <c r="AN803" s="7" t="s">
        <v>120</v>
      </c>
      <c r="AO803" s="7">
        <v>0</v>
      </c>
      <c r="AP803" s="7">
        <v>13500</v>
      </c>
      <c r="AQ803" s="7">
        <v>6750</v>
      </c>
      <c r="AT803" s="7" t="s">
        <v>206</v>
      </c>
      <c r="AU803" s="7">
        <v>1446</v>
      </c>
      <c r="AV803" s="7">
        <v>0</v>
      </c>
      <c r="AW803" s="7">
        <v>0</v>
      </c>
      <c r="AX803" s="7">
        <v>0</v>
      </c>
      <c r="AY803" s="7">
        <v>0</v>
      </c>
    </row>
    <row r="804" spans="1:51" ht="13.5" customHeight="1" x14ac:dyDescent="0.25">
      <c r="A804" s="7" t="s">
        <v>1885</v>
      </c>
      <c r="B804" s="7">
        <v>24000</v>
      </c>
      <c r="C804" s="7" t="s">
        <v>1881</v>
      </c>
      <c r="D804" s="10" t="s">
        <v>91</v>
      </c>
      <c r="E804" s="10" t="s">
        <v>107</v>
      </c>
      <c r="F804" s="11"/>
      <c r="G804" s="13"/>
      <c r="H804" s="11"/>
      <c r="I804" s="11"/>
      <c r="J804" s="11"/>
      <c r="K804" s="11"/>
      <c r="L804" s="11"/>
      <c r="M804" s="8"/>
      <c r="N804" s="7">
        <v>7</v>
      </c>
      <c r="O804" s="7" t="s">
        <v>170</v>
      </c>
      <c r="P804" s="7" t="s">
        <v>107</v>
      </c>
      <c r="Q804" s="7" t="s">
        <v>1882</v>
      </c>
      <c r="R804" s="7">
        <v>12000</v>
      </c>
      <c r="S804" s="7" t="s">
        <v>326</v>
      </c>
      <c r="T804" s="7" t="s">
        <v>1406</v>
      </c>
      <c r="AE804" s="7">
        <v>0</v>
      </c>
      <c r="AF804" s="7">
        <v>0</v>
      </c>
      <c r="AG804" s="7">
        <v>0</v>
      </c>
      <c r="AH804" s="7">
        <v>0</v>
      </c>
      <c r="AI804" s="7">
        <v>0</v>
      </c>
      <c r="AJ804" s="7">
        <v>0</v>
      </c>
      <c r="AK804" s="7">
        <v>0</v>
      </c>
      <c r="AL804" s="7">
        <v>0</v>
      </c>
      <c r="AM804" s="7">
        <v>0</v>
      </c>
      <c r="AN804" s="7" t="s">
        <v>120</v>
      </c>
      <c r="AO804" s="7">
        <v>0</v>
      </c>
      <c r="AP804" s="7">
        <v>24000</v>
      </c>
      <c r="AQ804" s="7">
        <v>12000</v>
      </c>
      <c r="AT804" s="7" t="s">
        <v>206</v>
      </c>
      <c r="AU804" s="7">
        <v>1447</v>
      </c>
      <c r="AV804" s="7">
        <v>0</v>
      </c>
      <c r="AW804" s="7">
        <v>0</v>
      </c>
      <c r="AX804" s="7">
        <v>0</v>
      </c>
      <c r="AY804" s="7">
        <v>0</v>
      </c>
    </row>
    <row r="805" spans="1:51" ht="13.5" customHeight="1" x14ac:dyDescent="0.25">
      <c r="A805" s="7" t="s">
        <v>1886</v>
      </c>
      <c r="B805" s="8"/>
      <c r="C805" s="8"/>
      <c r="D805" s="7" t="s">
        <v>91</v>
      </c>
      <c r="E805" s="7" t="s">
        <v>157</v>
      </c>
      <c r="F805" s="8"/>
      <c r="G805" s="8"/>
      <c r="H805" s="8"/>
      <c r="I805" s="8"/>
      <c r="J805" s="8"/>
      <c r="K805" s="8"/>
      <c r="L805" s="8"/>
      <c r="M805" s="8"/>
      <c r="N805" s="7">
        <v>9</v>
      </c>
      <c r="O805" s="7" t="s">
        <v>170</v>
      </c>
      <c r="P805" s="7" t="s">
        <v>107</v>
      </c>
      <c r="Q805" s="7" t="s">
        <v>1806</v>
      </c>
      <c r="R805" s="7">
        <v>25000</v>
      </c>
      <c r="S805" s="7" t="s">
        <v>326</v>
      </c>
      <c r="T805" s="7" t="s">
        <v>1406</v>
      </c>
      <c r="AE805" s="7">
        <v>0</v>
      </c>
      <c r="AF805" s="7">
        <v>0</v>
      </c>
      <c r="AG805" s="7">
        <v>0</v>
      </c>
      <c r="AH805" s="7">
        <v>0</v>
      </c>
      <c r="AI805" s="7">
        <v>0</v>
      </c>
      <c r="AJ805" s="7">
        <v>0</v>
      </c>
      <c r="AK805" s="7">
        <v>1</v>
      </c>
      <c r="AL805" s="7">
        <v>0</v>
      </c>
      <c r="AM805" s="7">
        <v>0</v>
      </c>
      <c r="AN805" s="7" t="s">
        <v>91</v>
      </c>
      <c r="AO805" s="7">
        <v>0</v>
      </c>
      <c r="AP805" s="7">
        <v>50000</v>
      </c>
      <c r="AQ805" s="7">
        <v>25000</v>
      </c>
      <c r="AT805" s="7" t="s">
        <v>206</v>
      </c>
      <c r="AU805" s="7">
        <v>1448</v>
      </c>
      <c r="AV805" s="7">
        <v>0</v>
      </c>
      <c r="AW805" s="7">
        <v>0</v>
      </c>
      <c r="AX805" s="7">
        <v>0</v>
      </c>
      <c r="AY805" s="7">
        <v>0</v>
      </c>
    </row>
    <row r="806" spans="1:51" ht="13.5" customHeight="1" x14ac:dyDescent="0.25">
      <c r="A806" s="7" t="s">
        <v>1887</v>
      </c>
      <c r="B806" s="8"/>
      <c r="C806" s="8"/>
      <c r="D806" s="7" t="s">
        <v>120</v>
      </c>
      <c r="E806" s="7" t="s">
        <v>157</v>
      </c>
      <c r="F806" s="8"/>
      <c r="G806" s="8"/>
      <c r="H806" s="8"/>
      <c r="I806" s="8"/>
      <c r="J806" s="8"/>
      <c r="K806" s="8"/>
      <c r="L806" s="8"/>
      <c r="M806" s="8"/>
      <c r="N806" s="7">
        <v>17</v>
      </c>
      <c r="O806" s="7" t="s">
        <v>170</v>
      </c>
      <c r="P806" s="7" t="s">
        <v>107</v>
      </c>
      <c r="Q806" s="7" t="s">
        <v>1806</v>
      </c>
      <c r="R806" s="7">
        <v>100000</v>
      </c>
      <c r="S806" s="7" t="s">
        <v>326</v>
      </c>
      <c r="T806" s="7" t="s">
        <v>1406</v>
      </c>
      <c r="AE806" s="7">
        <v>0</v>
      </c>
      <c r="AF806" s="7">
        <v>0</v>
      </c>
      <c r="AG806" s="7">
        <v>0</v>
      </c>
      <c r="AH806" s="7">
        <v>0</v>
      </c>
      <c r="AI806" s="7">
        <v>0</v>
      </c>
      <c r="AJ806" s="7">
        <v>0</v>
      </c>
      <c r="AK806" s="7">
        <v>1</v>
      </c>
      <c r="AL806" s="7">
        <v>0</v>
      </c>
      <c r="AM806" s="7">
        <v>0</v>
      </c>
      <c r="AN806" s="7" t="s">
        <v>120</v>
      </c>
      <c r="AO806" s="7">
        <v>0</v>
      </c>
      <c r="AP806" s="7">
        <v>200000</v>
      </c>
      <c r="AQ806" s="7">
        <v>100000</v>
      </c>
      <c r="AT806" s="7" t="s">
        <v>206</v>
      </c>
      <c r="AU806" s="7">
        <v>1449</v>
      </c>
      <c r="AV806" s="7">
        <v>0</v>
      </c>
      <c r="AW806" s="7">
        <v>0</v>
      </c>
      <c r="AX806" s="7">
        <v>0</v>
      </c>
      <c r="AY806" s="7">
        <v>0</v>
      </c>
    </row>
    <row r="807" spans="1:51" ht="13.5" customHeight="1" x14ac:dyDescent="0.25">
      <c r="A807" s="7" t="s">
        <v>1888</v>
      </c>
      <c r="B807" s="8"/>
      <c r="C807" s="8"/>
      <c r="D807" s="7" t="s">
        <v>83</v>
      </c>
      <c r="E807" s="7" t="s">
        <v>157</v>
      </c>
      <c r="F807" s="8"/>
      <c r="G807" s="8"/>
      <c r="H807" s="8"/>
      <c r="I807" s="8"/>
      <c r="J807" s="8"/>
      <c r="K807" s="8"/>
      <c r="L807" s="8"/>
      <c r="M807" s="8"/>
      <c r="N807" s="7">
        <v>5</v>
      </c>
      <c r="O807" s="7" t="s">
        <v>170</v>
      </c>
      <c r="P807" s="7" t="s">
        <v>107</v>
      </c>
      <c r="Q807" s="7" t="s">
        <v>1806</v>
      </c>
      <c r="R807" s="7">
        <v>9000</v>
      </c>
      <c r="S807" s="7" t="s">
        <v>326</v>
      </c>
      <c r="T807" s="7" t="s">
        <v>1406</v>
      </c>
      <c r="AE807" s="7">
        <v>0</v>
      </c>
      <c r="AF807" s="7">
        <v>0</v>
      </c>
      <c r="AG807" s="7">
        <v>0</v>
      </c>
      <c r="AH807" s="7">
        <v>0</v>
      </c>
      <c r="AI807" s="7">
        <v>0</v>
      </c>
      <c r="AJ807" s="7">
        <v>0</v>
      </c>
      <c r="AK807" s="7">
        <v>1</v>
      </c>
      <c r="AL807" s="7">
        <v>0</v>
      </c>
      <c r="AM807" s="7">
        <v>0</v>
      </c>
      <c r="AN807" s="7" t="s">
        <v>83</v>
      </c>
      <c r="AO807" s="7">
        <v>0</v>
      </c>
      <c r="AP807" s="7">
        <v>18000</v>
      </c>
      <c r="AQ807" s="7">
        <v>9000</v>
      </c>
      <c r="AT807" s="7" t="s">
        <v>206</v>
      </c>
      <c r="AU807" s="7">
        <v>1450</v>
      </c>
      <c r="AV807" s="7">
        <v>0</v>
      </c>
      <c r="AW807" s="7">
        <v>0</v>
      </c>
      <c r="AX807" s="7">
        <v>0</v>
      </c>
      <c r="AY807" s="7">
        <v>0</v>
      </c>
    </row>
    <row r="808" spans="1:51" ht="13.5" customHeight="1" x14ac:dyDescent="0.25">
      <c r="A808" s="7" t="s">
        <v>1889</v>
      </c>
      <c r="B808" s="8"/>
      <c r="C808" s="8"/>
      <c r="D808" s="7" t="s">
        <v>120</v>
      </c>
      <c r="E808" s="7" t="s">
        <v>116</v>
      </c>
      <c r="F808" s="8"/>
      <c r="G808" s="8"/>
      <c r="H808" s="8"/>
      <c r="I808" s="8"/>
      <c r="J808" s="8"/>
      <c r="K808" s="8"/>
      <c r="L808" s="8"/>
      <c r="M808" s="8"/>
      <c r="N808" s="7">
        <v>13</v>
      </c>
      <c r="O808" s="7" t="s">
        <v>170</v>
      </c>
      <c r="P808" s="7" t="s">
        <v>107</v>
      </c>
      <c r="Q808" s="7" t="s">
        <v>1890</v>
      </c>
      <c r="R808" s="7">
        <v>50000</v>
      </c>
      <c r="S808" s="7" t="s">
        <v>326</v>
      </c>
      <c r="T808" s="7" t="s">
        <v>1406</v>
      </c>
      <c r="AE808" s="7">
        <v>0</v>
      </c>
      <c r="AF808" s="7">
        <v>0</v>
      </c>
      <c r="AG808" s="7">
        <v>1</v>
      </c>
      <c r="AH808" s="7">
        <v>0</v>
      </c>
      <c r="AI808" s="7">
        <v>0</v>
      </c>
      <c r="AJ808" s="7">
        <v>0</v>
      </c>
      <c r="AK808" s="7">
        <v>0</v>
      </c>
      <c r="AL808" s="7">
        <v>0</v>
      </c>
      <c r="AM808" s="7">
        <v>0</v>
      </c>
      <c r="AN808" s="7" t="s">
        <v>120</v>
      </c>
      <c r="AO808" s="7">
        <v>0</v>
      </c>
      <c r="AP808" s="7">
        <v>100000</v>
      </c>
      <c r="AQ808" s="7">
        <v>50000</v>
      </c>
      <c r="AT808" s="7" t="s">
        <v>206</v>
      </c>
      <c r="AU808" s="7">
        <v>1451</v>
      </c>
      <c r="AV808" s="7">
        <v>0</v>
      </c>
      <c r="AW808" s="7">
        <v>0</v>
      </c>
      <c r="AX808" s="7">
        <v>0</v>
      </c>
      <c r="AY808" s="7">
        <v>0</v>
      </c>
    </row>
    <row r="809" spans="1:51" ht="13.5" customHeight="1" x14ac:dyDescent="0.25">
      <c r="A809" s="7" t="s">
        <v>1891</v>
      </c>
      <c r="B809" s="8"/>
      <c r="C809" s="8"/>
      <c r="D809" s="7" t="s">
        <v>91</v>
      </c>
      <c r="E809" s="7" t="s">
        <v>84</v>
      </c>
      <c r="F809" s="8"/>
      <c r="G809" s="8"/>
      <c r="H809" s="8"/>
      <c r="I809" s="8"/>
      <c r="J809" s="8"/>
      <c r="K809" s="8"/>
      <c r="L809" s="8"/>
      <c r="M809" s="8"/>
      <c r="N809" s="7">
        <v>7</v>
      </c>
      <c r="O809" s="7" t="s">
        <v>170</v>
      </c>
      <c r="P809" s="7" t="s">
        <v>107</v>
      </c>
      <c r="Q809" s="7" t="s">
        <v>1892</v>
      </c>
      <c r="R809" s="7">
        <v>4000</v>
      </c>
      <c r="S809" s="7" t="s">
        <v>326</v>
      </c>
      <c r="T809" s="7" t="s">
        <v>1406</v>
      </c>
      <c r="AE809" s="7">
        <v>0</v>
      </c>
      <c r="AF809" s="7">
        <v>0</v>
      </c>
      <c r="AG809" s="7">
        <v>0</v>
      </c>
      <c r="AH809" s="7">
        <v>0</v>
      </c>
      <c r="AI809" s="7">
        <v>0</v>
      </c>
      <c r="AJ809" s="7">
        <v>0</v>
      </c>
      <c r="AK809" s="7">
        <v>0</v>
      </c>
      <c r="AL809" s="7">
        <v>1</v>
      </c>
      <c r="AM809" s="7">
        <v>0</v>
      </c>
      <c r="AN809" s="7" t="s">
        <v>91</v>
      </c>
      <c r="AO809" s="7">
        <v>0</v>
      </c>
      <c r="AP809" s="7">
        <v>8000</v>
      </c>
      <c r="AQ809" s="7">
        <v>4000</v>
      </c>
      <c r="AT809" s="7" t="s">
        <v>206</v>
      </c>
      <c r="AU809" s="7">
        <v>1452</v>
      </c>
      <c r="AV809" s="7">
        <v>0</v>
      </c>
      <c r="AW809" s="7">
        <v>0</v>
      </c>
      <c r="AX809" s="7">
        <v>0</v>
      </c>
      <c r="AY809" s="7">
        <v>0</v>
      </c>
    </row>
    <row r="810" spans="1:51" ht="13.5" customHeight="1" x14ac:dyDescent="0.25">
      <c r="A810" s="7" t="s">
        <v>1893</v>
      </c>
      <c r="B810" s="8"/>
      <c r="C810" s="8"/>
      <c r="D810" s="7" t="s">
        <v>83</v>
      </c>
      <c r="E810" s="7" t="s">
        <v>126</v>
      </c>
      <c r="F810" s="8"/>
      <c r="G810" s="8"/>
      <c r="H810" s="8"/>
      <c r="I810" s="8"/>
      <c r="J810" s="8"/>
      <c r="K810" s="8"/>
      <c r="L810" s="8"/>
      <c r="M810" s="8"/>
      <c r="N810" s="7">
        <v>5</v>
      </c>
      <c r="O810" s="7" t="s">
        <v>170</v>
      </c>
      <c r="P810" s="7" t="s">
        <v>107</v>
      </c>
      <c r="Q810" s="7" t="s">
        <v>1894</v>
      </c>
      <c r="R810" s="7">
        <v>1250</v>
      </c>
      <c r="S810" s="7" t="s">
        <v>326</v>
      </c>
      <c r="T810" s="7" t="s">
        <v>1406</v>
      </c>
      <c r="AE810" s="7">
        <v>0</v>
      </c>
      <c r="AF810" s="7">
        <v>0</v>
      </c>
      <c r="AG810" s="7">
        <v>0</v>
      </c>
      <c r="AH810" s="7">
        <v>1</v>
      </c>
      <c r="AI810" s="7">
        <v>0</v>
      </c>
      <c r="AJ810" s="7">
        <v>0</v>
      </c>
      <c r="AK810" s="7">
        <v>0</v>
      </c>
      <c r="AL810" s="7">
        <v>0</v>
      </c>
      <c r="AM810" s="7">
        <v>0</v>
      </c>
      <c r="AN810" s="7" t="s">
        <v>83</v>
      </c>
      <c r="AO810" s="7">
        <v>0</v>
      </c>
      <c r="AP810" s="7">
        <v>2500</v>
      </c>
      <c r="AQ810" s="7">
        <v>1250</v>
      </c>
      <c r="AT810" s="7" t="s">
        <v>206</v>
      </c>
      <c r="AU810" s="7">
        <v>1453</v>
      </c>
      <c r="AV810" s="7">
        <v>0</v>
      </c>
      <c r="AW810" s="7">
        <v>0</v>
      </c>
      <c r="AX810" s="7">
        <v>0</v>
      </c>
      <c r="AY810" s="7">
        <v>0</v>
      </c>
    </row>
    <row r="811" spans="1:51" ht="13.5" customHeight="1" x14ac:dyDescent="0.25">
      <c r="A811" s="7" t="s">
        <v>1895</v>
      </c>
      <c r="B811" s="8"/>
      <c r="C811" s="8"/>
      <c r="D811" s="7" t="s">
        <v>83</v>
      </c>
      <c r="E811" s="7" t="s">
        <v>92</v>
      </c>
      <c r="F811" s="8"/>
      <c r="G811" s="8"/>
      <c r="H811" s="8"/>
      <c r="I811" s="8"/>
      <c r="J811" s="8"/>
      <c r="K811" s="8"/>
      <c r="L811" s="8"/>
      <c r="M811" s="8"/>
      <c r="N811" s="7">
        <v>5</v>
      </c>
      <c r="O811" s="7" t="s">
        <v>170</v>
      </c>
      <c r="P811" s="7" t="s">
        <v>107</v>
      </c>
      <c r="Q811" s="7" t="s">
        <v>1896</v>
      </c>
      <c r="R811" s="7">
        <v>3000</v>
      </c>
      <c r="S811" s="7" t="s">
        <v>326</v>
      </c>
      <c r="T811" s="7" t="s">
        <v>1406</v>
      </c>
      <c r="AE811" s="7">
        <v>0</v>
      </c>
      <c r="AF811" s="7">
        <v>0</v>
      </c>
      <c r="AG811" s="7">
        <v>0</v>
      </c>
      <c r="AH811" s="7">
        <v>0</v>
      </c>
      <c r="AI811" s="7">
        <v>0</v>
      </c>
      <c r="AJ811" s="7">
        <v>0</v>
      </c>
      <c r="AK811" s="7">
        <v>0</v>
      </c>
      <c r="AL811" s="7">
        <v>0</v>
      </c>
      <c r="AM811" s="7">
        <v>1</v>
      </c>
      <c r="AN811" s="7" t="s">
        <v>83</v>
      </c>
      <c r="AO811" s="7">
        <v>0</v>
      </c>
      <c r="AP811" s="7">
        <v>6000</v>
      </c>
      <c r="AQ811" s="7">
        <v>3000</v>
      </c>
      <c r="AT811" s="7" t="s">
        <v>206</v>
      </c>
      <c r="AU811" s="7">
        <v>1454</v>
      </c>
      <c r="AV811" s="7">
        <v>0</v>
      </c>
      <c r="AW811" s="7">
        <v>0</v>
      </c>
      <c r="AX811" s="7">
        <v>0</v>
      </c>
      <c r="AY811" s="7">
        <v>0</v>
      </c>
    </row>
    <row r="812" spans="1:51" ht="13.5" customHeight="1" x14ac:dyDescent="0.25">
      <c r="A812" s="7" t="s">
        <v>1897</v>
      </c>
      <c r="B812" s="8"/>
      <c r="C812" s="8"/>
      <c r="D812" s="7" t="s">
        <v>83</v>
      </c>
      <c r="E812" s="7" t="s">
        <v>92</v>
      </c>
      <c r="F812" s="8"/>
      <c r="G812" s="8"/>
      <c r="H812" s="8"/>
      <c r="I812" s="8"/>
      <c r="J812" s="8"/>
      <c r="K812" s="8"/>
      <c r="L812" s="8"/>
      <c r="M812" s="8"/>
      <c r="N812" s="7">
        <v>2</v>
      </c>
      <c r="O812" s="7" t="s">
        <v>170</v>
      </c>
      <c r="P812" s="7" t="s">
        <v>107</v>
      </c>
      <c r="Q812" s="7" t="s">
        <v>1898</v>
      </c>
      <c r="R812" s="7">
        <v>1250</v>
      </c>
      <c r="S812" s="7" t="s">
        <v>326</v>
      </c>
      <c r="T812" s="7" t="s">
        <v>1406</v>
      </c>
      <c r="AE812" s="7">
        <v>0</v>
      </c>
      <c r="AF812" s="7">
        <v>0</v>
      </c>
      <c r="AG812" s="7">
        <v>0</v>
      </c>
      <c r="AH812" s="7">
        <v>0</v>
      </c>
      <c r="AI812" s="7">
        <v>0</v>
      </c>
      <c r="AJ812" s="7">
        <v>0</v>
      </c>
      <c r="AK812" s="7">
        <v>0</v>
      </c>
      <c r="AL812" s="7">
        <v>0</v>
      </c>
      <c r="AM812" s="7">
        <v>1</v>
      </c>
      <c r="AN812" s="7" t="s">
        <v>83</v>
      </c>
      <c r="AO812" s="7">
        <v>0</v>
      </c>
      <c r="AP812" s="7">
        <v>2500</v>
      </c>
      <c r="AQ812" s="7">
        <v>1250</v>
      </c>
      <c r="AT812" s="7" t="s">
        <v>206</v>
      </c>
      <c r="AU812" s="7">
        <v>1455</v>
      </c>
      <c r="AV812" s="7">
        <v>0</v>
      </c>
      <c r="AW812" s="7">
        <v>0</v>
      </c>
      <c r="AX812" s="7">
        <v>0</v>
      </c>
      <c r="AY812" s="7">
        <v>0</v>
      </c>
    </row>
    <row r="813" spans="1:51" ht="13.5" customHeight="1" x14ac:dyDescent="0.25">
      <c r="A813" s="7" t="s">
        <v>1899</v>
      </c>
      <c r="B813" s="8"/>
      <c r="C813" s="8"/>
      <c r="D813" s="7" t="s">
        <v>91</v>
      </c>
      <c r="E813" s="7" t="s">
        <v>92</v>
      </c>
      <c r="F813" s="8"/>
      <c r="G813" s="8"/>
      <c r="H813" s="8"/>
      <c r="I813" s="8"/>
      <c r="J813" s="8"/>
      <c r="K813" s="8"/>
      <c r="L813" s="8"/>
      <c r="M813" s="8"/>
      <c r="N813" s="7">
        <v>7</v>
      </c>
      <c r="O813" s="7" t="s">
        <v>170</v>
      </c>
      <c r="P813" s="7" t="s">
        <v>107</v>
      </c>
      <c r="Q813" s="7" t="s">
        <v>1900</v>
      </c>
      <c r="R813" s="7">
        <v>5000</v>
      </c>
      <c r="S813" s="7" t="s">
        <v>326</v>
      </c>
      <c r="T813" s="7" t="s">
        <v>1406</v>
      </c>
      <c r="AE813" s="7">
        <v>0</v>
      </c>
      <c r="AF813" s="7">
        <v>0</v>
      </c>
      <c r="AG813" s="7">
        <v>0</v>
      </c>
      <c r="AH813" s="7">
        <v>0</v>
      </c>
      <c r="AI813" s="7">
        <v>0</v>
      </c>
      <c r="AJ813" s="7">
        <v>0</v>
      </c>
      <c r="AK813" s="7">
        <v>0</v>
      </c>
      <c r="AL813" s="7">
        <v>0</v>
      </c>
      <c r="AM813" s="7">
        <v>1</v>
      </c>
      <c r="AN813" s="7" t="s">
        <v>91</v>
      </c>
      <c r="AO813" s="7">
        <v>0</v>
      </c>
      <c r="AP813" s="7">
        <v>10000</v>
      </c>
      <c r="AQ813" s="7">
        <v>5000</v>
      </c>
      <c r="AT813" s="7" t="s">
        <v>206</v>
      </c>
      <c r="AU813" s="7">
        <v>1456</v>
      </c>
      <c r="AV813" s="7">
        <v>0</v>
      </c>
      <c r="AW813" s="7">
        <v>0</v>
      </c>
      <c r="AX813" s="7">
        <v>0</v>
      </c>
      <c r="AY813" s="7">
        <v>0</v>
      </c>
    </row>
    <row r="814" spans="1:51" ht="13.5" customHeight="1" x14ac:dyDescent="0.25">
      <c r="A814" s="7" t="s">
        <v>1901</v>
      </c>
      <c r="B814" s="8"/>
      <c r="C814" s="8"/>
      <c r="D814" s="7" t="s">
        <v>91</v>
      </c>
      <c r="E814" s="7" t="s">
        <v>92</v>
      </c>
      <c r="F814" s="8"/>
      <c r="G814" s="8"/>
      <c r="H814" s="8"/>
      <c r="I814" s="8"/>
      <c r="J814" s="8"/>
      <c r="K814" s="8"/>
      <c r="L814" s="8"/>
      <c r="M814" s="8"/>
      <c r="N814" s="7">
        <v>3</v>
      </c>
      <c r="O814" s="7" t="s">
        <v>170</v>
      </c>
      <c r="P814" s="7" t="s">
        <v>107</v>
      </c>
      <c r="Q814" s="7" t="s">
        <v>1902</v>
      </c>
      <c r="R814" s="7">
        <v>5500</v>
      </c>
      <c r="S814" s="7" t="s">
        <v>326</v>
      </c>
      <c r="T814" s="7" t="s">
        <v>1406</v>
      </c>
      <c r="AE814" s="7">
        <v>0</v>
      </c>
      <c r="AF814" s="7">
        <v>0</v>
      </c>
      <c r="AG814" s="7">
        <v>0</v>
      </c>
      <c r="AH814" s="7">
        <v>0</v>
      </c>
      <c r="AI814" s="7">
        <v>0</v>
      </c>
      <c r="AJ814" s="7">
        <v>0</v>
      </c>
      <c r="AK814" s="7">
        <v>0</v>
      </c>
      <c r="AL814" s="7">
        <v>0</v>
      </c>
      <c r="AM814" s="7">
        <v>1</v>
      </c>
      <c r="AN814" s="7" t="s">
        <v>91</v>
      </c>
      <c r="AO814" s="7">
        <v>0</v>
      </c>
      <c r="AP814" s="7">
        <v>11000</v>
      </c>
      <c r="AQ814" s="7">
        <v>5500</v>
      </c>
      <c r="AT814" s="7" t="s">
        <v>206</v>
      </c>
      <c r="AU814" s="7">
        <v>1457</v>
      </c>
      <c r="AV814" s="7">
        <v>0</v>
      </c>
      <c r="AW814" s="7">
        <v>0</v>
      </c>
      <c r="AX814" s="7">
        <v>0</v>
      </c>
      <c r="AY814" s="7">
        <v>0</v>
      </c>
    </row>
    <row r="815" spans="1:51" ht="13.5" customHeight="1" x14ac:dyDescent="0.25">
      <c r="A815" s="7" t="s">
        <v>1903</v>
      </c>
      <c r="B815" s="8"/>
      <c r="C815" s="8"/>
      <c r="D815" s="7" t="s">
        <v>91</v>
      </c>
      <c r="E815" s="7" t="s">
        <v>92</v>
      </c>
      <c r="F815" s="8"/>
      <c r="G815" s="8"/>
      <c r="H815" s="8"/>
      <c r="I815" s="8"/>
      <c r="J815" s="8"/>
      <c r="K815" s="8"/>
      <c r="L815" s="8"/>
      <c r="M815" s="8"/>
      <c r="N815" s="7">
        <v>9</v>
      </c>
      <c r="O815" s="7" t="s">
        <v>170</v>
      </c>
      <c r="P815" s="7" t="s">
        <v>107</v>
      </c>
      <c r="Q815" s="7" t="s">
        <v>1904</v>
      </c>
      <c r="R815" s="7">
        <v>37500</v>
      </c>
      <c r="S815" s="7" t="s">
        <v>326</v>
      </c>
      <c r="T815" s="7" t="s">
        <v>1406</v>
      </c>
      <c r="AE815" s="7">
        <v>0</v>
      </c>
      <c r="AF815" s="7">
        <v>0</v>
      </c>
      <c r="AG815" s="7">
        <v>0</v>
      </c>
      <c r="AH815" s="7">
        <v>0</v>
      </c>
      <c r="AI815" s="7">
        <v>0</v>
      </c>
      <c r="AJ815" s="7">
        <v>0</v>
      </c>
      <c r="AK815" s="7">
        <v>0</v>
      </c>
      <c r="AL815" s="7">
        <v>0</v>
      </c>
      <c r="AM815" s="7">
        <v>1</v>
      </c>
      <c r="AN815" s="7" t="s">
        <v>91</v>
      </c>
      <c r="AO815" s="7">
        <v>0</v>
      </c>
      <c r="AP815" s="7">
        <v>75000</v>
      </c>
      <c r="AQ815" s="7">
        <v>37500</v>
      </c>
      <c r="AT815" s="7" t="s">
        <v>206</v>
      </c>
      <c r="AU815" s="7">
        <v>1458</v>
      </c>
      <c r="AV815" s="7">
        <v>0</v>
      </c>
      <c r="AW815" s="7">
        <v>0</v>
      </c>
      <c r="AX815" s="7">
        <v>0</v>
      </c>
      <c r="AY815" s="7">
        <v>0</v>
      </c>
    </row>
    <row r="816" spans="1:51" ht="13.5" customHeight="1" x14ac:dyDescent="0.25">
      <c r="A816" s="7" t="s">
        <v>1905</v>
      </c>
      <c r="B816" s="8"/>
      <c r="C816" s="8"/>
      <c r="D816" s="7" t="s">
        <v>83</v>
      </c>
      <c r="E816" s="7" t="s">
        <v>129</v>
      </c>
      <c r="F816" s="8"/>
      <c r="G816" s="8"/>
      <c r="H816" s="8"/>
      <c r="I816" s="8"/>
      <c r="J816" s="8"/>
      <c r="K816" s="8"/>
      <c r="L816" s="8"/>
      <c r="M816" s="8"/>
      <c r="N816" s="7">
        <v>5</v>
      </c>
      <c r="O816" s="7" t="s">
        <v>170</v>
      </c>
      <c r="P816" s="7" t="s">
        <v>107</v>
      </c>
      <c r="Q816" s="7" t="s">
        <v>1906</v>
      </c>
      <c r="R816" s="7">
        <v>14250</v>
      </c>
      <c r="S816" s="7" t="s">
        <v>326</v>
      </c>
      <c r="T816" s="7" t="s">
        <v>1406</v>
      </c>
      <c r="AE816" s="7">
        <v>0</v>
      </c>
      <c r="AF816" s="7">
        <v>0</v>
      </c>
      <c r="AG816" s="7">
        <v>0</v>
      </c>
      <c r="AH816" s="7">
        <v>0</v>
      </c>
      <c r="AI816" s="7">
        <v>0</v>
      </c>
      <c r="AJ816" s="7">
        <v>1</v>
      </c>
      <c r="AK816" s="7">
        <v>0</v>
      </c>
      <c r="AL816" s="7">
        <v>0</v>
      </c>
      <c r="AM816" s="7">
        <v>0</v>
      </c>
      <c r="AN816" s="7" t="s">
        <v>83</v>
      </c>
      <c r="AO816" s="7">
        <v>0</v>
      </c>
      <c r="AP816" s="7">
        <v>28500</v>
      </c>
      <c r="AQ816" s="7">
        <v>14250</v>
      </c>
      <c r="AT816" s="7" t="s">
        <v>206</v>
      </c>
      <c r="AU816" s="7">
        <v>1459</v>
      </c>
      <c r="AV816" s="7">
        <v>0</v>
      </c>
      <c r="AW816" s="7">
        <v>0</v>
      </c>
      <c r="AX816" s="7">
        <v>0</v>
      </c>
      <c r="AY816" s="7">
        <v>0</v>
      </c>
    </row>
    <row r="817" spans="1:51" ht="13.5" customHeight="1" x14ac:dyDescent="0.25">
      <c r="A817" s="7" t="s">
        <v>1907</v>
      </c>
      <c r="B817" s="8"/>
      <c r="C817" s="8"/>
      <c r="D817" s="7" t="s">
        <v>83</v>
      </c>
      <c r="E817" s="7" t="s">
        <v>84</v>
      </c>
      <c r="F817" s="8"/>
      <c r="G817" s="8"/>
      <c r="H817" s="8"/>
      <c r="I817" s="8"/>
      <c r="J817" s="8"/>
      <c r="K817" s="8"/>
      <c r="L817" s="8"/>
      <c r="M817" s="8"/>
      <c r="N817" s="7">
        <v>1</v>
      </c>
      <c r="O817" s="7" t="s">
        <v>170</v>
      </c>
      <c r="P817" s="7" t="s">
        <v>107</v>
      </c>
      <c r="Q817" s="7" t="s">
        <v>1908</v>
      </c>
      <c r="R817" s="7">
        <v>1000</v>
      </c>
      <c r="S817" s="7" t="s">
        <v>326</v>
      </c>
      <c r="T817" s="7" t="s">
        <v>1406</v>
      </c>
      <c r="AE817" s="7">
        <v>0</v>
      </c>
      <c r="AF817" s="7">
        <v>0</v>
      </c>
      <c r="AG817" s="7">
        <v>0</v>
      </c>
      <c r="AH817" s="7">
        <v>0</v>
      </c>
      <c r="AI817" s="7">
        <v>0</v>
      </c>
      <c r="AJ817" s="7">
        <v>0</v>
      </c>
      <c r="AK817" s="7">
        <v>0</v>
      </c>
      <c r="AL817" s="7">
        <v>1</v>
      </c>
      <c r="AM817" s="7">
        <v>0</v>
      </c>
      <c r="AN817" s="7" t="s">
        <v>83</v>
      </c>
      <c r="AO817" s="7">
        <v>0</v>
      </c>
      <c r="AP817" s="7">
        <v>2000</v>
      </c>
      <c r="AQ817" s="7">
        <v>1000</v>
      </c>
      <c r="AT817" s="7" t="s">
        <v>206</v>
      </c>
      <c r="AU817" s="7">
        <v>1460</v>
      </c>
      <c r="AV817" s="7">
        <v>0</v>
      </c>
      <c r="AW817" s="7">
        <v>0</v>
      </c>
      <c r="AX817" s="7">
        <v>0</v>
      </c>
      <c r="AY817" s="7">
        <v>0</v>
      </c>
    </row>
    <row r="818" spans="1:51" ht="13.5" customHeight="1" x14ac:dyDescent="0.25">
      <c r="A818" s="7" t="s">
        <v>1909</v>
      </c>
      <c r="B818" s="8"/>
      <c r="C818" s="8"/>
      <c r="D818" s="7" t="s">
        <v>91</v>
      </c>
      <c r="E818" s="7" t="s">
        <v>92</v>
      </c>
      <c r="F818" s="8"/>
      <c r="G818" s="8"/>
      <c r="H818" s="8"/>
      <c r="I818" s="8"/>
      <c r="J818" s="8"/>
      <c r="K818" s="8"/>
      <c r="L818" s="8"/>
      <c r="M818" s="8"/>
      <c r="N818" s="7">
        <v>9</v>
      </c>
      <c r="O818" s="7" t="s">
        <v>170</v>
      </c>
      <c r="P818" s="7" t="s">
        <v>107</v>
      </c>
      <c r="Q818" s="7" t="s">
        <v>1910</v>
      </c>
      <c r="R818" s="7">
        <v>4300</v>
      </c>
      <c r="S818" s="7" t="s">
        <v>326</v>
      </c>
      <c r="T818" s="7" t="s">
        <v>1406</v>
      </c>
      <c r="AE818" s="7">
        <v>0</v>
      </c>
      <c r="AF818" s="7">
        <v>0</v>
      </c>
      <c r="AG818" s="7">
        <v>0</v>
      </c>
      <c r="AH818" s="7">
        <v>0</v>
      </c>
      <c r="AI818" s="7">
        <v>0</v>
      </c>
      <c r="AJ818" s="7">
        <v>0</v>
      </c>
      <c r="AK818" s="7">
        <v>0</v>
      </c>
      <c r="AL818" s="7">
        <v>0</v>
      </c>
      <c r="AM818" s="7">
        <v>1</v>
      </c>
      <c r="AN818" s="7" t="s">
        <v>91</v>
      </c>
      <c r="AO818" s="7">
        <v>0</v>
      </c>
      <c r="AP818" s="7">
        <v>8600</v>
      </c>
      <c r="AQ818" s="7">
        <v>4300</v>
      </c>
      <c r="AT818" s="7" t="s">
        <v>206</v>
      </c>
      <c r="AU818" s="7">
        <v>1461</v>
      </c>
      <c r="AV818" s="7">
        <v>0</v>
      </c>
      <c r="AW818" s="7">
        <v>0</v>
      </c>
      <c r="AX818" s="7">
        <v>0</v>
      </c>
      <c r="AY818" s="7">
        <v>0</v>
      </c>
    </row>
    <row r="819" spans="1:51" ht="13.5" customHeight="1" x14ac:dyDescent="0.25">
      <c r="A819" s="7" t="s">
        <v>1911</v>
      </c>
      <c r="B819" s="8"/>
      <c r="C819" s="8"/>
      <c r="D819" s="7" t="s">
        <v>91</v>
      </c>
      <c r="E819" s="7" t="s">
        <v>126</v>
      </c>
      <c r="F819" s="8"/>
      <c r="G819" s="8"/>
      <c r="H819" s="8"/>
      <c r="I819" s="8"/>
      <c r="J819" s="8"/>
      <c r="K819" s="8"/>
      <c r="L819" s="8"/>
      <c r="M819" s="8"/>
      <c r="N819" s="7">
        <v>7</v>
      </c>
      <c r="O819" s="7" t="s">
        <v>170</v>
      </c>
      <c r="P819" s="7" t="s">
        <v>107</v>
      </c>
      <c r="Q819" s="7" t="s">
        <v>1912</v>
      </c>
      <c r="R819" s="7">
        <v>7000</v>
      </c>
      <c r="S819" s="7" t="s">
        <v>326</v>
      </c>
      <c r="T819" s="7" t="s">
        <v>1406</v>
      </c>
      <c r="AE819" s="7">
        <v>0</v>
      </c>
      <c r="AF819" s="7">
        <v>0</v>
      </c>
      <c r="AG819" s="7">
        <v>0</v>
      </c>
      <c r="AH819" s="7">
        <v>1</v>
      </c>
      <c r="AI819" s="7">
        <v>0</v>
      </c>
      <c r="AJ819" s="7">
        <v>0</v>
      </c>
      <c r="AK819" s="7">
        <v>0</v>
      </c>
      <c r="AL819" s="7">
        <v>0</v>
      </c>
      <c r="AM819" s="7">
        <v>0</v>
      </c>
      <c r="AN819" s="7" t="s">
        <v>91</v>
      </c>
      <c r="AO819" s="7">
        <v>0</v>
      </c>
      <c r="AP819" s="7">
        <v>14000</v>
      </c>
      <c r="AQ819" s="7">
        <v>7000</v>
      </c>
      <c r="AT819" s="7" t="s">
        <v>206</v>
      </c>
      <c r="AU819" s="7">
        <v>1462</v>
      </c>
      <c r="AV819" s="7">
        <v>0</v>
      </c>
      <c r="AW819" s="7">
        <v>0</v>
      </c>
      <c r="AX819" s="7">
        <v>0</v>
      </c>
      <c r="AY819" s="7">
        <v>0</v>
      </c>
    </row>
    <row r="820" spans="1:51" ht="13.5" customHeight="1" x14ac:dyDescent="0.25">
      <c r="A820" s="7" t="s">
        <v>1913</v>
      </c>
      <c r="B820" s="8"/>
      <c r="C820" s="8"/>
      <c r="D820" s="7" t="s">
        <v>91</v>
      </c>
      <c r="E820" s="7" t="s">
        <v>92</v>
      </c>
      <c r="F820" s="7" t="s">
        <v>99</v>
      </c>
      <c r="G820" s="8"/>
      <c r="H820" s="8"/>
      <c r="I820" s="8"/>
      <c r="J820" s="8"/>
      <c r="K820" s="8"/>
      <c r="L820" s="8"/>
      <c r="M820" s="8"/>
      <c r="N820" s="7">
        <v>8</v>
      </c>
      <c r="O820" s="7" t="s">
        <v>170</v>
      </c>
      <c r="P820" s="7" t="s">
        <v>107</v>
      </c>
      <c r="Q820" s="7" t="s">
        <v>1914</v>
      </c>
      <c r="R820" s="7">
        <v>5500</v>
      </c>
      <c r="S820" s="7" t="s">
        <v>326</v>
      </c>
      <c r="T820" s="7" t="s">
        <v>1406</v>
      </c>
      <c r="AE820" s="7">
        <v>0</v>
      </c>
      <c r="AF820" s="7">
        <v>0</v>
      </c>
      <c r="AG820" s="7">
        <v>0</v>
      </c>
      <c r="AH820" s="7">
        <v>0</v>
      </c>
      <c r="AI820" s="7">
        <v>1</v>
      </c>
      <c r="AJ820" s="7">
        <v>0</v>
      </c>
      <c r="AK820" s="7">
        <v>0</v>
      </c>
      <c r="AL820" s="7">
        <v>0</v>
      </c>
      <c r="AM820" s="7">
        <v>1</v>
      </c>
      <c r="AN820" s="7" t="s">
        <v>91</v>
      </c>
      <c r="AO820" s="7">
        <v>0</v>
      </c>
      <c r="AP820" s="7">
        <v>11000</v>
      </c>
      <c r="AQ820" s="7">
        <v>5500</v>
      </c>
      <c r="AT820" s="7" t="s">
        <v>206</v>
      </c>
      <c r="AU820" s="7">
        <v>1463</v>
      </c>
      <c r="AV820" s="7">
        <v>0</v>
      </c>
      <c r="AW820" s="7">
        <v>0</v>
      </c>
      <c r="AX820" s="7">
        <v>0</v>
      </c>
      <c r="AY820" s="7">
        <v>0</v>
      </c>
    </row>
    <row r="821" spans="1:51" ht="13.5" customHeight="1" x14ac:dyDescent="0.25">
      <c r="A821" s="7" t="s">
        <v>1915</v>
      </c>
      <c r="B821" s="8"/>
      <c r="C821" s="8"/>
      <c r="D821" s="7" t="s">
        <v>83</v>
      </c>
      <c r="E821" s="7" t="s">
        <v>126</v>
      </c>
      <c r="F821" s="8"/>
      <c r="G821" s="8"/>
      <c r="H821" s="8"/>
      <c r="I821" s="8"/>
      <c r="J821" s="8"/>
      <c r="K821" s="8"/>
      <c r="L821" s="8"/>
      <c r="M821" s="8"/>
      <c r="N821" s="7">
        <v>5</v>
      </c>
      <c r="O821" s="7" t="s">
        <v>170</v>
      </c>
      <c r="P821" s="7" t="s">
        <v>107</v>
      </c>
      <c r="Q821" s="7" t="s">
        <v>1916</v>
      </c>
      <c r="R821" s="7">
        <v>6000</v>
      </c>
      <c r="S821" s="7" t="s">
        <v>326</v>
      </c>
      <c r="T821" s="7" t="s">
        <v>1406</v>
      </c>
      <c r="AE821" s="7">
        <v>0</v>
      </c>
      <c r="AF821" s="7">
        <v>0</v>
      </c>
      <c r="AG821" s="7">
        <v>0</v>
      </c>
      <c r="AH821" s="7">
        <v>1</v>
      </c>
      <c r="AI821" s="7">
        <v>0</v>
      </c>
      <c r="AJ821" s="7">
        <v>0</v>
      </c>
      <c r="AK821" s="7">
        <v>0</v>
      </c>
      <c r="AL821" s="7">
        <v>0</v>
      </c>
      <c r="AM821" s="7">
        <v>0</v>
      </c>
      <c r="AN821" s="7" t="s">
        <v>83</v>
      </c>
      <c r="AO821" s="7">
        <v>0</v>
      </c>
      <c r="AP821" s="7">
        <v>12000</v>
      </c>
      <c r="AQ821" s="7">
        <v>6000</v>
      </c>
      <c r="AT821" s="7" t="s">
        <v>206</v>
      </c>
      <c r="AU821" s="7">
        <v>1464</v>
      </c>
      <c r="AV821" s="7">
        <v>0</v>
      </c>
      <c r="AW821" s="7">
        <v>0</v>
      </c>
      <c r="AX821" s="7">
        <v>0</v>
      </c>
      <c r="AY821" s="7">
        <v>0</v>
      </c>
    </row>
    <row r="822" spans="1:51" ht="13.5" customHeight="1" x14ac:dyDescent="0.25">
      <c r="A822" s="7" t="s">
        <v>1917</v>
      </c>
      <c r="B822" s="8"/>
      <c r="C822" s="8"/>
      <c r="D822" s="7" t="s">
        <v>120</v>
      </c>
      <c r="E822" s="7" t="s">
        <v>338</v>
      </c>
      <c r="F822" s="8"/>
      <c r="G822" s="8"/>
      <c r="H822" s="8"/>
      <c r="I822" s="8"/>
      <c r="J822" s="8"/>
      <c r="K822" s="8"/>
      <c r="L822" s="8"/>
      <c r="M822" s="8"/>
      <c r="N822" s="7">
        <v>20</v>
      </c>
      <c r="O822" s="7" t="s">
        <v>170</v>
      </c>
      <c r="P822" s="7" t="s">
        <v>107</v>
      </c>
      <c r="Q822" s="7" t="s">
        <v>1918</v>
      </c>
      <c r="R822" s="7">
        <v>97500</v>
      </c>
      <c r="S822" s="7" t="s">
        <v>326</v>
      </c>
      <c r="T822" s="7" t="s">
        <v>1406</v>
      </c>
      <c r="AE822" s="7">
        <v>0</v>
      </c>
      <c r="AF822" s="7">
        <v>0</v>
      </c>
      <c r="AG822" s="7">
        <v>0</v>
      </c>
      <c r="AH822" s="7">
        <v>0</v>
      </c>
      <c r="AI822" s="7">
        <v>0</v>
      </c>
      <c r="AJ822" s="7">
        <v>0</v>
      </c>
      <c r="AK822" s="7">
        <v>0</v>
      </c>
      <c r="AL822" s="7">
        <v>0</v>
      </c>
      <c r="AM822" s="7">
        <v>0</v>
      </c>
      <c r="AN822" s="7" t="s">
        <v>120</v>
      </c>
      <c r="AO822" s="7">
        <v>0</v>
      </c>
      <c r="AP822" s="7">
        <v>120000</v>
      </c>
      <c r="AQ822" s="7">
        <v>97500</v>
      </c>
      <c r="AT822" s="7" t="s">
        <v>206</v>
      </c>
      <c r="AU822" s="7">
        <v>1465</v>
      </c>
      <c r="AV822" s="7">
        <v>0</v>
      </c>
      <c r="AW822" s="7">
        <v>0</v>
      </c>
      <c r="AX822" s="7">
        <v>0</v>
      </c>
      <c r="AY822" s="7">
        <v>1</v>
      </c>
    </row>
    <row r="823" spans="1:51" ht="13.5" customHeight="1" x14ac:dyDescent="0.25">
      <c r="A823" s="7" t="s">
        <v>1919</v>
      </c>
      <c r="B823" s="8"/>
      <c r="C823" s="8"/>
      <c r="D823" s="7" t="s">
        <v>91</v>
      </c>
      <c r="E823" s="7" t="s">
        <v>126</v>
      </c>
      <c r="F823" s="8"/>
      <c r="G823" s="8"/>
      <c r="H823" s="8"/>
      <c r="I823" s="8"/>
      <c r="J823" s="8"/>
      <c r="K823" s="8"/>
      <c r="L823" s="8"/>
      <c r="M823" s="8"/>
      <c r="N823" s="7">
        <v>10</v>
      </c>
      <c r="O823" s="7" t="s">
        <v>170</v>
      </c>
      <c r="P823" s="7" t="s">
        <v>107</v>
      </c>
      <c r="Q823" s="7" t="s">
        <v>1871</v>
      </c>
      <c r="R823" s="7">
        <v>5400</v>
      </c>
      <c r="S823" s="7" t="s">
        <v>326</v>
      </c>
      <c r="T823" s="7" t="s">
        <v>1406</v>
      </c>
      <c r="AE823" s="7">
        <v>0</v>
      </c>
      <c r="AF823" s="7">
        <v>0</v>
      </c>
      <c r="AG823" s="7">
        <v>0</v>
      </c>
      <c r="AH823" s="7">
        <v>1</v>
      </c>
      <c r="AI823" s="7">
        <v>0</v>
      </c>
      <c r="AJ823" s="7">
        <v>0</v>
      </c>
      <c r="AK823" s="7">
        <v>0</v>
      </c>
      <c r="AL823" s="7">
        <v>0</v>
      </c>
      <c r="AM823" s="7">
        <v>0</v>
      </c>
      <c r="AN823" s="7" t="s">
        <v>91</v>
      </c>
      <c r="AO823" s="7">
        <v>0</v>
      </c>
      <c r="AP823" s="7">
        <v>10800</v>
      </c>
      <c r="AQ823" s="7">
        <v>5400</v>
      </c>
      <c r="AT823" s="7" t="s">
        <v>206</v>
      </c>
      <c r="AU823" s="7">
        <v>1466</v>
      </c>
      <c r="AV823" s="7">
        <v>0</v>
      </c>
      <c r="AW823" s="7">
        <v>0</v>
      </c>
      <c r="AX823" s="7">
        <v>0</v>
      </c>
      <c r="AY823" s="7">
        <v>0</v>
      </c>
    </row>
    <row r="824" spans="1:51" ht="13.5" customHeight="1" x14ac:dyDescent="0.25">
      <c r="A824" s="7" t="s">
        <v>1920</v>
      </c>
      <c r="B824" s="8"/>
      <c r="C824" s="8"/>
      <c r="D824" s="7" t="s">
        <v>91</v>
      </c>
      <c r="E824" s="7" t="s">
        <v>92</v>
      </c>
      <c r="F824" s="8"/>
      <c r="G824" s="8"/>
      <c r="H824" s="8"/>
      <c r="I824" s="8"/>
      <c r="J824" s="8"/>
      <c r="K824" s="8"/>
      <c r="L824" s="8"/>
      <c r="M824" s="8"/>
      <c r="N824" s="7">
        <v>9</v>
      </c>
      <c r="O824" s="7" t="s">
        <v>170</v>
      </c>
      <c r="P824" s="7" t="s">
        <v>107</v>
      </c>
      <c r="Q824" s="7" t="s">
        <v>1921</v>
      </c>
      <c r="R824" s="7">
        <v>7500</v>
      </c>
      <c r="S824" s="7" t="s">
        <v>326</v>
      </c>
      <c r="T824" s="7" t="s">
        <v>1406</v>
      </c>
      <c r="AE824" s="7">
        <v>0</v>
      </c>
      <c r="AF824" s="7">
        <v>0</v>
      </c>
      <c r="AG824" s="7">
        <v>0</v>
      </c>
      <c r="AH824" s="7">
        <v>0</v>
      </c>
      <c r="AI824" s="7">
        <v>0</v>
      </c>
      <c r="AJ824" s="7">
        <v>0</v>
      </c>
      <c r="AK824" s="7">
        <v>0</v>
      </c>
      <c r="AL824" s="7">
        <v>0</v>
      </c>
      <c r="AM824" s="7">
        <v>1</v>
      </c>
      <c r="AN824" s="7" t="s">
        <v>91</v>
      </c>
      <c r="AO824" s="7">
        <v>0</v>
      </c>
      <c r="AP824" s="7">
        <v>15000</v>
      </c>
      <c r="AQ824" s="7">
        <v>7500</v>
      </c>
      <c r="AT824" s="7" t="s">
        <v>206</v>
      </c>
      <c r="AU824" s="7">
        <v>1467</v>
      </c>
      <c r="AV824" s="7">
        <v>0</v>
      </c>
      <c r="AW824" s="7">
        <v>0</v>
      </c>
      <c r="AX824" s="7">
        <v>0</v>
      </c>
      <c r="AY824" s="7">
        <v>0</v>
      </c>
    </row>
    <row r="825" spans="1:51" ht="13.5" customHeight="1" x14ac:dyDescent="0.25">
      <c r="A825" s="7" t="s">
        <v>1922</v>
      </c>
      <c r="B825" s="7">
        <v>20000</v>
      </c>
      <c r="C825" s="7" t="s">
        <v>1923</v>
      </c>
      <c r="D825" s="10" t="s">
        <v>91</v>
      </c>
      <c r="E825" s="10" t="s">
        <v>107</v>
      </c>
      <c r="F825" s="11"/>
      <c r="G825" s="11"/>
      <c r="H825" s="11"/>
      <c r="I825" s="11"/>
      <c r="J825" s="11"/>
      <c r="K825" s="11"/>
      <c r="L825" s="11"/>
      <c r="M825" s="8"/>
      <c r="N825" s="7">
        <v>11</v>
      </c>
      <c r="O825" s="7" t="s">
        <v>170</v>
      </c>
      <c r="P825" s="7" t="s">
        <v>107</v>
      </c>
      <c r="Q825" s="7" t="s">
        <v>1924</v>
      </c>
      <c r="R825" s="7">
        <v>10000</v>
      </c>
      <c r="S825" s="7" t="s">
        <v>326</v>
      </c>
      <c r="T825" s="7" t="s">
        <v>1406</v>
      </c>
      <c r="AE825" s="7">
        <v>0</v>
      </c>
      <c r="AF825" s="7">
        <v>0</v>
      </c>
      <c r="AG825" s="7">
        <v>0</v>
      </c>
      <c r="AH825" s="7">
        <v>0</v>
      </c>
      <c r="AI825" s="7">
        <v>0</v>
      </c>
      <c r="AJ825" s="7">
        <v>0</v>
      </c>
      <c r="AK825" s="7">
        <v>0</v>
      </c>
      <c r="AL825" s="7">
        <v>0</v>
      </c>
      <c r="AM825" s="7">
        <v>0</v>
      </c>
      <c r="AN825" s="7" t="s">
        <v>91</v>
      </c>
      <c r="AO825" s="7">
        <v>0</v>
      </c>
      <c r="AP825" s="7">
        <v>20000</v>
      </c>
      <c r="AQ825" s="7">
        <v>10000</v>
      </c>
      <c r="AT825" s="7" t="s">
        <v>206</v>
      </c>
      <c r="AU825" s="7">
        <v>1468</v>
      </c>
      <c r="AV825" s="7">
        <v>0</v>
      </c>
      <c r="AW825" s="7">
        <v>0</v>
      </c>
      <c r="AX825" s="7">
        <v>0</v>
      </c>
      <c r="AY825" s="7">
        <v>0</v>
      </c>
    </row>
    <row r="826" spans="1:51" ht="13.5" customHeight="1" x14ac:dyDescent="0.25">
      <c r="A826" s="7" t="s">
        <v>1925</v>
      </c>
      <c r="B826" s="7">
        <v>40000</v>
      </c>
      <c r="C826" s="7" t="s">
        <v>1923</v>
      </c>
      <c r="D826" s="10" t="s">
        <v>91</v>
      </c>
      <c r="E826" s="10" t="s">
        <v>107</v>
      </c>
      <c r="F826" s="11"/>
      <c r="G826" s="11"/>
      <c r="H826" s="11"/>
      <c r="I826" s="11"/>
      <c r="J826" s="11"/>
      <c r="K826" s="11"/>
      <c r="L826" s="11"/>
      <c r="M826" s="8"/>
      <c r="N826" s="7">
        <v>11</v>
      </c>
      <c r="O826" s="7" t="s">
        <v>170</v>
      </c>
      <c r="P826" s="7" t="s">
        <v>107</v>
      </c>
      <c r="Q826" s="7" t="s">
        <v>1924</v>
      </c>
      <c r="R826" s="7">
        <v>20000</v>
      </c>
      <c r="S826" s="7" t="s">
        <v>326</v>
      </c>
      <c r="T826" s="7" t="s">
        <v>1406</v>
      </c>
      <c r="AE826" s="7">
        <v>0</v>
      </c>
      <c r="AF826" s="7">
        <v>0</v>
      </c>
      <c r="AG826" s="7">
        <v>0</v>
      </c>
      <c r="AH826" s="7">
        <v>0</v>
      </c>
      <c r="AI826" s="7">
        <v>0</v>
      </c>
      <c r="AJ826" s="7">
        <v>0</v>
      </c>
      <c r="AK826" s="7">
        <v>0</v>
      </c>
      <c r="AL826" s="7">
        <v>0</v>
      </c>
      <c r="AM826" s="7">
        <v>0</v>
      </c>
      <c r="AN826" s="7" t="s">
        <v>91</v>
      </c>
      <c r="AO826" s="7">
        <v>0</v>
      </c>
      <c r="AP826" s="7">
        <v>40000</v>
      </c>
      <c r="AQ826" s="7">
        <v>20000</v>
      </c>
      <c r="AT826" s="7" t="s">
        <v>206</v>
      </c>
      <c r="AU826" s="7">
        <v>1469</v>
      </c>
      <c r="AV826" s="7">
        <v>0</v>
      </c>
      <c r="AW826" s="7">
        <v>0</v>
      </c>
      <c r="AX826" s="7">
        <v>0</v>
      </c>
      <c r="AY826" s="7">
        <v>0</v>
      </c>
    </row>
    <row r="827" spans="1:51" ht="13.5" customHeight="1" x14ac:dyDescent="0.25">
      <c r="A827" s="7" t="s">
        <v>1926</v>
      </c>
      <c r="B827" s="7">
        <v>70000</v>
      </c>
      <c r="C827" s="7" t="s">
        <v>1923</v>
      </c>
      <c r="D827" s="10" t="s">
        <v>91</v>
      </c>
      <c r="E827" s="10" t="s">
        <v>107</v>
      </c>
      <c r="F827" s="11"/>
      <c r="G827" s="11"/>
      <c r="H827" s="11"/>
      <c r="I827" s="11"/>
      <c r="J827" s="11"/>
      <c r="K827" s="11"/>
      <c r="L827" s="11"/>
      <c r="M827" s="8"/>
      <c r="N827" s="7">
        <v>11</v>
      </c>
      <c r="O827" s="7" t="s">
        <v>170</v>
      </c>
      <c r="P827" s="7" t="s">
        <v>107</v>
      </c>
      <c r="Q827" s="7" t="s">
        <v>1924</v>
      </c>
      <c r="R827" s="7">
        <v>35000</v>
      </c>
      <c r="S827" s="7" t="s">
        <v>326</v>
      </c>
      <c r="T827" s="7" t="s">
        <v>1406</v>
      </c>
      <c r="AE827" s="7">
        <v>0</v>
      </c>
      <c r="AF827" s="7">
        <v>0</v>
      </c>
      <c r="AG827" s="7">
        <v>0</v>
      </c>
      <c r="AH827" s="7">
        <v>0</v>
      </c>
      <c r="AI827" s="7">
        <v>0</v>
      </c>
      <c r="AJ827" s="7">
        <v>0</v>
      </c>
      <c r="AK827" s="7">
        <v>0</v>
      </c>
      <c r="AL827" s="7">
        <v>0</v>
      </c>
      <c r="AM827" s="7">
        <v>0</v>
      </c>
      <c r="AN827" s="7" t="s">
        <v>91</v>
      </c>
      <c r="AO827" s="7">
        <v>0</v>
      </c>
      <c r="AP827" s="7">
        <v>70000</v>
      </c>
      <c r="AQ827" s="7">
        <v>35000</v>
      </c>
      <c r="AT827" s="7" t="s">
        <v>206</v>
      </c>
      <c r="AU827" s="7">
        <v>1470</v>
      </c>
      <c r="AV827" s="7">
        <v>0</v>
      </c>
      <c r="AW827" s="7">
        <v>0</v>
      </c>
      <c r="AX827" s="7">
        <v>0</v>
      </c>
      <c r="AY827" s="7">
        <v>0</v>
      </c>
    </row>
    <row r="828" spans="1:51" ht="13.5" customHeight="1" x14ac:dyDescent="0.25">
      <c r="A828" s="7" t="s">
        <v>1927</v>
      </c>
      <c r="B828" s="7">
        <v>100000</v>
      </c>
      <c r="C828" s="7" t="s">
        <v>1923</v>
      </c>
      <c r="D828" s="10" t="s">
        <v>91</v>
      </c>
      <c r="E828" s="10" t="s">
        <v>107</v>
      </c>
      <c r="F828" s="11"/>
      <c r="G828" s="11"/>
      <c r="H828" s="11"/>
      <c r="I828" s="11"/>
      <c r="J828" s="11"/>
      <c r="K828" s="11"/>
      <c r="L828" s="11"/>
      <c r="M828" s="8"/>
      <c r="N828" s="7">
        <v>11</v>
      </c>
      <c r="O828" s="7" t="s">
        <v>170</v>
      </c>
      <c r="P828" s="7" t="s">
        <v>107</v>
      </c>
      <c r="Q828" s="7" t="s">
        <v>1924</v>
      </c>
      <c r="R828" s="7">
        <v>50000</v>
      </c>
      <c r="S828" s="7" t="s">
        <v>326</v>
      </c>
      <c r="T828" s="7" t="s">
        <v>1406</v>
      </c>
      <c r="AE828" s="7">
        <v>0</v>
      </c>
      <c r="AF828" s="7">
        <v>0</v>
      </c>
      <c r="AG828" s="7">
        <v>0</v>
      </c>
      <c r="AH828" s="7">
        <v>0</v>
      </c>
      <c r="AI828" s="7">
        <v>0</v>
      </c>
      <c r="AJ828" s="7">
        <v>0</v>
      </c>
      <c r="AK828" s="7">
        <v>0</v>
      </c>
      <c r="AL828" s="7">
        <v>0</v>
      </c>
      <c r="AM828" s="7">
        <v>0</v>
      </c>
      <c r="AN828" s="7" t="s">
        <v>91</v>
      </c>
      <c r="AO828" s="7">
        <v>0</v>
      </c>
      <c r="AP828" s="7">
        <v>100000</v>
      </c>
      <c r="AQ828" s="7">
        <v>50000</v>
      </c>
      <c r="AT828" s="7" t="s">
        <v>206</v>
      </c>
      <c r="AU828" s="7">
        <v>1471</v>
      </c>
      <c r="AV828" s="7">
        <v>0</v>
      </c>
      <c r="AW828" s="7">
        <v>0</v>
      </c>
      <c r="AX828" s="7">
        <v>0</v>
      </c>
      <c r="AY828" s="7">
        <v>0</v>
      </c>
    </row>
    <row r="829" spans="1:51" ht="13.5" customHeight="1" x14ac:dyDescent="0.25">
      <c r="A829" s="7" t="s">
        <v>1928</v>
      </c>
      <c r="B829" s="8"/>
      <c r="C829" s="8"/>
      <c r="D829" s="7" t="s">
        <v>91</v>
      </c>
      <c r="E829" s="7" t="s">
        <v>99</v>
      </c>
      <c r="F829" s="8"/>
      <c r="G829" s="8"/>
      <c r="H829" s="8"/>
      <c r="I829" s="8"/>
      <c r="J829" s="8"/>
      <c r="K829" s="8"/>
      <c r="L829" s="8"/>
      <c r="M829" s="8"/>
      <c r="N829" s="7">
        <v>6</v>
      </c>
      <c r="O829" s="7" t="s">
        <v>170</v>
      </c>
      <c r="P829" s="7" t="s">
        <v>107</v>
      </c>
      <c r="Q829" s="7" t="s">
        <v>1929</v>
      </c>
      <c r="R829" s="7">
        <v>12500</v>
      </c>
      <c r="S829" s="7" t="s">
        <v>326</v>
      </c>
      <c r="T829" s="7" t="s">
        <v>1406</v>
      </c>
      <c r="AE829" s="7">
        <v>0</v>
      </c>
      <c r="AF829" s="7">
        <v>0</v>
      </c>
      <c r="AG829" s="7">
        <v>0</v>
      </c>
      <c r="AH829" s="7">
        <v>0</v>
      </c>
      <c r="AI829" s="7">
        <v>1</v>
      </c>
      <c r="AJ829" s="7">
        <v>0</v>
      </c>
      <c r="AK829" s="7">
        <v>0</v>
      </c>
      <c r="AL829" s="7">
        <v>0</v>
      </c>
      <c r="AM829" s="7">
        <v>0</v>
      </c>
      <c r="AN829" s="7" t="s">
        <v>91</v>
      </c>
      <c r="AO829" s="7">
        <v>0</v>
      </c>
      <c r="AP829" s="7">
        <v>25000</v>
      </c>
      <c r="AQ829" s="7">
        <v>12500</v>
      </c>
      <c r="AT829" s="7" t="s">
        <v>206</v>
      </c>
      <c r="AU829" s="7">
        <v>1472</v>
      </c>
      <c r="AV829" s="7">
        <v>0</v>
      </c>
      <c r="AW829" s="7">
        <v>0</v>
      </c>
      <c r="AX829" s="7">
        <v>0</v>
      </c>
      <c r="AY829" s="7">
        <v>0</v>
      </c>
    </row>
    <row r="830" spans="1:51" ht="13.5" customHeight="1" x14ac:dyDescent="0.25">
      <c r="A830" s="7" t="s">
        <v>1930</v>
      </c>
      <c r="B830" s="8"/>
      <c r="C830" s="8"/>
      <c r="D830" s="7" t="s">
        <v>91</v>
      </c>
      <c r="E830" s="7" t="s">
        <v>126</v>
      </c>
      <c r="F830" s="8"/>
      <c r="G830" s="8"/>
      <c r="H830" s="8"/>
      <c r="I830" s="8"/>
      <c r="J830" s="8"/>
      <c r="K830" s="8"/>
      <c r="L830" s="8"/>
      <c r="M830" s="8"/>
      <c r="N830" s="7">
        <v>5</v>
      </c>
      <c r="O830" s="7" t="s">
        <v>170</v>
      </c>
      <c r="P830" s="7" t="s">
        <v>107</v>
      </c>
      <c r="Q830" s="7" t="s">
        <v>1931</v>
      </c>
      <c r="R830" s="7">
        <v>4350</v>
      </c>
      <c r="S830" s="7" t="s">
        <v>326</v>
      </c>
      <c r="T830" s="7" t="s">
        <v>1406</v>
      </c>
      <c r="AE830" s="7">
        <v>0</v>
      </c>
      <c r="AF830" s="7">
        <v>0</v>
      </c>
      <c r="AG830" s="7">
        <v>0</v>
      </c>
      <c r="AH830" s="7">
        <v>1</v>
      </c>
      <c r="AI830" s="7">
        <v>0</v>
      </c>
      <c r="AJ830" s="7">
        <v>0</v>
      </c>
      <c r="AK830" s="7">
        <v>0</v>
      </c>
      <c r="AL830" s="7">
        <v>0</v>
      </c>
      <c r="AM830" s="7">
        <v>0</v>
      </c>
      <c r="AN830" s="7" t="s">
        <v>91</v>
      </c>
      <c r="AO830" s="7">
        <v>0</v>
      </c>
      <c r="AP830" s="7">
        <v>8700</v>
      </c>
      <c r="AQ830" s="7">
        <v>4350</v>
      </c>
      <c r="AT830" s="7" t="s">
        <v>206</v>
      </c>
      <c r="AU830" s="7">
        <v>1473</v>
      </c>
      <c r="AV830" s="7">
        <v>0</v>
      </c>
      <c r="AW830" s="7">
        <v>0</v>
      </c>
      <c r="AX830" s="7">
        <v>0</v>
      </c>
      <c r="AY830" s="7">
        <v>0</v>
      </c>
    </row>
    <row r="831" spans="1:51" ht="13.5" customHeight="1" x14ac:dyDescent="0.25">
      <c r="A831" s="7" t="s">
        <v>1932</v>
      </c>
      <c r="B831" s="8"/>
      <c r="C831" s="8"/>
      <c r="D831" s="7" t="s">
        <v>120</v>
      </c>
      <c r="E831" s="7" t="s">
        <v>84</v>
      </c>
      <c r="F831" s="8"/>
      <c r="G831" s="8"/>
      <c r="H831" s="8"/>
      <c r="I831" s="8"/>
      <c r="J831" s="8"/>
      <c r="K831" s="8"/>
      <c r="L831" s="8"/>
      <c r="M831" s="8"/>
      <c r="N831" s="7">
        <v>12</v>
      </c>
      <c r="O831" s="7" t="s">
        <v>170</v>
      </c>
      <c r="P831" s="7" t="s">
        <v>107</v>
      </c>
      <c r="Q831" s="7" t="s">
        <v>1933</v>
      </c>
      <c r="R831" s="7">
        <v>45000</v>
      </c>
      <c r="S831" s="7" t="s">
        <v>326</v>
      </c>
      <c r="T831" s="7" t="s">
        <v>1406</v>
      </c>
      <c r="AE831" s="7">
        <v>0</v>
      </c>
      <c r="AF831" s="7">
        <v>0</v>
      </c>
      <c r="AG831" s="7">
        <v>0</v>
      </c>
      <c r="AH831" s="7">
        <v>0</v>
      </c>
      <c r="AI831" s="7">
        <v>0</v>
      </c>
      <c r="AJ831" s="7">
        <v>0</v>
      </c>
      <c r="AK831" s="7">
        <v>0</v>
      </c>
      <c r="AL831" s="7">
        <v>1</v>
      </c>
      <c r="AM831" s="7">
        <v>0</v>
      </c>
      <c r="AN831" s="7" t="s">
        <v>120</v>
      </c>
      <c r="AO831" s="7">
        <v>0</v>
      </c>
      <c r="AP831" s="7">
        <v>70000</v>
      </c>
      <c r="AQ831" s="7">
        <v>45000</v>
      </c>
      <c r="AT831" s="7" t="s">
        <v>206</v>
      </c>
      <c r="AU831" s="7">
        <v>1474</v>
      </c>
      <c r="AV831" s="7">
        <v>0</v>
      </c>
      <c r="AW831" s="7">
        <v>0</v>
      </c>
      <c r="AX831" s="7">
        <v>0</v>
      </c>
      <c r="AY831" s="7">
        <v>0</v>
      </c>
    </row>
    <row r="832" spans="1:51" ht="13.5" customHeight="1" x14ac:dyDescent="0.25">
      <c r="A832" s="7" t="s">
        <v>1934</v>
      </c>
      <c r="B832" s="8"/>
      <c r="C832" s="8"/>
      <c r="D832" s="7" t="s">
        <v>91</v>
      </c>
      <c r="E832" s="7" t="s">
        <v>92</v>
      </c>
      <c r="F832" s="8"/>
      <c r="G832" s="8"/>
      <c r="H832" s="8"/>
      <c r="I832" s="8"/>
      <c r="J832" s="8"/>
      <c r="K832" s="8"/>
      <c r="L832" s="8"/>
      <c r="M832" s="8"/>
      <c r="N832" s="7">
        <v>8</v>
      </c>
      <c r="O832" s="7" t="s">
        <v>170</v>
      </c>
      <c r="P832" s="7" t="s">
        <v>107</v>
      </c>
      <c r="Q832" s="7" t="s">
        <v>1935</v>
      </c>
      <c r="R832" s="7">
        <v>6000</v>
      </c>
      <c r="S832" s="7" t="s">
        <v>326</v>
      </c>
      <c r="T832" s="7" t="s">
        <v>1406</v>
      </c>
      <c r="AE832" s="7">
        <v>0</v>
      </c>
      <c r="AF832" s="7">
        <v>0</v>
      </c>
      <c r="AG832" s="7">
        <v>0</v>
      </c>
      <c r="AH832" s="7">
        <v>0</v>
      </c>
      <c r="AI832" s="7">
        <v>0</v>
      </c>
      <c r="AJ832" s="7">
        <v>0</v>
      </c>
      <c r="AK832" s="7">
        <v>0</v>
      </c>
      <c r="AL832" s="7">
        <v>0</v>
      </c>
      <c r="AM832" s="7">
        <v>1</v>
      </c>
      <c r="AN832" s="7" t="s">
        <v>91</v>
      </c>
      <c r="AO832" s="7">
        <v>0</v>
      </c>
      <c r="AP832" s="7">
        <v>12000</v>
      </c>
      <c r="AQ832" s="7">
        <v>6000</v>
      </c>
      <c r="AT832" s="7" t="s">
        <v>206</v>
      </c>
      <c r="AU832" s="7">
        <v>1475</v>
      </c>
      <c r="AV832" s="7">
        <v>0</v>
      </c>
      <c r="AW832" s="7">
        <v>0</v>
      </c>
      <c r="AX832" s="7">
        <v>0</v>
      </c>
      <c r="AY832" s="7">
        <v>0</v>
      </c>
    </row>
    <row r="833" spans="1:51" ht="13.5" customHeight="1" x14ac:dyDescent="0.25">
      <c r="A833" s="7" t="s">
        <v>1936</v>
      </c>
      <c r="B833" s="8"/>
      <c r="C833" s="8"/>
      <c r="D833" s="7" t="s">
        <v>91</v>
      </c>
      <c r="E833" s="7" t="s">
        <v>116</v>
      </c>
      <c r="F833" s="8"/>
      <c r="G833" s="8"/>
      <c r="H833" s="8"/>
      <c r="I833" s="8"/>
      <c r="J833" s="8"/>
      <c r="K833" s="8"/>
      <c r="L833" s="8"/>
      <c r="M833" s="8"/>
      <c r="N833" s="7">
        <v>12</v>
      </c>
      <c r="O833" s="7" t="s">
        <v>85</v>
      </c>
      <c r="P833" s="7">
        <v>5</v>
      </c>
      <c r="Q833" s="7" t="s">
        <v>1937</v>
      </c>
      <c r="R833" s="7">
        <v>6000</v>
      </c>
      <c r="S833" s="7" t="s">
        <v>561</v>
      </c>
      <c r="T833" s="7" t="s">
        <v>1406</v>
      </c>
      <c r="AE833" s="7">
        <v>0</v>
      </c>
      <c r="AF833" s="7">
        <v>0</v>
      </c>
      <c r="AG833" s="7">
        <v>1</v>
      </c>
      <c r="AH833" s="7">
        <v>0</v>
      </c>
      <c r="AI833" s="7">
        <v>0</v>
      </c>
      <c r="AJ833" s="7">
        <v>0</v>
      </c>
      <c r="AK833" s="7">
        <v>0</v>
      </c>
      <c r="AL833" s="7">
        <v>0</v>
      </c>
      <c r="AM833" s="7">
        <v>0</v>
      </c>
      <c r="AN833" s="7" t="s">
        <v>91</v>
      </c>
      <c r="AO833" s="7">
        <v>5</v>
      </c>
      <c r="AP833" s="7">
        <v>12000</v>
      </c>
      <c r="AQ833" s="7">
        <v>6000</v>
      </c>
      <c r="AT833" s="7" t="s">
        <v>206</v>
      </c>
      <c r="AU833" s="7">
        <v>1476</v>
      </c>
      <c r="AV833" s="7">
        <v>0</v>
      </c>
      <c r="AW833" s="7">
        <v>0</v>
      </c>
      <c r="AX833" s="7">
        <v>0</v>
      </c>
      <c r="AY833" s="7">
        <v>0</v>
      </c>
    </row>
    <row r="834" spans="1:51" ht="13.5" customHeight="1" x14ac:dyDescent="0.25">
      <c r="A834" s="7" t="s">
        <v>1938</v>
      </c>
      <c r="B834" s="8"/>
      <c r="C834" s="8"/>
      <c r="D834" s="7" t="s">
        <v>91</v>
      </c>
      <c r="E834" s="7" t="s">
        <v>92</v>
      </c>
      <c r="F834" s="8"/>
      <c r="G834" s="8"/>
      <c r="H834" s="8"/>
      <c r="I834" s="8"/>
      <c r="J834" s="8"/>
      <c r="K834" s="8"/>
      <c r="L834" s="8"/>
      <c r="M834" s="8"/>
      <c r="N834" s="7">
        <v>6</v>
      </c>
      <c r="O834" s="7" t="s">
        <v>85</v>
      </c>
      <c r="P834" s="7">
        <v>5</v>
      </c>
      <c r="Q834" s="7" t="s">
        <v>1939</v>
      </c>
      <c r="R834" s="7">
        <v>13250</v>
      </c>
      <c r="S834" s="7" t="s">
        <v>561</v>
      </c>
      <c r="T834" s="7" t="s">
        <v>1406</v>
      </c>
      <c r="AE834" s="7">
        <v>0</v>
      </c>
      <c r="AF834" s="7">
        <v>0</v>
      </c>
      <c r="AG834" s="7">
        <v>0</v>
      </c>
      <c r="AH834" s="7">
        <v>0</v>
      </c>
      <c r="AI834" s="7">
        <v>0</v>
      </c>
      <c r="AJ834" s="7">
        <v>0</v>
      </c>
      <c r="AK834" s="7">
        <v>0</v>
      </c>
      <c r="AL834" s="7">
        <v>0</v>
      </c>
      <c r="AM834" s="7">
        <v>1</v>
      </c>
      <c r="AN834" s="7" t="s">
        <v>91</v>
      </c>
      <c r="AO834" s="7">
        <v>5</v>
      </c>
      <c r="AP834" s="7">
        <v>26500</v>
      </c>
      <c r="AQ834" s="7">
        <v>13250</v>
      </c>
      <c r="AS834" s="7" t="s">
        <v>1940</v>
      </c>
      <c r="AT834" s="7" t="s">
        <v>206</v>
      </c>
      <c r="AU834" s="7">
        <v>1477</v>
      </c>
      <c r="AV834" s="7">
        <v>0</v>
      </c>
      <c r="AW834" s="7">
        <v>0</v>
      </c>
      <c r="AX834" s="7">
        <v>0</v>
      </c>
      <c r="AY834" s="7">
        <v>0</v>
      </c>
    </row>
    <row r="835" spans="1:51" ht="13.5" customHeight="1" x14ac:dyDescent="0.25">
      <c r="A835" s="7" t="s">
        <v>1941</v>
      </c>
      <c r="B835" s="8"/>
      <c r="C835" s="8"/>
      <c r="D835" s="7" t="s">
        <v>91</v>
      </c>
      <c r="E835" s="7" t="s">
        <v>157</v>
      </c>
      <c r="F835" s="8"/>
      <c r="G835" s="8"/>
      <c r="H835" s="8"/>
      <c r="I835" s="8"/>
      <c r="J835" s="8"/>
      <c r="K835" s="8"/>
      <c r="L835" s="8"/>
      <c r="M835" s="8"/>
      <c r="N835" s="7">
        <v>6</v>
      </c>
      <c r="O835" s="7" t="s">
        <v>85</v>
      </c>
      <c r="P835" s="7">
        <v>3</v>
      </c>
      <c r="Q835" s="7" t="s">
        <v>1942</v>
      </c>
      <c r="R835" s="7">
        <v>11305</v>
      </c>
      <c r="S835" s="7" t="s">
        <v>561</v>
      </c>
      <c r="T835" s="7" t="s">
        <v>1406</v>
      </c>
      <c r="AE835" s="7">
        <v>0</v>
      </c>
      <c r="AF835" s="7">
        <v>0</v>
      </c>
      <c r="AG835" s="7">
        <v>0</v>
      </c>
      <c r="AH835" s="7">
        <v>0</v>
      </c>
      <c r="AI835" s="7">
        <v>0</v>
      </c>
      <c r="AJ835" s="7">
        <v>0</v>
      </c>
      <c r="AK835" s="7">
        <v>1</v>
      </c>
      <c r="AL835" s="7">
        <v>0</v>
      </c>
      <c r="AM835" s="7">
        <v>0</v>
      </c>
      <c r="AN835" s="7" t="s">
        <v>91</v>
      </c>
      <c r="AO835" s="7">
        <v>3</v>
      </c>
      <c r="AP835" s="7">
        <v>22305</v>
      </c>
      <c r="AQ835" s="7">
        <v>11305</v>
      </c>
      <c r="AS835" s="7" t="s">
        <v>1943</v>
      </c>
      <c r="AT835" s="7" t="s">
        <v>206</v>
      </c>
      <c r="AU835" s="7">
        <v>1478</v>
      </c>
      <c r="AV835" s="7">
        <v>0</v>
      </c>
      <c r="AW835" s="7">
        <v>0</v>
      </c>
      <c r="AX835" s="7">
        <v>0</v>
      </c>
      <c r="AY835" s="7">
        <v>0</v>
      </c>
    </row>
    <row r="836" spans="1:51" ht="13.5" customHeight="1" x14ac:dyDescent="0.25">
      <c r="A836" s="7" t="s">
        <v>1944</v>
      </c>
      <c r="B836" s="8"/>
      <c r="C836" s="8"/>
      <c r="D836" s="7" t="s">
        <v>83</v>
      </c>
      <c r="E836" s="7" t="s">
        <v>116</v>
      </c>
      <c r="F836" s="8"/>
      <c r="G836" s="8"/>
      <c r="H836" s="8"/>
      <c r="I836" s="8"/>
      <c r="J836" s="8"/>
      <c r="K836" s="8"/>
      <c r="L836" s="8"/>
      <c r="M836" s="8"/>
      <c r="N836" s="7">
        <v>5</v>
      </c>
      <c r="O836" s="7" t="s">
        <v>85</v>
      </c>
      <c r="P836" s="7">
        <v>10</v>
      </c>
      <c r="Q836" s="7" t="s">
        <v>1945</v>
      </c>
      <c r="R836" s="7">
        <v>6000</v>
      </c>
      <c r="S836" s="7" t="s">
        <v>561</v>
      </c>
      <c r="T836" s="7" t="s">
        <v>1406</v>
      </c>
      <c r="AE836" s="7">
        <v>0</v>
      </c>
      <c r="AF836" s="7">
        <v>0</v>
      </c>
      <c r="AG836" s="7">
        <v>1</v>
      </c>
      <c r="AH836" s="7">
        <v>0</v>
      </c>
      <c r="AI836" s="7">
        <v>0</v>
      </c>
      <c r="AJ836" s="7">
        <v>0</v>
      </c>
      <c r="AK836" s="7">
        <v>0</v>
      </c>
      <c r="AL836" s="7">
        <v>0</v>
      </c>
      <c r="AM836" s="7">
        <v>0</v>
      </c>
      <c r="AN836" s="7" t="s">
        <v>83</v>
      </c>
      <c r="AO836" s="7">
        <v>10</v>
      </c>
      <c r="AP836" s="7">
        <v>12000</v>
      </c>
      <c r="AQ836" s="7">
        <v>6000</v>
      </c>
      <c r="AT836" s="7" t="s">
        <v>206</v>
      </c>
      <c r="AU836" s="7">
        <v>1479</v>
      </c>
      <c r="AV836" s="7">
        <v>0</v>
      </c>
      <c r="AW836" s="7">
        <v>0</v>
      </c>
      <c r="AX836" s="7">
        <v>0</v>
      </c>
      <c r="AY836" s="7">
        <v>0</v>
      </c>
    </row>
    <row r="837" spans="1:51" ht="13.5" customHeight="1" x14ac:dyDescent="0.25">
      <c r="A837" s="7" t="s">
        <v>1946</v>
      </c>
      <c r="B837" s="8"/>
      <c r="C837" s="8"/>
      <c r="D837" s="7" t="s">
        <v>91</v>
      </c>
      <c r="E837" s="7" t="s">
        <v>92</v>
      </c>
      <c r="F837" s="8"/>
      <c r="G837" s="8"/>
      <c r="H837" s="8"/>
      <c r="I837" s="8"/>
      <c r="J837" s="8"/>
      <c r="K837" s="8"/>
      <c r="L837" s="8"/>
      <c r="M837" s="8"/>
      <c r="N837" s="7">
        <v>10</v>
      </c>
      <c r="O837" s="7" t="s">
        <v>85</v>
      </c>
      <c r="P837" s="7">
        <v>5</v>
      </c>
      <c r="Q837" s="7" t="s">
        <v>1947</v>
      </c>
      <c r="R837" s="7">
        <v>2500</v>
      </c>
      <c r="S837" s="7" t="s">
        <v>561</v>
      </c>
      <c r="T837" s="7" t="s">
        <v>1406</v>
      </c>
      <c r="AE837" s="7">
        <v>0</v>
      </c>
      <c r="AF837" s="7">
        <v>0</v>
      </c>
      <c r="AG837" s="7">
        <v>0</v>
      </c>
      <c r="AH837" s="7">
        <v>0</v>
      </c>
      <c r="AI837" s="7">
        <v>0</v>
      </c>
      <c r="AJ837" s="7">
        <v>0</v>
      </c>
      <c r="AK837" s="7">
        <v>0</v>
      </c>
      <c r="AL837" s="7">
        <v>0</v>
      </c>
      <c r="AM837" s="7">
        <v>1</v>
      </c>
      <c r="AN837" s="7" t="s">
        <v>91</v>
      </c>
      <c r="AO837" s="7">
        <v>5</v>
      </c>
      <c r="AP837" s="7">
        <v>5000</v>
      </c>
      <c r="AQ837" s="7">
        <v>2500</v>
      </c>
      <c r="AT837" s="7" t="s">
        <v>206</v>
      </c>
      <c r="AU837" s="7">
        <v>1480</v>
      </c>
      <c r="AV837" s="7">
        <v>0</v>
      </c>
      <c r="AW837" s="7">
        <v>0</v>
      </c>
      <c r="AX837" s="7">
        <v>0</v>
      </c>
      <c r="AY837" s="7">
        <v>0</v>
      </c>
    </row>
    <row r="838" spans="1:51" ht="13.5" customHeight="1" x14ac:dyDescent="0.25">
      <c r="A838" s="7" t="s">
        <v>1948</v>
      </c>
      <c r="B838" s="8"/>
      <c r="C838" s="8"/>
      <c r="D838" s="7" t="s">
        <v>91</v>
      </c>
      <c r="E838" s="7" t="s">
        <v>116</v>
      </c>
      <c r="F838" s="8"/>
      <c r="G838" s="8"/>
      <c r="H838" s="8"/>
      <c r="I838" s="8"/>
      <c r="J838" s="8"/>
      <c r="K838" s="8"/>
      <c r="L838" s="8"/>
      <c r="M838" s="8"/>
      <c r="N838" s="7">
        <v>9</v>
      </c>
      <c r="O838" s="7" t="s">
        <v>85</v>
      </c>
      <c r="P838" s="7">
        <v>5</v>
      </c>
      <c r="Q838" s="7" t="s">
        <v>1949</v>
      </c>
      <c r="R838" s="7">
        <v>15000</v>
      </c>
      <c r="S838" s="7" t="s">
        <v>561</v>
      </c>
      <c r="T838" s="7" t="s">
        <v>1406</v>
      </c>
      <c r="AE838" s="7">
        <v>0</v>
      </c>
      <c r="AF838" s="7">
        <v>0</v>
      </c>
      <c r="AG838" s="7">
        <v>1</v>
      </c>
      <c r="AH838" s="7">
        <v>0</v>
      </c>
      <c r="AI838" s="7">
        <v>0</v>
      </c>
      <c r="AJ838" s="7">
        <v>0</v>
      </c>
      <c r="AK838" s="7">
        <v>0</v>
      </c>
      <c r="AL838" s="7">
        <v>0</v>
      </c>
      <c r="AM838" s="7">
        <v>0</v>
      </c>
      <c r="AN838" s="7" t="s">
        <v>91</v>
      </c>
      <c r="AO838" s="7">
        <v>5</v>
      </c>
      <c r="AP838" s="7">
        <v>30000</v>
      </c>
      <c r="AQ838" s="7">
        <v>15000</v>
      </c>
      <c r="AT838" s="7" t="s">
        <v>206</v>
      </c>
      <c r="AU838" s="7">
        <v>1481</v>
      </c>
      <c r="AV838" s="7">
        <v>0</v>
      </c>
      <c r="AW838" s="7">
        <v>0</v>
      </c>
      <c r="AX838" s="7">
        <v>0</v>
      </c>
      <c r="AY838" s="7">
        <v>0</v>
      </c>
    </row>
    <row r="839" spans="1:51" ht="13.5" customHeight="1" x14ac:dyDescent="0.25">
      <c r="A839" s="7" t="s">
        <v>1950</v>
      </c>
      <c r="B839" s="8"/>
      <c r="C839" s="8"/>
      <c r="D839" s="7" t="s">
        <v>120</v>
      </c>
      <c r="E839" s="7" t="s">
        <v>116</v>
      </c>
      <c r="F839" s="8"/>
      <c r="G839" s="8"/>
      <c r="H839" s="8"/>
      <c r="I839" s="8"/>
      <c r="J839" s="8"/>
      <c r="K839" s="8"/>
      <c r="L839" s="8"/>
      <c r="M839" s="8"/>
      <c r="N839" s="7">
        <v>15</v>
      </c>
      <c r="O839" s="7" t="s">
        <v>85</v>
      </c>
      <c r="P839" s="7">
        <v>5</v>
      </c>
      <c r="Q839" s="7" t="s">
        <v>1951</v>
      </c>
      <c r="R839" s="7">
        <v>25000</v>
      </c>
      <c r="S839" s="7" t="s">
        <v>561</v>
      </c>
      <c r="T839" s="7" t="s">
        <v>1406</v>
      </c>
      <c r="AE839" s="7">
        <v>0</v>
      </c>
      <c r="AF839" s="7">
        <v>0</v>
      </c>
      <c r="AG839" s="7">
        <v>1</v>
      </c>
      <c r="AH839" s="7">
        <v>0</v>
      </c>
      <c r="AI839" s="7">
        <v>0</v>
      </c>
      <c r="AJ839" s="7">
        <v>0</v>
      </c>
      <c r="AK839" s="7">
        <v>0</v>
      </c>
      <c r="AL839" s="7">
        <v>0</v>
      </c>
      <c r="AM839" s="7">
        <v>0</v>
      </c>
      <c r="AN839" s="7" t="s">
        <v>120</v>
      </c>
      <c r="AO839" s="7">
        <v>5</v>
      </c>
      <c r="AP839" s="7">
        <v>50000</v>
      </c>
      <c r="AQ839" s="7">
        <v>25000</v>
      </c>
      <c r="AT839" s="7" t="s">
        <v>206</v>
      </c>
      <c r="AU839" s="7">
        <v>1482</v>
      </c>
      <c r="AV839" s="7">
        <v>0</v>
      </c>
      <c r="AW839" s="7">
        <v>0</v>
      </c>
      <c r="AX839" s="7">
        <v>0</v>
      </c>
      <c r="AY839" s="7">
        <v>0</v>
      </c>
    </row>
    <row r="840" spans="1:51" ht="13.5" customHeight="1" x14ac:dyDescent="0.25">
      <c r="A840" s="7" t="s">
        <v>1952</v>
      </c>
      <c r="B840" s="8"/>
      <c r="C840" s="8"/>
      <c r="D840" s="7" t="s">
        <v>91</v>
      </c>
      <c r="E840" s="7" t="s">
        <v>265</v>
      </c>
      <c r="F840" s="8"/>
      <c r="G840" s="8"/>
      <c r="H840" s="8"/>
      <c r="I840" s="8"/>
      <c r="J840" s="8"/>
      <c r="K840" s="8"/>
      <c r="L840" s="8"/>
      <c r="M840" s="8"/>
      <c r="N840" s="7">
        <v>11</v>
      </c>
      <c r="O840" s="7" t="s">
        <v>85</v>
      </c>
      <c r="P840" s="7">
        <v>4</v>
      </c>
      <c r="Q840" s="7" t="s">
        <v>1953</v>
      </c>
      <c r="R840" s="7">
        <v>42500</v>
      </c>
      <c r="S840" s="7" t="s">
        <v>561</v>
      </c>
      <c r="T840" s="7" t="s">
        <v>1406</v>
      </c>
      <c r="AE840" s="7">
        <v>0</v>
      </c>
      <c r="AF840" s="7">
        <v>0</v>
      </c>
      <c r="AG840" s="7">
        <v>0</v>
      </c>
      <c r="AH840" s="7">
        <v>0</v>
      </c>
      <c r="AI840" s="7">
        <v>0</v>
      </c>
      <c r="AJ840" s="7">
        <v>0</v>
      </c>
      <c r="AK840" s="7">
        <v>0</v>
      </c>
      <c r="AL840" s="7">
        <v>0</v>
      </c>
      <c r="AM840" s="7">
        <v>0</v>
      </c>
      <c r="AN840" s="7" t="s">
        <v>91</v>
      </c>
      <c r="AO840" s="7">
        <v>4</v>
      </c>
      <c r="AP840" s="7">
        <v>85000</v>
      </c>
      <c r="AQ840" s="7">
        <v>42500</v>
      </c>
      <c r="AS840" s="7" t="s">
        <v>1940</v>
      </c>
      <c r="AT840" s="7" t="s">
        <v>206</v>
      </c>
      <c r="AU840" s="7">
        <v>1483</v>
      </c>
      <c r="AV840" s="7">
        <v>0</v>
      </c>
      <c r="AW840" s="7">
        <v>0</v>
      </c>
      <c r="AX840" s="7">
        <v>0</v>
      </c>
      <c r="AY840" s="7">
        <v>0</v>
      </c>
    </row>
    <row r="841" spans="1:51" ht="13.5" customHeight="1" x14ac:dyDescent="0.25">
      <c r="A841" s="7" t="s">
        <v>1954</v>
      </c>
      <c r="B841" s="8"/>
      <c r="C841" s="8"/>
      <c r="D841" s="7" t="s">
        <v>83</v>
      </c>
      <c r="E841" s="7" t="s">
        <v>116</v>
      </c>
      <c r="F841" s="8"/>
      <c r="G841" s="8"/>
      <c r="H841" s="8"/>
      <c r="I841" s="8"/>
      <c r="J841" s="8"/>
      <c r="K841" s="8"/>
      <c r="L841" s="8"/>
      <c r="M841" s="8"/>
      <c r="N841" s="7">
        <v>5</v>
      </c>
      <c r="O841" s="7" t="s">
        <v>85</v>
      </c>
      <c r="P841" s="7">
        <v>5</v>
      </c>
      <c r="Q841" s="7" t="s">
        <v>1955</v>
      </c>
      <c r="R841" s="7">
        <v>7500</v>
      </c>
      <c r="S841" s="7" t="s">
        <v>561</v>
      </c>
      <c r="T841" s="7" t="s">
        <v>1406</v>
      </c>
      <c r="AE841" s="7">
        <v>0</v>
      </c>
      <c r="AF841" s="7">
        <v>0</v>
      </c>
      <c r="AG841" s="7">
        <v>1</v>
      </c>
      <c r="AH841" s="7">
        <v>0</v>
      </c>
      <c r="AI841" s="7">
        <v>0</v>
      </c>
      <c r="AJ841" s="7">
        <v>0</v>
      </c>
      <c r="AK841" s="7">
        <v>0</v>
      </c>
      <c r="AL841" s="7">
        <v>0</v>
      </c>
      <c r="AM841" s="7">
        <v>0</v>
      </c>
      <c r="AN841" s="7" t="s">
        <v>83</v>
      </c>
      <c r="AO841" s="7">
        <v>5</v>
      </c>
      <c r="AP841" s="7">
        <v>15000</v>
      </c>
      <c r="AQ841" s="7">
        <v>7500</v>
      </c>
      <c r="AT841" s="7" t="s">
        <v>206</v>
      </c>
      <c r="AU841" s="7">
        <v>1484</v>
      </c>
      <c r="AV841" s="7">
        <v>0</v>
      </c>
      <c r="AW841" s="7">
        <v>0</v>
      </c>
      <c r="AX841" s="7">
        <v>0</v>
      </c>
      <c r="AY841" s="7">
        <v>0</v>
      </c>
    </row>
    <row r="842" spans="1:51" ht="13.5" customHeight="1" x14ac:dyDescent="0.25">
      <c r="A842" s="7" t="s">
        <v>1956</v>
      </c>
      <c r="B842" s="8"/>
      <c r="C842" s="8"/>
      <c r="D842" s="7" t="s">
        <v>83</v>
      </c>
      <c r="E842" s="7" t="s">
        <v>116</v>
      </c>
      <c r="F842" s="8"/>
      <c r="G842" s="8"/>
      <c r="H842" s="8"/>
      <c r="I842" s="8"/>
      <c r="J842" s="8"/>
      <c r="K842" s="8"/>
      <c r="L842" s="8"/>
      <c r="M842" s="8"/>
      <c r="N842" s="7">
        <v>5</v>
      </c>
      <c r="O842" s="7" t="s">
        <v>85</v>
      </c>
      <c r="P842" s="7">
        <v>5</v>
      </c>
      <c r="Q842" s="7" t="s">
        <v>1957</v>
      </c>
      <c r="R842" s="7">
        <v>9000</v>
      </c>
      <c r="S842" s="7" t="s">
        <v>561</v>
      </c>
      <c r="T842" s="7" t="s">
        <v>1406</v>
      </c>
      <c r="AE842" s="7">
        <v>0</v>
      </c>
      <c r="AF842" s="7">
        <v>0</v>
      </c>
      <c r="AG842" s="7">
        <v>1</v>
      </c>
      <c r="AH842" s="7">
        <v>0</v>
      </c>
      <c r="AI842" s="7">
        <v>0</v>
      </c>
      <c r="AJ842" s="7">
        <v>0</v>
      </c>
      <c r="AK842" s="7">
        <v>0</v>
      </c>
      <c r="AL842" s="7">
        <v>0</v>
      </c>
      <c r="AM842" s="7">
        <v>0</v>
      </c>
      <c r="AN842" s="7" t="s">
        <v>83</v>
      </c>
      <c r="AO842" s="7">
        <v>5</v>
      </c>
      <c r="AP842" s="7">
        <v>18000</v>
      </c>
      <c r="AQ842" s="7">
        <v>9000</v>
      </c>
      <c r="AT842" s="7" t="s">
        <v>206</v>
      </c>
      <c r="AU842" s="7">
        <v>1485</v>
      </c>
      <c r="AV842" s="7">
        <v>0</v>
      </c>
      <c r="AW842" s="7">
        <v>0</v>
      </c>
      <c r="AX842" s="7">
        <v>0</v>
      </c>
      <c r="AY842" s="7">
        <v>0</v>
      </c>
    </row>
    <row r="843" spans="1:51" ht="13.5" customHeight="1" x14ac:dyDescent="0.25">
      <c r="A843" s="7" t="s">
        <v>1958</v>
      </c>
      <c r="B843" s="8"/>
      <c r="C843" s="8"/>
      <c r="D843" s="7" t="s">
        <v>120</v>
      </c>
      <c r="E843" s="7" t="s">
        <v>116</v>
      </c>
      <c r="F843" s="8"/>
      <c r="G843" s="8"/>
      <c r="H843" s="8"/>
      <c r="I843" s="8"/>
      <c r="J843" s="8"/>
      <c r="K843" s="8"/>
      <c r="L843" s="8"/>
      <c r="M843" s="8"/>
      <c r="N843" s="7">
        <v>17</v>
      </c>
      <c r="O843" s="7" t="s">
        <v>85</v>
      </c>
      <c r="P843" s="7">
        <v>5</v>
      </c>
      <c r="Q843" s="7" t="s">
        <v>1959</v>
      </c>
      <c r="R843" s="7">
        <v>5500</v>
      </c>
      <c r="S843" s="7" t="s">
        <v>561</v>
      </c>
      <c r="T843" s="7" t="s">
        <v>1406</v>
      </c>
      <c r="AE843" s="7">
        <v>0</v>
      </c>
      <c r="AF843" s="7">
        <v>0</v>
      </c>
      <c r="AG843" s="7">
        <v>1</v>
      </c>
      <c r="AH843" s="7">
        <v>0</v>
      </c>
      <c r="AI843" s="7">
        <v>0</v>
      </c>
      <c r="AJ843" s="7">
        <v>0</v>
      </c>
      <c r="AK843" s="7">
        <v>0</v>
      </c>
      <c r="AL843" s="7">
        <v>0</v>
      </c>
      <c r="AM843" s="7">
        <v>0</v>
      </c>
      <c r="AN843" s="7" t="s">
        <v>120</v>
      </c>
      <c r="AO843" s="7">
        <v>5</v>
      </c>
      <c r="AP843" s="7">
        <v>11000</v>
      </c>
      <c r="AQ843" s="7">
        <v>5500</v>
      </c>
      <c r="AT843" s="7" t="s">
        <v>206</v>
      </c>
      <c r="AU843" s="7">
        <v>1486</v>
      </c>
      <c r="AV843" s="7">
        <v>0</v>
      </c>
      <c r="AW843" s="7">
        <v>0</v>
      </c>
      <c r="AX843" s="7">
        <v>0</v>
      </c>
      <c r="AY843" s="7">
        <v>0</v>
      </c>
    </row>
    <row r="844" spans="1:51" ht="13.5" customHeight="1" x14ac:dyDescent="0.25">
      <c r="A844" s="7" t="s">
        <v>1960</v>
      </c>
      <c r="B844" s="8"/>
      <c r="C844" s="8"/>
      <c r="D844" s="7" t="s">
        <v>120</v>
      </c>
      <c r="E844" s="7" t="s">
        <v>92</v>
      </c>
      <c r="F844" s="8"/>
      <c r="G844" s="8"/>
      <c r="H844" s="8"/>
      <c r="I844" s="8"/>
      <c r="J844" s="8"/>
      <c r="K844" s="8"/>
      <c r="L844" s="8"/>
      <c r="M844" s="8"/>
      <c r="N844" s="7">
        <v>19</v>
      </c>
      <c r="O844" s="7" t="s">
        <v>85</v>
      </c>
      <c r="P844" s="7">
        <v>10</v>
      </c>
      <c r="Q844" s="7" t="s">
        <v>1961</v>
      </c>
      <c r="R844" s="7">
        <v>40000</v>
      </c>
      <c r="S844" s="7" t="s">
        <v>561</v>
      </c>
      <c r="T844" s="7" t="s">
        <v>1406</v>
      </c>
      <c r="AE844" s="7">
        <v>0</v>
      </c>
      <c r="AF844" s="7">
        <v>0</v>
      </c>
      <c r="AG844" s="7">
        <v>0</v>
      </c>
      <c r="AH844" s="7">
        <v>0</v>
      </c>
      <c r="AI844" s="7">
        <v>0</v>
      </c>
      <c r="AJ844" s="7">
        <v>0</v>
      </c>
      <c r="AK844" s="7">
        <v>0</v>
      </c>
      <c r="AL844" s="7">
        <v>0</v>
      </c>
      <c r="AM844" s="7">
        <v>1</v>
      </c>
      <c r="AN844" s="7" t="s">
        <v>120</v>
      </c>
      <c r="AO844" s="7">
        <v>10</v>
      </c>
      <c r="AP844" s="7">
        <v>80000</v>
      </c>
      <c r="AQ844" s="7">
        <v>40000</v>
      </c>
      <c r="AS844" s="7" t="s">
        <v>1962</v>
      </c>
      <c r="AT844" s="7" t="s">
        <v>206</v>
      </c>
      <c r="AU844" s="7">
        <v>1487</v>
      </c>
      <c r="AV844" s="7">
        <v>0</v>
      </c>
      <c r="AW844" s="7">
        <v>0</v>
      </c>
      <c r="AX844" s="7">
        <v>0</v>
      </c>
      <c r="AY844" s="7">
        <v>0</v>
      </c>
    </row>
    <row r="845" spans="1:51" ht="13.5" customHeight="1" x14ac:dyDescent="0.25">
      <c r="A845" s="7" t="s">
        <v>1963</v>
      </c>
      <c r="B845" s="8"/>
      <c r="C845" s="8"/>
      <c r="D845" s="7" t="s">
        <v>91</v>
      </c>
      <c r="E845" s="7" t="s">
        <v>99</v>
      </c>
      <c r="F845" s="8"/>
      <c r="G845" s="8"/>
      <c r="H845" s="8"/>
      <c r="I845" s="8"/>
      <c r="J845" s="8"/>
      <c r="K845" s="8"/>
      <c r="L845" s="8"/>
      <c r="M845" s="8"/>
      <c r="N845" s="7">
        <v>10</v>
      </c>
      <c r="O845" s="7" t="s">
        <v>85</v>
      </c>
      <c r="P845" s="7">
        <v>5</v>
      </c>
      <c r="Q845" s="7" t="s">
        <v>1964</v>
      </c>
      <c r="R845" s="7">
        <v>11750</v>
      </c>
      <c r="S845" s="7" t="s">
        <v>561</v>
      </c>
      <c r="T845" s="7" t="s">
        <v>1406</v>
      </c>
      <c r="AE845" s="7">
        <v>0</v>
      </c>
      <c r="AF845" s="7">
        <v>0</v>
      </c>
      <c r="AG845" s="7">
        <v>0</v>
      </c>
      <c r="AH845" s="7">
        <v>0</v>
      </c>
      <c r="AI845" s="7">
        <v>1</v>
      </c>
      <c r="AJ845" s="7">
        <v>0</v>
      </c>
      <c r="AK845" s="7">
        <v>0</v>
      </c>
      <c r="AL845" s="7">
        <v>0</v>
      </c>
      <c r="AM845" s="7">
        <v>0</v>
      </c>
      <c r="AN845" s="7" t="s">
        <v>91</v>
      </c>
      <c r="AO845" s="7">
        <v>5</v>
      </c>
      <c r="AP845" s="7">
        <v>23500</v>
      </c>
      <c r="AQ845" s="7">
        <v>11750</v>
      </c>
      <c r="AT845" s="7" t="s">
        <v>206</v>
      </c>
      <c r="AU845" s="7">
        <v>1488</v>
      </c>
      <c r="AV845" s="7">
        <v>0</v>
      </c>
      <c r="AW845" s="7">
        <v>0</v>
      </c>
      <c r="AX845" s="7">
        <v>0</v>
      </c>
      <c r="AY845" s="7">
        <v>0</v>
      </c>
    </row>
    <row r="846" spans="1:51" ht="13.5" customHeight="1" x14ac:dyDescent="0.25">
      <c r="A846" s="7" t="s">
        <v>1965</v>
      </c>
      <c r="B846" s="8"/>
      <c r="C846" s="8"/>
      <c r="D846" s="7" t="s">
        <v>83</v>
      </c>
      <c r="E846" s="7" t="s">
        <v>157</v>
      </c>
      <c r="F846" s="8"/>
      <c r="G846" s="8"/>
      <c r="H846" s="8"/>
      <c r="I846" s="8"/>
      <c r="J846" s="8"/>
      <c r="K846" s="8"/>
      <c r="L846" s="8"/>
      <c r="M846" s="8"/>
      <c r="N846" s="7">
        <v>5</v>
      </c>
      <c r="O846" s="7" t="s">
        <v>85</v>
      </c>
      <c r="P846" s="7">
        <v>5</v>
      </c>
      <c r="Q846" s="7" t="s">
        <v>1966</v>
      </c>
      <c r="R846" s="7">
        <v>7500</v>
      </c>
      <c r="S846" s="7" t="s">
        <v>561</v>
      </c>
      <c r="T846" s="7" t="s">
        <v>1406</v>
      </c>
      <c r="AE846" s="7">
        <v>0</v>
      </c>
      <c r="AF846" s="7">
        <v>0</v>
      </c>
      <c r="AG846" s="7">
        <v>0</v>
      </c>
      <c r="AH846" s="7">
        <v>0</v>
      </c>
      <c r="AI846" s="7">
        <v>0</v>
      </c>
      <c r="AJ846" s="7">
        <v>0</v>
      </c>
      <c r="AK846" s="7">
        <v>1</v>
      </c>
      <c r="AL846" s="7">
        <v>0</v>
      </c>
      <c r="AM846" s="7">
        <v>0</v>
      </c>
      <c r="AN846" s="7" t="s">
        <v>83</v>
      </c>
      <c r="AO846" s="7">
        <v>5</v>
      </c>
      <c r="AP846" s="7">
        <v>15000</v>
      </c>
      <c r="AQ846" s="7">
        <v>7500</v>
      </c>
      <c r="AT846" s="7" t="s">
        <v>206</v>
      </c>
      <c r="AU846" s="7">
        <v>1489</v>
      </c>
      <c r="AV846" s="7">
        <v>0</v>
      </c>
      <c r="AW846" s="7">
        <v>0</v>
      </c>
      <c r="AX846" s="7">
        <v>0</v>
      </c>
      <c r="AY846" s="7">
        <v>0</v>
      </c>
    </row>
    <row r="847" spans="1:51" ht="13.5" customHeight="1" x14ac:dyDescent="0.25">
      <c r="A847" s="7" t="s">
        <v>1967</v>
      </c>
      <c r="B847" s="8"/>
      <c r="C847" s="8"/>
      <c r="D847" s="7" t="s">
        <v>91</v>
      </c>
      <c r="E847" s="7" t="s">
        <v>129</v>
      </c>
      <c r="F847" s="8"/>
      <c r="G847" s="8"/>
      <c r="H847" s="8"/>
      <c r="I847" s="8"/>
      <c r="J847" s="8"/>
      <c r="K847" s="8"/>
      <c r="L847" s="8"/>
      <c r="M847" s="8"/>
      <c r="N847" s="7">
        <v>9</v>
      </c>
      <c r="O847" s="7" t="s">
        <v>85</v>
      </c>
      <c r="P847" s="7">
        <v>5</v>
      </c>
      <c r="Q847" s="7" t="s">
        <v>1968</v>
      </c>
      <c r="R847" s="7">
        <v>25000</v>
      </c>
      <c r="S847" s="7" t="s">
        <v>561</v>
      </c>
      <c r="T847" s="7" t="s">
        <v>1406</v>
      </c>
      <c r="AE847" s="7">
        <v>0</v>
      </c>
      <c r="AF847" s="7">
        <v>0</v>
      </c>
      <c r="AG847" s="7">
        <v>0</v>
      </c>
      <c r="AH847" s="7">
        <v>0</v>
      </c>
      <c r="AI847" s="7">
        <v>0</v>
      </c>
      <c r="AJ847" s="7">
        <v>1</v>
      </c>
      <c r="AK847" s="7">
        <v>0</v>
      </c>
      <c r="AL847" s="7">
        <v>0</v>
      </c>
      <c r="AM847" s="7">
        <v>0</v>
      </c>
      <c r="AN847" s="7" t="s">
        <v>91</v>
      </c>
      <c r="AO847" s="7">
        <v>5</v>
      </c>
      <c r="AP847" s="7">
        <v>50000</v>
      </c>
      <c r="AQ847" s="7">
        <v>25000</v>
      </c>
      <c r="AS847" s="7" t="s">
        <v>1969</v>
      </c>
      <c r="AT847" s="7" t="s">
        <v>206</v>
      </c>
      <c r="AU847" s="7">
        <v>1490</v>
      </c>
      <c r="AV847" s="7">
        <v>0</v>
      </c>
      <c r="AW847" s="7">
        <v>0</v>
      </c>
      <c r="AX847" s="7">
        <v>0</v>
      </c>
      <c r="AY847" s="7">
        <v>0</v>
      </c>
    </row>
    <row r="848" spans="1:51" ht="13.5" customHeight="1" x14ac:dyDescent="0.25">
      <c r="A848" s="7" t="s">
        <v>1970</v>
      </c>
      <c r="B848" s="8"/>
      <c r="C848" s="8"/>
      <c r="D848" s="7" t="s">
        <v>120</v>
      </c>
      <c r="E848" s="7" t="s">
        <v>92</v>
      </c>
      <c r="F848" s="8"/>
      <c r="G848" s="8"/>
      <c r="H848" s="8"/>
      <c r="I848" s="8"/>
      <c r="J848" s="8"/>
      <c r="K848" s="8"/>
      <c r="L848" s="8"/>
      <c r="M848" s="8"/>
      <c r="N848" s="7">
        <v>12</v>
      </c>
      <c r="O848" s="7" t="s">
        <v>85</v>
      </c>
      <c r="P848" s="7">
        <v>5</v>
      </c>
      <c r="Q848" s="7" t="s">
        <v>1971</v>
      </c>
      <c r="R848" s="7">
        <v>7500</v>
      </c>
      <c r="S848" s="7" t="s">
        <v>561</v>
      </c>
      <c r="T848" s="7" t="s">
        <v>1406</v>
      </c>
      <c r="AE848" s="7">
        <v>0</v>
      </c>
      <c r="AF848" s="7">
        <v>0</v>
      </c>
      <c r="AG848" s="7">
        <v>0</v>
      </c>
      <c r="AH848" s="7">
        <v>0</v>
      </c>
      <c r="AI848" s="7">
        <v>0</v>
      </c>
      <c r="AJ848" s="7">
        <v>0</v>
      </c>
      <c r="AK848" s="7">
        <v>0</v>
      </c>
      <c r="AL848" s="7">
        <v>0</v>
      </c>
      <c r="AM848" s="7">
        <v>1</v>
      </c>
      <c r="AN848" s="7" t="s">
        <v>120</v>
      </c>
      <c r="AO848" s="7">
        <v>5</v>
      </c>
      <c r="AP848" s="7">
        <v>15000</v>
      </c>
      <c r="AQ848" s="7">
        <v>7500</v>
      </c>
      <c r="AT848" s="7" t="s">
        <v>206</v>
      </c>
      <c r="AU848" s="7">
        <v>1491</v>
      </c>
      <c r="AV848" s="7">
        <v>0</v>
      </c>
      <c r="AW848" s="7">
        <v>0</v>
      </c>
      <c r="AX848" s="7">
        <v>0</v>
      </c>
      <c r="AY848" s="7">
        <v>0</v>
      </c>
    </row>
    <row r="849" spans="1:51" ht="13.5" customHeight="1" x14ac:dyDescent="0.25">
      <c r="A849" s="7" t="s">
        <v>1972</v>
      </c>
      <c r="B849" s="8"/>
      <c r="C849" s="8"/>
      <c r="D849" s="7" t="s">
        <v>91</v>
      </c>
      <c r="E849" s="7" t="s">
        <v>157</v>
      </c>
      <c r="F849" s="8"/>
      <c r="G849" s="8"/>
      <c r="H849" s="8"/>
      <c r="I849" s="8"/>
      <c r="J849" s="8"/>
      <c r="K849" s="8"/>
      <c r="L849" s="8"/>
      <c r="M849" s="8"/>
      <c r="N849" s="7">
        <v>9</v>
      </c>
      <c r="O849" s="7" t="s">
        <v>85</v>
      </c>
      <c r="P849" s="7">
        <v>3</v>
      </c>
      <c r="Q849" s="7" t="s">
        <v>1973</v>
      </c>
      <c r="R849" s="7">
        <v>4250</v>
      </c>
      <c r="S849" s="7" t="s">
        <v>561</v>
      </c>
      <c r="T849" s="7" t="s">
        <v>1406</v>
      </c>
      <c r="AE849" s="7">
        <v>0</v>
      </c>
      <c r="AF849" s="7">
        <v>0</v>
      </c>
      <c r="AG849" s="7">
        <v>0</v>
      </c>
      <c r="AH849" s="7">
        <v>0</v>
      </c>
      <c r="AI849" s="7">
        <v>0</v>
      </c>
      <c r="AJ849" s="7">
        <v>0</v>
      </c>
      <c r="AK849" s="7">
        <v>1</v>
      </c>
      <c r="AL849" s="7">
        <v>0</v>
      </c>
      <c r="AM849" s="7">
        <v>0</v>
      </c>
      <c r="AN849" s="7" t="s">
        <v>91</v>
      </c>
      <c r="AO849" s="7">
        <v>3</v>
      </c>
      <c r="AP849" s="7">
        <v>8500</v>
      </c>
      <c r="AQ849" s="7">
        <v>4250</v>
      </c>
      <c r="AT849" s="7" t="s">
        <v>206</v>
      </c>
      <c r="AU849" s="7">
        <v>1492</v>
      </c>
      <c r="AV849" s="7">
        <v>0</v>
      </c>
      <c r="AW849" s="7">
        <v>0</v>
      </c>
      <c r="AX849" s="7">
        <v>0</v>
      </c>
      <c r="AY849" s="7">
        <v>0</v>
      </c>
    </row>
    <row r="850" spans="1:51" ht="13.5" customHeight="1" x14ac:dyDescent="0.25">
      <c r="A850" s="7" t="s">
        <v>1974</v>
      </c>
      <c r="B850" s="8"/>
      <c r="C850" s="8"/>
      <c r="D850" s="7" t="s">
        <v>120</v>
      </c>
      <c r="E850" s="7" t="s">
        <v>265</v>
      </c>
      <c r="F850" s="8"/>
      <c r="G850" s="8"/>
      <c r="H850" s="8"/>
      <c r="I850" s="8"/>
      <c r="J850" s="8"/>
      <c r="K850" s="8"/>
      <c r="L850" s="8"/>
      <c r="M850" s="8"/>
      <c r="N850" s="7">
        <v>19</v>
      </c>
      <c r="O850" s="7" t="s">
        <v>85</v>
      </c>
      <c r="P850" s="7">
        <v>10</v>
      </c>
      <c r="Q850" s="7" t="s">
        <v>1975</v>
      </c>
      <c r="R850" s="7">
        <v>35000</v>
      </c>
      <c r="S850" s="7" t="s">
        <v>561</v>
      </c>
      <c r="T850" s="7" t="s">
        <v>1406</v>
      </c>
      <c r="AE850" s="7">
        <v>0</v>
      </c>
      <c r="AF850" s="7">
        <v>0</v>
      </c>
      <c r="AG850" s="7">
        <v>0</v>
      </c>
      <c r="AH850" s="7">
        <v>0</v>
      </c>
      <c r="AI850" s="7">
        <v>0</v>
      </c>
      <c r="AJ850" s="7">
        <v>0</v>
      </c>
      <c r="AK850" s="7">
        <v>0</v>
      </c>
      <c r="AL850" s="7">
        <v>0</v>
      </c>
      <c r="AM850" s="7">
        <v>0</v>
      </c>
      <c r="AN850" s="7" t="s">
        <v>120</v>
      </c>
      <c r="AO850" s="7">
        <v>10</v>
      </c>
      <c r="AP850" s="7">
        <v>70000</v>
      </c>
      <c r="AQ850" s="7">
        <v>35000</v>
      </c>
      <c r="AS850" s="7" t="s">
        <v>1976</v>
      </c>
      <c r="AT850" s="7" t="s">
        <v>206</v>
      </c>
      <c r="AU850" s="7">
        <v>1493</v>
      </c>
      <c r="AV850" s="7">
        <v>0</v>
      </c>
      <c r="AW850" s="7">
        <v>0</v>
      </c>
      <c r="AX850" s="7">
        <v>0</v>
      </c>
      <c r="AY850" s="7">
        <v>0</v>
      </c>
    </row>
    <row r="851" spans="1:51" ht="13.5" customHeight="1" x14ac:dyDescent="0.25">
      <c r="A851" s="7" t="s">
        <v>1977</v>
      </c>
      <c r="B851" s="8"/>
      <c r="C851" s="8"/>
      <c r="D851" s="7" t="s">
        <v>91</v>
      </c>
      <c r="E851" s="7" t="s">
        <v>99</v>
      </c>
      <c r="F851" s="8"/>
      <c r="G851" s="8"/>
      <c r="H851" s="8"/>
      <c r="I851" s="8"/>
      <c r="J851" s="8"/>
      <c r="K851" s="8"/>
      <c r="L851" s="8"/>
      <c r="M851" s="8"/>
      <c r="N851" s="7">
        <v>9</v>
      </c>
      <c r="O851" s="7" t="s">
        <v>85</v>
      </c>
      <c r="P851" s="7">
        <v>5</v>
      </c>
      <c r="Q851" s="7" t="s">
        <v>1978</v>
      </c>
      <c r="R851" s="7">
        <v>5250</v>
      </c>
      <c r="S851" s="7" t="s">
        <v>561</v>
      </c>
      <c r="T851" s="7" t="s">
        <v>1406</v>
      </c>
      <c r="AE851" s="7">
        <v>0</v>
      </c>
      <c r="AF851" s="7">
        <v>0</v>
      </c>
      <c r="AG851" s="7">
        <v>0</v>
      </c>
      <c r="AH851" s="7">
        <v>0</v>
      </c>
      <c r="AI851" s="7">
        <v>1</v>
      </c>
      <c r="AJ851" s="7">
        <v>0</v>
      </c>
      <c r="AK851" s="7">
        <v>0</v>
      </c>
      <c r="AL851" s="7">
        <v>0</v>
      </c>
      <c r="AM851" s="7">
        <v>0</v>
      </c>
      <c r="AN851" s="7" t="s">
        <v>91</v>
      </c>
      <c r="AO851" s="7">
        <v>5</v>
      </c>
      <c r="AP851" s="7">
        <v>10500</v>
      </c>
      <c r="AQ851" s="7">
        <v>5250</v>
      </c>
      <c r="AT851" s="7" t="s">
        <v>206</v>
      </c>
      <c r="AU851" s="7">
        <v>1494</v>
      </c>
      <c r="AV851" s="7">
        <v>0</v>
      </c>
      <c r="AW851" s="7">
        <v>0</v>
      </c>
      <c r="AX851" s="7">
        <v>0</v>
      </c>
      <c r="AY851" s="7">
        <v>0</v>
      </c>
    </row>
    <row r="852" spans="1:51" ht="13.5" customHeight="1" x14ac:dyDescent="0.25">
      <c r="A852" s="7" t="s">
        <v>1979</v>
      </c>
      <c r="B852" s="8"/>
      <c r="C852" s="8"/>
      <c r="D852" s="7" t="s">
        <v>91</v>
      </c>
      <c r="E852" s="7" t="s">
        <v>116</v>
      </c>
      <c r="F852" s="7" t="s">
        <v>99</v>
      </c>
      <c r="G852" s="8"/>
      <c r="H852" s="8"/>
      <c r="I852" s="8"/>
      <c r="J852" s="8"/>
      <c r="K852" s="8"/>
      <c r="L852" s="8"/>
      <c r="M852" s="8"/>
      <c r="N852" s="7">
        <v>7</v>
      </c>
      <c r="O852" s="7" t="s">
        <v>85</v>
      </c>
      <c r="P852" s="7">
        <v>5</v>
      </c>
      <c r="Q852" s="7" t="s">
        <v>1980</v>
      </c>
      <c r="R852" s="7">
        <v>33500</v>
      </c>
      <c r="S852" s="7" t="s">
        <v>561</v>
      </c>
      <c r="T852" s="7" t="s">
        <v>1406</v>
      </c>
      <c r="AE852" s="7">
        <v>0</v>
      </c>
      <c r="AF852" s="7">
        <v>0</v>
      </c>
      <c r="AG852" s="7">
        <v>1</v>
      </c>
      <c r="AH852" s="7">
        <v>0</v>
      </c>
      <c r="AI852" s="7">
        <v>1</v>
      </c>
      <c r="AJ852" s="7">
        <v>0</v>
      </c>
      <c r="AK852" s="7">
        <v>0</v>
      </c>
      <c r="AL852" s="7">
        <v>0</v>
      </c>
      <c r="AM852" s="7">
        <v>0</v>
      </c>
      <c r="AN852" s="7" t="s">
        <v>91</v>
      </c>
      <c r="AO852" s="7">
        <v>5</v>
      </c>
      <c r="AP852" s="7">
        <v>67000</v>
      </c>
      <c r="AQ852" s="7">
        <v>33500</v>
      </c>
      <c r="AT852" s="7" t="s">
        <v>206</v>
      </c>
      <c r="AU852" s="7">
        <v>1495</v>
      </c>
      <c r="AV852" s="7">
        <v>0</v>
      </c>
      <c r="AW852" s="7">
        <v>0</v>
      </c>
      <c r="AX852" s="7">
        <v>0</v>
      </c>
      <c r="AY852" s="7">
        <v>0</v>
      </c>
    </row>
    <row r="853" spans="1:51" ht="13.5" customHeight="1" x14ac:dyDescent="0.25">
      <c r="A853" s="7" t="s">
        <v>1981</v>
      </c>
      <c r="B853" s="8"/>
      <c r="C853" s="8"/>
      <c r="D853" s="7" t="s">
        <v>120</v>
      </c>
      <c r="E853" s="7" t="s">
        <v>265</v>
      </c>
      <c r="F853" s="8"/>
      <c r="G853" s="8"/>
      <c r="H853" s="8"/>
      <c r="I853" s="8"/>
      <c r="J853" s="8"/>
      <c r="K853" s="8"/>
      <c r="L853" s="8"/>
      <c r="M853" s="8"/>
      <c r="N853" s="7">
        <v>15</v>
      </c>
      <c r="O853" s="7" t="s">
        <v>85</v>
      </c>
      <c r="P853" s="7">
        <v>5</v>
      </c>
      <c r="Q853" s="7" t="s">
        <v>1982</v>
      </c>
      <c r="R853" s="7">
        <v>18500</v>
      </c>
      <c r="S853" s="7" t="s">
        <v>561</v>
      </c>
      <c r="T853" s="7" t="s">
        <v>1406</v>
      </c>
      <c r="AE853" s="7">
        <v>0</v>
      </c>
      <c r="AF853" s="7">
        <v>0</v>
      </c>
      <c r="AG853" s="7">
        <v>0</v>
      </c>
      <c r="AH853" s="7">
        <v>0</v>
      </c>
      <c r="AI853" s="7">
        <v>0</v>
      </c>
      <c r="AJ853" s="7">
        <v>0</v>
      </c>
      <c r="AK853" s="7">
        <v>0</v>
      </c>
      <c r="AL853" s="7">
        <v>0</v>
      </c>
      <c r="AM853" s="7">
        <v>0</v>
      </c>
      <c r="AN853" s="7" t="s">
        <v>120</v>
      </c>
      <c r="AO853" s="7">
        <v>5</v>
      </c>
      <c r="AP853" s="7">
        <v>37000</v>
      </c>
      <c r="AQ853" s="7">
        <v>18500</v>
      </c>
      <c r="AT853" s="7" t="s">
        <v>206</v>
      </c>
      <c r="AU853" s="7">
        <v>1496</v>
      </c>
      <c r="AV853" s="7">
        <v>0</v>
      </c>
      <c r="AW853" s="7">
        <v>0</v>
      </c>
      <c r="AX853" s="7">
        <v>0</v>
      </c>
      <c r="AY853" s="7">
        <v>0</v>
      </c>
    </row>
    <row r="854" spans="1:51" ht="13.5" customHeight="1" x14ac:dyDescent="0.25">
      <c r="A854" s="7" t="s">
        <v>1983</v>
      </c>
      <c r="B854" s="8"/>
      <c r="C854" s="8"/>
      <c r="D854" s="7" t="s">
        <v>91</v>
      </c>
      <c r="E854" s="7" t="s">
        <v>92</v>
      </c>
      <c r="F854" s="8"/>
      <c r="G854" s="8"/>
      <c r="H854" s="8"/>
      <c r="I854" s="8"/>
      <c r="J854" s="8"/>
      <c r="K854" s="8"/>
      <c r="L854" s="8"/>
      <c r="M854" s="8"/>
      <c r="N854" s="7">
        <v>8</v>
      </c>
      <c r="O854" s="7" t="s">
        <v>85</v>
      </c>
      <c r="P854" s="7">
        <v>5</v>
      </c>
      <c r="Q854" s="7" t="s">
        <v>1984</v>
      </c>
      <c r="R854" s="7">
        <v>9000</v>
      </c>
      <c r="S854" s="7" t="s">
        <v>561</v>
      </c>
      <c r="T854" s="7" t="s">
        <v>1406</v>
      </c>
      <c r="AE854" s="7">
        <v>0</v>
      </c>
      <c r="AF854" s="7">
        <v>0</v>
      </c>
      <c r="AG854" s="7">
        <v>0</v>
      </c>
      <c r="AH854" s="7">
        <v>0</v>
      </c>
      <c r="AI854" s="7">
        <v>0</v>
      </c>
      <c r="AJ854" s="7">
        <v>0</v>
      </c>
      <c r="AK854" s="7">
        <v>0</v>
      </c>
      <c r="AL854" s="7">
        <v>0</v>
      </c>
      <c r="AM854" s="7">
        <v>1</v>
      </c>
      <c r="AN854" s="7" t="s">
        <v>91</v>
      </c>
      <c r="AO854" s="7">
        <v>5</v>
      </c>
      <c r="AP854" s="7">
        <v>18000</v>
      </c>
      <c r="AQ854" s="7">
        <v>9000</v>
      </c>
      <c r="AS854" s="7" t="s">
        <v>1940</v>
      </c>
      <c r="AT854" s="7" t="s">
        <v>206</v>
      </c>
      <c r="AU854" s="7">
        <v>1497</v>
      </c>
      <c r="AV854" s="7">
        <v>0</v>
      </c>
      <c r="AW854" s="7">
        <v>0</v>
      </c>
      <c r="AX854" s="7">
        <v>0</v>
      </c>
      <c r="AY854" s="7">
        <v>0</v>
      </c>
    </row>
    <row r="855" spans="1:51" ht="13.5" customHeight="1" x14ac:dyDescent="0.25">
      <c r="A855" s="7" t="s">
        <v>1985</v>
      </c>
      <c r="B855" s="8"/>
      <c r="C855" s="8"/>
      <c r="D855" s="7" t="s">
        <v>91</v>
      </c>
      <c r="E855" s="7" t="s">
        <v>92</v>
      </c>
      <c r="F855" s="8"/>
      <c r="G855" s="8"/>
      <c r="H855" s="8"/>
      <c r="I855" s="8"/>
      <c r="J855" s="8"/>
      <c r="K855" s="8"/>
      <c r="L855" s="8"/>
      <c r="M855" s="8"/>
      <c r="N855" s="7">
        <v>7</v>
      </c>
      <c r="O855" s="7" t="s">
        <v>85</v>
      </c>
      <c r="P855" s="7">
        <v>5</v>
      </c>
      <c r="Q855" s="7" t="s">
        <v>1986</v>
      </c>
      <c r="R855" s="7">
        <v>8000</v>
      </c>
      <c r="S855" s="7" t="s">
        <v>561</v>
      </c>
      <c r="T855" s="7" t="s">
        <v>1406</v>
      </c>
      <c r="AE855" s="7">
        <v>0</v>
      </c>
      <c r="AF855" s="7">
        <v>0</v>
      </c>
      <c r="AG855" s="7">
        <v>0</v>
      </c>
      <c r="AH855" s="7">
        <v>0</v>
      </c>
      <c r="AI855" s="7">
        <v>0</v>
      </c>
      <c r="AJ855" s="7">
        <v>0</v>
      </c>
      <c r="AK855" s="7">
        <v>0</v>
      </c>
      <c r="AL855" s="7">
        <v>0</v>
      </c>
      <c r="AM855" s="7">
        <v>1</v>
      </c>
      <c r="AN855" s="7" t="s">
        <v>91</v>
      </c>
      <c r="AO855" s="7">
        <v>5</v>
      </c>
      <c r="AP855" s="7">
        <v>16000</v>
      </c>
      <c r="AQ855" s="7">
        <v>8000</v>
      </c>
      <c r="AT855" s="7" t="s">
        <v>206</v>
      </c>
      <c r="AU855" s="7">
        <v>1498</v>
      </c>
      <c r="AV855" s="7">
        <v>0</v>
      </c>
      <c r="AW855" s="7">
        <v>0</v>
      </c>
      <c r="AX855" s="7">
        <v>0</v>
      </c>
      <c r="AY855" s="7">
        <v>0</v>
      </c>
    </row>
    <row r="856" spans="1:51" ht="13.5" customHeight="1" x14ac:dyDescent="0.25">
      <c r="A856" s="7" t="s">
        <v>1987</v>
      </c>
      <c r="B856" s="8"/>
      <c r="C856" s="8"/>
      <c r="D856" s="7" t="s">
        <v>120</v>
      </c>
      <c r="E856" s="7" t="s">
        <v>129</v>
      </c>
      <c r="F856" s="8"/>
      <c r="G856" s="8"/>
      <c r="H856" s="8"/>
      <c r="I856" s="8"/>
      <c r="J856" s="8"/>
      <c r="K856" s="8"/>
      <c r="L856" s="8"/>
      <c r="M856" s="8"/>
      <c r="N856" s="7">
        <v>20</v>
      </c>
      <c r="O856" s="7" t="s">
        <v>85</v>
      </c>
      <c r="P856" s="7">
        <v>8</v>
      </c>
      <c r="Q856" s="7" t="s">
        <v>1988</v>
      </c>
      <c r="R856" s="7">
        <v>32500</v>
      </c>
      <c r="S856" s="7" t="s">
        <v>561</v>
      </c>
      <c r="T856" s="7" t="s">
        <v>1406</v>
      </c>
      <c r="AE856" s="7">
        <v>0</v>
      </c>
      <c r="AF856" s="7">
        <v>0</v>
      </c>
      <c r="AG856" s="7">
        <v>0</v>
      </c>
      <c r="AH856" s="7">
        <v>0</v>
      </c>
      <c r="AI856" s="7">
        <v>0</v>
      </c>
      <c r="AJ856" s="7">
        <v>1</v>
      </c>
      <c r="AK856" s="7">
        <v>0</v>
      </c>
      <c r="AL856" s="7">
        <v>0</v>
      </c>
      <c r="AM856" s="7">
        <v>0</v>
      </c>
      <c r="AN856" s="7" t="s">
        <v>120</v>
      </c>
      <c r="AO856" s="7">
        <v>8</v>
      </c>
      <c r="AP856" s="7">
        <v>60000</v>
      </c>
      <c r="AQ856" s="7">
        <v>32500</v>
      </c>
      <c r="AT856" s="7" t="s">
        <v>206</v>
      </c>
      <c r="AU856" s="7">
        <v>1499</v>
      </c>
      <c r="AV856" s="7">
        <v>0</v>
      </c>
      <c r="AW856" s="7">
        <v>0</v>
      </c>
      <c r="AX856" s="7">
        <v>0</v>
      </c>
      <c r="AY856" s="7">
        <v>0</v>
      </c>
    </row>
    <row r="857" spans="1:51" ht="13.5" customHeight="1" x14ac:dyDescent="0.25">
      <c r="A857" s="7" t="s">
        <v>1989</v>
      </c>
      <c r="B857" s="8"/>
      <c r="C857" s="8"/>
      <c r="D857" s="7" t="s">
        <v>120</v>
      </c>
      <c r="E857" s="7" t="s">
        <v>126</v>
      </c>
      <c r="F857" s="8"/>
      <c r="G857" s="8"/>
      <c r="H857" s="8"/>
      <c r="I857" s="8"/>
      <c r="J857" s="8"/>
      <c r="K857" s="8"/>
      <c r="L857" s="8"/>
      <c r="M857" s="8"/>
      <c r="N857" s="7">
        <v>20</v>
      </c>
      <c r="O857" s="7" t="s">
        <v>85</v>
      </c>
      <c r="P857" s="7">
        <v>5</v>
      </c>
      <c r="Q857" s="7" t="s">
        <v>1990</v>
      </c>
      <c r="R857" s="7">
        <v>30500</v>
      </c>
      <c r="S857" s="7" t="s">
        <v>561</v>
      </c>
      <c r="T857" s="7" t="s">
        <v>1406</v>
      </c>
      <c r="AE857" s="7">
        <v>0</v>
      </c>
      <c r="AF857" s="7">
        <v>0</v>
      </c>
      <c r="AG857" s="7">
        <v>0</v>
      </c>
      <c r="AH857" s="7">
        <v>1</v>
      </c>
      <c r="AI857" s="7">
        <v>0</v>
      </c>
      <c r="AJ857" s="7">
        <v>0</v>
      </c>
      <c r="AK857" s="7">
        <v>0</v>
      </c>
      <c r="AL857" s="7">
        <v>0</v>
      </c>
      <c r="AM857" s="7">
        <v>0</v>
      </c>
      <c r="AN857" s="7" t="s">
        <v>120</v>
      </c>
      <c r="AO857" s="7">
        <v>5</v>
      </c>
      <c r="AP857" s="7">
        <v>61000</v>
      </c>
      <c r="AQ857" s="7">
        <v>30500</v>
      </c>
      <c r="AT857" s="7" t="s">
        <v>206</v>
      </c>
      <c r="AU857" s="7">
        <v>1500</v>
      </c>
      <c r="AV857" s="7">
        <v>0</v>
      </c>
      <c r="AW857" s="7">
        <v>0</v>
      </c>
      <c r="AX857" s="7">
        <v>0</v>
      </c>
      <c r="AY857" s="7">
        <v>0</v>
      </c>
    </row>
    <row r="858" spans="1:51" ht="13.5" customHeight="1" x14ac:dyDescent="0.25">
      <c r="A858" s="7" t="s">
        <v>1991</v>
      </c>
      <c r="B858" s="8"/>
      <c r="C858" s="8"/>
      <c r="D858" s="7" t="s">
        <v>91</v>
      </c>
      <c r="E858" s="7" t="s">
        <v>116</v>
      </c>
      <c r="F858" s="8"/>
      <c r="G858" s="8"/>
      <c r="H858" s="8"/>
      <c r="I858" s="8"/>
      <c r="J858" s="8"/>
      <c r="K858" s="8"/>
      <c r="L858" s="8"/>
      <c r="M858" s="8"/>
      <c r="N858" s="7">
        <v>8</v>
      </c>
      <c r="O858" s="7" t="s">
        <v>85</v>
      </c>
      <c r="P858" s="7">
        <v>5</v>
      </c>
      <c r="Q858" s="7" t="s">
        <v>1992</v>
      </c>
      <c r="R858" s="7">
        <v>32305</v>
      </c>
      <c r="S858" s="7" t="s">
        <v>561</v>
      </c>
      <c r="T858" s="7" t="s">
        <v>1406</v>
      </c>
      <c r="AE858" s="7">
        <v>0</v>
      </c>
      <c r="AF858" s="7">
        <v>0</v>
      </c>
      <c r="AG858" s="7">
        <v>1</v>
      </c>
      <c r="AH858" s="7">
        <v>0</v>
      </c>
      <c r="AI858" s="7">
        <v>0</v>
      </c>
      <c r="AJ858" s="7">
        <v>0</v>
      </c>
      <c r="AK858" s="7">
        <v>0</v>
      </c>
      <c r="AL858" s="7">
        <v>0</v>
      </c>
      <c r="AM858" s="7">
        <v>0</v>
      </c>
      <c r="AN858" s="7" t="s">
        <v>91</v>
      </c>
      <c r="AO858" s="7">
        <v>5</v>
      </c>
      <c r="AP858" s="7">
        <v>64305</v>
      </c>
      <c r="AQ858" s="7">
        <v>32305</v>
      </c>
      <c r="AS858" s="7" t="s">
        <v>1993</v>
      </c>
      <c r="AT858" s="7" t="s">
        <v>206</v>
      </c>
      <c r="AU858" s="7">
        <v>1501</v>
      </c>
      <c r="AV858" s="7">
        <v>0</v>
      </c>
      <c r="AW858" s="7">
        <v>0</v>
      </c>
      <c r="AX858" s="7">
        <v>0</v>
      </c>
      <c r="AY858" s="7">
        <v>0</v>
      </c>
    </row>
    <row r="859" spans="1:51" ht="13.5" customHeight="1" x14ac:dyDescent="0.25">
      <c r="A859" s="7" t="s">
        <v>1994</v>
      </c>
      <c r="B859" s="8"/>
      <c r="C859" s="8"/>
      <c r="D859" s="7" t="s">
        <v>120</v>
      </c>
      <c r="E859" s="7" t="s">
        <v>126</v>
      </c>
      <c r="F859" s="7" t="s">
        <v>92</v>
      </c>
      <c r="G859" s="8"/>
      <c r="H859" s="8"/>
      <c r="I859" s="8"/>
      <c r="J859" s="8"/>
      <c r="K859" s="8"/>
      <c r="L859" s="8"/>
      <c r="M859" s="8"/>
      <c r="N859" s="7">
        <v>12</v>
      </c>
      <c r="O859" s="7" t="s">
        <v>85</v>
      </c>
      <c r="P859" s="7">
        <v>5</v>
      </c>
      <c r="Q859" s="7" t="s">
        <v>1995</v>
      </c>
      <c r="R859" s="7">
        <v>12500</v>
      </c>
      <c r="S859" s="7" t="s">
        <v>561</v>
      </c>
      <c r="T859" s="7" t="s">
        <v>1406</v>
      </c>
      <c r="AE859" s="7">
        <v>0</v>
      </c>
      <c r="AF859" s="7">
        <v>0</v>
      </c>
      <c r="AG859" s="7">
        <v>0</v>
      </c>
      <c r="AH859" s="7">
        <v>1</v>
      </c>
      <c r="AI859" s="7">
        <v>0</v>
      </c>
      <c r="AJ859" s="7">
        <v>0</v>
      </c>
      <c r="AK859" s="7">
        <v>0</v>
      </c>
      <c r="AL859" s="7">
        <v>0</v>
      </c>
      <c r="AM859" s="7">
        <v>1</v>
      </c>
      <c r="AN859" s="7" t="s">
        <v>120</v>
      </c>
      <c r="AO859" s="7">
        <v>5</v>
      </c>
      <c r="AP859" s="7">
        <v>25000</v>
      </c>
      <c r="AQ859" s="7">
        <v>12500</v>
      </c>
      <c r="AT859" s="7" t="s">
        <v>206</v>
      </c>
      <c r="AU859" s="7">
        <v>1502</v>
      </c>
      <c r="AV859" s="7">
        <v>0</v>
      </c>
      <c r="AW859" s="7">
        <v>0</v>
      </c>
      <c r="AX859" s="7">
        <v>0</v>
      </c>
      <c r="AY859" s="7">
        <v>0</v>
      </c>
    </row>
    <row r="860" spans="1:51" ht="13.5" customHeight="1" x14ac:dyDescent="0.25">
      <c r="A860" s="7" t="s">
        <v>1996</v>
      </c>
      <c r="B860" s="8"/>
      <c r="C860" s="8"/>
      <c r="D860" s="7" t="s">
        <v>91</v>
      </c>
      <c r="E860" s="7" t="s">
        <v>116</v>
      </c>
      <c r="F860" s="8"/>
      <c r="G860" s="8"/>
      <c r="H860" s="8"/>
      <c r="I860" s="8"/>
      <c r="J860" s="8"/>
      <c r="K860" s="8"/>
      <c r="L860" s="8"/>
      <c r="M860" s="8"/>
      <c r="N860" s="7">
        <v>9</v>
      </c>
      <c r="O860" s="7" t="s">
        <v>85</v>
      </c>
      <c r="P860" s="7">
        <v>5</v>
      </c>
      <c r="Q860" s="7" t="s">
        <v>1997</v>
      </c>
      <c r="R860" s="7">
        <v>19305</v>
      </c>
      <c r="S860" s="7" t="s">
        <v>561</v>
      </c>
      <c r="T860" s="7" t="s">
        <v>1406</v>
      </c>
      <c r="AE860" s="7">
        <v>0</v>
      </c>
      <c r="AF860" s="7">
        <v>0</v>
      </c>
      <c r="AG860" s="7">
        <v>1</v>
      </c>
      <c r="AH860" s="7">
        <v>0</v>
      </c>
      <c r="AI860" s="7">
        <v>0</v>
      </c>
      <c r="AJ860" s="7">
        <v>0</v>
      </c>
      <c r="AK860" s="7">
        <v>0</v>
      </c>
      <c r="AL860" s="7">
        <v>0</v>
      </c>
      <c r="AM860" s="7">
        <v>0</v>
      </c>
      <c r="AN860" s="7" t="s">
        <v>91</v>
      </c>
      <c r="AO860" s="7">
        <v>5</v>
      </c>
      <c r="AP860" s="7">
        <v>38305</v>
      </c>
      <c r="AQ860" s="7">
        <v>19305</v>
      </c>
      <c r="AS860" s="7" t="s">
        <v>1993</v>
      </c>
      <c r="AT860" s="7" t="s">
        <v>206</v>
      </c>
      <c r="AU860" s="7">
        <v>1503</v>
      </c>
      <c r="AV860" s="7">
        <v>0</v>
      </c>
      <c r="AW860" s="7">
        <v>0</v>
      </c>
      <c r="AX860" s="7">
        <v>0</v>
      </c>
      <c r="AY860" s="7">
        <v>0</v>
      </c>
    </row>
    <row r="861" spans="1:51" ht="13.5" customHeight="1" x14ac:dyDescent="0.25">
      <c r="A861" s="7" t="s">
        <v>1998</v>
      </c>
      <c r="B861" s="8"/>
      <c r="C861" s="8"/>
      <c r="D861" s="7" t="s">
        <v>91</v>
      </c>
      <c r="E861" s="7" t="s">
        <v>92</v>
      </c>
      <c r="F861" s="8"/>
      <c r="G861" s="8"/>
      <c r="H861" s="8"/>
      <c r="I861" s="8"/>
      <c r="J861" s="8"/>
      <c r="K861" s="8"/>
      <c r="L861" s="8"/>
      <c r="M861" s="8"/>
      <c r="N861" s="7">
        <v>7</v>
      </c>
      <c r="O861" s="7" t="s">
        <v>85</v>
      </c>
      <c r="P861" s="7">
        <v>5</v>
      </c>
      <c r="Q861" s="7" t="s">
        <v>1999</v>
      </c>
      <c r="R861" s="7">
        <v>14500</v>
      </c>
      <c r="S861" s="7" t="s">
        <v>561</v>
      </c>
      <c r="T861" s="7" t="s">
        <v>1406</v>
      </c>
      <c r="AE861" s="7">
        <v>0</v>
      </c>
      <c r="AF861" s="7">
        <v>0</v>
      </c>
      <c r="AG861" s="7">
        <v>0</v>
      </c>
      <c r="AH861" s="7">
        <v>0</v>
      </c>
      <c r="AI861" s="7">
        <v>0</v>
      </c>
      <c r="AJ861" s="7">
        <v>0</v>
      </c>
      <c r="AK861" s="7">
        <v>0</v>
      </c>
      <c r="AL861" s="7">
        <v>0</v>
      </c>
      <c r="AM861" s="7">
        <v>1</v>
      </c>
      <c r="AN861" s="7" t="s">
        <v>91</v>
      </c>
      <c r="AO861" s="7">
        <v>5</v>
      </c>
      <c r="AP861" s="7">
        <v>29000</v>
      </c>
      <c r="AQ861" s="7">
        <v>14500</v>
      </c>
      <c r="AS861" s="7" t="s">
        <v>2000</v>
      </c>
      <c r="AT861" s="7" t="s">
        <v>206</v>
      </c>
      <c r="AU861" s="7">
        <v>1504</v>
      </c>
      <c r="AV861" s="7">
        <v>0</v>
      </c>
      <c r="AW861" s="7">
        <v>0</v>
      </c>
      <c r="AX861" s="7">
        <v>0</v>
      </c>
      <c r="AY861" s="7">
        <v>0</v>
      </c>
    </row>
    <row r="862" spans="1:51" ht="13.5" customHeight="1" x14ac:dyDescent="0.25">
      <c r="A862" s="7" t="s">
        <v>2001</v>
      </c>
      <c r="B862" s="8"/>
      <c r="C862" s="8"/>
      <c r="D862" s="7" t="s">
        <v>91</v>
      </c>
      <c r="E862" s="7" t="s">
        <v>92</v>
      </c>
      <c r="F862" s="8"/>
      <c r="G862" s="8"/>
      <c r="H862" s="8"/>
      <c r="I862" s="8"/>
      <c r="J862" s="8"/>
      <c r="K862" s="8"/>
      <c r="L862" s="8"/>
      <c r="M862" s="8"/>
      <c r="N862" s="7">
        <v>10</v>
      </c>
      <c r="O862" s="7" t="s">
        <v>85</v>
      </c>
      <c r="P862" s="7">
        <v>10</v>
      </c>
      <c r="Q862" s="7" t="s">
        <v>2002</v>
      </c>
      <c r="R862" s="7">
        <v>6500</v>
      </c>
      <c r="S862" s="7" t="s">
        <v>561</v>
      </c>
      <c r="T862" s="7" t="s">
        <v>1406</v>
      </c>
      <c r="AE862" s="7">
        <v>0</v>
      </c>
      <c r="AF862" s="7">
        <v>0</v>
      </c>
      <c r="AG862" s="7">
        <v>0</v>
      </c>
      <c r="AH862" s="7">
        <v>0</v>
      </c>
      <c r="AI862" s="7">
        <v>0</v>
      </c>
      <c r="AJ862" s="7">
        <v>0</v>
      </c>
      <c r="AK862" s="7">
        <v>0</v>
      </c>
      <c r="AL862" s="7">
        <v>0</v>
      </c>
      <c r="AM862" s="7">
        <v>1</v>
      </c>
      <c r="AN862" s="7" t="s">
        <v>91</v>
      </c>
      <c r="AO862" s="7">
        <v>10</v>
      </c>
      <c r="AP862" s="7">
        <v>13000</v>
      </c>
      <c r="AQ862" s="7">
        <v>6500</v>
      </c>
      <c r="AS862" s="7" t="s">
        <v>1648</v>
      </c>
      <c r="AT862" s="7" t="s">
        <v>206</v>
      </c>
      <c r="AU862" s="7">
        <v>1505</v>
      </c>
      <c r="AV862" s="7">
        <v>0</v>
      </c>
      <c r="AW862" s="7">
        <v>0</v>
      </c>
      <c r="AX862" s="7">
        <v>0</v>
      </c>
      <c r="AY862" s="7">
        <v>0</v>
      </c>
    </row>
    <row r="863" spans="1:51" ht="13.5" customHeight="1" x14ac:dyDescent="0.25">
      <c r="A863" s="7" t="s">
        <v>2003</v>
      </c>
      <c r="B863" s="8"/>
      <c r="C863" s="8"/>
      <c r="D863" s="7" t="s">
        <v>91</v>
      </c>
      <c r="E863" s="7" t="s">
        <v>84</v>
      </c>
      <c r="F863" s="8"/>
      <c r="G863" s="8"/>
      <c r="H863" s="8"/>
      <c r="I863" s="8"/>
      <c r="J863" s="8"/>
      <c r="K863" s="8"/>
      <c r="L863" s="8"/>
      <c r="M863" s="8"/>
      <c r="N863" s="7">
        <v>10</v>
      </c>
      <c r="O863" s="7" t="s">
        <v>85</v>
      </c>
      <c r="P863" s="7">
        <v>5</v>
      </c>
      <c r="Q863" s="7" t="s">
        <v>2004</v>
      </c>
      <c r="R863" s="7">
        <v>9500</v>
      </c>
      <c r="S863" s="7" t="s">
        <v>561</v>
      </c>
      <c r="T863" s="7" t="s">
        <v>1406</v>
      </c>
      <c r="AE863" s="7">
        <v>0</v>
      </c>
      <c r="AF863" s="7">
        <v>0</v>
      </c>
      <c r="AG863" s="7">
        <v>0</v>
      </c>
      <c r="AH863" s="7">
        <v>0</v>
      </c>
      <c r="AI863" s="7">
        <v>0</v>
      </c>
      <c r="AJ863" s="7">
        <v>0</v>
      </c>
      <c r="AK863" s="7">
        <v>0</v>
      </c>
      <c r="AL863" s="7">
        <v>1</v>
      </c>
      <c r="AM863" s="7">
        <v>0</v>
      </c>
      <c r="AN863" s="7" t="s">
        <v>91</v>
      </c>
      <c r="AO863" s="7">
        <v>5</v>
      </c>
      <c r="AP863" s="7">
        <v>19000</v>
      </c>
      <c r="AQ863" s="7">
        <v>9500</v>
      </c>
      <c r="AS863" s="7" t="s">
        <v>1678</v>
      </c>
      <c r="AT863" s="7" t="s">
        <v>206</v>
      </c>
      <c r="AU863" s="7">
        <v>1506</v>
      </c>
      <c r="AV863" s="7">
        <v>0</v>
      </c>
      <c r="AW863" s="7">
        <v>0</v>
      </c>
      <c r="AX863" s="7">
        <v>0</v>
      </c>
      <c r="AY863" s="7">
        <v>0</v>
      </c>
    </row>
    <row r="864" spans="1:51" ht="13.5" customHeight="1" x14ac:dyDescent="0.25">
      <c r="A864" s="7" t="s">
        <v>2005</v>
      </c>
      <c r="B864" s="8"/>
      <c r="C864" s="8"/>
      <c r="D864" s="7" t="s">
        <v>91</v>
      </c>
      <c r="E864" s="7" t="s">
        <v>157</v>
      </c>
      <c r="F864" s="8"/>
      <c r="G864" s="8"/>
      <c r="H864" s="8"/>
      <c r="I864" s="8"/>
      <c r="J864" s="8"/>
      <c r="K864" s="8"/>
      <c r="L864" s="8"/>
      <c r="M864" s="8"/>
      <c r="N864" s="7">
        <v>8</v>
      </c>
      <c r="O864" s="7" t="s">
        <v>85</v>
      </c>
      <c r="P864" s="7">
        <v>5</v>
      </c>
      <c r="Q864" s="7" t="s">
        <v>2006</v>
      </c>
      <c r="R864" s="7">
        <v>6000</v>
      </c>
      <c r="S864" s="7" t="s">
        <v>561</v>
      </c>
      <c r="T864" s="7" t="s">
        <v>1406</v>
      </c>
      <c r="AE864" s="7">
        <v>0</v>
      </c>
      <c r="AF864" s="7">
        <v>0</v>
      </c>
      <c r="AG864" s="7">
        <v>0</v>
      </c>
      <c r="AH864" s="7">
        <v>0</v>
      </c>
      <c r="AI864" s="7">
        <v>0</v>
      </c>
      <c r="AJ864" s="7">
        <v>0</v>
      </c>
      <c r="AK864" s="7">
        <v>1</v>
      </c>
      <c r="AL864" s="7">
        <v>0</v>
      </c>
      <c r="AM864" s="7">
        <v>0</v>
      </c>
      <c r="AN864" s="7" t="s">
        <v>91</v>
      </c>
      <c r="AO864" s="7">
        <v>5</v>
      </c>
      <c r="AP864" s="7">
        <v>12000</v>
      </c>
      <c r="AQ864" s="7">
        <v>6000</v>
      </c>
      <c r="AT864" s="7" t="s">
        <v>206</v>
      </c>
      <c r="AU864" s="7">
        <v>1507</v>
      </c>
      <c r="AV864" s="7">
        <v>0</v>
      </c>
      <c r="AW864" s="7">
        <v>0</v>
      </c>
      <c r="AX864" s="7">
        <v>0</v>
      </c>
      <c r="AY864" s="7">
        <v>0</v>
      </c>
    </row>
    <row r="865" spans="1:51" ht="13.5" customHeight="1" x14ac:dyDescent="0.25">
      <c r="A865" s="7" t="s">
        <v>2007</v>
      </c>
      <c r="B865" s="8"/>
      <c r="C865" s="8"/>
      <c r="D865" s="7" t="s">
        <v>91</v>
      </c>
      <c r="E865" s="7" t="s">
        <v>157</v>
      </c>
      <c r="F865" s="8"/>
      <c r="G865" s="8"/>
      <c r="H865" s="8"/>
      <c r="I865" s="8"/>
      <c r="J865" s="8"/>
      <c r="K865" s="8"/>
      <c r="L865" s="8"/>
      <c r="M865" s="8"/>
      <c r="N865" s="7">
        <v>9</v>
      </c>
      <c r="O865" s="7" t="s">
        <v>85</v>
      </c>
      <c r="P865" s="7">
        <v>5</v>
      </c>
      <c r="Q865" s="7" t="s">
        <v>2008</v>
      </c>
      <c r="R865" s="7">
        <v>16500</v>
      </c>
      <c r="S865" s="7" t="s">
        <v>561</v>
      </c>
      <c r="T865" s="7" t="s">
        <v>1406</v>
      </c>
      <c r="AE865" s="7">
        <v>0</v>
      </c>
      <c r="AF865" s="7">
        <v>0</v>
      </c>
      <c r="AG865" s="7">
        <v>0</v>
      </c>
      <c r="AH865" s="7">
        <v>0</v>
      </c>
      <c r="AI865" s="7">
        <v>0</v>
      </c>
      <c r="AJ865" s="7">
        <v>0</v>
      </c>
      <c r="AK865" s="7">
        <v>1</v>
      </c>
      <c r="AL865" s="7">
        <v>0</v>
      </c>
      <c r="AM865" s="7">
        <v>0</v>
      </c>
      <c r="AN865" s="7" t="s">
        <v>91</v>
      </c>
      <c r="AO865" s="7">
        <v>5</v>
      </c>
      <c r="AP865" s="7">
        <v>33000</v>
      </c>
      <c r="AQ865" s="7">
        <v>16500</v>
      </c>
      <c r="AS865" s="7" t="s">
        <v>2009</v>
      </c>
      <c r="AT865" s="7" t="s">
        <v>206</v>
      </c>
      <c r="AU865" s="7">
        <v>1508</v>
      </c>
      <c r="AV865" s="7">
        <v>0</v>
      </c>
      <c r="AW865" s="7">
        <v>0</v>
      </c>
      <c r="AX865" s="7">
        <v>0</v>
      </c>
      <c r="AY865" s="7">
        <v>0</v>
      </c>
    </row>
    <row r="866" spans="1:51" ht="13.5" customHeight="1" x14ac:dyDescent="0.25">
      <c r="A866" s="7" t="s">
        <v>2010</v>
      </c>
      <c r="B866" s="8"/>
      <c r="C866" s="8"/>
      <c r="D866" s="7" t="s">
        <v>91</v>
      </c>
      <c r="E866" s="7" t="s">
        <v>157</v>
      </c>
      <c r="F866" s="8"/>
      <c r="G866" s="8"/>
      <c r="H866" s="8"/>
      <c r="I866" s="8"/>
      <c r="J866" s="8"/>
      <c r="K866" s="8"/>
      <c r="L866" s="8"/>
      <c r="M866" s="8"/>
      <c r="N866" s="7">
        <v>9</v>
      </c>
      <c r="O866" s="7" t="s">
        <v>85</v>
      </c>
      <c r="P866" s="7">
        <v>5</v>
      </c>
      <c r="Q866" s="7" t="s">
        <v>2011</v>
      </c>
      <c r="R866" s="7">
        <v>2700</v>
      </c>
      <c r="S866" s="7" t="s">
        <v>561</v>
      </c>
      <c r="T866" s="7" t="s">
        <v>1406</v>
      </c>
      <c r="AE866" s="7">
        <v>0</v>
      </c>
      <c r="AF866" s="7">
        <v>0</v>
      </c>
      <c r="AG866" s="7">
        <v>0</v>
      </c>
      <c r="AH866" s="7">
        <v>0</v>
      </c>
      <c r="AI866" s="7">
        <v>0</v>
      </c>
      <c r="AJ866" s="7">
        <v>0</v>
      </c>
      <c r="AK866" s="7">
        <v>1</v>
      </c>
      <c r="AL866" s="7">
        <v>0</v>
      </c>
      <c r="AM866" s="7">
        <v>0</v>
      </c>
      <c r="AN866" s="7" t="s">
        <v>91</v>
      </c>
      <c r="AO866" s="7">
        <v>5</v>
      </c>
      <c r="AP866" s="7">
        <v>5400</v>
      </c>
      <c r="AQ866" s="7">
        <v>2700</v>
      </c>
      <c r="AT866" s="7" t="s">
        <v>206</v>
      </c>
      <c r="AU866" s="7">
        <v>1509</v>
      </c>
      <c r="AV866" s="7">
        <v>0</v>
      </c>
      <c r="AW866" s="7">
        <v>0</v>
      </c>
      <c r="AX866" s="7">
        <v>0</v>
      </c>
      <c r="AY866" s="7">
        <v>0</v>
      </c>
    </row>
    <row r="867" spans="1:51" ht="13.5" customHeight="1" x14ac:dyDescent="0.25">
      <c r="A867" s="7" t="s">
        <v>2012</v>
      </c>
      <c r="B867" s="8"/>
      <c r="C867" s="8"/>
      <c r="D867" s="7" t="s">
        <v>120</v>
      </c>
      <c r="E867" s="7" t="s">
        <v>84</v>
      </c>
      <c r="F867" s="8"/>
      <c r="G867" s="8"/>
      <c r="H867" s="8"/>
      <c r="I867" s="8"/>
      <c r="J867" s="8"/>
      <c r="K867" s="8"/>
      <c r="L867" s="8"/>
      <c r="M867" s="8"/>
      <c r="N867" s="7">
        <v>13</v>
      </c>
      <c r="O867" s="7" t="s">
        <v>85</v>
      </c>
      <c r="P867" s="7">
        <v>5</v>
      </c>
      <c r="Q867" s="7" t="s">
        <v>2013</v>
      </c>
      <c r="R867" s="7">
        <v>12500</v>
      </c>
      <c r="S867" s="7" t="s">
        <v>561</v>
      </c>
      <c r="T867" s="7" t="s">
        <v>1406</v>
      </c>
      <c r="AE867" s="7">
        <v>0</v>
      </c>
      <c r="AF867" s="7">
        <v>0</v>
      </c>
      <c r="AG867" s="7">
        <v>0</v>
      </c>
      <c r="AH867" s="7">
        <v>0</v>
      </c>
      <c r="AI867" s="7">
        <v>0</v>
      </c>
      <c r="AJ867" s="7">
        <v>0</v>
      </c>
      <c r="AK867" s="7">
        <v>0</v>
      </c>
      <c r="AL867" s="7">
        <v>1</v>
      </c>
      <c r="AM867" s="7">
        <v>0</v>
      </c>
      <c r="AN867" s="7" t="s">
        <v>120</v>
      </c>
      <c r="AO867" s="7">
        <v>5</v>
      </c>
      <c r="AP867" s="7">
        <v>25000</v>
      </c>
      <c r="AQ867" s="7">
        <v>12500</v>
      </c>
      <c r="AS867" s="7" t="s">
        <v>1940</v>
      </c>
      <c r="AT867" s="7" t="s">
        <v>206</v>
      </c>
      <c r="AU867" s="7">
        <v>1510</v>
      </c>
      <c r="AV867" s="7">
        <v>0</v>
      </c>
      <c r="AW867" s="7">
        <v>0</v>
      </c>
      <c r="AX867" s="7">
        <v>0</v>
      </c>
      <c r="AY867" s="7">
        <v>0</v>
      </c>
    </row>
    <row r="868" spans="1:51" ht="13.5" customHeight="1" x14ac:dyDescent="0.25">
      <c r="A868" s="7" t="s">
        <v>2014</v>
      </c>
      <c r="B868" s="8"/>
      <c r="C868" s="8"/>
      <c r="D868" s="7" t="s">
        <v>91</v>
      </c>
      <c r="E868" s="7" t="s">
        <v>129</v>
      </c>
      <c r="F868" s="8"/>
      <c r="G868" s="8"/>
      <c r="H868" s="8"/>
      <c r="I868" s="8"/>
      <c r="J868" s="8"/>
      <c r="K868" s="8"/>
      <c r="L868" s="8"/>
      <c r="M868" s="8"/>
      <c r="N868" s="7">
        <v>10</v>
      </c>
      <c r="O868" s="7" t="s">
        <v>85</v>
      </c>
      <c r="P868" s="7">
        <v>5</v>
      </c>
      <c r="Q868" s="7" t="s">
        <v>2015</v>
      </c>
      <c r="R868" s="7">
        <v>6000</v>
      </c>
      <c r="S868" s="7" t="s">
        <v>561</v>
      </c>
      <c r="T868" s="7" t="s">
        <v>1406</v>
      </c>
      <c r="AE868" s="7">
        <v>0</v>
      </c>
      <c r="AF868" s="7">
        <v>0</v>
      </c>
      <c r="AG868" s="7">
        <v>0</v>
      </c>
      <c r="AH868" s="7">
        <v>0</v>
      </c>
      <c r="AI868" s="7">
        <v>0</v>
      </c>
      <c r="AJ868" s="7">
        <v>1</v>
      </c>
      <c r="AK868" s="7">
        <v>0</v>
      </c>
      <c r="AL868" s="7">
        <v>0</v>
      </c>
      <c r="AM868" s="7">
        <v>0</v>
      </c>
      <c r="AN868" s="7" t="s">
        <v>91</v>
      </c>
      <c r="AO868" s="7">
        <v>5</v>
      </c>
      <c r="AP868" s="7">
        <v>12000</v>
      </c>
      <c r="AQ868" s="7">
        <v>6000</v>
      </c>
      <c r="AT868" s="7" t="s">
        <v>206</v>
      </c>
      <c r="AU868" s="7">
        <v>1511</v>
      </c>
      <c r="AV868" s="7">
        <v>0</v>
      </c>
      <c r="AW868" s="7">
        <v>0</v>
      </c>
      <c r="AX868" s="7">
        <v>0</v>
      </c>
      <c r="AY868" s="7">
        <v>0</v>
      </c>
    </row>
    <row r="869" spans="1:51" ht="13.5" customHeight="1" x14ac:dyDescent="0.25">
      <c r="A869" s="7" t="s">
        <v>2016</v>
      </c>
      <c r="B869" s="8"/>
      <c r="C869" s="8"/>
      <c r="D869" s="7" t="s">
        <v>91</v>
      </c>
      <c r="E869" s="7" t="s">
        <v>126</v>
      </c>
      <c r="F869" s="7" t="s">
        <v>92</v>
      </c>
      <c r="G869" s="8"/>
      <c r="H869" s="8"/>
      <c r="I869" s="8"/>
      <c r="J869" s="8"/>
      <c r="K869" s="8"/>
      <c r="L869" s="8"/>
      <c r="M869" s="8"/>
      <c r="N869" s="7">
        <v>9</v>
      </c>
      <c r="O869" s="7" t="s">
        <v>85</v>
      </c>
      <c r="P869" s="7">
        <v>5</v>
      </c>
      <c r="Q869" s="7" t="s">
        <v>2017</v>
      </c>
      <c r="R869" s="7">
        <v>8325</v>
      </c>
      <c r="S869" s="7" t="s">
        <v>561</v>
      </c>
      <c r="T869" s="7" t="s">
        <v>1406</v>
      </c>
      <c r="AE869" s="7">
        <v>0</v>
      </c>
      <c r="AF869" s="7">
        <v>0</v>
      </c>
      <c r="AG869" s="7">
        <v>0</v>
      </c>
      <c r="AH869" s="7">
        <v>1</v>
      </c>
      <c r="AI869" s="7">
        <v>0</v>
      </c>
      <c r="AJ869" s="7">
        <v>0</v>
      </c>
      <c r="AK869" s="7">
        <v>0</v>
      </c>
      <c r="AL869" s="7">
        <v>0</v>
      </c>
      <c r="AM869" s="7">
        <v>1</v>
      </c>
      <c r="AN869" s="7" t="s">
        <v>91</v>
      </c>
      <c r="AO869" s="7">
        <v>5</v>
      </c>
      <c r="AP869" s="7">
        <v>16650</v>
      </c>
      <c r="AQ869" s="7">
        <v>8325</v>
      </c>
      <c r="AT869" s="7" t="s">
        <v>206</v>
      </c>
      <c r="AU869" s="7">
        <v>1512</v>
      </c>
      <c r="AV869" s="7">
        <v>0</v>
      </c>
      <c r="AW869" s="7">
        <v>0</v>
      </c>
      <c r="AX869" s="7">
        <v>0</v>
      </c>
      <c r="AY869" s="7">
        <v>0</v>
      </c>
    </row>
    <row r="870" spans="1:51" ht="13.5" customHeight="1" x14ac:dyDescent="0.25">
      <c r="A870" s="7" t="s">
        <v>2018</v>
      </c>
      <c r="B870" s="8"/>
      <c r="C870" s="8"/>
      <c r="D870" s="7" t="s">
        <v>91</v>
      </c>
      <c r="E870" s="7" t="s">
        <v>157</v>
      </c>
      <c r="F870" s="8"/>
      <c r="G870" s="8"/>
      <c r="H870" s="8"/>
      <c r="I870" s="8"/>
      <c r="J870" s="8"/>
      <c r="K870" s="8"/>
      <c r="L870" s="8"/>
      <c r="M870" s="8"/>
      <c r="N870" s="7">
        <v>10</v>
      </c>
      <c r="O870" s="7" t="s">
        <v>85</v>
      </c>
      <c r="P870" s="7">
        <v>3</v>
      </c>
      <c r="Q870" s="7" t="s">
        <v>2019</v>
      </c>
      <c r="R870" s="7">
        <v>37000</v>
      </c>
      <c r="S870" s="7" t="s">
        <v>561</v>
      </c>
      <c r="T870" s="7" t="s">
        <v>1406</v>
      </c>
      <c r="AE870" s="7">
        <v>0</v>
      </c>
      <c r="AF870" s="7">
        <v>0</v>
      </c>
      <c r="AG870" s="7">
        <v>0</v>
      </c>
      <c r="AH870" s="7">
        <v>0</v>
      </c>
      <c r="AI870" s="7">
        <v>0</v>
      </c>
      <c r="AJ870" s="7">
        <v>0</v>
      </c>
      <c r="AK870" s="7">
        <v>1</v>
      </c>
      <c r="AL870" s="7">
        <v>0</v>
      </c>
      <c r="AM870" s="7">
        <v>0</v>
      </c>
      <c r="AN870" s="7" t="s">
        <v>91</v>
      </c>
      <c r="AO870" s="7">
        <v>3</v>
      </c>
      <c r="AP870" s="7">
        <v>74000</v>
      </c>
      <c r="AQ870" s="7">
        <v>37000</v>
      </c>
      <c r="AS870" s="7" t="s">
        <v>2020</v>
      </c>
      <c r="AT870" s="7" t="s">
        <v>206</v>
      </c>
      <c r="AU870" s="7">
        <v>1513</v>
      </c>
      <c r="AV870" s="7">
        <v>0</v>
      </c>
      <c r="AW870" s="7">
        <v>0</v>
      </c>
      <c r="AX870" s="7">
        <v>0</v>
      </c>
      <c r="AY870" s="7">
        <v>0</v>
      </c>
    </row>
    <row r="871" spans="1:51" ht="13.5" customHeight="1" x14ac:dyDescent="0.25">
      <c r="A871" s="7" t="s">
        <v>2021</v>
      </c>
      <c r="B871" s="8"/>
      <c r="C871" s="8"/>
      <c r="D871" s="7" t="s">
        <v>91</v>
      </c>
      <c r="E871" s="7" t="s">
        <v>129</v>
      </c>
      <c r="F871" s="8"/>
      <c r="G871" s="8"/>
      <c r="H871" s="8"/>
      <c r="I871" s="8"/>
      <c r="J871" s="8"/>
      <c r="K871" s="8"/>
      <c r="L871" s="8"/>
      <c r="M871" s="8"/>
      <c r="N871" s="7">
        <v>7</v>
      </c>
      <c r="O871" s="7" t="s">
        <v>85</v>
      </c>
      <c r="P871" s="7">
        <v>5</v>
      </c>
      <c r="Q871" s="7" t="s">
        <v>2022</v>
      </c>
      <c r="R871" s="7">
        <v>10000</v>
      </c>
      <c r="S871" s="7" t="s">
        <v>561</v>
      </c>
      <c r="T871" s="7" t="s">
        <v>1406</v>
      </c>
      <c r="AE871" s="7">
        <v>0</v>
      </c>
      <c r="AF871" s="7">
        <v>0</v>
      </c>
      <c r="AG871" s="7">
        <v>0</v>
      </c>
      <c r="AH871" s="7">
        <v>0</v>
      </c>
      <c r="AI871" s="7">
        <v>0</v>
      </c>
      <c r="AJ871" s="7">
        <v>1</v>
      </c>
      <c r="AK871" s="7">
        <v>0</v>
      </c>
      <c r="AL871" s="7">
        <v>0</v>
      </c>
      <c r="AM871" s="7">
        <v>0</v>
      </c>
      <c r="AN871" s="7" t="s">
        <v>91</v>
      </c>
      <c r="AO871" s="7">
        <v>5</v>
      </c>
      <c r="AP871" s="7">
        <v>20000</v>
      </c>
      <c r="AQ871" s="7">
        <v>10000</v>
      </c>
      <c r="AT871" s="7" t="s">
        <v>206</v>
      </c>
      <c r="AU871" s="7">
        <v>1514</v>
      </c>
      <c r="AV871" s="7">
        <v>0</v>
      </c>
      <c r="AW871" s="7">
        <v>0</v>
      </c>
      <c r="AX871" s="7">
        <v>0</v>
      </c>
      <c r="AY871" s="7">
        <v>0</v>
      </c>
    </row>
    <row r="872" spans="1:51" ht="13.5" customHeight="1" x14ac:dyDescent="0.25">
      <c r="A872" s="7" t="s">
        <v>2023</v>
      </c>
      <c r="B872" s="8"/>
      <c r="C872" s="8"/>
      <c r="D872" s="7" t="s">
        <v>120</v>
      </c>
      <c r="E872" s="7" t="s">
        <v>92</v>
      </c>
      <c r="F872" s="8"/>
      <c r="G872" s="8"/>
      <c r="H872" s="8"/>
      <c r="I872" s="8"/>
      <c r="J872" s="8"/>
      <c r="K872" s="8"/>
      <c r="L872" s="8"/>
      <c r="M872" s="8"/>
      <c r="N872" s="7">
        <v>15</v>
      </c>
      <c r="O872" s="7" t="s">
        <v>85</v>
      </c>
      <c r="P872" s="7">
        <v>5</v>
      </c>
      <c r="Q872" s="7" t="s">
        <v>2024</v>
      </c>
      <c r="R872" s="7">
        <v>6750</v>
      </c>
      <c r="S872" s="7" t="s">
        <v>561</v>
      </c>
      <c r="T872" s="7" t="s">
        <v>1406</v>
      </c>
      <c r="AE872" s="7">
        <v>0</v>
      </c>
      <c r="AF872" s="7">
        <v>0</v>
      </c>
      <c r="AG872" s="7">
        <v>0</v>
      </c>
      <c r="AH872" s="7">
        <v>0</v>
      </c>
      <c r="AI872" s="7">
        <v>0</v>
      </c>
      <c r="AJ872" s="7">
        <v>0</v>
      </c>
      <c r="AK872" s="7">
        <v>0</v>
      </c>
      <c r="AL872" s="7">
        <v>0</v>
      </c>
      <c r="AM872" s="7">
        <v>1</v>
      </c>
      <c r="AN872" s="7" t="s">
        <v>120</v>
      </c>
      <c r="AO872" s="7">
        <v>5</v>
      </c>
      <c r="AP872" s="7">
        <v>13500</v>
      </c>
      <c r="AQ872" s="7">
        <v>6750</v>
      </c>
      <c r="AT872" s="7" t="s">
        <v>206</v>
      </c>
      <c r="AU872" s="7">
        <v>1515</v>
      </c>
      <c r="AV872" s="7">
        <v>0</v>
      </c>
      <c r="AW872" s="7">
        <v>0</v>
      </c>
      <c r="AX872" s="7">
        <v>0</v>
      </c>
      <c r="AY872" s="7">
        <v>0</v>
      </c>
    </row>
    <row r="873" spans="1:51" ht="13.5" customHeight="1" x14ac:dyDescent="0.25">
      <c r="A873" s="7" t="s">
        <v>2025</v>
      </c>
      <c r="B873" s="7">
        <v>3000</v>
      </c>
      <c r="C873" s="7" t="s">
        <v>2026</v>
      </c>
      <c r="D873" s="10" t="s">
        <v>120</v>
      </c>
      <c r="E873" s="10" t="s">
        <v>107</v>
      </c>
      <c r="F873" s="11"/>
      <c r="G873" s="11"/>
      <c r="H873" s="11"/>
      <c r="I873" s="11"/>
      <c r="J873" s="11"/>
      <c r="K873" s="11"/>
      <c r="L873" s="11"/>
      <c r="M873" s="8"/>
      <c r="N873" s="7">
        <v>17</v>
      </c>
      <c r="O873" s="7" t="s">
        <v>85</v>
      </c>
      <c r="P873" s="7">
        <v>5</v>
      </c>
      <c r="Q873" s="7" t="s">
        <v>2027</v>
      </c>
      <c r="R873" s="7">
        <v>1500</v>
      </c>
      <c r="S873" s="7" t="s">
        <v>561</v>
      </c>
      <c r="T873" s="7" t="s">
        <v>1406</v>
      </c>
      <c r="AE873" s="7">
        <v>0</v>
      </c>
      <c r="AF873" s="7">
        <v>0</v>
      </c>
      <c r="AG873" s="7">
        <v>0</v>
      </c>
      <c r="AH873" s="7">
        <v>0</v>
      </c>
      <c r="AI873" s="7">
        <v>0</v>
      </c>
      <c r="AJ873" s="7">
        <v>0</v>
      </c>
      <c r="AK873" s="7">
        <v>0</v>
      </c>
      <c r="AL873" s="7">
        <v>0</v>
      </c>
      <c r="AM873" s="7">
        <v>0</v>
      </c>
      <c r="AN873" s="7" t="s">
        <v>120</v>
      </c>
      <c r="AO873" s="7">
        <v>5</v>
      </c>
      <c r="AP873" s="7">
        <v>3000</v>
      </c>
      <c r="AQ873" s="7">
        <v>1500</v>
      </c>
      <c r="AT873" s="7" t="s">
        <v>206</v>
      </c>
      <c r="AU873" s="7">
        <v>1516</v>
      </c>
      <c r="AV873" s="7">
        <v>0</v>
      </c>
      <c r="AW873" s="7">
        <v>0</v>
      </c>
      <c r="AX873" s="7">
        <v>0</v>
      </c>
      <c r="AY873" s="7">
        <v>0</v>
      </c>
    </row>
    <row r="874" spans="1:51" ht="13.5" customHeight="1" x14ac:dyDescent="0.25">
      <c r="A874" s="7" t="s">
        <v>2028</v>
      </c>
      <c r="B874" s="7">
        <v>11000</v>
      </c>
      <c r="C874" s="7" t="s">
        <v>2026</v>
      </c>
      <c r="D874" s="10" t="s">
        <v>120</v>
      </c>
      <c r="E874" s="10" t="s">
        <v>107</v>
      </c>
      <c r="F874" s="11"/>
      <c r="G874" s="11"/>
      <c r="H874" s="11"/>
      <c r="I874" s="11"/>
      <c r="J874" s="11"/>
      <c r="K874" s="11"/>
      <c r="L874" s="11"/>
      <c r="M874" s="8"/>
      <c r="N874" s="7">
        <v>17</v>
      </c>
      <c r="O874" s="7" t="s">
        <v>85</v>
      </c>
      <c r="P874" s="7">
        <v>5</v>
      </c>
      <c r="Q874" s="7" t="s">
        <v>2027</v>
      </c>
      <c r="R874" s="7">
        <v>5500</v>
      </c>
      <c r="S874" s="7" t="s">
        <v>561</v>
      </c>
      <c r="T874" s="7" t="s">
        <v>1406</v>
      </c>
      <c r="AE874" s="7">
        <v>0</v>
      </c>
      <c r="AF874" s="7">
        <v>0</v>
      </c>
      <c r="AG874" s="7">
        <v>0</v>
      </c>
      <c r="AH874" s="7">
        <v>0</v>
      </c>
      <c r="AI874" s="7">
        <v>0</v>
      </c>
      <c r="AJ874" s="7">
        <v>0</v>
      </c>
      <c r="AK874" s="7">
        <v>0</v>
      </c>
      <c r="AL874" s="7">
        <v>0</v>
      </c>
      <c r="AM874" s="7">
        <v>0</v>
      </c>
      <c r="AN874" s="7" t="s">
        <v>120</v>
      </c>
      <c r="AO874" s="7">
        <v>5</v>
      </c>
      <c r="AP874" s="7">
        <v>11000</v>
      </c>
      <c r="AQ874" s="7">
        <v>5500</v>
      </c>
      <c r="AT874" s="7" t="s">
        <v>206</v>
      </c>
      <c r="AU874" s="7">
        <v>1517</v>
      </c>
      <c r="AV874" s="7">
        <v>0</v>
      </c>
      <c r="AW874" s="7">
        <v>0</v>
      </c>
      <c r="AX874" s="7">
        <v>0</v>
      </c>
      <c r="AY874" s="7">
        <v>0</v>
      </c>
    </row>
    <row r="875" spans="1:51" ht="13.5" customHeight="1" x14ac:dyDescent="0.25">
      <c r="A875" s="7" t="s">
        <v>2029</v>
      </c>
      <c r="B875" s="7">
        <v>24500</v>
      </c>
      <c r="C875" s="7" t="s">
        <v>2026</v>
      </c>
      <c r="D875" s="10" t="s">
        <v>120</v>
      </c>
      <c r="E875" s="10" t="s">
        <v>107</v>
      </c>
      <c r="F875" s="11"/>
      <c r="G875" s="11"/>
      <c r="H875" s="11"/>
      <c r="I875" s="11"/>
      <c r="J875" s="11"/>
      <c r="K875" s="11"/>
      <c r="L875" s="11"/>
      <c r="M875" s="8"/>
      <c r="N875" s="7">
        <v>17</v>
      </c>
      <c r="O875" s="7" t="s">
        <v>85</v>
      </c>
      <c r="P875" s="7">
        <v>5</v>
      </c>
      <c r="Q875" s="7" t="s">
        <v>2027</v>
      </c>
      <c r="R875" s="7">
        <v>12250</v>
      </c>
      <c r="S875" s="7" t="s">
        <v>561</v>
      </c>
      <c r="T875" s="7" t="s">
        <v>1406</v>
      </c>
      <c r="AE875" s="7">
        <v>0</v>
      </c>
      <c r="AF875" s="7">
        <v>0</v>
      </c>
      <c r="AG875" s="7">
        <v>0</v>
      </c>
      <c r="AH875" s="7">
        <v>0</v>
      </c>
      <c r="AI875" s="7">
        <v>0</v>
      </c>
      <c r="AJ875" s="7">
        <v>0</v>
      </c>
      <c r="AK875" s="7">
        <v>0</v>
      </c>
      <c r="AL875" s="7">
        <v>0</v>
      </c>
      <c r="AM875" s="7">
        <v>0</v>
      </c>
      <c r="AN875" s="7" t="s">
        <v>120</v>
      </c>
      <c r="AO875" s="7">
        <v>5</v>
      </c>
      <c r="AP875" s="7">
        <v>24500</v>
      </c>
      <c r="AQ875" s="7">
        <v>12250</v>
      </c>
      <c r="AT875" s="7" t="s">
        <v>206</v>
      </c>
      <c r="AU875" s="7">
        <v>1518</v>
      </c>
      <c r="AV875" s="7">
        <v>0</v>
      </c>
      <c r="AW875" s="7">
        <v>0</v>
      </c>
      <c r="AX875" s="7">
        <v>0</v>
      </c>
      <c r="AY875" s="7">
        <v>0</v>
      </c>
    </row>
    <row r="876" spans="1:51" ht="13.5" customHeight="1" x14ac:dyDescent="0.25">
      <c r="A876" s="7" t="s">
        <v>2030</v>
      </c>
      <c r="B876" s="7">
        <v>9000</v>
      </c>
      <c r="C876" s="7" t="s">
        <v>2031</v>
      </c>
      <c r="D876" s="10" t="s">
        <v>120</v>
      </c>
      <c r="E876" s="10" t="s">
        <v>107</v>
      </c>
      <c r="F876" s="11"/>
      <c r="G876" s="11"/>
      <c r="H876" s="11"/>
      <c r="I876" s="11"/>
      <c r="J876" s="11"/>
      <c r="K876" s="11"/>
      <c r="L876" s="11"/>
      <c r="M876" s="8"/>
      <c r="N876" s="7">
        <v>17</v>
      </c>
      <c r="O876" s="7" t="s">
        <v>85</v>
      </c>
      <c r="P876" s="7">
        <v>5</v>
      </c>
      <c r="Q876" s="7" t="s">
        <v>2032</v>
      </c>
      <c r="R876" s="7">
        <v>4500</v>
      </c>
      <c r="S876" s="7" t="s">
        <v>561</v>
      </c>
      <c r="T876" s="7" t="s">
        <v>1406</v>
      </c>
      <c r="AE876" s="7">
        <v>0</v>
      </c>
      <c r="AF876" s="7">
        <v>0</v>
      </c>
      <c r="AG876" s="7">
        <v>0</v>
      </c>
      <c r="AH876" s="7">
        <v>0</v>
      </c>
      <c r="AI876" s="7">
        <v>0</v>
      </c>
      <c r="AJ876" s="7">
        <v>0</v>
      </c>
      <c r="AK876" s="7">
        <v>0</v>
      </c>
      <c r="AL876" s="7">
        <v>0</v>
      </c>
      <c r="AM876" s="7">
        <v>0</v>
      </c>
      <c r="AN876" s="7" t="s">
        <v>120</v>
      </c>
      <c r="AO876" s="7">
        <v>5</v>
      </c>
      <c r="AP876" s="7">
        <v>9000</v>
      </c>
      <c r="AQ876" s="7">
        <v>4500</v>
      </c>
      <c r="AT876" s="7" t="s">
        <v>206</v>
      </c>
      <c r="AU876" s="7">
        <v>1519</v>
      </c>
      <c r="AV876" s="7">
        <v>0</v>
      </c>
      <c r="AW876" s="7">
        <v>0</v>
      </c>
      <c r="AX876" s="7">
        <v>0</v>
      </c>
      <c r="AY876" s="7">
        <v>0</v>
      </c>
    </row>
    <row r="877" spans="1:51" ht="13.5" customHeight="1" x14ac:dyDescent="0.25">
      <c r="A877" s="7" t="s">
        <v>2033</v>
      </c>
      <c r="B877" s="7">
        <v>32500</v>
      </c>
      <c r="C877" s="7" t="s">
        <v>2031</v>
      </c>
      <c r="D877" s="10" t="s">
        <v>120</v>
      </c>
      <c r="E877" s="10" t="s">
        <v>107</v>
      </c>
      <c r="F877" s="11"/>
      <c r="G877" s="11"/>
      <c r="H877" s="11"/>
      <c r="I877" s="11"/>
      <c r="J877" s="11"/>
      <c r="K877" s="11"/>
      <c r="L877" s="11"/>
      <c r="M877" s="8"/>
      <c r="N877" s="7">
        <v>17</v>
      </c>
      <c r="O877" s="7" t="s">
        <v>85</v>
      </c>
      <c r="P877" s="7">
        <v>5</v>
      </c>
      <c r="Q877" s="7" t="s">
        <v>2032</v>
      </c>
      <c r="R877" s="7">
        <v>16250</v>
      </c>
      <c r="S877" s="7" t="s">
        <v>561</v>
      </c>
      <c r="T877" s="7" t="s">
        <v>1406</v>
      </c>
      <c r="AE877" s="7">
        <v>0</v>
      </c>
      <c r="AF877" s="7">
        <v>0</v>
      </c>
      <c r="AG877" s="7">
        <v>0</v>
      </c>
      <c r="AH877" s="7">
        <v>0</v>
      </c>
      <c r="AI877" s="7">
        <v>0</v>
      </c>
      <c r="AJ877" s="7">
        <v>0</v>
      </c>
      <c r="AK877" s="7">
        <v>0</v>
      </c>
      <c r="AL877" s="7">
        <v>0</v>
      </c>
      <c r="AM877" s="7">
        <v>0</v>
      </c>
      <c r="AN877" s="7" t="s">
        <v>120</v>
      </c>
      <c r="AO877" s="7">
        <v>5</v>
      </c>
      <c r="AP877" s="7">
        <v>32500</v>
      </c>
      <c r="AQ877" s="7">
        <v>16250</v>
      </c>
      <c r="AT877" s="7" t="s">
        <v>206</v>
      </c>
      <c r="AU877" s="7">
        <v>1520</v>
      </c>
      <c r="AV877" s="7">
        <v>0</v>
      </c>
      <c r="AW877" s="7">
        <v>0</v>
      </c>
      <c r="AX877" s="7">
        <v>0</v>
      </c>
      <c r="AY877" s="7">
        <v>0</v>
      </c>
    </row>
    <row r="878" spans="1:51" ht="13.5" customHeight="1" x14ac:dyDescent="0.25">
      <c r="A878" s="7" t="s">
        <v>2034</v>
      </c>
      <c r="B878" s="7">
        <v>73000</v>
      </c>
      <c r="C878" s="7" t="s">
        <v>2031</v>
      </c>
      <c r="D878" s="10" t="s">
        <v>120</v>
      </c>
      <c r="E878" s="10" t="s">
        <v>107</v>
      </c>
      <c r="F878" s="11"/>
      <c r="G878" s="11"/>
      <c r="H878" s="11"/>
      <c r="I878" s="11"/>
      <c r="J878" s="11"/>
      <c r="K878" s="11"/>
      <c r="L878" s="11"/>
      <c r="M878" s="8"/>
      <c r="N878" s="7">
        <v>17</v>
      </c>
      <c r="O878" s="7" t="s">
        <v>85</v>
      </c>
      <c r="P878" s="7">
        <v>5</v>
      </c>
      <c r="Q878" s="7" t="s">
        <v>2032</v>
      </c>
      <c r="R878" s="7">
        <v>36500</v>
      </c>
      <c r="S878" s="7" t="s">
        <v>561</v>
      </c>
      <c r="T878" s="7" t="s">
        <v>1406</v>
      </c>
      <c r="AE878" s="7">
        <v>0</v>
      </c>
      <c r="AF878" s="7">
        <v>0</v>
      </c>
      <c r="AG878" s="7">
        <v>0</v>
      </c>
      <c r="AH878" s="7">
        <v>0</v>
      </c>
      <c r="AI878" s="7">
        <v>0</v>
      </c>
      <c r="AJ878" s="7">
        <v>0</v>
      </c>
      <c r="AK878" s="7">
        <v>0</v>
      </c>
      <c r="AL878" s="7">
        <v>0</v>
      </c>
      <c r="AM878" s="7">
        <v>0</v>
      </c>
      <c r="AN878" s="7" t="s">
        <v>120</v>
      </c>
      <c r="AO878" s="7">
        <v>5</v>
      </c>
      <c r="AP878" s="7">
        <v>73000</v>
      </c>
      <c r="AQ878" s="7">
        <v>36500</v>
      </c>
      <c r="AT878" s="7" t="s">
        <v>206</v>
      </c>
      <c r="AU878" s="7">
        <v>1521</v>
      </c>
      <c r="AV878" s="7">
        <v>0</v>
      </c>
      <c r="AW878" s="7">
        <v>0</v>
      </c>
      <c r="AX878" s="7">
        <v>0</v>
      </c>
      <c r="AY878" s="7">
        <v>0</v>
      </c>
    </row>
    <row r="879" spans="1:51" ht="13.5" customHeight="1" x14ac:dyDescent="0.25">
      <c r="A879" s="7" t="s">
        <v>2035</v>
      </c>
      <c r="B879" s="7">
        <v>9000</v>
      </c>
      <c r="C879" s="7" t="s">
        <v>2036</v>
      </c>
      <c r="D879" s="10" t="s">
        <v>120</v>
      </c>
      <c r="E879" s="10" t="s">
        <v>107</v>
      </c>
      <c r="F879" s="11"/>
      <c r="G879" s="11"/>
      <c r="H879" s="11"/>
      <c r="I879" s="11"/>
      <c r="J879" s="11"/>
      <c r="K879" s="11"/>
      <c r="L879" s="11"/>
      <c r="M879" s="8"/>
      <c r="N879" s="7">
        <v>17</v>
      </c>
      <c r="O879" s="7" t="s">
        <v>85</v>
      </c>
      <c r="P879" s="7">
        <v>5</v>
      </c>
      <c r="Q879" s="7" t="s">
        <v>2037</v>
      </c>
      <c r="R879" s="7">
        <v>4500</v>
      </c>
      <c r="S879" s="7" t="s">
        <v>561</v>
      </c>
      <c r="T879" s="7" t="s">
        <v>1406</v>
      </c>
      <c r="AE879" s="7">
        <v>0</v>
      </c>
      <c r="AF879" s="7">
        <v>0</v>
      </c>
      <c r="AG879" s="7">
        <v>0</v>
      </c>
      <c r="AH879" s="7">
        <v>0</v>
      </c>
      <c r="AI879" s="7">
        <v>0</v>
      </c>
      <c r="AJ879" s="7">
        <v>0</v>
      </c>
      <c r="AK879" s="7">
        <v>0</v>
      </c>
      <c r="AL879" s="7">
        <v>0</v>
      </c>
      <c r="AM879" s="7">
        <v>0</v>
      </c>
      <c r="AN879" s="7" t="s">
        <v>120</v>
      </c>
      <c r="AO879" s="7">
        <v>5</v>
      </c>
      <c r="AP879" s="7">
        <v>9000</v>
      </c>
      <c r="AQ879" s="7">
        <v>4500</v>
      </c>
      <c r="AT879" s="7" t="s">
        <v>206</v>
      </c>
      <c r="AU879" s="7">
        <v>1522</v>
      </c>
      <c r="AV879" s="7">
        <v>0</v>
      </c>
      <c r="AW879" s="7">
        <v>0</v>
      </c>
      <c r="AX879" s="7">
        <v>0</v>
      </c>
      <c r="AY879" s="7">
        <v>0</v>
      </c>
    </row>
    <row r="880" spans="1:51" ht="13.5" customHeight="1" x14ac:dyDescent="0.25">
      <c r="A880" s="7" t="s">
        <v>2038</v>
      </c>
      <c r="B880" s="7">
        <v>32500</v>
      </c>
      <c r="C880" s="7" t="s">
        <v>2036</v>
      </c>
      <c r="D880" s="10" t="s">
        <v>120</v>
      </c>
      <c r="E880" s="10" t="s">
        <v>107</v>
      </c>
      <c r="F880" s="11"/>
      <c r="G880" s="11"/>
      <c r="H880" s="11"/>
      <c r="I880" s="11"/>
      <c r="J880" s="11"/>
      <c r="K880" s="11"/>
      <c r="L880" s="11"/>
      <c r="M880" s="8"/>
      <c r="N880" s="7">
        <v>17</v>
      </c>
      <c r="O880" s="7" t="s">
        <v>85</v>
      </c>
      <c r="P880" s="7">
        <v>5</v>
      </c>
      <c r="Q880" s="7" t="s">
        <v>2037</v>
      </c>
      <c r="R880" s="7">
        <v>16250</v>
      </c>
      <c r="S880" s="7" t="s">
        <v>561</v>
      </c>
      <c r="T880" s="7" t="s">
        <v>1406</v>
      </c>
      <c r="AE880" s="7">
        <v>0</v>
      </c>
      <c r="AF880" s="7">
        <v>0</v>
      </c>
      <c r="AG880" s="7">
        <v>0</v>
      </c>
      <c r="AH880" s="7">
        <v>0</v>
      </c>
      <c r="AI880" s="7">
        <v>0</v>
      </c>
      <c r="AJ880" s="7">
        <v>0</v>
      </c>
      <c r="AK880" s="7">
        <v>0</v>
      </c>
      <c r="AL880" s="7">
        <v>0</v>
      </c>
      <c r="AM880" s="7">
        <v>0</v>
      </c>
      <c r="AN880" s="7" t="s">
        <v>120</v>
      </c>
      <c r="AO880" s="7">
        <v>5</v>
      </c>
      <c r="AP880" s="7">
        <v>32500</v>
      </c>
      <c r="AQ880" s="7">
        <v>16250</v>
      </c>
      <c r="AT880" s="7" t="s">
        <v>206</v>
      </c>
      <c r="AU880" s="7">
        <v>1523</v>
      </c>
      <c r="AV880" s="7">
        <v>0</v>
      </c>
      <c r="AW880" s="7">
        <v>0</v>
      </c>
      <c r="AX880" s="7">
        <v>0</v>
      </c>
      <c r="AY880" s="7">
        <v>0</v>
      </c>
    </row>
    <row r="881" spans="1:51" ht="13.5" customHeight="1" x14ac:dyDescent="0.25">
      <c r="A881" s="7" t="s">
        <v>2039</v>
      </c>
      <c r="B881" s="7">
        <v>73000</v>
      </c>
      <c r="C881" s="7" t="s">
        <v>2036</v>
      </c>
      <c r="D881" s="10" t="s">
        <v>120</v>
      </c>
      <c r="E881" s="10" t="s">
        <v>107</v>
      </c>
      <c r="F881" s="11"/>
      <c r="G881" s="11"/>
      <c r="H881" s="11"/>
      <c r="I881" s="11"/>
      <c r="J881" s="11"/>
      <c r="K881" s="11"/>
      <c r="L881" s="11"/>
      <c r="M881" s="8"/>
      <c r="N881" s="7">
        <v>17</v>
      </c>
      <c r="O881" s="7" t="s">
        <v>85</v>
      </c>
      <c r="P881" s="7">
        <v>5</v>
      </c>
      <c r="Q881" s="7" t="s">
        <v>2037</v>
      </c>
      <c r="R881" s="7">
        <v>36500</v>
      </c>
      <c r="S881" s="7" t="s">
        <v>561</v>
      </c>
      <c r="T881" s="7" t="s">
        <v>1406</v>
      </c>
      <c r="AE881" s="7">
        <v>0</v>
      </c>
      <c r="AF881" s="7">
        <v>0</v>
      </c>
      <c r="AG881" s="7">
        <v>0</v>
      </c>
      <c r="AH881" s="7">
        <v>0</v>
      </c>
      <c r="AI881" s="7">
        <v>0</v>
      </c>
      <c r="AJ881" s="7">
        <v>0</v>
      </c>
      <c r="AK881" s="7">
        <v>0</v>
      </c>
      <c r="AL881" s="7">
        <v>0</v>
      </c>
      <c r="AM881" s="7">
        <v>0</v>
      </c>
      <c r="AN881" s="7" t="s">
        <v>120</v>
      </c>
      <c r="AO881" s="7">
        <v>5</v>
      </c>
      <c r="AP881" s="7">
        <v>73000</v>
      </c>
      <c r="AQ881" s="7">
        <v>36500</v>
      </c>
      <c r="AT881" s="7" t="s">
        <v>206</v>
      </c>
      <c r="AU881" s="7">
        <v>1524</v>
      </c>
      <c r="AV881" s="7">
        <v>0</v>
      </c>
      <c r="AW881" s="7">
        <v>0</v>
      </c>
      <c r="AX881" s="7">
        <v>0</v>
      </c>
      <c r="AY881" s="7">
        <v>0</v>
      </c>
    </row>
    <row r="882" spans="1:51" ht="13.5" customHeight="1" x14ac:dyDescent="0.25">
      <c r="A882" s="7" t="s">
        <v>2040</v>
      </c>
      <c r="B882" s="7">
        <v>14000</v>
      </c>
      <c r="C882" s="7" t="s">
        <v>2041</v>
      </c>
      <c r="D882" s="10" t="s">
        <v>120</v>
      </c>
      <c r="E882" s="10" t="s">
        <v>107</v>
      </c>
      <c r="F882" s="11"/>
      <c r="G882" s="11"/>
      <c r="H882" s="11"/>
      <c r="I882" s="11"/>
      <c r="J882" s="11"/>
      <c r="K882" s="11"/>
      <c r="L882" s="11"/>
      <c r="M882" s="8"/>
      <c r="N882" s="7">
        <v>17</v>
      </c>
      <c r="O882" s="7" t="s">
        <v>85</v>
      </c>
      <c r="P882" s="7">
        <v>5</v>
      </c>
      <c r="Q882" s="7" t="s">
        <v>2042</v>
      </c>
      <c r="R882" s="7">
        <v>7000</v>
      </c>
      <c r="S882" s="7" t="s">
        <v>561</v>
      </c>
      <c r="T882" s="7" t="s">
        <v>1406</v>
      </c>
      <c r="AE882" s="7">
        <v>0</v>
      </c>
      <c r="AF882" s="7">
        <v>0</v>
      </c>
      <c r="AG882" s="7">
        <v>0</v>
      </c>
      <c r="AH882" s="7">
        <v>0</v>
      </c>
      <c r="AI882" s="7">
        <v>0</v>
      </c>
      <c r="AJ882" s="7">
        <v>0</v>
      </c>
      <c r="AK882" s="7">
        <v>0</v>
      </c>
      <c r="AL882" s="7">
        <v>0</v>
      </c>
      <c r="AM882" s="7">
        <v>0</v>
      </c>
      <c r="AN882" s="7" t="s">
        <v>120</v>
      </c>
      <c r="AO882" s="7">
        <v>5</v>
      </c>
      <c r="AP882" s="7">
        <v>14000</v>
      </c>
      <c r="AQ882" s="7">
        <v>7000</v>
      </c>
      <c r="AT882" s="7" t="s">
        <v>206</v>
      </c>
      <c r="AU882" s="7">
        <v>1525</v>
      </c>
      <c r="AV882" s="7">
        <v>0</v>
      </c>
      <c r="AW882" s="7">
        <v>0</v>
      </c>
      <c r="AX882" s="7">
        <v>0</v>
      </c>
      <c r="AY882" s="7">
        <v>0</v>
      </c>
    </row>
    <row r="883" spans="1:51" ht="13.5" customHeight="1" x14ac:dyDescent="0.25">
      <c r="A883" s="7" t="s">
        <v>2043</v>
      </c>
      <c r="B883" s="7">
        <v>54000</v>
      </c>
      <c r="C883" s="7" t="s">
        <v>2041</v>
      </c>
      <c r="D883" s="10" t="s">
        <v>120</v>
      </c>
      <c r="E883" s="10" t="s">
        <v>107</v>
      </c>
      <c r="F883" s="11"/>
      <c r="G883" s="11"/>
      <c r="H883" s="11"/>
      <c r="I883" s="11"/>
      <c r="J883" s="11"/>
      <c r="K883" s="11"/>
      <c r="L883" s="11"/>
      <c r="M883" s="8"/>
      <c r="N883" s="7">
        <v>17</v>
      </c>
      <c r="O883" s="7" t="s">
        <v>85</v>
      </c>
      <c r="P883" s="7">
        <v>5</v>
      </c>
      <c r="Q883" s="7" t="s">
        <v>2042</v>
      </c>
      <c r="R883" s="7">
        <v>27000</v>
      </c>
      <c r="S883" s="7" t="s">
        <v>561</v>
      </c>
      <c r="T883" s="7" t="s">
        <v>1406</v>
      </c>
      <c r="AE883" s="7">
        <v>0</v>
      </c>
      <c r="AF883" s="7">
        <v>0</v>
      </c>
      <c r="AG883" s="7">
        <v>0</v>
      </c>
      <c r="AH883" s="7">
        <v>0</v>
      </c>
      <c r="AI883" s="7">
        <v>0</v>
      </c>
      <c r="AJ883" s="7">
        <v>0</v>
      </c>
      <c r="AK883" s="7">
        <v>0</v>
      </c>
      <c r="AL883" s="7">
        <v>0</v>
      </c>
      <c r="AM883" s="7">
        <v>0</v>
      </c>
      <c r="AN883" s="7" t="s">
        <v>120</v>
      </c>
      <c r="AO883" s="7">
        <v>5</v>
      </c>
      <c r="AP883" s="7">
        <v>54000</v>
      </c>
      <c r="AQ883" s="7">
        <v>27000</v>
      </c>
      <c r="AT883" s="7" t="s">
        <v>206</v>
      </c>
      <c r="AU883" s="7">
        <v>1526</v>
      </c>
      <c r="AV883" s="7">
        <v>0</v>
      </c>
      <c r="AW883" s="7">
        <v>0</v>
      </c>
      <c r="AX883" s="7">
        <v>0</v>
      </c>
      <c r="AY883" s="7">
        <v>0</v>
      </c>
    </row>
    <row r="884" spans="1:51" ht="13.5" customHeight="1" x14ac:dyDescent="0.25">
      <c r="A884" s="7" t="s">
        <v>2044</v>
      </c>
      <c r="B884" s="7">
        <v>121500</v>
      </c>
      <c r="C884" s="7" t="s">
        <v>2041</v>
      </c>
      <c r="D884" s="10" t="s">
        <v>120</v>
      </c>
      <c r="E884" s="10" t="s">
        <v>107</v>
      </c>
      <c r="F884" s="11"/>
      <c r="G884" s="11"/>
      <c r="H884" s="11"/>
      <c r="I884" s="11"/>
      <c r="J884" s="11"/>
      <c r="K884" s="11"/>
      <c r="L884" s="11"/>
      <c r="M884" s="8"/>
      <c r="N884" s="7">
        <v>17</v>
      </c>
      <c r="O884" s="7" t="s">
        <v>85</v>
      </c>
      <c r="P884" s="7">
        <v>5</v>
      </c>
      <c r="Q884" s="7" t="s">
        <v>2042</v>
      </c>
      <c r="R884" s="7">
        <v>60750</v>
      </c>
      <c r="S884" s="7" t="s">
        <v>561</v>
      </c>
      <c r="T884" s="7" t="s">
        <v>1406</v>
      </c>
      <c r="AE884" s="7">
        <v>0</v>
      </c>
      <c r="AF884" s="7">
        <v>0</v>
      </c>
      <c r="AG884" s="7">
        <v>0</v>
      </c>
      <c r="AH884" s="7">
        <v>0</v>
      </c>
      <c r="AI884" s="7">
        <v>0</v>
      </c>
      <c r="AJ884" s="7">
        <v>0</v>
      </c>
      <c r="AK884" s="7">
        <v>0</v>
      </c>
      <c r="AL884" s="7">
        <v>0</v>
      </c>
      <c r="AM884" s="7">
        <v>0</v>
      </c>
      <c r="AN884" s="7" t="s">
        <v>120</v>
      </c>
      <c r="AO884" s="7">
        <v>5</v>
      </c>
      <c r="AP884" s="7">
        <v>121500</v>
      </c>
      <c r="AQ884" s="7">
        <v>60750</v>
      </c>
      <c r="AT884" s="7" t="s">
        <v>206</v>
      </c>
      <c r="AU884" s="7">
        <v>1527</v>
      </c>
      <c r="AV884" s="7">
        <v>0</v>
      </c>
      <c r="AW884" s="7">
        <v>0</v>
      </c>
      <c r="AX884" s="7">
        <v>0</v>
      </c>
      <c r="AY884" s="7">
        <v>0</v>
      </c>
    </row>
    <row r="885" spans="1:51" ht="13.5" customHeight="1" x14ac:dyDescent="0.25">
      <c r="A885" s="7" t="s">
        <v>2045</v>
      </c>
      <c r="B885" s="7">
        <v>3000</v>
      </c>
      <c r="C885" s="7" t="s">
        <v>2046</v>
      </c>
      <c r="D885" s="10" t="s">
        <v>120</v>
      </c>
      <c r="E885" s="10" t="s">
        <v>107</v>
      </c>
      <c r="F885" s="11"/>
      <c r="G885" s="11"/>
      <c r="H885" s="11"/>
      <c r="I885" s="11"/>
      <c r="J885" s="11"/>
      <c r="K885" s="11"/>
      <c r="L885" s="11"/>
      <c r="M885" s="8"/>
      <c r="N885" s="7">
        <v>17</v>
      </c>
      <c r="O885" s="7" t="s">
        <v>85</v>
      </c>
      <c r="P885" s="7">
        <v>5</v>
      </c>
      <c r="Q885" s="7" t="s">
        <v>2047</v>
      </c>
      <c r="R885" s="7">
        <v>1500</v>
      </c>
      <c r="S885" s="7" t="s">
        <v>561</v>
      </c>
      <c r="T885" s="7" t="s">
        <v>1406</v>
      </c>
      <c r="AE885" s="7">
        <v>0</v>
      </c>
      <c r="AF885" s="7">
        <v>0</v>
      </c>
      <c r="AG885" s="7">
        <v>0</v>
      </c>
      <c r="AH885" s="7">
        <v>0</v>
      </c>
      <c r="AI885" s="7">
        <v>0</v>
      </c>
      <c r="AJ885" s="7">
        <v>0</v>
      </c>
      <c r="AK885" s="7">
        <v>0</v>
      </c>
      <c r="AL885" s="7">
        <v>0</v>
      </c>
      <c r="AM885" s="7">
        <v>0</v>
      </c>
      <c r="AN885" s="7" t="s">
        <v>120</v>
      </c>
      <c r="AO885" s="7">
        <v>5</v>
      </c>
      <c r="AP885" s="7">
        <v>3000</v>
      </c>
      <c r="AQ885" s="7">
        <v>1500</v>
      </c>
      <c r="AT885" s="7" t="s">
        <v>206</v>
      </c>
      <c r="AU885" s="7">
        <v>1528</v>
      </c>
      <c r="AV885" s="7">
        <v>0</v>
      </c>
      <c r="AW885" s="7">
        <v>0</v>
      </c>
      <c r="AX885" s="7">
        <v>0</v>
      </c>
      <c r="AY885" s="7">
        <v>0</v>
      </c>
    </row>
    <row r="886" spans="1:51" ht="13.5" customHeight="1" x14ac:dyDescent="0.25">
      <c r="A886" s="7" t="s">
        <v>2048</v>
      </c>
      <c r="B886" s="7">
        <v>11000</v>
      </c>
      <c r="C886" s="7" t="s">
        <v>2046</v>
      </c>
      <c r="D886" s="10" t="s">
        <v>120</v>
      </c>
      <c r="E886" s="10" t="s">
        <v>107</v>
      </c>
      <c r="F886" s="11"/>
      <c r="G886" s="11"/>
      <c r="H886" s="11"/>
      <c r="I886" s="11"/>
      <c r="J886" s="11"/>
      <c r="K886" s="11"/>
      <c r="L886" s="11"/>
      <c r="M886" s="8"/>
      <c r="N886" s="7">
        <v>17</v>
      </c>
      <c r="O886" s="7" t="s">
        <v>85</v>
      </c>
      <c r="P886" s="7">
        <v>5</v>
      </c>
      <c r="Q886" s="7" t="s">
        <v>2047</v>
      </c>
      <c r="R886" s="7">
        <v>5500</v>
      </c>
      <c r="S886" s="7" t="s">
        <v>561</v>
      </c>
      <c r="T886" s="7" t="s">
        <v>1406</v>
      </c>
      <c r="AE886" s="7">
        <v>0</v>
      </c>
      <c r="AF886" s="7">
        <v>0</v>
      </c>
      <c r="AG886" s="7">
        <v>0</v>
      </c>
      <c r="AH886" s="7">
        <v>0</v>
      </c>
      <c r="AI886" s="7">
        <v>0</v>
      </c>
      <c r="AJ886" s="7">
        <v>0</v>
      </c>
      <c r="AK886" s="7">
        <v>0</v>
      </c>
      <c r="AL886" s="7">
        <v>0</v>
      </c>
      <c r="AM886" s="7">
        <v>0</v>
      </c>
      <c r="AN886" s="7" t="s">
        <v>120</v>
      </c>
      <c r="AO886" s="7">
        <v>5</v>
      </c>
      <c r="AP886" s="7">
        <v>11000</v>
      </c>
      <c r="AQ886" s="7">
        <v>5500</v>
      </c>
      <c r="AT886" s="7" t="s">
        <v>206</v>
      </c>
      <c r="AU886" s="7">
        <v>1529</v>
      </c>
      <c r="AV886" s="7">
        <v>0</v>
      </c>
      <c r="AW886" s="7">
        <v>0</v>
      </c>
      <c r="AX886" s="7">
        <v>0</v>
      </c>
      <c r="AY886" s="7">
        <v>0</v>
      </c>
    </row>
    <row r="887" spans="1:51" ht="13.5" customHeight="1" x14ac:dyDescent="0.25">
      <c r="A887" s="7" t="s">
        <v>2049</v>
      </c>
      <c r="B887" s="7">
        <v>24500</v>
      </c>
      <c r="C887" s="7" t="s">
        <v>2046</v>
      </c>
      <c r="D887" s="10" t="s">
        <v>120</v>
      </c>
      <c r="E887" s="10" t="s">
        <v>107</v>
      </c>
      <c r="F887" s="11"/>
      <c r="G887" s="11"/>
      <c r="H887" s="11"/>
      <c r="I887" s="11"/>
      <c r="J887" s="11"/>
      <c r="K887" s="11"/>
      <c r="L887" s="11"/>
      <c r="M887" s="8"/>
      <c r="N887" s="7">
        <v>17</v>
      </c>
      <c r="O887" s="7" t="s">
        <v>85</v>
      </c>
      <c r="P887" s="7">
        <v>5</v>
      </c>
      <c r="Q887" s="7" t="s">
        <v>2047</v>
      </c>
      <c r="R887" s="7">
        <v>12250</v>
      </c>
      <c r="S887" s="7" t="s">
        <v>561</v>
      </c>
      <c r="T887" s="7" t="s">
        <v>1406</v>
      </c>
      <c r="AE887" s="7">
        <v>0</v>
      </c>
      <c r="AF887" s="7">
        <v>0</v>
      </c>
      <c r="AG887" s="7">
        <v>0</v>
      </c>
      <c r="AH887" s="7">
        <v>0</v>
      </c>
      <c r="AI887" s="7">
        <v>0</v>
      </c>
      <c r="AJ887" s="7">
        <v>0</v>
      </c>
      <c r="AK887" s="7">
        <v>0</v>
      </c>
      <c r="AL887" s="7">
        <v>0</v>
      </c>
      <c r="AM887" s="7">
        <v>0</v>
      </c>
      <c r="AN887" s="7" t="s">
        <v>120</v>
      </c>
      <c r="AO887" s="7">
        <v>5</v>
      </c>
      <c r="AP887" s="7">
        <v>24500</v>
      </c>
      <c r="AQ887" s="7">
        <v>12250</v>
      </c>
      <c r="AT887" s="7" t="s">
        <v>206</v>
      </c>
      <c r="AU887" s="7">
        <v>1530</v>
      </c>
      <c r="AV887" s="7">
        <v>0</v>
      </c>
      <c r="AW887" s="7">
        <v>0</v>
      </c>
      <c r="AX887" s="7">
        <v>0</v>
      </c>
      <c r="AY887" s="7">
        <v>0</v>
      </c>
    </row>
    <row r="888" spans="1:51" ht="13.5" customHeight="1" x14ac:dyDescent="0.25">
      <c r="A888" s="7" t="s">
        <v>2050</v>
      </c>
      <c r="B888" s="7">
        <v>14000</v>
      </c>
      <c r="C888" s="7" t="s">
        <v>2051</v>
      </c>
      <c r="D888" s="10" t="s">
        <v>120</v>
      </c>
      <c r="E888" s="10" t="s">
        <v>107</v>
      </c>
      <c r="F888" s="11"/>
      <c r="G888" s="11"/>
      <c r="H888" s="11"/>
      <c r="I888" s="11"/>
      <c r="J888" s="11"/>
      <c r="K888" s="11"/>
      <c r="L888" s="11"/>
      <c r="M888" s="8"/>
      <c r="N888" s="7">
        <v>17</v>
      </c>
      <c r="O888" s="7" t="s">
        <v>85</v>
      </c>
      <c r="P888" s="7">
        <v>5</v>
      </c>
      <c r="Q888" s="7" t="s">
        <v>2052</v>
      </c>
      <c r="R888" s="7">
        <v>7000</v>
      </c>
      <c r="S888" s="7" t="s">
        <v>561</v>
      </c>
      <c r="T888" s="7" t="s">
        <v>1406</v>
      </c>
      <c r="AE888" s="7">
        <v>0</v>
      </c>
      <c r="AF888" s="7">
        <v>0</v>
      </c>
      <c r="AG888" s="7">
        <v>0</v>
      </c>
      <c r="AH888" s="7">
        <v>0</v>
      </c>
      <c r="AI888" s="7">
        <v>0</v>
      </c>
      <c r="AJ888" s="7">
        <v>0</v>
      </c>
      <c r="AK888" s="7">
        <v>0</v>
      </c>
      <c r="AL888" s="7">
        <v>0</v>
      </c>
      <c r="AM888" s="7">
        <v>0</v>
      </c>
      <c r="AN888" s="7" t="s">
        <v>120</v>
      </c>
      <c r="AO888" s="7">
        <v>5</v>
      </c>
      <c r="AP888" s="7">
        <v>14000</v>
      </c>
      <c r="AQ888" s="7">
        <v>7000</v>
      </c>
      <c r="AT888" s="7" t="s">
        <v>206</v>
      </c>
      <c r="AU888" s="7">
        <v>1531</v>
      </c>
      <c r="AV888" s="7">
        <v>0</v>
      </c>
      <c r="AW888" s="7">
        <v>0</v>
      </c>
      <c r="AX888" s="7">
        <v>0</v>
      </c>
      <c r="AY888" s="7">
        <v>0</v>
      </c>
    </row>
    <row r="889" spans="1:51" ht="13.5" customHeight="1" x14ac:dyDescent="0.25">
      <c r="A889" s="7" t="s">
        <v>2053</v>
      </c>
      <c r="B889" s="7">
        <v>54000</v>
      </c>
      <c r="C889" s="7" t="s">
        <v>2051</v>
      </c>
      <c r="D889" s="10" t="s">
        <v>120</v>
      </c>
      <c r="E889" s="10" t="s">
        <v>107</v>
      </c>
      <c r="F889" s="11"/>
      <c r="G889" s="11"/>
      <c r="H889" s="11"/>
      <c r="I889" s="11"/>
      <c r="J889" s="11"/>
      <c r="K889" s="11"/>
      <c r="L889" s="11"/>
      <c r="M889" s="8"/>
      <c r="N889" s="7">
        <v>17</v>
      </c>
      <c r="O889" s="7" t="s">
        <v>85</v>
      </c>
      <c r="P889" s="7">
        <v>5</v>
      </c>
      <c r="Q889" s="7" t="s">
        <v>2052</v>
      </c>
      <c r="R889" s="7">
        <v>27000</v>
      </c>
      <c r="S889" s="7" t="s">
        <v>561</v>
      </c>
      <c r="T889" s="7" t="s">
        <v>1406</v>
      </c>
      <c r="AE889" s="7">
        <v>0</v>
      </c>
      <c r="AF889" s="7">
        <v>0</v>
      </c>
      <c r="AG889" s="7">
        <v>0</v>
      </c>
      <c r="AH889" s="7">
        <v>0</v>
      </c>
      <c r="AI889" s="7">
        <v>0</v>
      </c>
      <c r="AJ889" s="7">
        <v>0</v>
      </c>
      <c r="AK889" s="7">
        <v>0</v>
      </c>
      <c r="AL889" s="7">
        <v>0</v>
      </c>
      <c r="AM889" s="7">
        <v>0</v>
      </c>
      <c r="AN889" s="7" t="s">
        <v>120</v>
      </c>
      <c r="AO889" s="7">
        <v>5</v>
      </c>
      <c r="AP889" s="7">
        <v>54000</v>
      </c>
      <c r="AQ889" s="7">
        <v>27000</v>
      </c>
      <c r="AT889" s="7" t="s">
        <v>206</v>
      </c>
      <c r="AU889" s="7">
        <v>1532</v>
      </c>
      <c r="AV889" s="7">
        <v>0</v>
      </c>
      <c r="AW889" s="7">
        <v>0</v>
      </c>
      <c r="AX889" s="7">
        <v>0</v>
      </c>
      <c r="AY889" s="7">
        <v>0</v>
      </c>
    </row>
    <row r="890" spans="1:51" ht="13.5" customHeight="1" x14ac:dyDescent="0.25">
      <c r="A890" s="7" t="s">
        <v>2054</v>
      </c>
      <c r="B890" s="7">
        <v>121500</v>
      </c>
      <c r="C890" s="7" t="s">
        <v>2051</v>
      </c>
      <c r="D890" s="10" t="s">
        <v>120</v>
      </c>
      <c r="E890" s="10" t="s">
        <v>107</v>
      </c>
      <c r="F890" s="11"/>
      <c r="G890" s="11"/>
      <c r="H890" s="11"/>
      <c r="I890" s="11"/>
      <c r="J890" s="11"/>
      <c r="K890" s="11"/>
      <c r="L890" s="11"/>
      <c r="M890" s="8"/>
      <c r="N890" s="7">
        <v>17</v>
      </c>
      <c r="O890" s="7" t="s">
        <v>85</v>
      </c>
      <c r="P890" s="7">
        <v>5</v>
      </c>
      <c r="Q890" s="7" t="s">
        <v>2052</v>
      </c>
      <c r="R890" s="7">
        <v>60750</v>
      </c>
      <c r="S890" s="7" t="s">
        <v>561</v>
      </c>
      <c r="T890" s="7" t="s">
        <v>1406</v>
      </c>
      <c r="AE890" s="7">
        <v>0</v>
      </c>
      <c r="AF890" s="7">
        <v>0</v>
      </c>
      <c r="AG890" s="7">
        <v>0</v>
      </c>
      <c r="AH890" s="7">
        <v>0</v>
      </c>
      <c r="AI890" s="7">
        <v>0</v>
      </c>
      <c r="AJ890" s="7">
        <v>0</v>
      </c>
      <c r="AK890" s="7">
        <v>0</v>
      </c>
      <c r="AL890" s="7">
        <v>0</v>
      </c>
      <c r="AM890" s="7">
        <v>0</v>
      </c>
      <c r="AN890" s="7" t="s">
        <v>120</v>
      </c>
      <c r="AO890" s="7">
        <v>5</v>
      </c>
      <c r="AP890" s="7">
        <v>121500</v>
      </c>
      <c r="AQ890" s="7">
        <v>60750</v>
      </c>
      <c r="AT890" s="7" t="s">
        <v>206</v>
      </c>
      <c r="AU890" s="7">
        <v>1533</v>
      </c>
      <c r="AV890" s="7">
        <v>0</v>
      </c>
      <c r="AW890" s="7">
        <v>0</v>
      </c>
      <c r="AX890" s="7">
        <v>0</v>
      </c>
      <c r="AY890" s="7">
        <v>0</v>
      </c>
    </row>
    <row r="891" spans="1:51" ht="13.5" customHeight="1" x14ac:dyDescent="0.25">
      <c r="A891" s="7" t="s">
        <v>2055</v>
      </c>
      <c r="B891" s="7">
        <v>3000</v>
      </c>
      <c r="C891" s="7" t="s">
        <v>2056</v>
      </c>
      <c r="D891" s="10" t="s">
        <v>120</v>
      </c>
      <c r="E891" s="10" t="s">
        <v>107</v>
      </c>
      <c r="F891" s="11"/>
      <c r="G891" s="11"/>
      <c r="H891" s="11"/>
      <c r="I891" s="11"/>
      <c r="J891" s="11"/>
      <c r="K891" s="11"/>
      <c r="L891" s="11"/>
      <c r="M891" s="8"/>
      <c r="N891" s="7">
        <v>17</v>
      </c>
      <c r="O891" s="7" t="s">
        <v>85</v>
      </c>
      <c r="P891" s="7">
        <v>5</v>
      </c>
      <c r="Q891" s="7" t="s">
        <v>2057</v>
      </c>
      <c r="R891" s="7">
        <v>1500</v>
      </c>
      <c r="S891" s="7" t="s">
        <v>561</v>
      </c>
      <c r="T891" s="7" t="s">
        <v>1406</v>
      </c>
      <c r="AE891" s="7">
        <v>0</v>
      </c>
      <c r="AF891" s="7">
        <v>0</v>
      </c>
      <c r="AG891" s="7">
        <v>0</v>
      </c>
      <c r="AH891" s="7">
        <v>0</v>
      </c>
      <c r="AI891" s="7">
        <v>0</v>
      </c>
      <c r="AJ891" s="7">
        <v>0</v>
      </c>
      <c r="AK891" s="7">
        <v>0</v>
      </c>
      <c r="AL891" s="7">
        <v>0</v>
      </c>
      <c r="AM891" s="7">
        <v>0</v>
      </c>
      <c r="AN891" s="7" t="s">
        <v>120</v>
      </c>
      <c r="AO891" s="7">
        <v>5</v>
      </c>
      <c r="AP891" s="7">
        <v>3000</v>
      </c>
      <c r="AQ891" s="7">
        <v>1500</v>
      </c>
      <c r="AT891" s="7" t="s">
        <v>206</v>
      </c>
      <c r="AU891" s="7">
        <v>1534</v>
      </c>
      <c r="AV891" s="7">
        <v>0</v>
      </c>
      <c r="AW891" s="7">
        <v>0</v>
      </c>
      <c r="AX891" s="7">
        <v>0</v>
      </c>
      <c r="AY891" s="7">
        <v>0</v>
      </c>
    </row>
    <row r="892" spans="1:51" ht="13.5" customHeight="1" x14ac:dyDescent="0.25">
      <c r="A892" s="7" t="s">
        <v>2058</v>
      </c>
      <c r="B892" s="7">
        <v>11000</v>
      </c>
      <c r="C892" s="7" t="s">
        <v>2056</v>
      </c>
      <c r="D892" s="10" t="s">
        <v>120</v>
      </c>
      <c r="E892" s="10" t="s">
        <v>107</v>
      </c>
      <c r="F892" s="11"/>
      <c r="G892" s="11"/>
      <c r="H892" s="11"/>
      <c r="I892" s="11"/>
      <c r="J892" s="11"/>
      <c r="K892" s="11"/>
      <c r="L892" s="11"/>
      <c r="M892" s="8"/>
      <c r="N892" s="7">
        <v>17</v>
      </c>
      <c r="O892" s="7" t="s">
        <v>85</v>
      </c>
      <c r="P892" s="7">
        <v>5</v>
      </c>
      <c r="Q892" s="7" t="s">
        <v>2057</v>
      </c>
      <c r="R892" s="7">
        <v>5500</v>
      </c>
      <c r="S892" s="7" t="s">
        <v>561</v>
      </c>
      <c r="T892" s="7" t="s">
        <v>1406</v>
      </c>
      <c r="AE892" s="7">
        <v>0</v>
      </c>
      <c r="AF892" s="7">
        <v>0</v>
      </c>
      <c r="AG892" s="7">
        <v>0</v>
      </c>
      <c r="AH892" s="7">
        <v>0</v>
      </c>
      <c r="AI892" s="7">
        <v>0</v>
      </c>
      <c r="AJ892" s="7">
        <v>0</v>
      </c>
      <c r="AK892" s="7">
        <v>0</v>
      </c>
      <c r="AL892" s="7">
        <v>0</v>
      </c>
      <c r="AM892" s="7">
        <v>0</v>
      </c>
      <c r="AN892" s="7" t="s">
        <v>120</v>
      </c>
      <c r="AO892" s="7">
        <v>5</v>
      </c>
      <c r="AP892" s="7">
        <v>11000</v>
      </c>
      <c r="AQ892" s="7">
        <v>5500</v>
      </c>
      <c r="AT892" s="7" t="s">
        <v>206</v>
      </c>
      <c r="AU892" s="7">
        <v>1535</v>
      </c>
      <c r="AV892" s="7">
        <v>0</v>
      </c>
      <c r="AW892" s="7">
        <v>0</v>
      </c>
      <c r="AX892" s="7">
        <v>0</v>
      </c>
      <c r="AY892" s="7">
        <v>0</v>
      </c>
    </row>
    <row r="893" spans="1:51" ht="13.5" customHeight="1" x14ac:dyDescent="0.25">
      <c r="A893" s="7" t="s">
        <v>2059</v>
      </c>
      <c r="B893" s="7">
        <v>24500</v>
      </c>
      <c r="C893" s="7" t="s">
        <v>2056</v>
      </c>
      <c r="D893" s="10" t="s">
        <v>120</v>
      </c>
      <c r="E893" s="10" t="s">
        <v>107</v>
      </c>
      <c r="F893" s="11"/>
      <c r="G893" s="11"/>
      <c r="H893" s="11"/>
      <c r="I893" s="11"/>
      <c r="J893" s="11"/>
      <c r="K893" s="11"/>
      <c r="L893" s="11"/>
      <c r="M893" s="8"/>
      <c r="N893" s="7">
        <v>17</v>
      </c>
      <c r="O893" s="7" t="s">
        <v>85</v>
      </c>
      <c r="P893" s="7">
        <v>5</v>
      </c>
      <c r="Q893" s="7" t="s">
        <v>2057</v>
      </c>
      <c r="R893" s="7">
        <v>12250</v>
      </c>
      <c r="S893" s="7" t="s">
        <v>561</v>
      </c>
      <c r="T893" s="7" t="s">
        <v>1406</v>
      </c>
      <c r="AE893" s="7">
        <v>0</v>
      </c>
      <c r="AF893" s="7">
        <v>0</v>
      </c>
      <c r="AG893" s="7">
        <v>0</v>
      </c>
      <c r="AH893" s="7">
        <v>0</v>
      </c>
      <c r="AI893" s="7">
        <v>0</v>
      </c>
      <c r="AJ893" s="7">
        <v>0</v>
      </c>
      <c r="AK893" s="7">
        <v>0</v>
      </c>
      <c r="AL893" s="7">
        <v>0</v>
      </c>
      <c r="AM893" s="7">
        <v>0</v>
      </c>
      <c r="AN893" s="7" t="s">
        <v>120</v>
      </c>
      <c r="AO893" s="7">
        <v>5</v>
      </c>
      <c r="AP893" s="7">
        <v>24500</v>
      </c>
      <c r="AQ893" s="7">
        <v>12250</v>
      </c>
      <c r="AT893" s="7" t="s">
        <v>206</v>
      </c>
      <c r="AU893" s="7">
        <v>1536</v>
      </c>
      <c r="AV893" s="7">
        <v>0</v>
      </c>
      <c r="AW893" s="7">
        <v>0</v>
      </c>
      <c r="AX893" s="7">
        <v>0</v>
      </c>
      <c r="AY893" s="7">
        <v>0</v>
      </c>
    </row>
    <row r="894" spans="1:51" ht="13.5" customHeight="1" x14ac:dyDescent="0.25">
      <c r="A894" s="7" t="s">
        <v>2060</v>
      </c>
      <c r="B894" s="7">
        <v>3000</v>
      </c>
      <c r="C894" s="7" t="s">
        <v>2061</v>
      </c>
      <c r="D894" s="10" t="s">
        <v>120</v>
      </c>
      <c r="E894" s="10" t="s">
        <v>107</v>
      </c>
      <c r="F894" s="11"/>
      <c r="G894" s="11"/>
      <c r="H894" s="11"/>
      <c r="I894" s="11"/>
      <c r="J894" s="11"/>
      <c r="K894" s="11"/>
      <c r="L894" s="11"/>
      <c r="M894" s="8"/>
      <c r="N894" s="7">
        <v>17</v>
      </c>
      <c r="O894" s="7" t="s">
        <v>85</v>
      </c>
      <c r="P894" s="7">
        <v>5</v>
      </c>
      <c r="Q894" s="7" t="s">
        <v>2062</v>
      </c>
      <c r="R894" s="7">
        <v>1500</v>
      </c>
      <c r="S894" s="7" t="s">
        <v>561</v>
      </c>
      <c r="T894" s="7" t="s">
        <v>1406</v>
      </c>
      <c r="AE894" s="7">
        <v>0</v>
      </c>
      <c r="AF894" s="7">
        <v>0</v>
      </c>
      <c r="AG894" s="7">
        <v>0</v>
      </c>
      <c r="AH894" s="7">
        <v>0</v>
      </c>
      <c r="AI894" s="7">
        <v>0</v>
      </c>
      <c r="AJ894" s="7">
        <v>0</v>
      </c>
      <c r="AK894" s="7">
        <v>0</v>
      </c>
      <c r="AL894" s="7">
        <v>0</v>
      </c>
      <c r="AM894" s="7">
        <v>0</v>
      </c>
      <c r="AN894" s="7" t="s">
        <v>120</v>
      </c>
      <c r="AO894" s="7">
        <v>5</v>
      </c>
      <c r="AP894" s="7">
        <v>3000</v>
      </c>
      <c r="AQ894" s="7">
        <v>1500</v>
      </c>
      <c r="AT894" s="7" t="s">
        <v>206</v>
      </c>
      <c r="AU894" s="7">
        <v>1537</v>
      </c>
      <c r="AV894" s="7">
        <v>0</v>
      </c>
      <c r="AW894" s="7">
        <v>0</v>
      </c>
      <c r="AX894" s="7">
        <v>0</v>
      </c>
      <c r="AY894" s="7">
        <v>0</v>
      </c>
    </row>
    <row r="895" spans="1:51" ht="13.5" customHeight="1" x14ac:dyDescent="0.25">
      <c r="A895" s="7" t="s">
        <v>2063</v>
      </c>
      <c r="B895" s="7">
        <v>11000</v>
      </c>
      <c r="C895" s="7" t="s">
        <v>2061</v>
      </c>
      <c r="D895" s="10" t="s">
        <v>120</v>
      </c>
      <c r="E895" s="10" t="s">
        <v>107</v>
      </c>
      <c r="F895" s="11"/>
      <c r="G895" s="11"/>
      <c r="H895" s="11"/>
      <c r="I895" s="11"/>
      <c r="J895" s="11"/>
      <c r="K895" s="11"/>
      <c r="L895" s="11"/>
      <c r="M895" s="8"/>
      <c r="N895" s="7">
        <v>17</v>
      </c>
      <c r="O895" s="7" t="s">
        <v>85</v>
      </c>
      <c r="P895" s="7">
        <v>5</v>
      </c>
      <c r="Q895" s="7" t="s">
        <v>2062</v>
      </c>
      <c r="R895" s="7">
        <v>5500</v>
      </c>
      <c r="S895" s="7" t="s">
        <v>561</v>
      </c>
      <c r="T895" s="7" t="s">
        <v>1406</v>
      </c>
      <c r="AE895" s="7">
        <v>0</v>
      </c>
      <c r="AF895" s="7">
        <v>0</v>
      </c>
      <c r="AG895" s="7">
        <v>0</v>
      </c>
      <c r="AH895" s="7">
        <v>0</v>
      </c>
      <c r="AI895" s="7">
        <v>0</v>
      </c>
      <c r="AJ895" s="7">
        <v>0</v>
      </c>
      <c r="AK895" s="7">
        <v>0</v>
      </c>
      <c r="AL895" s="7">
        <v>0</v>
      </c>
      <c r="AM895" s="7">
        <v>0</v>
      </c>
      <c r="AN895" s="7" t="s">
        <v>120</v>
      </c>
      <c r="AO895" s="7">
        <v>5</v>
      </c>
      <c r="AP895" s="7">
        <v>11000</v>
      </c>
      <c r="AQ895" s="7">
        <v>5500</v>
      </c>
      <c r="AT895" s="7" t="s">
        <v>206</v>
      </c>
      <c r="AU895" s="7">
        <v>1538</v>
      </c>
      <c r="AV895" s="7">
        <v>0</v>
      </c>
      <c r="AW895" s="7">
        <v>0</v>
      </c>
      <c r="AX895" s="7">
        <v>0</v>
      </c>
      <c r="AY895" s="7">
        <v>0</v>
      </c>
    </row>
    <row r="896" spans="1:51" ht="13.5" customHeight="1" x14ac:dyDescent="0.25">
      <c r="A896" s="7" t="s">
        <v>2064</v>
      </c>
      <c r="B896" s="7">
        <v>24500</v>
      </c>
      <c r="C896" s="7" t="s">
        <v>2061</v>
      </c>
      <c r="D896" s="10" t="s">
        <v>120</v>
      </c>
      <c r="E896" s="10" t="s">
        <v>107</v>
      </c>
      <c r="F896" s="11"/>
      <c r="G896" s="11"/>
      <c r="H896" s="11"/>
      <c r="I896" s="11"/>
      <c r="J896" s="11"/>
      <c r="K896" s="11"/>
      <c r="L896" s="11"/>
      <c r="M896" s="8"/>
      <c r="N896" s="7">
        <v>17</v>
      </c>
      <c r="O896" s="7" t="s">
        <v>85</v>
      </c>
      <c r="P896" s="7">
        <v>5</v>
      </c>
      <c r="Q896" s="7" t="s">
        <v>2062</v>
      </c>
      <c r="R896" s="7">
        <v>12250</v>
      </c>
      <c r="S896" s="7" t="s">
        <v>561</v>
      </c>
      <c r="T896" s="7" t="s">
        <v>1406</v>
      </c>
      <c r="AE896" s="7">
        <v>0</v>
      </c>
      <c r="AF896" s="7">
        <v>0</v>
      </c>
      <c r="AG896" s="7">
        <v>0</v>
      </c>
      <c r="AH896" s="7">
        <v>0</v>
      </c>
      <c r="AI896" s="7">
        <v>0</v>
      </c>
      <c r="AJ896" s="7">
        <v>0</v>
      </c>
      <c r="AK896" s="7">
        <v>0</v>
      </c>
      <c r="AL896" s="7">
        <v>0</v>
      </c>
      <c r="AM896" s="7">
        <v>0</v>
      </c>
      <c r="AN896" s="7" t="s">
        <v>120</v>
      </c>
      <c r="AO896" s="7">
        <v>5</v>
      </c>
      <c r="AP896" s="7">
        <v>24500</v>
      </c>
      <c r="AQ896" s="7">
        <v>12250</v>
      </c>
      <c r="AT896" s="7" t="s">
        <v>206</v>
      </c>
      <c r="AU896" s="7">
        <v>1539</v>
      </c>
      <c r="AV896" s="7">
        <v>0</v>
      </c>
      <c r="AW896" s="7">
        <v>0</v>
      </c>
      <c r="AX896" s="7">
        <v>0</v>
      </c>
      <c r="AY896" s="7">
        <v>0</v>
      </c>
    </row>
    <row r="897" spans="1:51" ht="13.5" customHeight="1" x14ac:dyDescent="0.25">
      <c r="A897" s="7" t="s">
        <v>2065</v>
      </c>
      <c r="B897" s="7">
        <v>9000</v>
      </c>
      <c r="C897" s="7" t="s">
        <v>2066</v>
      </c>
      <c r="D897" s="10" t="s">
        <v>120</v>
      </c>
      <c r="E897" s="10" t="s">
        <v>107</v>
      </c>
      <c r="F897" s="11"/>
      <c r="G897" s="11"/>
      <c r="H897" s="11"/>
      <c r="I897" s="11"/>
      <c r="J897" s="11"/>
      <c r="K897" s="11"/>
      <c r="L897" s="11"/>
      <c r="M897" s="8"/>
      <c r="N897" s="7">
        <v>17</v>
      </c>
      <c r="O897" s="7" t="s">
        <v>85</v>
      </c>
      <c r="P897" s="7">
        <v>5</v>
      </c>
      <c r="Q897" s="7" t="s">
        <v>2067</v>
      </c>
      <c r="R897" s="7">
        <v>4500</v>
      </c>
      <c r="S897" s="7" t="s">
        <v>561</v>
      </c>
      <c r="T897" s="7" t="s">
        <v>1406</v>
      </c>
      <c r="AE897" s="7">
        <v>0</v>
      </c>
      <c r="AF897" s="7">
        <v>0</v>
      </c>
      <c r="AG897" s="7">
        <v>0</v>
      </c>
      <c r="AH897" s="7">
        <v>0</v>
      </c>
      <c r="AI897" s="7">
        <v>0</v>
      </c>
      <c r="AJ897" s="7">
        <v>0</v>
      </c>
      <c r="AK897" s="7">
        <v>0</v>
      </c>
      <c r="AL897" s="7">
        <v>0</v>
      </c>
      <c r="AM897" s="7">
        <v>0</v>
      </c>
      <c r="AN897" s="7" t="s">
        <v>120</v>
      </c>
      <c r="AO897" s="7">
        <v>5</v>
      </c>
      <c r="AP897" s="7">
        <v>9000</v>
      </c>
      <c r="AQ897" s="7">
        <v>4500</v>
      </c>
      <c r="AT897" s="7" t="s">
        <v>206</v>
      </c>
      <c r="AU897" s="7">
        <v>1540</v>
      </c>
      <c r="AV897" s="7">
        <v>0</v>
      </c>
      <c r="AW897" s="7">
        <v>0</v>
      </c>
      <c r="AX897" s="7">
        <v>0</v>
      </c>
      <c r="AY897" s="7">
        <v>0</v>
      </c>
    </row>
    <row r="898" spans="1:51" ht="13.5" customHeight="1" x14ac:dyDescent="0.25">
      <c r="A898" s="7" t="s">
        <v>2068</v>
      </c>
      <c r="B898" s="7">
        <v>32500</v>
      </c>
      <c r="C898" s="7" t="s">
        <v>2066</v>
      </c>
      <c r="D898" s="10" t="s">
        <v>120</v>
      </c>
      <c r="E898" s="10" t="s">
        <v>107</v>
      </c>
      <c r="F898" s="11"/>
      <c r="G898" s="11"/>
      <c r="H898" s="11"/>
      <c r="I898" s="11"/>
      <c r="J898" s="11"/>
      <c r="K898" s="11"/>
      <c r="L898" s="11"/>
      <c r="M898" s="8"/>
      <c r="N898" s="7">
        <v>17</v>
      </c>
      <c r="O898" s="7" t="s">
        <v>85</v>
      </c>
      <c r="P898" s="7">
        <v>5</v>
      </c>
      <c r="Q898" s="7" t="s">
        <v>2067</v>
      </c>
      <c r="R898" s="7">
        <v>16250</v>
      </c>
      <c r="S898" s="7" t="s">
        <v>561</v>
      </c>
      <c r="T898" s="7" t="s">
        <v>1406</v>
      </c>
      <c r="AE898" s="7">
        <v>0</v>
      </c>
      <c r="AF898" s="7">
        <v>0</v>
      </c>
      <c r="AG898" s="7">
        <v>0</v>
      </c>
      <c r="AH898" s="7">
        <v>0</v>
      </c>
      <c r="AI898" s="7">
        <v>0</v>
      </c>
      <c r="AJ898" s="7">
        <v>0</v>
      </c>
      <c r="AK898" s="7">
        <v>0</v>
      </c>
      <c r="AL898" s="7">
        <v>0</v>
      </c>
      <c r="AM898" s="7">
        <v>0</v>
      </c>
      <c r="AN898" s="7" t="s">
        <v>120</v>
      </c>
      <c r="AO898" s="7">
        <v>5</v>
      </c>
      <c r="AP898" s="7">
        <v>32500</v>
      </c>
      <c r="AQ898" s="7">
        <v>16250</v>
      </c>
      <c r="AT898" s="7" t="s">
        <v>206</v>
      </c>
      <c r="AU898" s="7">
        <v>1541</v>
      </c>
      <c r="AV898" s="7">
        <v>0</v>
      </c>
      <c r="AW898" s="7">
        <v>0</v>
      </c>
      <c r="AX898" s="7">
        <v>0</v>
      </c>
      <c r="AY898" s="7">
        <v>0</v>
      </c>
    </row>
    <row r="899" spans="1:51" ht="13.5" customHeight="1" x14ac:dyDescent="0.25">
      <c r="A899" s="7" t="s">
        <v>2069</v>
      </c>
      <c r="B899" s="7">
        <v>73000</v>
      </c>
      <c r="C899" s="7" t="s">
        <v>2066</v>
      </c>
      <c r="D899" s="10" t="s">
        <v>120</v>
      </c>
      <c r="E899" s="10" t="s">
        <v>107</v>
      </c>
      <c r="F899" s="11"/>
      <c r="G899" s="11"/>
      <c r="H899" s="11"/>
      <c r="I899" s="11"/>
      <c r="J899" s="11"/>
      <c r="K899" s="11"/>
      <c r="L899" s="11"/>
      <c r="M899" s="8"/>
      <c r="N899" s="7">
        <v>17</v>
      </c>
      <c r="O899" s="7" t="s">
        <v>85</v>
      </c>
      <c r="P899" s="7">
        <v>5</v>
      </c>
      <c r="Q899" s="7" t="s">
        <v>2067</v>
      </c>
      <c r="R899" s="7">
        <v>36500</v>
      </c>
      <c r="S899" s="7" t="s">
        <v>561</v>
      </c>
      <c r="T899" s="7" t="s">
        <v>1406</v>
      </c>
      <c r="AE899" s="7">
        <v>0</v>
      </c>
      <c r="AF899" s="7">
        <v>0</v>
      </c>
      <c r="AG899" s="7">
        <v>0</v>
      </c>
      <c r="AH899" s="7">
        <v>0</v>
      </c>
      <c r="AI899" s="7">
        <v>0</v>
      </c>
      <c r="AJ899" s="7">
        <v>0</v>
      </c>
      <c r="AK899" s="7">
        <v>0</v>
      </c>
      <c r="AL899" s="7">
        <v>0</v>
      </c>
      <c r="AM899" s="7">
        <v>0</v>
      </c>
      <c r="AN899" s="7" t="s">
        <v>120</v>
      </c>
      <c r="AO899" s="7">
        <v>5</v>
      </c>
      <c r="AP899" s="7">
        <v>73000</v>
      </c>
      <c r="AQ899" s="7">
        <v>36500</v>
      </c>
      <c r="AT899" s="7" t="s">
        <v>206</v>
      </c>
      <c r="AU899" s="7">
        <v>1542</v>
      </c>
      <c r="AV899" s="7">
        <v>0</v>
      </c>
      <c r="AW899" s="7">
        <v>0</v>
      </c>
      <c r="AX899" s="7">
        <v>0</v>
      </c>
      <c r="AY899" s="7">
        <v>0</v>
      </c>
    </row>
    <row r="900" spans="1:51" ht="13.5" customHeight="1" x14ac:dyDescent="0.25">
      <c r="A900" s="7" t="s">
        <v>2070</v>
      </c>
      <c r="B900" s="7">
        <v>3000</v>
      </c>
      <c r="C900" s="7" t="s">
        <v>2071</v>
      </c>
      <c r="D900" s="10" t="s">
        <v>120</v>
      </c>
      <c r="E900" s="10" t="s">
        <v>107</v>
      </c>
      <c r="F900" s="11"/>
      <c r="G900" s="11"/>
      <c r="H900" s="11"/>
      <c r="I900" s="11"/>
      <c r="J900" s="11"/>
      <c r="K900" s="11"/>
      <c r="L900" s="11"/>
      <c r="M900" s="8"/>
      <c r="N900" s="7">
        <v>17</v>
      </c>
      <c r="O900" s="7" t="s">
        <v>85</v>
      </c>
      <c r="P900" s="7">
        <v>5</v>
      </c>
      <c r="Q900" s="7" t="s">
        <v>2072</v>
      </c>
      <c r="R900" s="7">
        <v>1500</v>
      </c>
      <c r="S900" s="7" t="s">
        <v>561</v>
      </c>
      <c r="T900" s="7" t="s">
        <v>1406</v>
      </c>
      <c r="AE900" s="7">
        <v>0</v>
      </c>
      <c r="AF900" s="7">
        <v>0</v>
      </c>
      <c r="AG900" s="7">
        <v>0</v>
      </c>
      <c r="AH900" s="7">
        <v>0</v>
      </c>
      <c r="AI900" s="7">
        <v>0</v>
      </c>
      <c r="AJ900" s="7">
        <v>0</v>
      </c>
      <c r="AK900" s="7">
        <v>0</v>
      </c>
      <c r="AL900" s="7">
        <v>0</v>
      </c>
      <c r="AM900" s="7">
        <v>0</v>
      </c>
      <c r="AN900" s="7" t="s">
        <v>120</v>
      </c>
      <c r="AO900" s="7">
        <v>5</v>
      </c>
      <c r="AP900" s="7">
        <v>3000</v>
      </c>
      <c r="AQ900" s="7">
        <v>1500</v>
      </c>
      <c r="AT900" s="7" t="s">
        <v>206</v>
      </c>
      <c r="AU900" s="7">
        <v>1543</v>
      </c>
      <c r="AV900" s="7">
        <v>0</v>
      </c>
      <c r="AW900" s="7">
        <v>0</v>
      </c>
      <c r="AX900" s="7">
        <v>0</v>
      </c>
      <c r="AY900" s="7">
        <v>0</v>
      </c>
    </row>
    <row r="901" spans="1:51" ht="13.5" customHeight="1" x14ac:dyDescent="0.25">
      <c r="A901" s="7" t="s">
        <v>2073</v>
      </c>
      <c r="B901" s="7">
        <v>11000</v>
      </c>
      <c r="C901" s="7" t="s">
        <v>2071</v>
      </c>
      <c r="D901" s="10" t="s">
        <v>120</v>
      </c>
      <c r="E901" s="10" t="s">
        <v>107</v>
      </c>
      <c r="F901" s="11"/>
      <c r="G901" s="11"/>
      <c r="H901" s="11"/>
      <c r="I901" s="11"/>
      <c r="J901" s="11"/>
      <c r="K901" s="11"/>
      <c r="L901" s="11"/>
      <c r="M901" s="8"/>
      <c r="N901" s="7">
        <v>17</v>
      </c>
      <c r="O901" s="7" t="s">
        <v>85</v>
      </c>
      <c r="P901" s="7">
        <v>5</v>
      </c>
      <c r="Q901" s="7" t="s">
        <v>2072</v>
      </c>
      <c r="R901" s="7">
        <v>5500</v>
      </c>
      <c r="S901" s="7" t="s">
        <v>561</v>
      </c>
      <c r="T901" s="7" t="s">
        <v>1406</v>
      </c>
      <c r="AE901" s="7">
        <v>0</v>
      </c>
      <c r="AF901" s="7">
        <v>0</v>
      </c>
      <c r="AG901" s="7">
        <v>0</v>
      </c>
      <c r="AH901" s="7">
        <v>0</v>
      </c>
      <c r="AI901" s="7">
        <v>0</v>
      </c>
      <c r="AJ901" s="7">
        <v>0</v>
      </c>
      <c r="AK901" s="7">
        <v>0</v>
      </c>
      <c r="AL901" s="7">
        <v>0</v>
      </c>
      <c r="AM901" s="7">
        <v>0</v>
      </c>
      <c r="AN901" s="7" t="s">
        <v>120</v>
      </c>
      <c r="AO901" s="7">
        <v>5</v>
      </c>
      <c r="AP901" s="7">
        <v>11000</v>
      </c>
      <c r="AQ901" s="7">
        <v>5500</v>
      </c>
      <c r="AT901" s="7" t="s">
        <v>206</v>
      </c>
      <c r="AU901" s="7">
        <v>1544</v>
      </c>
      <c r="AV901" s="7">
        <v>0</v>
      </c>
      <c r="AW901" s="7">
        <v>0</v>
      </c>
      <c r="AX901" s="7">
        <v>0</v>
      </c>
      <c r="AY901" s="7">
        <v>0</v>
      </c>
    </row>
    <row r="902" spans="1:51" ht="13.5" customHeight="1" x14ac:dyDescent="0.25">
      <c r="A902" s="7" t="s">
        <v>2074</v>
      </c>
      <c r="B902" s="7">
        <v>24500</v>
      </c>
      <c r="C902" s="7" t="s">
        <v>2071</v>
      </c>
      <c r="D902" s="10" t="s">
        <v>120</v>
      </c>
      <c r="E902" s="10" t="s">
        <v>107</v>
      </c>
      <c r="F902" s="11"/>
      <c r="G902" s="11"/>
      <c r="H902" s="11"/>
      <c r="I902" s="11"/>
      <c r="J902" s="11"/>
      <c r="K902" s="11"/>
      <c r="L902" s="11"/>
      <c r="M902" s="8"/>
      <c r="N902" s="7">
        <v>17</v>
      </c>
      <c r="O902" s="7" t="s">
        <v>85</v>
      </c>
      <c r="P902" s="7">
        <v>5</v>
      </c>
      <c r="Q902" s="7" t="s">
        <v>2072</v>
      </c>
      <c r="R902" s="7">
        <v>12250</v>
      </c>
      <c r="S902" s="7" t="s">
        <v>561</v>
      </c>
      <c r="T902" s="7" t="s">
        <v>1406</v>
      </c>
      <c r="AE902" s="7">
        <v>0</v>
      </c>
      <c r="AF902" s="7">
        <v>0</v>
      </c>
      <c r="AG902" s="7">
        <v>0</v>
      </c>
      <c r="AH902" s="7">
        <v>0</v>
      </c>
      <c r="AI902" s="7">
        <v>0</v>
      </c>
      <c r="AJ902" s="7">
        <v>0</v>
      </c>
      <c r="AK902" s="7">
        <v>0</v>
      </c>
      <c r="AL902" s="7">
        <v>0</v>
      </c>
      <c r="AM902" s="7">
        <v>0</v>
      </c>
      <c r="AN902" s="7" t="s">
        <v>120</v>
      </c>
      <c r="AO902" s="7">
        <v>5</v>
      </c>
      <c r="AP902" s="7">
        <v>24500</v>
      </c>
      <c r="AQ902" s="7">
        <v>12250</v>
      </c>
      <c r="AT902" s="7" t="s">
        <v>206</v>
      </c>
      <c r="AU902" s="7">
        <v>1545</v>
      </c>
      <c r="AV902" s="7">
        <v>0</v>
      </c>
      <c r="AW902" s="7">
        <v>0</v>
      </c>
      <c r="AX902" s="7">
        <v>0</v>
      </c>
      <c r="AY902" s="7">
        <v>0</v>
      </c>
    </row>
    <row r="903" spans="1:51" ht="13.5" customHeight="1" x14ac:dyDescent="0.25">
      <c r="A903" s="7" t="s">
        <v>2075</v>
      </c>
      <c r="B903" s="7">
        <v>3000</v>
      </c>
      <c r="C903" s="7" t="s">
        <v>2076</v>
      </c>
      <c r="D903" s="10" t="s">
        <v>120</v>
      </c>
      <c r="E903" s="10" t="s">
        <v>107</v>
      </c>
      <c r="F903" s="11"/>
      <c r="G903" s="11"/>
      <c r="H903" s="11"/>
      <c r="I903" s="11"/>
      <c r="J903" s="11"/>
      <c r="K903" s="11"/>
      <c r="L903" s="11"/>
      <c r="M903" s="8"/>
      <c r="N903" s="7">
        <v>17</v>
      </c>
      <c r="O903" s="7" t="s">
        <v>85</v>
      </c>
      <c r="P903" s="7">
        <v>5</v>
      </c>
      <c r="Q903" s="7" t="s">
        <v>2077</v>
      </c>
      <c r="R903" s="7">
        <v>1500</v>
      </c>
      <c r="S903" s="7" t="s">
        <v>561</v>
      </c>
      <c r="T903" s="7" t="s">
        <v>1406</v>
      </c>
      <c r="AE903" s="7">
        <v>0</v>
      </c>
      <c r="AF903" s="7">
        <v>0</v>
      </c>
      <c r="AG903" s="7">
        <v>0</v>
      </c>
      <c r="AH903" s="7">
        <v>0</v>
      </c>
      <c r="AI903" s="7">
        <v>0</v>
      </c>
      <c r="AJ903" s="7">
        <v>0</v>
      </c>
      <c r="AK903" s="7">
        <v>0</v>
      </c>
      <c r="AL903" s="7">
        <v>0</v>
      </c>
      <c r="AM903" s="7">
        <v>0</v>
      </c>
      <c r="AN903" s="7" t="s">
        <v>120</v>
      </c>
      <c r="AO903" s="7">
        <v>5</v>
      </c>
      <c r="AP903" s="7">
        <v>3000</v>
      </c>
      <c r="AQ903" s="7">
        <v>1500</v>
      </c>
      <c r="AT903" s="7" t="s">
        <v>206</v>
      </c>
      <c r="AU903" s="7">
        <v>1546</v>
      </c>
      <c r="AV903" s="7">
        <v>0</v>
      </c>
      <c r="AW903" s="7">
        <v>0</v>
      </c>
      <c r="AX903" s="7">
        <v>0</v>
      </c>
      <c r="AY903" s="7">
        <v>0</v>
      </c>
    </row>
    <row r="904" spans="1:51" ht="13.5" customHeight="1" x14ac:dyDescent="0.25">
      <c r="A904" s="7" t="s">
        <v>2078</v>
      </c>
      <c r="B904" s="7">
        <v>11000</v>
      </c>
      <c r="C904" s="7" t="s">
        <v>2076</v>
      </c>
      <c r="D904" s="10" t="s">
        <v>120</v>
      </c>
      <c r="E904" s="10" t="s">
        <v>107</v>
      </c>
      <c r="F904" s="11"/>
      <c r="G904" s="11"/>
      <c r="H904" s="11"/>
      <c r="I904" s="11"/>
      <c r="J904" s="11"/>
      <c r="K904" s="11"/>
      <c r="L904" s="11"/>
      <c r="M904" s="8"/>
      <c r="N904" s="7">
        <v>17</v>
      </c>
      <c r="O904" s="7" t="s">
        <v>85</v>
      </c>
      <c r="P904" s="7">
        <v>5</v>
      </c>
      <c r="Q904" s="7" t="s">
        <v>2077</v>
      </c>
      <c r="R904" s="7">
        <v>5500</v>
      </c>
      <c r="S904" s="7" t="s">
        <v>561</v>
      </c>
      <c r="T904" s="7" t="s">
        <v>1406</v>
      </c>
      <c r="AE904" s="7">
        <v>0</v>
      </c>
      <c r="AF904" s="7">
        <v>0</v>
      </c>
      <c r="AG904" s="7">
        <v>0</v>
      </c>
      <c r="AH904" s="7">
        <v>0</v>
      </c>
      <c r="AI904" s="7">
        <v>0</v>
      </c>
      <c r="AJ904" s="7">
        <v>0</v>
      </c>
      <c r="AK904" s="7">
        <v>0</v>
      </c>
      <c r="AL904" s="7">
        <v>0</v>
      </c>
      <c r="AM904" s="7">
        <v>0</v>
      </c>
      <c r="AN904" s="7" t="s">
        <v>120</v>
      </c>
      <c r="AO904" s="7">
        <v>5</v>
      </c>
      <c r="AP904" s="7">
        <v>11000</v>
      </c>
      <c r="AQ904" s="7">
        <v>5500</v>
      </c>
      <c r="AT904" s="7" t="s">
        <v>206</v>
      </c>
      <c r="AU904" s="7">
        <v>1547</v>
      </c>
      <c r="AV904" s="7">
        <v>0</v>
      </c>
      <c r="AW904" s="7">
        <v>0</v>
      </c>
      <c r="AX904" s="7">
        <v>0</v>
      </c>
      <c r="AY904" s="7">
        <v>0</v>
      </c>
    </row>
    <row r="905" spans="1:51" ht="13.5" customHeight="1" x14ac:dyDescent="0.25">
      <c r="A905" s="7" t="s">
        <v>2079</v>
      </c>
      <c r="B905" s="7">
        <v>24500</v>
      </c>
      <c r="C905" s="7" t="s">
        <v>2076</v>
      </c>
      <c r="D905" s="10" t="s">
        <v>120</v>
      </c>
      <c r="E905" s="10" t="s">
        <v>107</v>
      </c>
      <c r="F905" s="11"/>
      <c r="G905" s="11"/>
      <c r="H905" s="11"/>
      <c r="I905" s="11"/>
      <c r="J905" s="11"/>
      <c r="K905" s="11"/>
      <c r="L905" s="11"/>
      <c r="M905" s="8"/>
      <c r="N905" s="7">
        <v>17</v>
      </c>
      <c r="O905" s="7" t="s">
        <v>85</v>
      </c>
      <c r="P905" s="7">
        <v>5</v>
      </c>
      <c r="Q905" s="7" t="s">
        <v>2077</v>
      </c>
      <c r="R905" s="7">
        <v>12250</v>
      </c>
      <c r="S905" s="7" t="s">
        <v>561</v>
      </c>
      <c r="T905" s="7" t="s">
        <v>1406</v>
      </c>
      <c r="AE905" s="7">
        <v>0</v>
      </c>
      <c r="AF905" s="7">
        <v>0</v>
      </c>
      <c r="AG905" s="7">
        <v>0</v>
      </c>
      <c r="AH905" s="7">
        <v>0</v>
      </c>
      <c r="AI905" s="7">
        <v>0</v>
      </c>
      <c r="AJ905" s="7">
        <v>0</v>
      </c>
      <c r="AK905" s="7">
        <v>0</v>
      </c>
      <c r="AL905" s="7">
        <v>0</v>
      </c>
      <c r="AM905" s="7">
        <v>0</v>
      </c>
      <c r="AN905" s="7" t="s">
        <v>120</v>
      </c>
      <c r="AO905" s="7">
        <v>5</v>
      </c>
      <c r="AP905" s="7">
        <v>24500</v>
      </c>
      <c r="AQ905" s="7">
        <v>12250</v>
      </c>
      <c r="AT905" s="7" t="s">
        <v>206</v>
      </c>
      <c r="AU905" s="7">
        <v>1548</v>
      </c>
      <c r="AV905" s="7">
        <v>0</v>
      </c>
      <c r="AW905" s="7">
        <v>0</v>
      </c>
      <c r="AX905" s="7">
        <v>0</v>
      </c>
      <c r="AY905" s="7">
        <v>0</v>
      </c>
    </row>
    <row r="906" spans="1:51" ht="13.5" customHeight="1" x14ac:dyDescent="0.25">
      <c r="A906" s="7" t="s">
        <v>2080</v>
      </c>
      <c r="B906" s="7">
        <v>3000</v>
      </c>
      <c r="C906" s="7" t="s">
        <v>2081</v>
      </c>
      <c r="D906" s="10" t="s">
        <v>120</v>
      </c>
      <c r="E906" s="10" t="s">
        <v>107</v>
      </c>
      <c r="F906" s="11"/>
      <c r="G906" s="11"/>
      <c r="H906" s="11"/>
      <c r="I906" s="11"/>
      <c r="J906" s="11"/>
      <c r="K906" s="11"/>
      <c r="L906" s="11"/>
      <c r="M906" s="8"/>
      <c r="N906" s="7">
        <v>17</v>
      </c>
      <c r="O906" s="7" t="s">
        <v>85</v>
      </c>
      <c r="P906" s="7">
        <v>5</v>
      </c>
      <c r="Q906" s="7" t="s">
        <v>2082</v>
      </c>
      <c r="R906" s="7">
        <v>1500</v>
      </c>
      <c r="S906" s="7" t="s">
        <v>561</v>
      </c>
      <c r="T906" s="7" t="s">
        <v>1406</v>
      </c>
      <c r="AE906" s="7">
        <v>0</v>
      </c>
      <c r="AF906" s="7">
        <v>0</v>
      </c>
      <c r="AG906" s="7">
        <v>0</v>
      </c>
      <c r="AH906" s="7">
        <v>0</v>
      </c>
      <c r="AI906" s="7">
        <v>0</v>
      </c>
      <c r="AJ906" s="7">
        <v>0</v>
      </c>
      <c r="AK906" s="7">
        <v>0</v>
      </c>
      <c r="AL906" s="7">
        <v>0</v>
      </c>
      <c r="AM906" s="7">
        <v>0</v>
      </c>
      <c r="AN906" s="7" t="s">
        <v>120</v>
      </c>
      <c r="AO906" s="7">
        <v>5</v>
      </c>
      <c r="AP906" s="7">
        <v>3000</v>
      </c>
      <c r="AQ906" s="7">
        <v>1500</v>
      </c>
      <c r="AT906" s="7" t="s">
        <v>206</v>
      </c>
      <c r="AU906" s="7">
        <v>1549</v>
      </c>
      <c r="AV906" s="7">
        <v>0</v>
      </c>
      <c r="AW906" s="7">
        <v>0</v>
      </c>
      <c r="AX906" s="7">
        <v>0</v>
      </c>
      <c r="AY906" s="7">
        <v>0</v>
      </c>
    </row>
    <row r="907" spans="1:51" ht="13.5" customHeight="1" x14ac:dyDescent="0.25">
      <c r="A907" s="7" t="s">
        <v>2083</v>
      </c>
      <c r="B907" s="7">
        <v>11000</v>
      </c>
      <c r="C907" s="7" t="s">
        <v>2081</v>
      </c>
      <c r="D907" s="10" t="s">
        <v>120</v>
      </c>
      <c r="E907" s="10" t="s">
        <v>107</v>
      </c>
      <c r="F907" s="11"/>
      <c r="G907" s="11"/>
      <c r="H907" s="11"/>
      <c r="I907" s="11"/>
      <c r="J907" s="11"/>
      <c r="K907" s="11"/>
      <c r="L907" s="11"/>
      <c r="M907" s="8"/>
      <c r="N907" s="7">
        <v>17</v>
      </c>
      <c r="O907" s="7" t="s">
        <v>85</v>
      </c>
      <c r="P907" s="7">
        <v>5</v>
      </c>
      <c r="Q907" s="7" t="s">
        <v>2082</v>
      </c>
      <c r="R907" s="7">
        <v>5500</v>
      </c>
      <c r="S907" s="7" t="s">
        <v>561</v>
      </c>
      <c r="T907" s="7" t="s">
        <v>1406</v>
      </c>
      <c r="AE907" s="7">
        <v>0</v>
      </c>
      <c r="AF907" s="7">
        <v>0</v>
      </c>
      <c r="AG907" s="7">
        <v>0</v>
      </c>
      <c r="AH907" s="7">
        <v>0</v>
      </c>
      <c r="AI907" s="7">
        <v>0</v>
      </c>
      <c r="AJ907" s="7">
        <v>0</v>
      </c>
      <c r="AK907" s="7">
        <v>0</v>
      </c>
      <c r="AL907" s="7">
        <v>0</v>
      </c>
      <c r="AM907" s="7">
        <v>0</v>
      </c>
      <c r="AN907" s="7" t="s">
        <v>120</v>
      </c>
      <c r="AO907" s="7">
        <v>5</v>
      </c>
      <c r="AP907" s="7">
        <v>11000</v>
      </c>
      <c r="AQ907" s="7">
        <v>5500</v>
      </c>
      <c r="AT907" s="7" t="s">
        <v>206</v>
      </c>
      <c r="AU907" s="7">
        <v>1550</v>
      </c>
      <c r="AV907" s="7">
        <v>0</v>
      </c>
      <c r="AW907" s="7">
        <v>0</v>
      </c>
      <c r="AX907" s="7">
        <v>0</v>
      </c>
      <c r="AY907" s="7">
        <v>0</v>
      </c>
    </row>
    <row r="908" spans="1:51" ht="13.5" customHeight="1" x14ac:dyDescent="0.25">
      <c r="A908" s="7" t="s">
        <v>2084</v>
      </c>
      <c r="B908" s="7">
        <v>24500</v>
      </c>
      <c r="C908" s="7" t="s">
        <v>2081</v>
      </c>
      <c r="D908" s="10" t="s">
        <v>120</v>
      </c>
      <c r="E908" s="10" t="s">
        <v>107</v>
      </c>
      <c r="F908" s="11"/>
      <c r="G908" s="11"/>
      <c r="H908" s="11"/>
      <c r="I908" s="11"/>
      <c r="J908" s="11"/>
      <c r="K908" s="11"/>
      <c r="L908" s="11"/>
      <c r="M908" s="8"/>
      <c r="N908" s="7">
        <v>17</v>
      </c>
      <c r="O908" s="7" t="s">
        <v>85</v>
      </c>
      <c r="P908" s="7">
        <v>5</v>
      </c>
      <c r="Q908" s="7" t="s">
        <v>2082</v>
      </c>
      <c r="R908" s="7">
        <v>12500</v>
      </c>
      <c r="S908" s="7" t="s">
        <v>561</v>
      </c>
      <c r="T908" s="7" t="s">
        <v>1406</v>
      </c>
      <c r="AE908" s="7">
        <v>0</v>
      </c>
      <c r="AF908" s="7">
        <v>0</v>
      </c>
      <c r="AG908" s="7">
        <v>0</v>
      </c>
      <c r="AH908" s="7">
        <v>0</v>
      </c>
      <c r="AI908" s="7">
        <v>0</v>
      </c>
      <c r="AJ908" s="7">
        <v>0</v>
      </c>
      <c r="AK908" s="7">
        <v>0</v>
      </c>
      <c r="AL908" s="7">
        <v>0</v>
      </c>
      <c r="AM908" s="7">
        <v>0</v>
      </c>
      <c r="AN908" s="7" t="s">
        <v>120</v>
      </c>
      <c r="AO908" s="7">
        <v>5</v>
      </c>
      <c r="AP908" s="7">
        <v>24500</v>
      </c>
      <c r="AQ908" s="7">
        <v>12500</v>
      </c>
      <c r="AT908" s="7" t="s">
        <v>206</v>
      </c>
      <c r="AU908" s="7">
        <v>1551</v>
      </c>
      <c r="AV908" s="7">
        <v>0</v>
      </c>
      <c r="AW908" s="7">
        <v>0</v>
      </c>
      <c r="AX908" s="7">
        <v>0</v>
      </c>
      <c r="AY908" s="7">
        <v>0</v>
      </c>
    </row>
    <row r="909" spans="1:51" ht="13.5" customHeight="1" x14ac:dyDescent="0.25">
      <c r="A909" s="7" t="s">
        <v>2085</v>
      </c>
      <c r="B909" s="7">
        <v>3000</v>
      </c>
      <c r="C909" s="7" t="s">
        <v>2086</v>
      </c>
      <c r="D909" s="10" t="s">
        <v>120</v>
      </c>
      <c r="E909" s="10" t="s">
        <v>107</v>
      </c>
      <c r="F909" s="11"/>
      <c r="G909" s="11"/>
      <c r="H909" s="11"/>
      <c r="I909" s="11"/>
      <c r="J909" s="11"/>
      <c r="K909" s="11"/>
      <c r="L909" s="11"/>
      <c r="M909" s="8"/>
      <c r="N909" s="7">
        <v>17</v>
      </c>
      <c r="O909" s="7" t="s">
        <v>85</v>
      </c>
      <c r="P909" s="7">
        <v>5</v>
      </c>
      <c r="Q909" s="7" t="s">
        <v>2087</v>
      </c>
      <c r="R909" s="7">
        <v>1500</v>
      </c>
      <c r="S909" s="7" t="s">
        <v>561</v>
      </c>
      <c r="T909" s="7" t="s">
        <v>1406</v>
      </c>
      <c r="AE909" s="7">
        <v>0</v>
      </c>
      <c r="AF909" s="7">
        <v>0</v>
      </c>
      <c r="AG909" s="7">
        <v>0</v>
      </c>
      <c r="AH909" s="7">
        <v>0</v>
      </c>
      <c r="AI909" s="7">
        <v>0</v>
      </c>
      <c r="AJ909" s="7">
        <v>0</v>
      </c>
      <c r="AK909" s="7">
        <v>0</v>
      </c>
      <c r="AL909" s="7">
        <v>0</v>
      </c>
      <c r="AM909" s="7">
        <v>0</v>
      </c>
      <c r="AN909" s="7" t="s">
        <v>120</v>
      </c>
      <c r="AO909" s="7">
        <v>5</v>
      </c>
      <c r="AP909" s="7">
        <v>3000</v>
      </c>
      <c r="AQ909" s="7">
        <v>1500</v>
      </c>
      <c r="AT909" s="7" t="s">
        <v>206</v>
      </c>
      <c r="AU909" s="7">
        <v>1552</v>
      </c>
      <c r="AV909" s="7">
        <v>0</v>
      </c>
      <c r="AW909" s="7">
        <v>0</v>
      </c>
      <c r="AX909" s="7">
        <v>0</v>
      </c>
      <c r="AY909" s="7">
        <v>0</v>
      </c>
    </row>
    <row r="910" spans="1:51" ht="13.5" customHeight="1" x14ac:dyDescent="0.25">
      <c r="A910" s="7" t="s">
        <v>2088</v>
      </c>
      <c r="B910" s="7">
        <v>11000</v>
      </c>
      <c r="C910" s="7" t="s">
        <v>2086</v>
      </c>
      <c r="D910" s="10" t="s">
        <v>120</v>
      </c>
      <c r="E910" s="10" t="s">
        <v>107</v>
      </c>
      <c r="F910" s="11"/>
      <c r="G910" s="11"/>
      <c r="H910" s="11"/>
      <c r="I910" s="11"/>
      <c r="J910" s="11"/>
      <c r="K910" s="11"/>
      <c r="L910" s="11"/>
      <c r="M910" s="8"/>
      <c r="N910" s="7">
        <v>17</v>
      </c>
      <c r="O910" s="7" t="s">
        <v>85</v>
      </c>
      <c r="P910" s="7">
        <v>5</v>
      </c>
      <c r="Q910" s="7" t="s">
        <v>2087</v>
      </c>
      <c r="R910" s="7">
        <v>5500</v>
      </c>
      <c r="S910" s="7" t="s">
        <v>561</v>
      </c>
      <c r="T910" s="7" t="s">
        <v>1406</v>
      </c>
      <c r="AE910" s="7">
        <v>0</v>
      </c>
      <c r="AF910" s="7">
        <v>0</v>
      </c>
      <c r="AG910" s="7">
        <v>0</v>
      </c>
      <c r="AH910" s="7">
        <v>0</v>
      </c>
      <c r="AI910" s="7">
        <v>0</v>
      </c>
      <c r="AJ910" s="7">
        <v>0</v>
      </c>
      <c r="AK910" s="7">
        <v>0</v>
      </c>
      <c r="AL910" s="7">
        <v>0</v>
      </c>
      <c r="AM910" s="7">
        <v>0</v>
      </c>
      <c r="AN910" s="7" t="s">
        <v>120</v>
      </c>
      <c r="AO910" s="7">
        <v>5</v>
      </c>
      <c r="AP910" s="7">
        <v>11000</v>
      </c>
      <c r="AQ910" s="7">
        <v>5500</v>
      </c>
      <c r="AT910" s="7" t="s">
        <v>206</v>
      </c>
      <c r="AU910" s="7">
        <v>1553</v>
      </c>
      <c r="AV910" s="7">
        <v>0</v>
      </c>
      <c r="AW910" s="7">
        <v>0</v>
      </c>
      <c r="AX910" s="7">
        <v>0</v>
      </c>
      <c r="AY910" s="7">
        <v>0</v>
      </c>
    </row>
    <row r="911" spans="1:51" ht="13.5" customHeight="1" x14ac:dyDescent="0.25">
      <c r="A911" s="7" t="s">
        <v>2089</v>
      </c>
      <c r="B911" s="7">
        <v>24500</v>
      </c>
      <c r="C911" s="7" t="s">
        <v>2086</v>
      </c>
      <c r="D911" s="10" t="s">
        <v>120</v>
      </c>
      <c r="E911" s="10" t="s">
        <v>107</v>
      </c>
      <c r="F911" s="11"/>
      <c r="G911" s="11"/>
      <c r="H911" s="11"/>
      <c r="I911" s="11"/>
      <c r="J911" s="11"/>
      <c r="K911" s="11"/>
      <c r="L911" s="11"/>
      <c r="M911" s="8"/>
      <c r="N911" s="7">
        <v>17</v>
      </c>
      <c r="O911" s="7" t="s">
        <v>85</v>
      </c>
      <c r="P911" s="7">
        <v>5</v>
      </c>
      <c r="Q911" s="7" t="s">
        <v>2087</v>
      </c>
      <c r="R911" s="7">
        <v>12250</v>
      </c>
      <c r="S911" s="7" t="s">
        <v>561</v>
      </c>
      <c r="T911" s="7" t="s">
        <v>1406</v>
      </c>
      <c r="AE911" s="7">
        <v>0</v>
      </c>
      <c r="AF911" s="7">
        <v>0</v>
      </c>
      <c r="AG911" s="7">
        <v>0</v>
      </c>
      <c r="AH911" s="7">
        <v>0</v>
      </c>
      <c r="AI911" s="7">
        <v>0</v>
      </c>
      <c r="AJ911" s="7">
        <v>0</v>
      </c>
      <c r="AK911" s="7">
        <v>0</v>
      </c>
      <c r="AL911" s="7">
        <v>0</v>
      </c>
      <c r="AM911" s="7">
        <v>0</v>
      </c>
      <c r="AN911" s="7" t="s">
        <v>120</v>
      </c>
      <c r="AO911" s="7">
        <v>5</v>
      </c>
      <c r="AP911" s="7">
        <v>24500</v>
      </c>
      <c r="AQ911" s="7">
        <v>12250</v>
      </c>
      <c r="AT911" s="7" t="s">
        <v>206</v>
      </c>
      <c r="AU911" s="7">
        <v>1554</v>
      </c>
      <c r="AV911" s="7">
        <v>0</v>
      </c>
      <c r="AW911" s="7">
        <v>0</v>
      </c>
      <c r="AX911" s="7">
        <v>0</v>
      </c>
      <c r="AY911" s="7">
        <v>0</v>
      </c>
    </row>
    <row r="912" spans="1:51" ht="13.5" customHeight="1" x14ac:dyDescent="0.25">
      <c r="A912" s="7" t="s">
        <v>2090</v>
      </c>
      <c r="B912" s="7">
        <v>3000</v>
      </c>
      <c r="C912" s="7" t="s">
        <v>2091</v>
      </c>
      <c r="D912" s="10" t="s">
        <v>120</v>
      </c>
      <c r="E912" s="10" t="s">
        <v>107</v>
      </c>
      <c r="F912" s="11"/>
      <c r="G912" s="11"/>
      <c r="H912" s="11"/>
      <c r="I912" s="11"/>
      <c r="J912" s="11"/>
      <c r="K912" s="11"/>
      <c r="L912" s="11"/>
      <c r="M912" s="8"/>
      <c r="N912" s="7">
        <v>17</v>
      </c>
      <c r="O912" s="7" t="s">
        <v>85</v>
      </c>
      <c r="P912" s="7">
        <v>5</v>
      </c>
      <c r="Q912" s="7" t="s">
        <v>2092</v>
      </c>
      <c r="R912" s="7">
        <v>1500</v>
      </c>
      <c r="S912" s="7" t="s">
        <v>561</v>
      </c>
      <c r="T912" s="7" t="s">
        <v>1406</v>
      </c>
      <c r="AE912" s="7">
        <v>0</v>
      </c>
      <c r="AF912" s="7">
        <v>0</v>
      </c>
      <c r="AG912" s="7">
        <v>0</v>
      </c>
      <c r="AH912" s="7">
        <v>0</v>
      </c>
      <c r="AI912" s="7">
        <v>0</v>
      </c>
      <c r="AJ912" s="7">
        <v>0</v>
      </c>
      <c r="AK912" s="7">
        <v>0</v>
      </c>
      <c r="AL912" s="7">
        <v>0</v>
      </c>
      <c r="AM912" s="7">
        <v>0</v>
      </c>
      <c r="AN912" s="7" t="s">
        <v>120</v>
      </c>
      <c r="AO912" s="7">
        <v>5</v>
      </c>
      <c r="AP912" s="7">
        <v>3000</v>
      </c>
      <c r="AQ912" s="7">
        <v>1500</v>
      </c>
      <c r="AT912" s="7" t="s">
        <v>206</v>
      </c>
      <c r="AU912" s="7">
        <v>1555</v>
      </c>
      <c r="AV912" s="7">
        <v>0</v>
      </c>
      <c r="AW912" s="7">
        <v>0</v>
      </c>
      <c r="AX912" s="7">
        <v>0</v>
      </c>
      <c r="AY912" s="7">
        <v>0</v>
      </c>
    </row>
    <row r="913" spans="1:51" ht="13.5" customHeight="1" x14ac:dyDescent="0.25">
      <c r="A913" s="7" t="s">
        <v>2093</v>
      </c>
      <c r="B913" s="7">
        <v>11000</v>
      </c>
      <c r="C913" s="7" t="s">
        <v>2091</v>
      </c>
      <c r="D913" s="10" t="s">
        <v>120</v>
      </c>
      <c r="E913" s="10" t="s">
        <v>107</v>
      </c>
      <c r="F913" s="11"/>
      <c r="G913" s="11"/>
      <c r="H913" s="11"/>
      <c r="I913" s="11"/>
      <c r="J913" s="11"/>
      <c r="K913" s="11"/>
      <c r="L913" s="11"/>
      <c r="M913" s="8"/>
      <c r="N913" s="7">
        <v>17</v>
      </c>
      <c r="O913" s="7" t="s">
        <v>85</v>
      </c>
      <c r="P913" s="7">
        <v>5</v>
      </c>
      <c r="Q913" s="7" t="s">
        <v>2092</v>
      </c>
      <c r="R913" s="7">
        <v>5500</v>
      </c>
      <c r="S913" s="7" t="s">
        <v>561</v>
      </c>
      <c r="T913" s="7" t="s">
        <v>1406</v>
      </c>
      <c r="AE913" s="7">
        <v>0</v>
      </c>
      <c r="AF913" s="7">
        <v>0</v>
      </c>
      <c r="AG913" s="7">
        <v>0</v>
      </c>
      <c r="AH913" s="7">
        <v>0</v>
      </c>
      <c r="AI913" s="7">
        <v>0</v>
      </c>
      <c r="AJ913" s="7">
        <v>0</v>
      </c>
      <c r="AK913" s="7">
        <v>0</v>
      </c>
      <c r="AL913" s="7">
        <v>0</v>
      </c>
      <c r="AM913" s="7">
        <v>0</v>
      </c>
      <c r="AN913" s="7" t="s">
        <v>120</v>
      </c>
      <c r="AO913" s="7">
        <v>5</v>
      </c>
      <c r="AP913" s="7">
        <v>11000</v>
      </c>
      <c r="AQ913" s="7">
        <v>5500</v>
      </c>
      <c r="AT913" s="7" t="s">
        <v>206</v>
      </c>
      <c r="AU913" s="7">
        <v>1556</v>
      </c>
      <c r="AV913" s="7">
        <v>0</v>
      </c>
      <c r="AW913" s="7">
        <v>0</v>
      </c>
      <c r="AX913" s="7">
        <v>0</v>
      </c>
      <c r="AY913" s="7">
        <v>0</v>
      </c>
    </row>
    <row r="914" spans="1:51" ht="13.5" customHeight="1" x14ac:dyDescent="0.25">
      <c r="A914" s="7" t="s">
        <v>2094</v>
      </c>
      <c r="B914" s="7">
        <v>24500</v>
      </c>
      <c r="C914" s="7" t="s">
        <v>2091</v>
      </c>
      <c r="D914" s="10" t="s">
        <v>120</v>
      </c>
      <c r="E914" s="10" t="s">
        <v>107</v>
      </c>
      <c r="F914" s="11"/>
      <c r="G914" s="11"/>
      <c r="H914" s="11"/>
      <c r="I914" s="11"/>
      <c r="J914" s="11"/>
      <c r="K914" s="11"/>
      <c r="L914" s="11"/>
      <c r="M914" s="8"/>
      <c r="N914" s="7">
        <v>17</v>
      </c>
      <c r="O914" s="7" t="s">
        <v>85</v>
      </c>
      <c r="P914" s="7">
        <v>5</v>
      </c>
      <c r="Q914" s="7" t="s">
        <v>2092</v>
      </c>
      <c r="R914" s="7">
        <v>12250</v>
      </c>
      <c r="S914" s="7" t="s">
        <v>561</v>
      </c>
      <c r="T914" s="7" t="s">
        <v>1406</v>
      </c>
      <c r="AE914" s="7">
        <v>0</v>
      </c>
      <c r="AF914" s="7">
        <v>0</v>
      </c>
      <c r="AG914" s="7">
        <v>0</v>
      </c>
      <c r="AH914" s="7">
        <v>0</v>
      </c>
      <c r="AI914" s="7">
        <v>0</v>
      </c>
      <c r="AJ914" s="7">
        <v>0</v>
      </c>
      <c r="AK914" s="7">
        <v>0</v>
      </c>
      <c r="AL914" s="7">
        <v>0</v>
      </c>
      <c r="AM914" s="7">
        <v>0</v>
      </c>
      <c r="AN914" s="7" t="s">
        <v>120</v>
      </c>
      <c r="AO914" s="7">
        <v>5</v>
      </c>
      <c r="AP914" s="7">
        <v>24500</v>
      </c>
      <c r="AQ914" s="7">
        <v>12250</v>
      </c>
      <c r="AT914" s="7" t="s">
        <v>206</v>
      </c>
      <c r="AU914" s="7">
        <v>1557</v>
      </c>
      <c r="AV914" s="7">
        <v>0</v>
      </c>
      <c r="AW914" s="7">
        <v>0</v>
      </c>
      <c r="AX914" s="7">
        <v>0</v>
      </c>
      <c r="AY914" s="7">
        <v>0</v>
      </c>
    </row>
    <row r="915" spans="1:51" ht="13.5" customHeight="1" x14ac:dyDescent="0.25">
      <c r="A915" s="7" t="s">
        <v>2095</v>
      </c>
      <c r="B915" s="7">
        <v>3000</v>
      </c>
      <c r="C915" s="7" t="s">
        <v>2096</v>
      </c>
      <c r="D915" s="10" t="s">
        <v>120</v>
      </c>
      <c r="E915" s="10" t="s">
        <v>107</v>
      </c>
      <c r="F915" s="11"/>
      <c r="G915" s="11"/>
      <c r="H915" s="11"/>
      <c r="I915" s="11"/>
      <c r="J915" s="11"/>
      <c r="K915" s="11"/>
      <c r="L915" s="11"/>
      <c r="M915" s="8"/>
      <c r="N915" s="7">
        <v>17</v>
      </c>
      <c r="O915" s="7" t="s">
        <v>85</v>
      </c>
      <c r="P915" s="7">
        <v>5</v>
      </c>
      <c r="Q915" s="7" t="s">
        <v>2097</v>
      </c>
      <c r="R915" s="7">
        <v>1500</v>
      </c>
      <c r="S915" s="7" t="s">
        <v>561</v>
      </c>
      <c r="T915" s="7" t="s">
        <v>1406</v>
      </c>
      <c r="AE915" s="7">
        <v>0</v>
      </c>
      <c r="AF915" s="7">
        <v>0</v>
      </c>
      <c r="AG915" s="7">
        <v>0</v>
      </c>
      <c r="AH915" s="7">
        <v>0</v>
      </c>
      <c r="AI915" s="7">
        <v>0</v>
      </c>
      <c r="AJ915" s="7">
        <v>0</v>
      </c>
      <c r="AK915" s="7">
        <v>0</v>
      </c>
      <c r="AL915" s="7">
        <v>0</v>
      </c>
      <c r="AM915" s="7">
        <v>0</v>
      </c>
      <c r="AN915" s="7" t="s">
        <v>120</v>
      </c>
      <c r="AO915" s="7">
        <v>5</v>
      </c>
      <c r="AP915" s="7">
        <v>3000</v>
      </c>
      <c r="AQ915" s="7">
        <v>1500</v>
      </c>
      <c r="AT915" s="7" t="s">
        <v>206</v>
      </c>
      <c r="AU915" s="7">
        <v>1558</v>
      </c>
      <c r="AV915" s="7">
        <v>0</v>
      </c>
      <c r="AW915" s="7">
        <v>0</v>
      </c>
      <c r="AX915" s="7">
        <v>0</v>
      </c>
      <c r="AY915" s="7">
        <v>0</v>
      </c>
    </row>
    <row r="916" spans="1:51" ht="13.5" customHeight="1" x14ac:dyDescent="0.25">
      <c r="A916" s="7" t="s">
        <v>2098</v>
      </c>
      <c r="B916" s="7">
        <v>11000</v>
      </c>
      <c r="C916" s="7" t="s">
        <v>2096</v>
      </c>
      <c r="D916" s="10" t="s">
        <v>120</v>
      </c>
      <c r="E916" s="10" t="s">
        <v>107</v>
      </c>
      <c r="F916" s="11"/>
      <c r="G916" s="11"/>
      <c r="H916" s="11"/>
      <c r="I916" s="11"/>
      <c r="J916" s="11"/>
      <c r="K916" s="11"/>
      <c r="L916" s="11"/>
      <c r="M916" s="8"/>
      <c r="N916" s="7">
        <v>17</v>
      </c>
      <c r="O916" s="7" t="s">
        <v>85</v>
      </c>
      <c r="P916" s="7">
        <v>5</v>
      </c>
      <c r="Q916" s="7" t="s">
        <v>2097</v>
      </c>
      <c r="R916" s="7">
        <v>5500</v>
      </c>
      <c r="S916" s="7" t="s">
        <v>561</v>
      </c>
      <c r="T916" s="7" t="s">
        <v>1406</v>
      </c>
      <c r="AE916" s="7">
        <v>0</v>
      </c>
      <c r="AF916" s="7">
        <v>0</v>
      </c>
      <c r="AG916" s="7">
        <v>0</v>
      </c>
      <c r="AH916" s="7">
        <v>0</v>
      </c>
      <c r="AI916" s="7">
        <v>0</v>
      </c>
      <c r="AJ916" s="7">
        <v>0</v>
      </c>
      <c r="AK916" s="7">
        <v>0</v>
      </c>
      <c r="AL916" s="7">
        <v>0</v>
      </c>
      <c r="AM916" s="7">
        <v>0</v>
      </c>
      <c r="AN916" s="7" t="s">
        <v>120</v>
      </c>
      <c r="AO916" s="7">
        <v>5</v>
      </c>
      <c r="AP916" s="7">
        <v>11000</v>
      </c>
      <c r="AQ916" s="7">
        <v>5500</v>
      </c>
      <c r="AT916" s="7" t="s">
        <v>206</v>
      </c>
      <c r="AU916" s="7">
        <v>1559</v>
      </c>
      <c r="AV916" s="7">
        <v>0</v>
      </c>
      <c r="AW916" s="7">
        <v>0</v>
      </c>
      <c r="AX916" s="7">
        <v>0</v>
      </c>
      <c r="AY916" s="7">
        <v>0</v>
      </c>
    </row>
    <row r="917" spans="1:51" ht="13.5" customHeight="1" x14ac:dyDescent="0.25">
      <c r="A917" s="7" t="s">
        <v>2099</v>
      </c>
      <c r="B917" s="7">
        <v>24500</v>
      </c>
      <c r="C917" s="7" t="s">
        <v>2096</v>
      </c>
      <c r="D917" s="10" t="s">
        <v>120</v>
      </c>
      <c r="E917" s="10" t="s">
        <v>107</v>
      </c>
      <c r="F917" s="11"/>
      <c r="G917" s="11"/>
      <c r="H917" s="11"/>
      <c r="I917" s="11"/>
      <c r="J917" s="11"/>
      <c r="K917" s="11"/>
      <c r="L917" s="11"/>
      <c r="M917" s="8"/>
      <c r="N917" s="7">
        <v>17</v>
      </c>
      <c r="O917" s="7" t="s">
        <v>85</v>
      </c>
      <c r="P917" s="7">
        <v>5</v>
      </c>
      <c r="Q917" s="7" t="s">
        <v>2097</v>
      </c>
      <c r="R917" s="7">
        <v>12250</v>
      </c>
      <c r="S917" s="7" t="s">
        <v>561</v>
      </c>
      <c r="T917" s="7" t="s">
        <v>1406</v>
      </c>
      <c r="AE917" s="7">
        <v>0</v>
      </c>
      <c r="AF917" s="7">
        <v>0</v>
      </c>
      <c r="AG917" s="7">
        <v>0</v>
      </c>
      <c r="AH917" s="7">
        <v>0</v>
      </c>
      <c r="AI917" s="7">
        <v>0</v>
      </c>
      <c r="AJ917" s="7">
        <v>0</v>
      </c>
      <c r="AK917" s="7">
        <v>0</v>
      </c>
      <c r="AL917" s="7">
        <v>0</v>
      </c>
      <c r="AM917" s="7">
        <v>0</v>
      </c>
      <c r="AN917" s="7" t="s">
        <v>120</v>
      </c>
      <c r="AO917" s="7">
        <v>5</v>
      </c>
      <c r="AP917" s="7">
        <v>24500</v>
      </c>
      <c r="AQ917" s="7">
        <v>12250</v>
      </c>
      <c r="AT917" s="7" t="s">
        <v>206</v>
      </c>
      <c r="AU917" s="7">
        <v>1560</v>
      </c>
      <c r="AV917" s="7">
        <v>0</v>
      </c>
      <c r="AW917" s="7">
        <v>0</v>
      </c>
      <c r="AX917" s="7">
        <v>0</v>
      </c>
      <c r="AY917" s="7">
        <v>0</v>
      </c>
    </row>
    <row r="918" spans="1:51" ht="13.5" customHeight="1" x14ac:dyDescent="0.25">
      <c r="A918" s="7" t="s">
        <v>2100</v>
      </c>
      <c r="B918" s="7">
        <v>14000</v>
      </c>
      <c r="C918" s="7" t="s">
        <v>2101</v>
      </c>
      <c r="D918" s="10" t="s">
        <v>120</v>
      </c>
      <c r="E918" s="10" t="s">
        <v>107</v>
      </c>
      <c r="F918" s="11"/>
      <c r="G918" s="11"/>
      <c r="H918" s="11"/>
      <c r="I918" s="11"/>
      <c r="J918" s="11"/>
      <c r="K918" s="11"/>
      <c r="L918" s="11"/>
      <c r="M918" s="8"/>
      <c r="N918" s="7">
        <v>17</v>
      </c>
      <c r="O918" s="7" t="s">
        <v>85</v>
      </c>
      <c r="P918" s="7">
        <v>5</v>
      </c>
      <c r="Q918" s="7" t="s">
        <v>2102</v>
      </c>
      <c r="R918" s="7">
        <v>7000</v>
      </c>
      <c r="S918" s="7" t="s">
        <v>561</v>
      </c>
      <c r="T918" s="7" t="s">
        <v>1406</v>
      </c>
      <c r="AE918" s="7">
        <v>0</v>
      </c>
      <c r="AF918" s="7">
        <v>0</v>
      </c>
      <c r="AG918" s="7">
        <v>0</v>
      </c>
      <c r="AH918" s="7">
        <v>0</v>
      </c>
      <c r="AI918" s="7">
        <v>0</v>
      </c>
      <c r="AJ918" s="7">
        <v>0</v>
      </c>
      <c r="AK918" s="7">
        <v>0</v>
      </c>
      <c r="AL918" s="7">
        <v>0</v>
      </c>
      <c r="AM918" s="7">
        <v>0</v>
      </c>
      <c r="AN918" s="7" t="s">
        <v>120</v>
      </c>
      <c r="AO918" s="7">
        <v>5</v>
      </c>
      <c r="AP918" s="7">
        <v>14000</v>
      </c>
      <c r="AQ918" s="7">
        <v>7000</v>
      </c>
      <c r="AT918" s="7" t="s">
        <v>206</v>
      </c>
      <c r="AU918" s="7">
        <v>1561</v>
      </c>
      <c r="AV918" s="7">
        <v>0</v>
      </c>
      <c r="AW918" s="7">
        <v>0</v>
      </c>
      <c r="AX918" s="7">
        <v>0</v>
      </c>
      <c r="AY918" s="7">
        <v>0</v>
      </c>
    </row>
    <row r="919" spans="1:51" ht="13.5" customHeight="1" x14ac:dyDescent="0.25">
      <c r="A919" s="7" t="s">
        <v>2103</v>
      </c>
      <c r="B919" s="7">
        <v>54000</v>
      </c>
      <c r="C919" s="7" t="s">
        <v>2101</v>
      </c>
      <c r="D919" s="10" t="s">
        <v>120</v>
      </c>
      <c r="E919" s="10" t="s">
        <v>107</v>
      </c>
      <c r="F919" s="11"/>
      <c r="G919" s="11"/>
      <c r="H919" s="11"/>
      <c r="I919" s="11"/>
      <c r="J919" s="11"/>
      <c r="K919" s="11"/>
      <c r="L919" s="11"/>
      <c r="M919" s="8"/>
      <c r="N919" s="7">
        <v>17</v>
      </c>
      <c r="O919" s="7" t="s">
        <v>85</v>
      </c>
      <c r="P919" s="7">
        <v>5</v>
      </c>
      <c r="Q919" s="7" t="s">
        <v>2102</v>
      </c>
      <c r="R919" s="7">
        <v>27000</v>
      </c>
      <c r="S919" s="7" t="s">
        <v>561</v>
      </c>
      <c r="T919" s="7" t="s">
        <v>1406</v>
      </c>
      <c r="AE919" s="7">
        <v>0</v>
      </c>
      <c r="AF919" s="7">
        <v>0</v>
      </c>
      <c r="AG919" s="7">
        <v>0</v>
      </c>
      <c r="AH919" s="7">
        <v>0</v>
      </c>
      <c r="AI919" s="7">
        <v>0</v>
      </c>
      <c r="AJ919" s="7">
        <v>0</v>
      </c>
      <c r="AK919" s="7">
        <v>0</v>
      </c>
      <c r="AL919" s="7">
        <v>0</v>
      </c>
      <c r="AM919" s="7">
        <v>0</v>
      </c>
      <c r="AN919" s="7" t="s">
        <v>120</v>
      </c>
      <c r="AO919" s="7">
        <v>5</v>
      </c>
      <c r="AP919" s="7">
        <v>54000</v>
      </c>
      <c r="AQ919" s="7">
        <v>27000</v>
      </c>
      <c r="AT919" s="7" t="s">
        <v>206</v>
      </c>
      <c r="AU919" s="7">
        <v>1562</v>
      </c>
      <c r="AV919" s="7">
        <v>0</v>
      </c>
      <c r="AW919" s="7">
        <v>0</v>
      </c>
      <c r="AX919" s="7">
        <v>0</v>
      </c>
      <c r="AY919" s="7">
        <v>0</v>
      </c>
    </row>
    <row r="920" spans="1:51" ht="13.5" customHeight="1" x14ac:dyDescent="0.25">
      <c r="A920" s="7" t="s">
        <v>2104</v>
      </c>
      <c r="B920" s="7">
        <v>121500</v>
      </c>
      <c r="C920" s="7" t="s">
        <v>2101</v>
      </c>
      <c r="D920" s="10" t="s">
        <v>120</v>
      </c>
      <c r="E920" s="10" t="s">
        <v>107</v>
      </c>
      <c r="F920" s="11"/>
      <c r="G920" s="11"/>
      <c r="H920" s="11"/>
      <c r="I920" s="11"/>
      <c r="J920" s="11"/>
      <c r="K920" s="11"/>
      <c r="L920" s="11"/>
      <c r="M920" s="8"/>
      <c r="N920" s="7">
        <v>17</v>
      </c>
      <c r="O920" s="7" t="s">
        <v>85</v>
      </c>
      <c r="P920" s="7">
        <v>5</v>
      </c>
      <c r="Q920" s="7" t="s">
        <v>2102</v>
      </c>
      <c r="R920" s="7">
        <v>60750</v>
      </c>
      <c r="S920" s="7" t="s">
        <v>561</v>
      </c>
      <c r="T920" s="7" t="s">
        <v>1406</v>
      </c>
      <c r="AE920" s="7">
        <v>0</v>
      </c>
      <c r="AF920" s="7">
        <v>0</v>
      </c>
      <c r="AG920" s="7">
        <v>0</v>
      </c>
      <c r="AH920" s="7">
        <v>0</v>
      </c>
      <c r="AI920" s="7">
        <v>0</v>
      </c>
      <c r="AJ920" s="7">
        <v>0</v>
      </c>
      <c r="AK920" s="7">
        <v>0</v>
      </c>
      <c r="AL920" s="7">
        <v>0</v>
      </c>
      <c r="AM920" s="7">
        <v>0</v>
      </c>
      <c r="AN920" s="7" t="s">
        <v>120</v>
      </c>
      <c r="AO920" s="7">
        <v>5</v>
      </c>
      <c r="AP920" s="7">
        <v>121500</v>
      </c>
      <c r="AQ920" s="7">
        <v>60750</v>
      </c>
      <c r="AT920" s="7" t="s">
        <v>206</v>
      </c>
      <c r="AU920" s="7">
        <v>1563</v>
      </c>
      <c r="AV920" s="7">
        <v>0</v>
      </c>
      <c r="AW920" s="7">
        <v>0</v>
      </c>
      <c r="AX920" s="7">
        <v>0</v>
      </c>
      <c r="AY920" s="7">
        <v>0</v>
      </c>
    </row>
    <row r="921" spans="1:51" ht="13.5" customHeight="1" x14ac:dyDescent="0.25">
      <c r="A921" s="7" t="s">
        <v>2105</v>
      </c>
      <c r="B921" s="7">
        <v>1500</v>
      </c>
      <c r="C921" s="7" t="s">
        <v>2106</v>
      </c>
      <c r="D921" s="10" t="s">
        <v>120</v>
      </c>
      <c r="E921" s="10" t="s">
        <v>107</v>
      </c>
      <c r="F921" s="11"/>
      <c r="G921" s="11"/>
      <c r="H921" s="11"/>
      <c r="I921" s="11"/>
      <c r="J921" s="11"/>
      <c r="K921" s="11"/>
      <c r="L921" s="11"/>
      <c r="M921" s="8"/>
      <c r="N921" s="7">
        <v>17</v>
      </c>
      <c r="O921" s="7" t="s">
        <v>85</v>
      </c>
      <c r="P921" s="7">
        <v>5</v>
      </c>
      <c r="Q921" s="7" t="s">
        <v>2107</v>
      </c>
      <c r="R921" s="7">
        <v>750</v>
      </c>
      <c r="S921" s="7" t="s">
        <v>561</v>
      </c>
      <c r="T921" s="7" t="s">
        <v>1406</v>
      </c>
      <c r="AE921" s="7">
        <v>0</v>
      </c>
      <c r="AF921" s="7">
        <v>0</v>
      </c>
      <c r="AG921" s="7">
        <v>0</v>
      </c>
      <c r="AH921" s="7">
        <v>0</v>
      </c>
      <c r="AI921" s="7">
        <v>0</v>
      </c>
      <c r="AJ921" s="7">
        <v>0</v>
      </c>
      <c r="AK921" s="7">
        <v>0</v>
      </c>
      <c r="AL921" s="7">
        <v>0</v>
      </c>
      <c r="AM921" s="7">
        <v>0</v>
      </c>
      <c r="AN921" s="7" t="s">
        <v>120</v>
      </c>
      <c r="AO921" s="7">
        <v>5</v>
      </c>
      <c r="AP921" s="7">
        <v>1500</v>
      </c>
      <c r="AQ921" s="7">
        <v>750</v>
      </c>
      <c r="AT921" s="7" t="s">
        <v>206</v>
      </c>
      <c r="AU921" s="7">
        <v>1564</v>
      </c>
      <c r="AV921" s="7">
        <v>0</v>
      </c>
      <c r="AW921" s="7">
        <v>0</v>
      </c>
      <c r="AX921" s="7">
        <v>0</v>
      </c>
      <c r="AY921" s="7">
        <v>0</v>
      </c>
    </row>
    <row r="922" spans="1:51" ht="13.5" customHeight="1" x14ac:dyDescent="0.25">
      <c r="A922" s="7" t="s">
        <v>2108</v>
      </c>
      <c r="B922" s="7">
        <v>5500</v>
      </c>
      <c r="C922" s="7" t="s">
        <v>2106</v>
      </c>
      <c r="D922" s="10" t="s">
        <v>120</v>
      </c>
      <c r="E922" s="10" t="s">
        <v>107</v>
      </c>
      <c r="F922" s="11"/>
      <c r="G922" s="11"/>
      <c r="H922" s="11"/>
      <c r="I922" s="11"/>
      <c r="J922" s="11"/>
      <c r="K922" s="11"/>
      <c r="L922" s="11"/>
      <c r="M922" s="8"/>
      <c r="N922" s="7">
        <v>17</v>
      </c>
      <c r="O922" s="7" t="s">
        <v>85</v>
      </c>
      <c r="P922" s="7">
        <v>5</v>
      </c>
      <c r="Q922" s="7" t="s">
        <v>2107</v>
      </c>
      <c r="R922" s="7">
        <v>2750</v>
      </c>
      <c r="S922" s="7" t="s">
        <v>561</v>
      </c>
      <c r="T922" s="7" t="s">
        <v>1406</v>
      </c>
      <c r="AE922" s="7">
        <v>0</v>
      </c>
      <c r="AF922" s="7">
        <v>0</v>
      </c>
      <c r="AG922" s="7">
        <v>0</v>
      </c>
      <c r="AH922" s="7">
        <v>0</v>
      </c>
      <c r="AI922" s="7">
        <v>0</v>
      </c>
      <c r="AJ922" s="7">
        <v>0</v>
      </c>
      <c r="AK922" s="7">
        <v>0</v>
      </c>
      <c r="AL922" s="7">
        <v>0</v>
      </c>
      <c r="AM922" s="7">
        <v>0</v>
      </c>
      <c r="AN922" s="7" t="s">
        <v>120</v>
      </c>
      <c r="AO922" s="7">
        <v>5</v>
      </c>
      <c r="AP922" s="7">
        <v>5500</v>
      </c>
      <c r="AQ922" s="7">
        <v>2750</v>
      </c>
      <c r="AT922" s="7" t="s">
        <v>206</v>
      </c>
      <c r="AU922" s="7">
        <v>1565</v>
      </c>
      <c r="AV922" s="7">
        <v>0</v>
      </c>
      <c r="AW922" s="7">
        <v>0</v>
      </c>
      <c r="AX922" s="7">
        <v>0</v>
      </c>
      <c r="AY922" s="7">
        <v>0</v>
      </c>
    </row>
    <row r="923" spans="1:51" ht="13.5" customHeight="1" x14ac:dyDescent="0.25">
      <c r="A923" s="7" t="s">
        <v>2109</v>
      </c>
      <c r="B923" s="7">
        <v>12250</v>
      </c>
      <c r="C923" s="7" t="s">
        <v>2106</v>
      </c>
      <c r="D923" s="10" t="s">
        <v>120</v>
      </c>
      <c r="E923" s="10" t="s">
        <v>107</v>
      </c>
      <c r="F923" s="11"/>
      <c r="G923" s="11"/>
      <c r="H923" s="11"/>
      <c r="I923" s="11"/>
      <c r="J923" s="11"/>
      <c r="K923" s="11"/>
      <c r="L923" s="11"/>
      <c r="M923" s="8"/>
      <c r="N923" s="7">
        <v>17</v>
      </c>
      <c r="O923" s="7" t="s">
        <v>85</v>
      </c>
      <c r="P923" s="7">
        <v>5</v>
      </c>
      <c r="Q923" s="7" t="s">
        <v>2107</v>
      </c>
      <c r="R923" s="7">
        <v>6125</v>
      </c>
      <c r="S923" s="7" t="s">
        <v>561</v>
      </c>
      <c r="T923" s="7" t="s">
        <v>1406</v>
      </c>
      <c r="AE923" s="7">
        <v>0</v>
      </c>
      <c r="AF923" s="7">
        <v>0</v>
      </c>
      <c r="AG923" s="7">
        <v>0</v>
      </c>
      <c r="AH923" s="7">
        <v>0</v>
      </c>
      <c r="AI923" s="7">
        <v>0</v>
      </c>
      <c r="AJ923" s="7">
        <v>0</v>
      </c>
      <c r="AK923" s="7">
        <v>0</v>
      </c>
      <c r="AL923" s="7">
        <v>0</v>
      </c>
      <c r="AM923" s="7">
        <v>0</v>
      </c>
      <c r="AN923" s="7" t="s">
        <v>120</v>
      </c>
      <c r="AO923" s="7">
        <v>5</v>
      </c>
      <c r="AP923" s="7">
        <v>12250</v>
      </c>
      <c r="AQ923" s="7">
        <v>6125</v>
      </c>
      <c r="AT923" s="7" t="s">
        <v>206</v>
      </c>
      <c r="AU923" s="7">
        <v>1566</v>
      </c>
      <c r="AV923" s="7">
        <v>0</v>
      </c>
      <c r="AW923" s="7">
        <v>0</v>
      </c>
      <c r="AX923" s="7">
        <v>0</v>
      </c>
      <c r="AY923" s="7">
        <v>0</v>
      </c>
    </row>
    <row r="924" spans="1:51" ht="13.5" customHeight="1" x14ac:dyDescent="0.25">
      <c r="A924" s="7" t="s">
        <v>2110</v>
      </c>
      <c r="B924" s="7">
        <v>9000</v>
      </c>
      <c r="C924" s="7" t="s">
        <v>2111</v>
      </c>
      <c r="D924" s="10" t="s">
        <v>120</v>
      </c>
      <c r="E924" s="10" t="s">
        <v>107</v>
      </c>
      <c r="F924" s="11"/>
      <c r="G924" s="11"/>
      <c r="H924" s="11"/>
      <c r="I924" s="11"/>
      <c r="J924" s="11"/>
      <c r="K924" s="11"/>
      <c r="L924" s="11"/>
      <c r="M924" s="8"/>
      <c r="N924" s="7">
        <v>17</v>
      </c>
      <c r="O924" s="7" t="s">
        <v>85</v>
      </c>
      <c r="P924" s="7">
        <v>5</v>
      </c>
      <c r="Q924" s="7" t="s">
        <v>2112</v>
      </c>
      <c r="R924" s="7">
        <v>4500</v>
      </c>
      <c r="S924" s="7" t="s">
        <v>561</v>
      </c>
      <c r="T924" s="7" t="s">
        <v>1406</v>
      </c>
      <c r="AE924" s="7">
        <v>0</v>
      </c>
      <c r="AF924" s="7">
        <v>0</v>
      </c>
      <c r="AG924" s="7">
        <v>0</v>
      </c>
      <c r="AH924" s="7">
        <v>0</v>
      </c>
      <c r="AI924" s="7">
        <v>0</v>
      </c>
      <c r="AJ924" s="7">
        <v>0</v>
      </c>
      <c r="AK924" s="7">
        <v>0</v>
      </c>
      <c r="AL924" s="7">
        <v>0</v>
      </c>
      <c r="AM924" s="7">
        <v>0</v>
      </c>
      <c r="AN924" s="7" t="s">
        <v>120</v>
      </c>
      <c r="AO924" s="7">
        <v>5</v>
      </c>
      <c r="AP924" s="7">
        <v>9000</v>
      </c>
      <c r="AQ924" s="7">
        <v>4500</v>
      </c>
      <c r="AT924" s="7" t="s">
        <v>206</v>
      </c>
      <c r="AU924" s="7">
        <v>1567</v>
      </c>
      <c r="AV924" s="7">
        <v>0</v>
      </c>
      <c r="AW924" s="7">
        <v>0</v>
      </c>
      <c r="AX924" s="7">
        <v>0</v>
      </c>
      <c r="AY924" s="7">
        <v>0</v>
      </c>
    </row>
    <row r="925" spans="1:51" ht="13.5" customHeight="1" x14ac:dyDescent="0.25">
      <c r="A925" s="7" t="s">
        <v>2113</v>
      </c>
      <c r="B925" s="7">
        <v>32500</v>
      </c>
      <c r="C925" s="7" t="s">
        <v>2111</v>
      </c>
      <c r="D925" s="10" t="s">
        <v>120</v>
      </c>
      <c r="E925" s="10" t="s">
        <v>107</v>
      </c>
      <c r="F925" s="11"/>
      <c r="G925" s="11"/>
      <c r="H925" s="11"/>
      <c r="I925" s="11"/>
      <c r="J925" s="11"/>
      <c r="K925" s="11"/>
      <c r="L925" s="11"/>
      <c r="M925" s="8"/>
      <c r="N925" s="7">
        <v>17</v>
      </c>
      <c r="O925" s="7" t="s">
        <v>85</v>
      </c>
      <c r="P925" s="7">
        <v>5</v>
      </c>
      <c r="Q925" s="7" t="s">
        <v>2112</v>
      </c>
      <c r="R925" s="7">
        <v>16250</v>
      </c>
      <c r="S925" s="7" t="s">
        <v>561</v>
      </c>
      <c r="T925" s="7" t="s">
        <v>1406</v>
      </c>
      <c r="AE925" s="7">
        <v>0</v>
      </c>
      <c r="AF925" s="7">
        <v>0</v>
      </c>
      <c r="AG925" s="7">
        <v>0</v>
      </c>
      <c r="AH925" s="7">
        <v>0</v>
      </c>
      <c r="AI925" s="7">
        <v>0</v>
      </c>
      <c r="AJ925" s="7">
        <v>0</v>
      </c>
      <c r="AK925" s="7">
        <v>0</v>
      </c>
      <c r="AL925" s="7">
        <v>0</v>
      </c>
      <c r="AM925" s="7">
        <v>0</v>
      </c>
      <c r="AN925" s="7" t="s">
        <v>120</v>
      </c>
      <c r="AO925" s="7">
        <v>5</v>
      </c>
      <c r="AP925" s="7">
        <v>32500</v>
      </c>
      <c r="AQ925" s="7">
        <v>16250</v>
      </c>
      <c r="AT925" s="7" t="s">
        <v>206</v>
      </c>
      <c r="AU925" s="7">
        <v>1568</v>
      </c>
      <c r="AV925" s="7">
        <v>0</v>
      </c>
      <c r="AW925" s="7">
        <v>0</v>
      </c>
      <c r="AX925" s="7">
        <v>0</v>
      </c>
      <c r="AY925" s="7">
        <v>0</v>
      </c>
    </row>
    <row r="926" spans="1:51" ht="13.5" customHeight="1" x14ac:dyDescent="0.25">
      <c r="A926" s="7" t="s">
        <v>2114</v>
      </c>
      <c r="B926" s="7">
        <v>73000</v>
      </c>
      <c r="C926" s="7" t="s">
        <v>2111</v>
      </c>
      <c r="D926" s="10" t="s">
        <v>120</v>
      </c>
      <c r="E926" s="10" t="s">
        <v>107</v>
      </c>
      <c r="F926" s="11"/>
      <c r="G926" s="11"/>
      <c r="H926" s="11"/>
      <c r="I926" s="11"/>
      <c r="J926" s="11"/>
      <c r="K926" s="11"/>
      <c r="L926" s="11"/>
      <c r="M926" s="8"/>
      <c r="N926" s="7">
        <v>17</v>
      </c>
      <c r="O926" s="7" t="s">
        <v>85</v>
      </c>
      <c r="P926" s="7">
        <v>5</v>
      </c>
      <c r="Q926" s="7" t="s">
        <v>2112</v>
      </c>
      <c r="R926" s="7">
        <v>36500</v>
      </c>
      <c r="S926" s="7" t="s">
        <v>561</v>
      </c>
      <c r="T926" s="7" t="s">
        <v>1406</v>
      </c>
      <c r="AE926" s="7">
        <v>0</v>
      </c>
      <c r="AF926" s="7">
        <v>0</v>
      </c>
      <c r="AG926" s="7">
        <v>0</v>
      </c>
      <c r="AH926" s="7">
        <v>0</v>
      </c>
      <c r="AI926" s="7">
        <v>0</v>
      </c>
      <c r="AJ926" s="7">
        <v>0</v>
      </c>
      <c r="AK926" s="7">
        <v>0</v>
      </c>
      <c r="AL926" s="7">
        <v>0</v>
      </c>
      <c r="AM926" s="7">
        <v>0</v>
      </c>
      <c r="AN926" s="7" t="s">
        <v>120</v>
      </c>
      <c r="AO926" s="7">
        <v>5</v>
      </c>
      <c r="AP926" s="7">
        <v>73000</v>
      </c>
      <c r="AQ926" s="7">
        <v>36500</v>
      </c>
      <c r="AT926" s="7" t="s">
        <v>206</v>
      </c>
      <c r="AU926" s="7">
        <v>1569</v>
      </c>
      <c r="AV926" s="7">
        <v>0</v>
      </c>
      <c r="AW926" s="7">
        <v>0</v>
      </c>
      <c r="AX926" s="7">
        <v>0</v>
      </c>
      <c r="AY926" s="7">
        <v>0</v>
      </c>
    </row>
    <row r="927" spans="1:51" ht="13.5" customHeight="1" x14ac:dyDescent="0.25">
      <c r="A927" s="7" t="s">
        <v>2115</v>
      </c>
      <c r="B927" s="7">
        <v>3000</v>
      </c>
      <c r="C927" s="7" t="s">
        <v>2116</v>
      </c>
      <c r="D927" s="10" t="s">
        <v>120</v>
      </c>
      <c r="E927" s="10" t="s">
        <v>107</v>
      </c>
      <c r="F927" s="11"/>
      <c r="G927" s="11"/>
      <c r="H927" s="11"/>
      <c r="I927" s="11"/>
      <c r="J927" s="11"/>
      <c r="K927" s="11"/>
      <c r="L927" s="11"/>
      <c r="M927" s="8"/>
      <c r="N927" s="7">
        <v>17</v>
      </c>
      <c r="O927" s="7" t="s">
        <v>85</v>
      </c>
      <c r="P927" s="7">
        <v>5</v>
      </c>
      <c r="Q927" s="7" t="s">
        <v>2117</v>
      </c>
      <c r="R927" s="7">
        <v>1500</v>
      </c>
      <c r="S927" s="7" t="s">
        <v>561</v>
      </c>
      <c r="T927" s="7" t="s">
        <v>1406</v>
      </c>
      <c r="AE927" s="7">
        <v>0</v>
      </c>
      <c r="AF927" s="7">
        <v>0</v>
      </c>
      <c r="AG927" s="7">
        <v>0</v>
      </c>
      <c r="AH927" s="7">
        <v>0</v>
      </c>
      <c r="AI927" s="7">
        <v>0</v>
      </c>
      <c r="AJ927" s="7">
        <v>0</v>
      </c>
      <c r="AK927" s="7">
        <v>0</v>
      </c>
      <c r="AL927" s="7">
        <v>0</v>
      </c>
      <c r="AM927" s="7">
        <v>0</v>
      </c>
      <c r="AN927" s="7" t="s">
        <v>120</v>
      </c>
      <c r="AO927" s="7">
        <v>5</v>
      </c>
      <c r="AP927" s="7">
        <v>3000</v>
      </c>
      <c r="AQ927" s="7">
        <v>1500</v>
      </c>
      <c r="AT927" s="7" t="s">
        <v>206</v>
      </c>
      <c r="AU927" s="7">
        <v>1570</v>
      </c>
      <c r="AV927" s="7">
        <v>0</v>
      </c>
      <c r="AW927" s="7">
        <v>0</v>
      </c>
      <c r="AX927" s="7">
        <v>0</v>
      </c>
      <c r="AY927" s="7">
        <v>0</v>
      </c>
    </row>
    <row r="928" spans="1:51" ht="13.5" customHeight="1" x14ac:dyDescent="0.25">
      <c r="A928" s="7" t="s">
        <v>2118</v>
      </c>
      <c r="B928" s="7">
        <v>11000</v>
      </c>
      <c r="C928" s="7" t="s">
        <v>2116</v>
      </c>
      <c r="D928" s="10" t="s">
        <v>120</v>
      </c>
      <c r="E928" s="10" t="s">
        <v>107</v>
      </c>
      <c r="F928" s="11"/>
      <c r="G928" s="11"/>
      <c r="H928" s="11"/>
      <c r="I928" s="11"/>
      <c r="J928" s="11"/>
      <c r="K928" s="11"/>
      <c r="L928" s="11"/>
      <c r="M928" s="8"/>
      <c r="N928" s="7">
        <v>17</v>
      </c>
      <c r="O928" s="7" t="s">
        <v>85</v>
      </c>
      <c r="P928" s="7">
        <v>5</v>
      </c>
      <c r="Q928" s="7" t="s">
        <v>2117</v>
      </c>
      <c r="R928" s="7">
        <v>5500</v>
      </c>
      <c r="S928" s="7" t="s">
        <v>561</v>
      </c>
      <c r="T928" s="7" t="s">
        <v>1406</v>
      </c>
      <c r="AE928" s="7">
        <v>0</v>
      </c>
      <c r="AF928" s="7">
        <v>0</v>
      </c>
      <c r="AG928" s="7">
        <v>0</v>
      </c>
      <c r="AH928" s="7">
        <v>0</v>
      </c>
      <c r="AI928" s="7">
        <v>0</v>
      </c>
      <c r="AJ928" s="7">
        <v>0</v>
      </c>
      <c r="AK928" s="7">
        <v>0</v>
      </c>
      <c r="AL928" s="7">
        <v>0</v>
      </c>
      <c r="AM928" s="7">
        <v>0</v>
      </c>
      <c r="AN928" s="7" t="s">
        <v>120</v>
      </c>
      <c r="AO928" s="7">
        <v>5</v>
      </c>
      <c r="AP928" s="7">
        <v>11000</v>
      </c>
      <c r="AQ928" s="7">
        <v>5500</v>
      </c>
      <c r="AT928" s="7" t="s">
        <v>206</v>
      </c>
      <c r="AU928" s="7">
        <v>1571</v>
      </c>
      <c r="AV928" s="7">
        <v>0</v>
      </c>
      <c r="AW928" s="7">
        <v>0</v>
      </c>
      <c r="AX928" s="7">
        <v>0</v>
      </c>
      <c r="AY928" s="7">
        <v>0</v>
      </c>
    </row>
    <row r="929" spans="1:51" ht="13.5" customHeight="1" x14ac:dyDescent="0.25">
      <c r="A929" s="7" t="s">
        <v>2119</v>
      </c>
      <c r="B929" s="7">
        <v>24500</v>
      </c>
      <c r="C929" s="7" t="s">
        <v>2116</v>
      </c>
      <c r="D929" s="10" t="s">
        <v>120</v>
      </c>
      <c r="E929" s="10" t="s">
        <v>107</v>
      </c>
      <c r="F929" s="11"/>
      <c r="G929" s="11"/>
      <c r="H929" s="11"/>
      <c r="I929" s="11"/>
      <c r="J929" s="11"/>
      <c r="K929" s="11"/>
      <c r="L929" s="11"/>
      <c r="M929" s="8"/>
      <c r="N929" s="7">
        <v>17</v>
      </c>
      <c r="O929" s="7" t="s">
        <v>85</v>
      </c>
      <c r="P929" s="7">
        <v>5</v>
      </c>
      <c r="Q929" s="7" t="s">
        <v>2117</v>
      </c>
      <c r="R929" s="7">
        <v>12250</v>
      </c>
      <c r="S929" s="7" t="s">
        <v>561</v>
      </c>
      <c r="T929" s="7" t="s">
        <v>1406</v>
      </c>
      <c r="AE929" s="7">
        <v>0</v>
      </c>
      <c r="AF929" s="7">
        <v>0</v>
      </c>
      <c r="AG929" s="7">
        <v>0</v>
      </c>
      <c r="AH929" s="7">
        <v>0</v>
      </c>
      <c r="AI929" s="7">
        <v>0</v>
      </c>
      <c r="AJ929" s="7">
        <v>0</v>
      </c>
      <c r="AK929" s="7">
        <v>0</v>
      </c>
      <c r="AL929" s="7">
        <v>0</v>
      </c>
      <c r="AM929" s="7">
        <v>0</v>
      </c>
      <c r="AN929" s="7" t="s">
        <v>120</v>
      </c>
      <c r="AO929" s="7">
        <v>5</v>
      </c>
      <c r="AP929" s="7">
        <v>24500</v>
      </c>
      <c r="AQ929" s="7">
        <v>12250</v>
      </c>
      <c r="AT929" s="7" t="s">
        <v>206</v>
      </c>
      <c r="AU929" s="7">
        <v>1572</v>
      </c>
      <c r="AV929" s="7">
        <v>0</v>
      </c>
      <c r="AW929" s="7">
        <v>0</v>
      </c>
      <c r="AX929" s="7">
        <v>0</v>
      </c>
      <c r="AY929" s="7">
        <v>0</v>
      </c>
    </row>
    <row r="930" spans="1:51" ht="13.5" customHeight="1" x14ac:dyDescent="0.25">
      <c r="A930" s="7" t="s">
        <v>2120</v>
      </c>
      <c r="B930" s="7">
        <v>35000</v>
      </c>
      <c r="C930" s="7" t="s">
        <v>2121</v>
      </c>
      <c r="D930" s="10" t="s">
        <v>120</v>
      </c>
      <c r="E930" s="10" t="s">
        <v>107</v>
      </c>
      <c r="F930" s="11"/>
      <c r="G930" s="11"/>
      <c r="H930" s="11"/>
      <c r="I930" s="11"/>
      <c r="J930" s="11"/>
      <c r="K930" s="11"/>
      <c r="L930" s="11"/>
      <c r="M930" s="8"/>
      <c r="N930" s="7">
        <v>17</v>
      </c>
      <c r="O930" s="7" t="s">
        <v>85</v>
      </c>
      <c r="P930" s="7">
        <v>5</v>
      </c>
      <c r="Q930" s="7" t="s">
        <v>2122</v>
      </c>
      <c r="R930" s="7">
        <v>17500</v>
      </c>
      <c r="S930" s="7" t="s">
        <v>561</v>
      </c>
      <c r="T930" s="7" t="s">
        <v>1406</v>
      </c>
      <c r="AE930" s="7">
        <v>0</v>
      </c>
      <c r="AF930" s="7">
        <v>0</v>
      </c>
      <c r="AG930" s="7">
        <v>0</v>
      </c>
      <c r="AH930" s="7">
        <v>0</v>
      </c>
      <c r="AI930" s="7">
        <v>0</v>
      </c>
      <c r="AJ930" s="7">
        <v>0</v>
      </c>
      <c r="AK930" s="7">
        <v>0</v>
      </c>
      <c r="AL930" s="7">
        <v>0</v>
      </c>
      <c r="AM930" s="7">
        <v>0</v>
      </c>
      <c r="AN930" s="7" t="s">
        <v>120</v>
      </c>
      <c r="AO930" s="7">
        <v>5</v>
      </c>
      <c r="AP930" s="7">
        <v>35000</v>
      </c>
      <c r="AQ930" s="7">
        <v>17500</v>
      </c>
      <c r="AT930" s="7" t="s">
        <v>206</v>
      </c>
      <c r="AU930" s="7">
        <v>1573</v>
      </c>
      <c r="AV930" s="7">
        <v>0</v>
      </c>
      <c r="AW930" s="7">
        <v>0</v>
      </c>
      <c r="AX930" s="7">
        <v>0</v>
      </c>
      <c r="AY930" s="7">
        <v>0</v>
      </c>
    </row>
    <row r="931" spans="1:51" ht="13.5" customHeight="1" x14ac:dyDescent="0.25">
      <c r="A931" s="7" t="s">
        <v>2123</v>
      </c>
      <c r="B931" s="7">
        <v>75500</v>
      </c>
      <c r="C931" s="7" t="s">
        <v>2121</v>
      </c>
      <c r="D931" s="10" t="s">
        <v>120</v>
      </c>
      <c r="E931" s="10" t="s">
        <v>107</v>
      </c>
      <c r="F931" s="11"/>
      <c r="G931" s="11"/>
      <c r="H931" s="11"/>
      <c r="I931" s="11"/>
      <c r="J931" s="11"/>
      <c r="K931" s="11"/>
      <c r="L931" s="11"/>
      <c r="M931" s="8"/>
      <c r="N931" s="7">
        <v>17</v>
      </c>
      <c r="O931" s="7" t="s">
        <v>85</v>
      </c>
      <c r="P931" s="7">
        <v>5</v>
      </c>
      <c r="Q931" s="7" t="s">
        <v>2122</v>
      </c>
      <c r="R931" s="7">
        <v>37750</v>
      </c>
      <c r="S931" s="7" t="s">
        <v>561</v>
      </c>
      <c r="T931" s="7" t="s">
        <v>1406</v>
      </c>
      <c r="AE931" s="7">
        <v>0</v>
      </c>
      <c r="AF931" s="7">
        <v>0</v>
      </c>
      <c r="AG931" s="7">
        <v>0</v>
      </c>
      <c r="AH931" s="7">
        <v>0</v>
      </c>
      <c r="AI931" s="7">
        <v>0</v>
      </c>
      <c r="AJ931" s="7">
        <v>0</v>
      </c>
      <c r="AK931" s="7">
        <v>0</v>
      </c>
      <c r="AL931" s="7">
        <v>0</v>
      </c>
      <c r="AM931" s="7">
        <v>0</v>
      </c>
      <c r="AN931" s="7" t="s">
        <v>120</v>
      </c>
      <c r="AO931" s="7">
        <v>5</v>
      </c>
      <c r="AP931" s="7">
        <v>75500</v>
      </c>
      <c r="AQ931" s="7">
        <v>37750</v>
      </c>
      <c r="AT931" s="7" t="s">
        <v>206</v>
      </c>
      <c r="AU931" s="7">
        <v>1574</v>
      </c>
      <c r="AV931" s="7">
        <v>0</v>
      </c>
      <c r="AW931" s="7">
        <v>0</v>
      </c>
      <c r="AX931" s="7">
        <v>0</v>
      </c>
      <c r="AY931" s="7">
        <v>0</v>
      </c>
    </row>
    <row r="932" spans="1:51" ht="13.5" customHeight="1" x14ac:dyDescent="0.25">
      <c r="A932" s="7" t="s">
        <v>2124</v>
      </c>
      <c r="B932" s="7">
        <v>170000</v>
      </c>
      <c r="C932" s="7" t="s">
        <v>2121</v>
      </c>
      <c r="D932" s="10" t="s">
        <v>120</v>
      </c>
      <c r="E932" s="10" t="s">
        <v>107</v>
      </c>
      <c r="F932" s="11"/>
      <c r="G932" s="11"/>
      <c r="H932" s="11"/>
      <c r="I932" s="11"/>
      <c r="J932" s="11"/>
      <c r="K932" s="11"/>
      <c r="L932" s="11"/>
      <c r="M932" s="8"/>
      <c r="N932" s="7">
        <v>17</v>
      </c>
      <c r="O932" s="7" t="s">
        <v>85</v>
      </c>
      <c r="P932" s="7">
        <v>5</v>
      </c>
      <c r="Q932" s="7" t="s">
        <v>2122</v>
      </c>
      <c r="R932" s="7">
        <v>85000</v>
      </c>
      <c r="S932" s="7" t="s">
        <v>561</v>
      </c>
      <c r="T932" s="7" t="s">
        <v>1406</v>
      </c>
      <c r="AE932" s="7">
        <v>0</v>
      </c>
      <c r="AF932" s="7">
        <v>0</v>
      </c>
      <c r="AG932" s="7">
        <v>0</v>
      </c>
      <c r="AH932" s="7">
        <v>0</v>
      </c>
      <c r="AI932" s="7">
        <v>0</v>
      </c>
      <c r="AJ932" s="7">
        <v>0</v>
      </c>
      <c r="AK932" s="7">
        <v>0</v>
      </c>
      <c r="AL932" s="7">
        <v>0</v>
      </c>
      <c r="AM932" s="7">
        <v>0</v>
      </c>
      <c r="AN932" s="7" t="s">
        <v>120</v>
      </c>
      <c r="AO932" s="7">
        <v>5</v>
      </c>
      <c r="AP932" s="7">
        <v>170000</v>
      </c>
      <c r="AQ932" s="7">
        <v>85000</v>
      </c>
      <c r="AT932" s="7" t="s">
        <v>206</v>
      </c>
      <c r="AU932" s="7">
        <v>1575</v>
      </c>
      <c r="AV932" s="7">
        <v>0</v>
      </c>
      <c r="AW932" s="7">
        <v>0</v>
      </c>
      <c r="AX932" s="7">
        <v>0</v>
      </c>
      <c r="AY932" s="7">
        <v>0</v>
      </c>
    </row>
    <row r="933" spans="1:51" ht="13.5" customHeight="1" x14ac:dyDescent="0.25">
      <c r="A933" s="7" t="s">
        <v>2125</v>
      </c>
      <c r="B933" s="7">
        <v>3000</v>
      </c>
      <c r="C933" s="7" t="s">
        <v>2126</v>
      </c>
      <c r="D933" s="10" t="s">
        <v>120</v>
      </c>
      <c r="E933" s="10" t="s">
        <v>107</v>
      </c>
      <c r="F933" s="11"/>
      <c r="G933" s="11"/>
      <c r="H933" s="11"/>
      <c r="I933" s="11"/>
      <c r="J933" s="11"/>
      <c r="K933" s="11"/>
      <c r="L933" s="11"/>
      <c r="M933" s="8"/>
      <c r="N933" s="7">
        <v>17</v>
      </c>
      <c r="O933" s="7" t="s">
        <v>85</v>
      </c>
      <c r="P933" s="7">
        <v>5</v>
      </c>
      <c r="Q933" s="7" t="s">
        <v>2127</v>
      </c>
      <c r="R933" s="7">
        <v>1500</v>
      </c>
      <c r="S933" s="7" t="s">
        <v>561</v>
      </c>
      <c r="T933" s="7" t="s">
        <v>1406</v>
      </c>
      <c r="AE933" s="7">
        <v>0</v>
      </c>
      <c r="AF933" s="7">
        <v>0</v>
      </c>
      <c r="AG933" s="7">
        <v>0</v>
      </c>
      <c r="AH933" s="7">
        <v>0</v>
      </c>
      <c r="AI933" s="7">
        <v>0</v>
      </c>
      <c r="AJ933" s="7">
        <v>0</v>
      </c>
      <c r="AK933" s="7">
        <v>0</v>
      </c>
      <c r="AL933" s="7">
        <v>0</v>
      </c>
      <c r="AM933" s="7">
        <v>0</v>
      </c>
      <c r="AN933" s="7" t="s">
        <v>120</v>
      </c>
      <c r="AO933" s="7">
        <v>5</v>
      </c>
      <c r="AP933" s="7">
        <v>3000</v>
      </c>
      <c r="AQ933" s="7">
        <v>1500</v>
      </c>
      <c r="AT933" s="7" t="s">
        <v>206</v>
      </c>
      <c r="AU933" s="7">
        <v>1576</v>
      </c>
      <c r="AV933" s="7">
        <v>0</v>
      </c>
      <c r="AW933" s="7">
        <v>0</v>
      </c>
      <c r="AX933" s="7">
        <v>0</v>
      </c>
      <c r="AY933" s="7">
        <v>0</v>
      </c>
    </row>
    <row r="934" spans="1:51" ht="13.5" customHeight="1" x14ac:dyDescent="0.25">
      <c r="A934" s="7" t="s">
        <v>2128</v>
      </c>
      <c r="B934" s="7">
        <v>11000</v>
      </c>
      <c r="C934" s="7" t="s">
        <v>2126</v>
      </c>
      <c r="D934" s="10" t="s">
        <v>120</v>
      </c>
      <c r="E934" s="10" t="s">
        <v>107</v>
      </c>
      <c r="F934" s="11"/>
      <c r="G934" s="11"/>
      <c r="H934" s="11"/>
      <c r="I934" s="11"/>
      <c r="J934" s="11"/>
      <c r="K934" s="11"/>
      <c r="L934" s="11"/>
      <c r="M934" s="8"/>
      <c r="N934" s="7">
        <v>17</v>
      </c>
      <c r="O934" s="7" t="s">
        <v>85</v>
      </c>
      <c r="P934" s="7">
        <v>5</v>
      </c>
      <c r="Q934" s="7" t="s">
        <v>2127</v>
      </c>
      <c r="R934" s="7">
        <v>5500</v>
      </c>
      <c r="S934" s="7" t="s">
        <v>561</v>
      </c>
      <c r="T934" s="7" t="s">
        <v>1406</v>
      </c>
      <c r="AE934" s="7">
        <v>0</v>
      </c>
      <c r="AF934" s="7">
        <v>0</v>
      </c>
      <c r="AG934" s="7">
        <v>0</v>
      </c>
      <c r="AH934" s="7">
        <v>0</v>
      </c>
      <c r="AI934" s="7">
        <v>0</v>
      </c>
      <c r="AJ934" s="7">
        <v>0</v>
      </c>
      <c r="AK934" s="7">
        <v>0</v>
      </c>
      <c r="AL934" s="7">
        <v>0</v>
      </c>
      <c r="AM934" s="7">
        <v>0</v>
      </c>
      <c r="AN934" s="7" t="s">
        <v>120</v>
      </c>
      <c r="AO934" s="7">
        <v>5</v>
      </c>
      <c r="AP934" s="7">
        <v>11000</v>
      </c>
      <c r="AQ934" s="7">
        <v>5500</v>
      </c>
      <c r="AT934" s="7" t="s">
        <v>206</v>
      </c>
      <c r="AU934" s="7">
        <v>1577</v>
      </c>
      <c r="AV934" s="7">
        <v>0</v>
      </c>
      <c r="AW934" s="7">
        <v>0</v>
      </c>
      <c r="AX934" s="7">
        <v>0</v>
      </c>
      <c r="AY934" s="7">
        <v>0</v>
      </c>
    </row>
    <row r="935" spans="1:51" ht="13.5" customHeight="1" x14ac:dyDescent="0.25">
      <c r="A935" s="7" t="s">
        <v>2129</v>
      </c>
      <c r="B935" s="7">
        <v>24500</v>
      </c>
      <c r="C935" s="7" t="s">
        <v>2126</v>
      </c>
      <c r="D935" s="10" t="s">
        <v>120</v>
      </c>
      <c r="E935" s="10" t="s">
        <v>107</v>
      </c>
      <c r="F935" s="11"/>
      <c r="G935" s="11"/>
      <c r="H935" s="11"/>
      <c r="I935" s="11"/>
      <c r="J935" s="11"/>
      <c r="K935" s="11"/>
      <c r="L935" s="11"/>
      <c r="M935" s="8"/>
      <c r="N935" s="7">
        <v>17</v>
      </c>
      <c r="O935" s="7" t="s">
        <v>85</v>
      </c>
      <c r="P935" s="7">
        <v>5</v>
      </c>
      <c r="Q935" s="7" t="s">
        <v>2127</v>
      </c>
      <c r="R935" s="7">
        <v>12250</v>
      </c>
      <c r="S935" s="7" t="s">
        <v>561</v>
      </c>
      <c r="T935" s="7" t="s">
        <v>1406</v>
      </c>
      <c r="AE935" s="7">
        <v>0</v>
      </c>
      <c r="AF935" s="7">
        <v>0</v>
      </c>
      <c r="AG935" s="7">
        <v>0</v>
      </c>
      <c r="AH935" s="7">
        <v>0</v>
      </c>
      <c r="AI935" s="7">
        <v>0</v>
      </c>
      <c r="AJ935" s="7">
        <v>0</v>
      </c>
      <c r="AK935" s="7">
        <v>0</v>
      </c>
      <c r="AL935" s="7">
        <v>0</v>
      </c>
      <c r="AM935" s="7">
        <v>0</v>
      </c>
      <c r="AN935" s="7" t="s">
        <v>120</v>
      </c>
      <c r="AO935" s="7">
        <v>5</v>
      </c>
      <c r="AP935" s="7">
        <v>24500</v>
      </c>
      <c r="AQ935" s="7">
        <v>12250</v>
      </c>
      <c r="AT935" s="7" t="s">
        <v>206</v>
      </c>
      <c r="AU935" s="7">
        <v>1578</v>
      </c>
      <c r="AV935" s="7">
        <v>0</v>
      </c>
      <c r="AW935" s="7">
        <v>0</v>
      </c>
      <c r="AX935" s="7">
        <v>0</v>
      </c>
      <c r="AY935" s="7">
        <v>0</v>
      </c>
    </row>
    <row r="936" spans="1:51" ht="13.5" customHeight="1" x14ac:dyDescent="0.25">
      <c r="A936" s="7" t="s">
        <v>2130</v>
      </c>
      <c r="B936" s="7">
        <v>3000</v>
      </c>
      <c r="C936" s="7" t="s">
        <v>2131</v>
      </c>
      <c r="D936" s="10" t="s">
        <v>120</v>
      </c>
      <c r="E936" s="10" t="s">
        <v>107</v>
      </c>
      <c r="F936" s="11"/>
      <c r="G936" s="11"/>
      <c r="H936" s="11"/>
      <c r="I936" s="11"/>
      <c r="J936" s="11"/>
      <c r="K936" s="11"/>
      <c r="L936" s="11"/>
      <c r="M936" s="8"/>
      <c r="N936" s="7">
        <v>17</v>
      </c>
      <c r="O936" s="7" t="s">
        <v>85</v>
      </c>
      <c r="P936" s="7">
        <v>5</v>
      </c>
      <c r="Q936" s="7" t="s">
        <v>2132</v>
      </c>
      <c r="R936" s="7">
        <v>1500</v>
      </c>
      <c r="S936" s="7" t="s">
        <v>561</v>
      </c>
      <c r="T936" s="7" t="s">
        <v>1406</v>
      </c>
      <c r="AE936" s="7">
        <v>0</v>
      </c>
      <c r="AF936" s="7">
        <v>0</v>
      </c>
      <c r="AG936" s="7">
        <v>0</v>
      </c>
      <c r="AH936" s="7">
        <v>0</v>
      </c>
      <c r="AI936" s="7">
        <v>0</v>
      </c>
      <c r="AJ936" s="7">
        <v>0</v>
      </c>
      <c r="AK936" s="7">
        <v>0</v>
      </c>
      <c r="AL936" s="7">
        <v>0</v>
      </c>
      <c r="AM936" s="7">
        <v>0</v>
      </c>
      <c r="AN936" s="7" t="s">
        <v>120</v>
      </c>
      <c r="AO936" s="7">
        <v>5</v>
      </c>
      <c r="AP936" s="7">
        <v>3000</v>
      </c>
      <c r="AQ936" s="7">
        <v>1500</v>
      </c>
      <c r="AT936" s="7" t="s">
        <v>206</v>
      </c>
      <c r="AU936" s="7">
        <v>1579</v>
      </c>
      <c r="AV936" s="7">
        <v>0</v>
      </c>
      <c r="AW936" s="7">
        <v>0</v>
      </c>
      <c r="AX936" s="7">
        <v>0</v>
      </c>
      <c r="AY936" s="7">
        <v>0</v>
      </c>
    </row>
    <row r="937" spans="1:51" ht="13.5" customHeight="1" x14ac:dyDescent="0.25">
      <c r="A937" s="7" t="s">
        <v>2133</v>
      </c>
      <c r="B937" s="7">
        <v>11000</v>
      </c>
      <c r="C937" s="7" t="s">
        <v>2131</v>
      </c>
      <c r="D937" s="10" t="s">
        <v>120</v>
      </c>
      <c r="E937" s="10" t="s">
        <v>107</v>
      </c>
      <c r="F937" s="11"/>
      <c r="G937" s="11"/>
      <c r="H937" s="11"/>
      <c r="I937" s="11"/>
      <c r="J937" s="11"/>
      <c r="K937" s="11"/>
      <c r="L937" s="11"/>
      <c r="M937" s="8"/>
      <c r="N937" s="7">
        <v>17</v>
      </c>
      <c r="O937" s="7" t="s">
        <v>85</v>
      </c>
      <c r="P937" s="7">
        <v>5</v>
      </c>
      <c r="Q937" s="7" t="s">
        <v>2132</v>
      </c>
      <c r="R937" s="7">
        <v>5500</v>
      </c>
      <c r="S937" s="7" t="s">
        <v>561</v>
      </c>
      <c r="T937" s="7" t="s">
        <v>1406</v>
      </c>
      <c r="AE937" s="7">
        <v>0</v>
      </c>
      <c r="AF937" s="7">
        <v>0</v>
      </c>
      <c r="AG937" s="7">
        <v>0</v>
      </c>
      <c r="AH937" s="7">
        <v>0</v>
      </c>
      <c r="AI937" s="7">
        <v>0</v>
      </c>
      <c r="AJ937" s="7">
        <v>0</v>
      </c>
      <c r="AK937" s="7">
        <v>0</v>
      </c>
      <c r="AL937" s="7">
        <v>0</v>
      </c>
      <c r="AM937" s="7">
        <v>0</v>
      </c>
      <c r="AN937" s="7" t="s">
        <v>120</v>
      </c>
      <c r="AO937" s="7">
        <v>5</v>
      </c>
      <c r="AP937" s="7">
        <v>11000</v>
      </c>
      <c r="AQ937" s="7">
        <v>5500</v>
      </c>
      <c r="AT937" s="7" t="s">
        <v>206</v>
      </c>
      <c r="AU937" s="7">
        <v>1580</v>
      </c>
      <c r="AV937" s="7">
        <v>0</v>
      </c>
      <c r="AW937" s="7">
        <v>0</v>
      </c>
      <c r="AX937" s="7">
        <v>0</v>
      </c>
      <c r="AY937" s="7">
        <v>0</v>
      </c>
    </row>
    <row r="938" spans="1:51" ht="13.5" customHeight="1" x14ac:dyDescent="0.25">
      <c r="A938" s="7" t="s">
        <v>2134</v>
      </c>
      <c r="B938" s="7">
        <v>24500</v>
      </c>
      <c r="C938" s="7" t="s">
        <v>2131</v>
      </c>
      <c r="D938" s="10" t="s">
        <v>120</v>
      </c>
      <c r="E938" s="10" t="s">
        <v>107</v>
      </c>
      <c r="F938" s="11"/>
      <c r="G938" s="11"/>
      <c r="H938" s="11"/>
      <c r="I938" s="11"/>
      <c r="J938" s="11"/>
      <c r="K938" s="11"/>
      <c r="L938" s="11"/>
      <c r="M938" s="8"/>
      <c r="N938" s="7">
        <v>17</v>
      </c>
      <c r="O938" s="7" t="s">
        <v>85</v>
      </c>
      <c r="P938" s="7">
        <v>5</v>
      </c>
      <c r="Q938" s="7" t="s">
        <v>2132</v>
      </c>
      <c r="R938" s="7">
        <v>12250</v>
      </c>
      <c r="S938" s="7" t="s">
        <v>561</v>
      </c>
      <c r="T938" s="7" t="s">
        <v>1406</v>
      </c>
      <c r="AE938" s="7">
        <v>0</v>
      </c>
      <c r="AF938" s="7">
        <v>0</v>
      </c>
      <c r="AG938" s="7">
        <v>0</v>
      </c>
      <c r="AH938" s="7">
        <v>0</v>
      </c>
      <c r="AI938" s="7">
        <v>0</v>
      </c>
      <c r="AJ938" s="7">
        <v>0</v>
      </c>
      <c r="AK938" s="7">
        <v>0</v>
      </c>
      <c r="AL938" s="7">
        <v>0</v>
      </c>
      <c r="AM938" s="7">
        <v>0</v>
      </c>
      <c r="AN938" s="7" t="s">
        <v>120</v>
      </c>
      <c r="AO938" s="7">
        <v>5</v>
      </c>
      <c r="AP938" s="7">
        <v>24500</v>
      </c>
      <c r="AQ938" s="7">
        <v>12250</v>
      </c>
      <c r="AT938" s="7" t="s">
        <v>206</v>
      </c>
      <c r="AU938" s="7">
        <v>1581</v>
      </c>
      <c r="AV938" s="7">
        <v>0</v>
      </c>
      <c r="AW938" s="7">
        <v>0</v>
      </c>
      <c r="AX938" s="7">
        <v>0</v>
      </c>
      <c r="AY938" s="7">
        <v>0</v>
      </c>
    </row>
    <row r="939" spans="1:51" ht="13.5" customHeight="1" x14ac:dyDescent="0.25">
      <c r="A939" s="7" t="s">
        <v>2135</v>
      </c>
      <c r="B939" s="7">
        <v>3000</v>
      </c>
      <c r="C939" s="7" t="s">
        <v>2136</v>
      </c>
      <c r="D939" s="10" t="s">
        <v>120</v>
      </c>
      <c r="E939" s="10" t="s">
        <v>107</v>
      </c>
      <c r="F939" s="11"/>
      <c r="G939" s="11"/>
      <c r="H939" s="11"/>
      <c r="I939" s="11"/>
      <c r="J939" s="11"/>
      <c r="K939" s="11"/>
      <c r="L939" s="11"/>
      <c r="M939" s="8"/>
      <c r="N939" s="7">
        <v>17</v>
      </c>
      <c r="O939" s="7" t="s">
        <v>85</v>
      </c>
      <c r="P939" s="7">
        <v>5</v>
      </c>
      <c r="Q939" s="7" t="s">
        <v>2137</v>
      </c>
      <c r="R939" s="7">
        <v>1500</v>
      </c>
      <c r="S939" s="7" t="s">
        <v>561</v>
      </c>
      <c r="T939" s="7" t="s">
        <v>1406</v>
      </c>
      <c r="AE939" s="7">
        <v>0</v>
      </c>
      <c r="AF939" s="7">
        <v>0</v>
      </c>
      <c r="AG939" s="7">
        <v>0</v>
      </c>
      <c r="AH939" s="7">
        <v>0</v>
      </c>
      <c r="AI939" s="7">
        <v>0</v>
      </c>
      <c r="AJ939" s="7">
        <v>0</v>
      </c>
      <c r="AK939" s="7">
        <v>0</v>
      </c>
      <c r="AL939" s="7">
        <v>0</v>
      </c>
      <c r="AM939" s="7">
        <v>0</v>
      </c>
      <c r="AN939" s="7" t="s">
        <v>120</v>
      </c>
      <c r="AO939" s="7">
        <v>5</v>
      </c>
      <c r="AP939" s="7">
        <v>3000</v>
      </c>
      <c r="AQ939" s="7">
        <v>1500</v>
      </c>
      <c r="AT939" s="7" t="s">
        <v>206</v>
      </c>
      <c r="AU939" s="7">
        <v>1582</v>
      </c>
      <c r="AV939" s="7">
        <v>0</v>
      </c>
      <c r="AW939" s="7">
        <v>0</v>
      </c>
      <c r="AX939" s="7">
        <v>0</v>
      </c>
      <c r="AY939" s="7">
        <v>0</v>
      </c>
    </row>
    <row r="940" spans="1:51" ht="13.5" customHeight="1" x14ac:dyDescent="0.25">
      <c r="A940" s="7" t="s">
        <v>2138</v>
      </c>
      <c r="B940" s="7">
        <v>11000</v>
      </c>
      <c r="C940" s="7" t="s">
        <v>2136</v>
      </c>
      <c r="D940" s="10" t="s">
        <v>120</v>
      </c>
      <c r="E940" s="10" t="s">
        <v>107</v>
      </c>
      <c r="F940" s="11"/>
      <c r="G940" s="11"/>
      <c r="H940" s="11"/>
      <c r="I940" s="11"/>
      <c r="J940" s="11"/>
      <c r="K940" s="11"/>
      <c r="L940" s="11"/>
      <c r="M940" s="8"/>
      <c r="N940" s="7">
        <v>17</v>
      </c>
      <c r="O940" s="7" t="s">
        <v>85</v>
      </c>
      <c r="P940" s="7">
        <v>5</v>
      </c>
      <c r="Q940" s="7" t="s">
        <v>2137</v>
      </c>
      <c r="R940" s="7">
        <v>5500</v>
      </c>
      <c r="S940" s="7" t="s">
        <v>561</v>
      </c>
      <c r="T940" s="7" t="s">
        <v>1406</v>
      </c>
      <c r="AE940" s="7">
        <v>0</v>
      </c>
      <c r="AF940" s="7">
        <v>0</v>
      </c>
      <c r="AG940" s="7">
        <v>0</v>
      </c>
      <c r="AH940" s="7">
        <v>0</v>
      </c>
      <c r="AI940" s="7">
        <v>0</v>
      </c>
      <c r="AJ940" s="7">
        <v>0</v>
      </c>
      <c r="AK940" s="7">
        <v>0</v>
      </c>
      <c r="AL940" s="7">
        <v>0</v>
      </c>
      <c r="AM940" s="7">
        <v>0</v>
      </c>
      <c r="AN940" s="7" t="s">
        <v>120</v>
      </c>
      <c r="AO940" s="7">
        <v>5</v>
      </c>
      <c r="AP940" s="7">
        <v>11000</v>
      </c>
      <c r="AQ940" s="7">
        <v>5500</v>
      </c>
      <c r="AT940" s="7" t="s">
        <v>206</v>
      </c>
      <c r="AU940" s="7">
        <v>1583</v>
      </c>
      <c r="AV940" s="7">
        <v>0</v>
      </c>
      <c r="AW940" s="7">
        <v>0</v>
      </c>
      <c r="AX940" s="7">
        <v>0</v>
      </c>
      <c r="AY940" s="7">
        <v>0</v>
      </c>
    </row>
    <row r="941" spans="1:51" ht="13.5" customHeight="1" x14ac:dyDescent="0.25">
      <c r="A941" s="7" t="s">
        <v>2139</v>
      </c>
      <c r="B941" s="7">
        <v>24500</v>
      </c>
      <c r="C941" s="7" t="s">
        <v>2136</v>
      </c>
      <c r="D941" s="10" t="s">
        <v>120</v>
      </c>
      <c r="E941" s="10" t="s">
        <v>107</v>
      </c>
      <c r="F941" s="11"/>
      <c r="G941" s="11"/>
      <c r="H941" s="11"/>
      <c r="I941" s="11"/>
      <c r="J941" s="11"/>
      <c r="K941" s="11"/>
      <c r="L941" s="11"/>
      <c r="M941" s="8"/>
      <c r="N941" s="7">
        <v>17</v>
      </c>
      <c r="O941" s="7" t="s">
        <v>85</v>
      </c>
      <c r="P941" s="7">
        <v>5</v>
      </c>
      <c r="Q941" s="7" t="s">
        <v>2137</v>
      </c>
      <c r="R941" s="7">
        <v>12250</v>
      </c>
      <c r="S941" s="7" t="s">
        <v>561</v>
      </c>
      <c r="T941" s="7" t="s">
        <v>1406</v>
      </c>
      <c r="AE941" s="7">
        <v>0</v>
      </c>
      <c r="AF941" s="7">
        <v>0</v>
      </c>
      <c r="AG941" s="7">
        <v>0</v>
      </c>
      <c r="AH941" s="7">
        <v>0</v>
      </c>
      <c r="AI941" s="7">
        <v>0</v>
      </c>
      <c r="AJ941" s="7">
        <v>0</v>
      </c>
      <c r="AK941" s="7">
        <v>0</v>
      </c>
      <c r="AL941" s="7">
        <v>0</v>
      </c>
      <c r="AM941" s="7">
        <v>0</v>
      </c>
      <c r="AN941" s="7" t="s">
        <v>120</v>
      </c>
      <c r="AO941" s="7">
        <v>5</v>
      </c>
      <c r="AP941" s="7">
        <v>24500</v>
      </c>
      <c r="AQ941" s="7">
        <v>12250</v>
      </c>
      <c r="AT941" s="7" t="s">
        <v>206</v>
      </c>
      <c r="AU941" s="7">
        <v>1584</v>
      </c>
      <c r="AV941" s="7">
        <v>0</v>
      </c>
      <c r="AW941" s="7">
        <v>0</v>
      </c>
      <c r="AX941" s="7">
        <v>0</v>
      </c>
      <c r="AY941" s="7">
        <v>0</v>
      </c>
    </row>
    <row r="942" spans="1:51" ht="13.5" customHeight="1" x14ac:dyDescent="0.25">
      <c r="A942" s="7" t="s">
        <v>2140</v>
      </c>
      <c r="B942" s="7">
        <v>9000</v>
      </c>
      <c r="C942" s="7" t="s">
        <v>2141</v>
      </c>
      <c r="D942" s="10" t="s">
        <v>120</v>
      </c>
      <c r="E942" s="10" t="s">
        <v>107</v>
      </c>
      <c r="F942" s="11"/>
      <c r="G942" s="11"/>
      <c r="H942" s="11"/>
      <c r="I942" s="11"/>
      <c r="J942" s="11"/>
      <c r="K942" s="11"/>
      <c r="L942" s="11"/>
      <c r="M942" s="8"/>
      <c r="N942" s="7">
        <v>17</v>
      </c>
      <c r="O942" s="7" t="s">
        <v>85</v>
      </c>
      <c r="P942" s="7">
        <v>5</v>
      </c>
      <c r="Q942" s="7" t="s">
        <v>2142</v>
      </c>
      <c r="R942" s="7">
        <v>4500</v>
      </c>
      <c r="S942" s="7" t="s">
        <v>561</v>
      </c>
      <c r="T942" s="7" t="s">
        <v>1406</v>
      </c>
      <c r="AE942" s="7">
        <v>0</v>
      </c>
      <c r="AF942" s="7">
        <v>0</v>
      </c>
      <c r="AG942" s="7">
        <v>0</v>
      </c>
      <c r="AH942" s="7">
        <v>0</v>
      </c>
      <c r="AI942" s="7">
        <v>0</v>
      </c>
      <c r="AJ942" s="7">
        <v>0</v>
      </c>
      <c r="AK942" s="7">
        <v>0</v>
      </c>
      <c r="AL942" s="7">
        <v>0</v>
      </c>
      <c r="AM942" s="7">
        <v>0</v>
      </c>
      <c r="AN942" s="7" t="s">
        <v>120</v>
      </c>
      <c r="AO942" s="7">
        <v>5</v>
      </c>
      <c r="AP942" s="7">
        <v>9000</v>
      </c>
      <c r="AQ942" s="7">
        <v>4500</v>
      </c>
      <c r="AT942" s="7" t="s">
        <v>206</v>
      </c>
      <c r="AU942" s="7">
        <v>1585</v>
      </c>
      <c r="AV942" s="7">
        <v>0</v>
      </c>
      <c r="AW942" s="7">
        <v>0</v>
      </c>
      <c r="AX942" s="7">
        <v>0</v>
      </c>
      <c r="AY942" s="7">
        <v>0</v>
      </c>
    </row>
    <row r="943" spans="1:51" ht="13.5" customHeight="1" x14ac:dyDescent="0.25">
      <c r="A943" s="7" t="s">
        <v>2143</v>
      </c>
      <c r="B943" s="7">
        <v>32500</v>
      </c>
      <c r="C943" s="7" t="s">
        <v>2141</v>
      </c>
      <c r="D943" s="10" t="s">
        <v>120</v>
      </c>
      <c r="E943" s="10" t="s">
        <v>107</v>
      </c>
      <c r="F943" s="11"/>
      <c r="G943" s="11"/>
      <c r="H943" s="11"/>
      <c r="I943" s="11"/>
      <c r="J943" s="11"/>
      <c r="K943" s="11"/>
      <c r="L943" s="11"/>
      <c r="M943" s="8"/>
      <c r="N943" s="7">
        <v>17</v>
      </c>
      <c r="O943" s="7" t="s">
        <v>85</v>
      </c>
      <c r="P943" s="7">
        <v>5</v>
      </c>
      <c r="Q943" s="7" t="s">
        <v>2142</v>
      </c>
      <c r="R943" s="7">
        <v>16250</v>
      </c>
      <c r="S943" s="7" t="s">
        <v>561</v>
      </c>
      <c r="T943" s="7" t="s">
        <v>1406</v>
      </c>
      <c r="AE943" s="7">
        <v>0</v>
      </c>
      <c r="AF943" s="7">
        <v>0</v>
      </c>
      <c r="AG943" s="7">
        <v>0</v>
      </c>
      <c r="AH943" s="7">
        <v>0</v>
      </c>
      <c r="AI943" s="7">
        <v>0</v>
      </c>
      <c r="AJ943" s="7">
        <v>0</v>
      </c>
      <c r="AK943" s="7">
        <v>0</v>
      </c>
      <c r="AL943" s="7">
        <v>0</v>
      </c>
      <c r="AM943" s="7">
        <v>0</v>
      </c>
      <c r="AN943" s="7" t="s">
        <v>120</v>
      </c>
      <c r="AO943" s="7">
        <v>5</v>
      </c>
      <c r="AP943" s="7">
        <v>32500</v>
      </c>
      <c r="AQ943" s="7">
        <v>16250</v>
      </c>
      <c r="AT943" s="7" t="s">
        <v>206</v>
      </c>
      <c r="AU943" s="7">
        <v>1586</v>
      </c>
      <c r="AV943" s="7">
        <v>0</v>
      </c>
      <c r="AW943" s="7">
        <v>0</v>
      </c>
      <c r="AX943" s="7">
        <v>0</v>
      </c>
      <c r="AY943" s="7">
        <v>0</v>
      </c>
    </row>
    <row r="944" spans="1:51" ht="13.5" customHeight="1" x14ac:dyDescent="0.25">
      <c r="A944" s="7" t="s">
        <v>2144</v>
      </c>
      <c r="B944" s="7">
        <v>73000</v>
      </c>
      <c r="C944" s="7" t="s">
        <v>2141</v>
      </c>
      <c r="D944" s="10" t="s">
        <v>120</v>
      </c>
      <c r="E944" s="10" t="s">
        <v>107</v>
      </c>
      <c r="F944" s="11"/>
      <c r="G944" s="11"/>
      <c r="H944" s="11"/>
      <c r="I944" s="11"/>
      <c r="J944" s="11"/>
      <c r="K944" s="11"/>
      <c r="L944" s="11"/>
      <c r="M944" s="8"/>
      <c r="N944" s="7">
        <v>17</v>
      </c>
      <c r="O944" s="7" t="s">
        <v>85</v>
      </c>
      <c r="P944" s="7">
        <v>5</v>
      </c>
      <c r="Q944" s="7" t="s">
        <v>2142</v>
      </c>
      <c r="R944" s="7">
        <v>36500</v>
      </c>
      <c r="S944" s="7" t="s">
        <v>561</v>
      </c>
      <c r="T944" s="7" t="s">
        <v>1406</v>
      </c>
      <c r="AE944" s="7">
        <v>0</v>
      </c>
      <c r="AF944" s="7">
        <v>0</v>
      </c>
      <c r="AG944" s="7">
        <v>0</v>
      </c>
      <c r="AH944" s="7">
        <v>0</v>
      </c>
      <c r="AI944" s="7">
        <v>0</v>
      </c>
      <c r="AJ944" s="7">
        <v>0</v>
      </c>
      <c r="AK944" s="7">
        <v>0</v>
      </c>
      <c r="AL944" s="7">
        <v>0</v>
      </c>
      <c r="AM944" s="7">
        <v>0</v>
      </c>
      <c r="AN944" s="7" t="s">
        <v>120</v>
      </c>
      <c r="AO944" s="7">
        <v>5</v>
      </c>
      <c r="AP944" s="7">
        <v>73000</v>
      </c>
      <c r="AQ944" s="7">
        <v>36500</v>
      </c>
      <c r="AT944" s="7" t="s">
        <v>206</v>
      </c>
      <c r="AU944" s="7">
        <v>1587</v>
      </c>
      <c r="AV944" s="7">
        <v>0</v>
      </c>
      <c r="AW944" s="7">
        <v>0</v>
      </c>
      <c r="AX944" s="7">
        <v>0</v>
      </c>
      <c r="AY944" s="7">
        <v>0</v>
      </c>
    </row>
    <row r="945" spans="1:51" ht="13.5" customHeight="1" x14ac:dyDescent="0.25">
      <c r="A945" s="7" t="s">
        <v>2145</v>
      </c>
      <c r="B945" s="7">
        <v>3000</v>
      </c>
      <c r="C945" s="7" t="s">
        <v>2146</v>
      </c>
      <c r="D945" s="10" t="s">
        <v>120</v>
      </c>
      <c r="E945" s="10" t="s">
        <v>107</v>
      </c>
      <c r="F945" s="11"/>
      <c r="G945" s="11"/>
      <c r="H945" s="11"/>
      <c r="I945" s="11"/>
      <c r="J945" s="11"/>
      <c r="K945" s="11"/>
      <c r="L945" s="11"/>
      <c r="M945" s="8"/>
      <c r="N945" s="7">
        <v>17</v>
      </c>
      <c r="O945" s="7" t="s">
        <v>85</v>
      </c>
      <c r="P945" s="7">
        <v>5</v>
      </c>
      <c r="Q945" s="7" t="s">
        <v>2147</v>
      </c>
      <c r="R945" s="7">
        <v>1500</v>
      </c>
      <c r="S945" s="7" t="s">
        <v>561</v>
      </c>
      <c r="T945" s="7" t="s">
        <v>1406</v>
      </c>
      <c r="AE945" s="7">
        <v>0</v>
      </c>
      <c r="AF945" s="7">
        <v>0</v>
      </c>
      <c r="AG945" s="7">
        <v>0</v>
      </c>
      <c r="AH945" s="7">
        <v>0</v>
      </c>
      <c r="AI945" s="7">
        <v>0</v>
      </c>
      <c r="AJ945" s="7">
        <v>0</v>
      </c>
      <c r="AK945" s="7">
        <v>0</v>
      </c>
      <c r="AL945" s="7">
        <v>0</v>
      </c>
      <c r="AM945" s="7">
        <v>0</v>
      </c>
      <c r="AN945" s="7" t="s">
        <v>120</v>
      </c>
      <c r="AO945" s="7">
        <v>5</v>
      </c>
      <c r="AP945" s="7">
        <v>3000</v>
      </c>
      <c r="AQ945" s="7">
        <v>1500</v>
      </c>
      <c r="AT945" s="7" t="s">
        <v>206</v>
      </c>
      <c r="AU945" s="7">
        <v>1588</v>
      </c>
      <c r="AV945" s="7">
        <v>0</v>
      </c>
      <c r="AW945" s="7">
        <v>0</v>
      </c>
      <c r="AX945" s="7">
        <v>0</v>
      </c>
      <c r="AY945" s="7">
        <v>0</v>
      </c>
    </row>
    <row r="946" spans="1:51" ht="13.5" customHeight="1" x14ac:dyDescent="0.25">
      <c r="A946" s="7" t="s">
        <v>2148</v>
      </c>
      <c r="B946" s="7">
        <v>11000</v>
      </c>
      <c r="C946" s="7" t="s">
        <v>2146</v>
      </c>
      <c r="D946" s="10" t="s">
        <v>120</v>
      </c>
      <c r="E946" s="10" t="s">
        <v>107</v>
      </c>
      <c r="F946" s="11"/>
      <c r="G946" s="11"/>
      <c r="H946" s="11"/>
      <c r="I946" s="11"/>
      <c r="J946" s="11"/>
      <c r="K946" s="11"/>
      <c r="L946" s="11"/>
      <c r="M946" s="8"/>
      <c r="N946" s="7">
        <v>17</v>
      </c>
      <c r="O946" s="7" t="s">
        <v>85</v>
      </c>
      <c r="P946" s="7">
        <v>5</v>
      </c>
      <c r="Q946" s="7" t="s">
        <v>2147</v>
      </c>
      <c r="R946" s="7">
        <v>5500</v>
      </c>
      <c r="S946" s="7" t="s">
        <v>561</v>
      </c>
      <c r="T946" s="7" t="s">
        <v>1406</v>
      </c>
      <c r="AE946" s="7">
        <v>0</v>
      </c>
      <c r="AF946" s="7">
        <v>0</v>
      </c>
      <c r="AG946" s="7">
        <v>0</v>
      </c>
      <c r="AH946" s="7">
        <v>0</v>
      </c>
      <c r="AI946" s="7">
        <v>0</v>
      </c>
      <c r="AJ946" s="7">
        <v>0</v>
      </c>
      <c r="AK946" s="7">
        <v>0</v>
      </c>
      <c r="AL946" s="7">
        <v>0</v>
      </c>
      <c r="AM946" s="7">
        <v>0</v>
      </c>
      <c r="AN946" s="7" t="s">
        <v>120</v>
      </c>
      <c r="AO946" s="7">
        <v>5</v>
      </c>
      <c r="AP946" s="7">
        <v>11000</v>
      </c>
      <c r="AQ946" s="7">
        <v>5500</v>
      </c>
      <c r="AT946" s="7" t="s">
        <v>206</v>
      </c>
      <c r="AU946" s="7">
        <v>1589</v>
      </c>
      <c r="AV946" s="7">
        <v>0</v>
      </c>
      <c r="AW946" s="7">
        <v>0</v>
      </c>
      <c r="AX946" s="7">
        <v>0</v>
      </c>
      <c r="AY946" s="7">
        <v>0</v>
      </c>
    </row>
    <row r="947" spans="1:51" ht="13.5" customHeight="1" x14ac:dyDescent="0.25">
      <c r="A947" s="7" t="s">
        <v>2149</v>
      </c>
      <c r="B947" s="7">
        <v>24500</v>
      </c>
      <c r="C947" s="7" t="s">
        <v>2146</v>
      </c>
      <c r="D947" s="10" t="s">
        <v>120</v>
      </c>
      <c r="E947" s="10" t="s">
        <v>107</v>
      </c>
      <c r="F947" s="11"/>
      <c r="G947" s="11"/>
      <c r="H947" s="11"/>
      <c r="I947" s="11"/>
      <c r="J947" s="11"/>
      <c r="K947" s="11"/>
      <c r="L947" s="11"/>
      <c r="M947" s="8"/>
      <c r="N947" s="7">
        <v>17</v>
      </c>
      <c r="O947" s="7" t="s">
        <v>85</v>
      </c>
      <c r="P947" s="7">
        <v>5</v>
      </c>
      <c r="Q947" s="7" t="s">
        <v>2147</v>
      </c>
      <c r="R947" s="7">
        <v>12250</v>
      </c>
      <c r="S947" s="7" t="s">
        <v>561</v>
      </c>
      <c r="T947" s="7" t="s">
        <v>1406</v>
      </c>
      <c r="AE947" s="7">
        <v>0</v>
      </c>
      <c r="AF947" s="7">
        <v>0</v>
      </c>
      <c r="AG947" s="7">
        <v>0</v>
      </c>
      <c r="AH947" s="7">
        <v>0</v>
      </c>
      <c r="AI947" s="7">
        <v>0</v>
      </c>
      <c r="AJ947" s="7">
        <v>0</v>
      </c>
      <c r="AK947" s="7">
        <v>0</v>
      </c>
      <c r="AL947" s="7">
        <v>0</v>
      </c>
      <c r="AM947" s="7">
        <v>0</v>
      </c>
      <c r="AN947" s="7" t="s">
        <v>120</v>
      </c>
      <c r="AO947" s="7">
        <v>5</v>
      </c>
      <c r="AP947" s="7">
        <v>24500</v>
      </c>
      <c r="AQ947" s="7">
        <v>12250</v>
      </c>
      <c r="AT947" s="7" t="s">
        <v>206</v>
      </c>
      <c r="AU947" s="7">
        <v>1590</v>
      </c>
      <c r="AV947" s="7">
        <v>0</v>
      </c>
      <c r="AW947" s="7">
        <v>0</v>
      </c>
      <c r="AX947" s="7">
        <v>0</v>
      </c>
      <c r="AY947" s="7">
        <v>0</v>
      </c>
    </row>
    <row r="948" spans="1:51" ht="13.5" customHeight="1" x14ac:dyDescent="0.25">
      <c r="A948" s="7" t="s">
        <v>2150</v>
      </c>
      <c r="B948" s="7">
        <v>9000</v>
      </c>
      <c r="C948" s="7" t="s">
        <v>2151</v>
      </c>
      <c r="D948" s="10" t="s">
        <v>120</v>
      </c>
      <c r="E948" s="10" t="s">
        <v>107</v>
      </c>
      <c r="F948" s="11"/>
      <c r="G948" s="11"/>
      <c r="H948" s="11"/>
      <c r="I948" s="11"/>
      <c r="J948" s="11"/>
      <c r="K948" s="11"/>
      <c r="L948" s="11"/>
      <c r="M948" s="8"/>
      <c r="N948" s="7">
        <v>17</v>
      </c>
      <c r="O948" s="7" t="s">
        <v>85</v>
      </c>
      <c r="P948" s="7">
        <v>5</v>
      </c>
      <c r="Q948" s="7" t="s">
        <v>2152</v>
      </c>
      <c r="R948" s="7">
        <v>4500</v>
      </c>
      <c r="S948" s="7" t="s">
        <v>561</v>
      </c>
      <c r="T948" s="7" t="s">
        <v>1406</v>
      </c>
      <c r="AE948" s="7">
        <v>0</v>
      </c>
      <c r="AF948" s="7">
        <v>0</v>
      </c>
      <c r="AG948" s="7">
        <v>0</v>
      </c>
      <c r="AH948" s="7">
        <v>0</v>
      </c>
      <c r="AI948" s="7">
        <v>0</v>
      </c>
      <c r="AJ948" s="7">
        <v>0</v>
      </c>
      <c r="AK948" s="7">
        <v>0</v>
      </c>
      <c r="AL948" s="7">
        <v>0</v>
      </c>
      <c r="AM948" s="7">
        <v>0</v>
      </c>
      <c r="AN948" s="7" t="s">
        <v>120</v>
      </c>
      <c r="AO948" s="7">
        <v>5</v>
      </c>
      <c r="AP948" s="7">
        <v>9000</v>
      </c>
      <c r="AQ948" s="7">
        <v>4500</v>
      </c>
      <c r="AT948" s="7" t="s">
        <v>206</v>
      </c>
      <c r="AU948" s="7">
        <v>1591</v>
      </c>
      <c r="AV948" s="7">
        <v>0</v>
      </c>
      <c r="AW948" s="7">
        <v>0</v>
      </c>
      <c r="AX948" s="7">
        <v>0</v>
      </c>
      <c r="AY948" s="7">
        <v>0</v>
      </c>
    </row>
    <row r="949" spans="1:51" ht="13.5" customHeight="1" x14ac:dyDescent="0.25">
      <c r="A949" s="7" t="s">
        <v>2153</v>
      </c>
      <c r="B949" s="7">
        <v>32500</v>
      </c>
      <c r="C949" s="7" t="s">
        <v>2151</v>
      </c>
      <c r="D949" s="10" t="s">
        <v>120</v>
      </c>
      <c r="E949" s="10" t="s">
        <v>107</v>
      </c>
      <c r="F949" s="11"/>
      <c r="G949" s="11"/>
      <c r="H949" s="11"/>
      <c r="I949" s="11"/>
      <c r="J949" s="11"/>
      <c r="K949" s="11"/>
      <c r="L949" s="11"/>
      <c r="M949" s="8"/>
      <c r="N949" s="7">
        <v>17</v>
      </c>
      <c r="O949" s="7" t="s">
        <v>85</v>
      </c>
      <c r="P949" s="7">
        <v>5</v>
      </c>
      <c r="Q949" s="7" t="s">
        <v>2152</v>
      </c>
      <c r="R949" s="7">
        <v>16250</v>
      </c>
      <c r="S949" s="7" t="s">
        <v>561</v>
      </c>
      <c r="T949" s="7" t="s">
        <v>1406</v>
      </c>
      <c r="AE949" s="7">
        <v>0</v>
      </c>
      <c r="AF949" s="7">
        <v>0</v>
      </c>
      <c r="AG949" s="7">
        <v>0</v>
      </c>
      <c r="AH949" s="7">
        <v>0</v>
      </c>
      <c r="AI949" s="7">
        <v>0</v>
      </c>
      <c r="AJ949" s="7">
        <v>0</v>
      </c>
      <c r="AK949" s="7">
        <v>0</v>
      </c>
      <c r="AL949" s="7">
        <v>0</v>
      </c>
      <c r="AM949" s="7">
        <v>0</v>
      </c>
      <c r="AN949" s="7" t="s">
        <v>120</v>
      </c>
      <c r="AO949" s="7">
        <v>5</v>
      </c>
      <c r="AP949" s="7">
        <v>32500</v>
      </c>
      <c r="AQ949" s="7">
        <v>16250</v>
      </c>
      <c r="AT949" s="7" t="s">
        <v>206</v>
      </c>
      <c r="AU949" s="7">
        <v>1592</v>
      </c>
      <c r="AV949" s="7">
        <v>0</v>
      </c>
      <c r="AW949" s="7">
        <v>0</v>
      </c>
      <c r="AX949" s="7">
        <v>0</v>
      </c>
      <c r="AY949" s="7">
        <v>0</v>
      </c>
    </row>
    <row r="950" spans="1:51" ht="13.5" customHeight="1" x14ac:dyDescent="0.25">
      <c r="A950" s="7" t="s">
        <v>2154</v>
      </c>
      <c r="B950" s="7">
        <v>73000</v>
      </c>
      <c r="C950" s="7" t="s">
        <v>2151</v>
      </c>
      <c r="D950" s="10" t="s">
        <v>120</v>
      </c>
      <c r="E950" s="10" t="s">
        <v>107</v>
      </c>
      <c r="F950" s="11"/>
      <c r="G950" s="11"/>
      <c r="H950" s="11"/>
      <c r="I950" s="11"/>
      <c r="J950" s="11"/>
      <c r="K950" s="11"/>
      <c r="L950" s="11"/>
      <c r="M950" s="8"/>
      <c r="N950" s="7">
        <v>17</v>
      </c>
      <c r="O950" s="7" t="s">
        <v>85</v>
      </c>
      <c r="P950" s="7">
        <v>5</v>
      </c>
      <c r="Q950" s="7" t="s">
        <v>2152</v>
      </c>
      <c r="R950" s="7">
        <v>36500</v>
      </c>
      <c r="S950" s="7" t="s">
        <v>561</v>
      </c>
      <c r="T950" s="7" t="s">
        <v>1406</v>
      </c>
      <c r="AE950" s="7">
        <v>0</v>
      </c>
      <c r="AF950" s="7">
        <v>0</v>
      </c>
      <c r="AG950" s="7">
        <v>0</v>
      </c>
      <c r="AH950" s="7">
        <v>0</v>
      </c>
      <c r="AI950" s="7">
        <v>0</v>
      </c>
      <c r="AJ950" s="7">
        <v>0</v>
      </c>
      <c r="AK950" s="7">
        <v>0</v>
      </c>
      <c r="AL950" s="7">
        <v>0</v>
      </c>
      <c r="AM950" s="7">
        <v>0</v>
      </c>
      <c r="AN950" s="7" t="s">
        <v>120</v>
      </c>
      <c r="AO950" s="7">
        <v>5</v>
      </c>
      <c r="AP950" s="7">
        <v>73000</v>
      </c>
      <c r="AQ950" s="7">
        <v>36500</v>
      </c>
      <c r="AT950" s="7" t="s">
        <v>206</v>
      </c>
      <c r="AU950" s="7">
        <v>1593</v>
      </c>
      <c r="AV950" s="7">
        <v>0</v>
      </c>
      <c r="AW950" s="7">
        <v>0</v>
      </c>
      <c r="AX950" s="7">
        <v>0</v>
      </c>
      <c r="AY950" s="7">
        <v>0</v>
      </c>
    </row>
    <row r="951" spans="1:51" ht="13.5" customHeight="1" x14ac:dyDescent="0.25">
      <c r="A951" s="7" t="s">
        <v>2155</v>
      </c>
      <c r="B951" s="7">
        <v>9000</v>
      </c>
      <c r="C951" s="7" t="s">
        <v>2156</v>
      </c>
      <c r="D951" s="10" t="s">
        <v>120</v>
      </c>
      <c r="E951" s="10" t="s">
        <v>107</v>
      </c>
      <c r="F951" s="11"/>
      <c r="G951" s="11"/>
      <c r="H951" s="11"/>
      <c r="I951" s="11"/>
      <c r="J951" s="11"/>
      <c r="K951" s="11"/>
      <c r="L951" s="11"/>
      <c r="M951" s="8"/>
      <c r="N951" s="7">
        <v>17</v>
      </c>
      <c r="O951" s="7" t="s">
        <v>85</v>
      </c>
      <c r="P951" s="7">
        <v>5</v>
      </c>
      <c r="Q951" s="7" t="s">
        <v>2157</v>
      </c>
      <c r="R951" s="7">
        <v>4500</v>
      </c>
      <c r="S951" s="7" t="s">
        <v>561</v>
      </c>
      <c r="T951" s="7" t="s">
        <v>1406</v>
      </c>
      <c r="AE951" s="7">
        <v>0</v>
      </c>
      <c r="AF951" s="7">
        <v>0</v>
      </c>
      <c r="AG951" s="7">
        <v>0</v>
      </c>
      <c r="AH951" s="7">
        <v>0</v>
      </c>
      <c r="AI951" s="7">
        <v>0</v>
      </c>
      <c r="AJ951" s="7">
        <v>0</v>
      </c>
      <c r="AK951" s="7">
        <v>0</v>
      </c>
      <c r="AL951" s="7">
        <v>0</v>
      </c>
      <c r="AM951" s="7">
        <v>0</v>
      </c>
      <c r="AN951" s="7" t="s">
        <v>120</v>
      </c>
      <c r="AO951" s="7">
        <v>5</v>
      </c>
      <c r="AP951" s="7">
        <v>9000</v>
      </c>
      <c r="AQ951" s="7">
        <v>4500</v>
      </c>
      <c r="AT951" s="7" t="s">
        <v>206</v>
      </c>
      <c r="AU951" s="7">
        <v>1594</v>
      </c>
      <c r="AV951" s="7">
        <v>0</v>
      </c>
      <c r="AW951" s="7">
        <v>0</v>
      </c>
      <c r="AX951" s="7">
        <v>0</v>
      </c>
      <c r="AY951" s="7">
        <v>0</v>
      </c>
    </row>
    <row r="952" spans="1:51" ht="13.5" customHeight="1" x14ac:dyDescent="0.25">
      <c r="A952" s="7" t="s">
        <v>2158</v>
      </c>
      <c r="B952" s="7">
        <v>32500</v>
      </c>
      <c r="C952" s="7" t="s">
        <v>2156</v>
      </c>
      <c r="D952" s="10" t="s">
        <v>120</v>
      </c>
      <c r="E952" s="10" t="s">
        <v>107</v>
      </c>
      <c r="F952" s="11"/>
      <c r="G952" s="11"/>
      <c r="H952" s="11"/>
      <c r="I952" s="11"/>
      <c r="J952" s="11"/>
      <c r="K952" s="11"/>
      <c r="L952" s="11"/>
      <c r="M952" s="8"/>
      <c r="N952" s="7">
        <v>17</v>
      </c>
      <c r="O952" s="7" t="s">
        <v>85</v>
      </c>
      <c r="P952" s="7">
        <v>5</v>
      </c>
      <c r="Q952" s="7" t="s">
        <v>2157</v>
      </c>
      <c r="R952" s="7">
        <v>16250</v>
      </c>
      <c r="S952" s="7" t="s">
        <v>561</v>
      </c>
      <c r="T952" s="7" t="s">
        <v>1406</v>
      </c>
      <c r="AE952" s="7">
        <v>0</v>
      </c>
      <c r="AF952" s="7">
        <v>0</v>
      </c>
      <c r="AG952" s="7">
        <v>0</v>
      </c>
      <c r="AH952" s="7">
        <v>0</v>
      </c>
      <c r="AI952" s="7">
        <v>0</v>
      </c>
      <c r="AJ952" s="7">
        <v>0</v>
      </c>
      <c r="AK952" s="7">
        <v>0</v>
      </c>
      <c r="AL952" s="7">
        <v>0</v>
      </c>
      <c r="AM952" s="7">
        <v>0</v>
      </c>
      <c r="AN952" s="7" t="s">
        <v>120</v>
      </c>
      <c r="AO952" s="7">
        <v>5</v>
      </c>
      <c r="AP952" s="7">
        <v>32500</v>
      </c>
      <c r="AQ952" s="7">
        <v>16250</v>
      </c>
      <c r="AT952" s="7" t="s">
        <v>206</v>
      </c>
      <c r="AU952" s="7">
        <v>1595</v>
      </c>
      <c r="AV952" s="7">
        <v>0</v>
      </c>
      <c r="AW952" s="7">
        <v>0</v>
      </c>
      <c r="AX952" s="7">
        <v>0</v>
      </c>
      <c r="AY952" s="7">
        <v>0</v>
      </c>
    </row>
    <row r="953" spans="1:51" ht="13.5" customHeight="1" x14ac:dyDescent="0.25">
      <c r="A953" s="7" t="s">
        <v>2159</v>
      </c>
      <c r="B953" s="7">
        <v>73000</v>
      </c>
      <c r="C953" s="7" t="s">
        <v>2156</v>
      </c>
      <c r="D953" s="10" t="s">
        <v>120</v>
      </c>
      <c r="E953" s="10" t="s">
        <v>107</v>
      </c>
      <c r="F953" s="11"/>
      <c r="G953" s="11"/>
      <c r="H953" s="11"/>
      <c r="I953" s="11"/>
      <c r="J953" s="11"/>
      <c r="K953" s="11"/>
      <c r="L953" s="11"/>
      <c r="M953" s="8"/>
      <c r="N953" s="7">
        <v>17</v>
      </c>
      <c r="O953" s="7" t="s">
        <v>85</v>
      </c>
      <c r="P953" s="7">
        <v>5</v>
      </c>
      <c r="Q953" s="7" t="s">
        <v>2157</v>
      </c>
      <c r="R953" s="7">
        <v>36500</v>
      </c>
      <c r="S953" s="7" t="s">
        <v>561</v>
      </c>
      <c r="T953" s="7" t="s">
        <v>1406</v>
      </c>
      <c r="AE953" s="7">
        <v>0</v>
      </c>
      <c r="AF953" s="7">
        <v>0</v>
      </c>
      <c r="AG953" s="7">
        <v>0</v>
      </c>
      <c r="AH953" s="7">
        <v>0</v>
      </c>
      <c r="AI953" s="7">
        <v>0</v>
      </c>
      <c r="AJ953" s="7">
        <v>0</v>
      </c>
      <c r="AK953" s="7">
        <v>0</v>
      </c>
      <c r="AL953" s="7">
        <v>0</v>
      </c>
      <c r="AM953" s="7">
        <v>0</v>
      </c>
      <c r="AN953" s="7" t="s">
        <v>120</v>
      </c>
      <c r="AO953" s="7">
        <v>5</v>
      </c>
      <c r="AP953" s="7">
        <v>73000</v>
      </c>
      <c r="AQ953" s="7">
        <v>36500</v>
      </c>
      <c r="AT953" s="7" t="s">
        <v>206</v>
      </c>
      <c r="AU953" s="7">
        <v>1596</v>
      </c>
      <c r="AV953" s="7">
        <v>0</v>
      </c>
      <c r="AW953" s="7">
        <v>0</v>
      </c>
      <c r="AX953" s="7">
        <v>0</v>
      </c>
      <c r="AY953" s="7">
        <v>0</v>
      </c>
    </row>
    <row r="954" spans="1:51" ht="13.5" customHeight="1" x14ac:dyDescent="0.25">
      <c r="A954" s="7" t="s">
        <v>2160</v>
      </c>
      <c r="B954" s="7">
        <v>9000</v>
      </c>
      <c r="C954" s="7" t="s">
        <v>2161</v>
      </c>
      <c r="D954" s="10" t="s">
        <v>120</v>
      </c>
      <c r="E954" s="10" t="s">
        <v>107</v>
      </c>
      <c r="F954" s="11"/>
      <c r="G954" s="11"/>
      <c r="H954" s="11"/>
      <c r="I954" s="11"/>
      <c r="J954" s="11"/>
      <c r="K954" s="11"/>
      <c r="L954" s="11"/>
      <c r="M954" s="8"/>
      <c r="N954" s="7">
        <v>17</v>
      </c>
      <c r="O954" s="7" t="s">
        <v>85</v>
      </c>
      <c r="P954" s="7">
        <v>5</v>
      </c>
      <c r="Q954" s="7" t="s">
        <v>2162</v>
      </c>
      <c r="R954" s="7">
        <v>4500</v>
      </c>
      <c r="S954" s="7" t="s">
        <v>561</v>
      </c>
      <c r="T954" s="7" t="s">
        <v>1406</v>
      </c>
      <c r="AE954" s="7">
        <v>0</v>
      </c>
      <c r="AF954" s="7">
        <v>0</v>
      </c>
      <c r="AG954" s="7">
        <v>0</v>
      </c>
      <c r="AH954" s="7">
        <v>0</v>
      </c>
      <c r="AI954" s="7">
        <v>0</v>
      </c>
      <c r="AJ954" s="7">
        <v>0</v>
      </c>
      <c r="AK954" s="7">
        <v>0</v>
      </c>
      <c r="AL954" s="7">
        <v>0</v>
      </c>
      <c r="AM954" s="7">
        <v>0</v>
      </c>
      <c r="AN954" s="7" t="s">
        <v>120</v>
      </c>
      <c r="AO954" s="7">
        <v>5</v>
      </c>
      <c r="AP954" s="7">
        <v>9000</v>
      </c>
      <c r="AQ954" s="7">
        <v>4500</v>
      </c>
      <c r="AT954" s="7" t="s">
        <v>206</v>
      </c>
      <c r="AU954" s="7">
        <v>1597</v>
      </c>
      <c r="AV954" s="7">
        <v>0</v>
      </c>
      <c r="AW954" s="7">
        <v>0</v>
      </c>
      <c r="AX954" s="7">
        <v>0</v>
      </c>
      <c r="AY954" s="7">
        <v>0</v>
      </c>
    </row>
    <row r="955" spans="1:51" ht="13.5" customHeight="1" x14ac:dyDescent="0.25">
      <c r="A955" s="7" t="s">
        <v>2163</v>
      </c>
      <c r="B955" s="7">
        <v>32500</v>
      </c>
      <c r="C955" s="7" t="s">
        <v>2161</v>
      </c>
      <c r="D955" s="10" t="s">
        <v>120</v>
      </c>
      <c r="E955" s="10" t="s">
        <v>107</v>
      </c>
      <c r="F955" s="11"/>
      <c r="G955" s="11"/>
      <c r="H955" s="11"/>
      <c r="I955" s="11"/>
      <c r="J955" s="11"/>
      <c r="K955" s="11"/>
      <c r="L955" s="11"/>
      <c r="M955" s="8"/>
      <c r="N955" s="7">
        <v>17</v>
      </c>
      <c r="O955" s="7" t="s">
        <v>85</v>
      </c>
      <c r="P955" s="7">
        <v>5</v>
      </c>
      <c r="Q955" s="7" t="s">
        <v>2162</v>
      </c>
      <c r="R955" s="7">
        <v>16250</v>
      </c>
      <c r="S955" s="7" t="s">
        <v>561</v>
      </c>
      <c r="T955" s="7" t="s">
        <v>1406</v>
      </c>
      <c r="AE955" s="7">
        <v>0</v>
      </c>
      <c r="AF955" s="7">
        <v>0</v>
      </c>
      <c r="AG955" s="7">
        <v>0</v>
      </c>
      <c r="AH955" s="7">
        <v>0</v>
      </c>
      <c r="AI955" s="7">
        <v>0</v>
      </c>
      <c r="AJ955" s="7">
        <v>0</v>
      </c>
      <c r="AK955" s="7">
        <v>0</v>
      </c>
      <c r="AL955" s="7">
        <v>0</v>
      </c>
      <c r="AM955" s="7">
        <v>0</v>
      </c>
      <c r="AN955" s="7" t="s">
        <v>120</v>
      </c>
      <c r="AO955" s="7">
        <v>5</v>
      </c>
      <c r="AP955" s="7">
        <v>32500</v>
      </c>
      <c r="AQ955" s="7">
        <v>16250</v>
      </c>
      <c r="AT955" s="7" t="s">
        <v>206</v>
      </c>
      <c r="AU955" s="7">
        <v>1598</v>
      </c>
      <c r="AV955" s="7">
        <v>0</v>
      </c>
      <c r="AW955" s="7">
        <v>0</v>
      </c>
      <c r="AX955" s="7">
        <v>0</v>
      </c>
      <c r="AY955" s="7">
        <v>0</v>
      </c>
    </row>
    <row r="956" spans="1:51" ht="13.5" customHeight="1" x14ac:dyDescent="0.25">
      <c r="A956" s="7" t="s">
        <v>2164</v>
      </c>
      <c r="B956" s="7">
        <v>73000</v>
      </c>
      <c r="C956" s="7" t="s">
        <v>2161</v>
      </c>
      <c r="D956" s="10" t="s">
        <v>120</v>
      </c>
      <c r="E956" s="10" t="s">
        <v>107</v>
      </c>
      <c r="F956" s="11"/>
      <c r="G956" s="11"/>
      <c r="H956" s="11"/>
      <c r="I956" s="11"/>
      <c r="J956" s="11"/>
      <c r="K956" s="11"/>
      <c r="L956" s="11"/>
      <c r="M956" s="8"/>
      <c r="N956" s="7">
        <v>17</v>
      </c>
      <c r="O956" s="7" t="s">
        <v>85</v>
      </c>
      <c r="P956" s="7">
        <v>5</v>
      </c>
      <c r="Q956" s="7" t="s">
        <v>2162</v>
      </c>
      <c r="R956" s="7">
        <v>36500</v>
      </c>
      <c r="S956" s="7" t="s">
        <v>561</v>
      </c>
      <c r="T956" s="7" t="s">
        <v>1406</v>
      </c>
      <c r="AE956" s="7">
        <v>0</v>
      </c>
      <c r="AF956" s="7">
        <v>0</v>
      </c>
      <c r="AG956" s="7">
        <v>0</v>
      </c>
      <c r="AH956" s="7">
        <v>0</v>
      </c>
      <c r="AI956" s="7">
        <v>0</v>
      </c>
      <c r="AJ956" s="7">
        <v>0</v>
      </c>
      <c r="AK956" s="7">
        <v>0</v>
      </c>
      <c r="AL956" s="7">
        <v>0</v>
      </c>
      <c r="AM956" s="7">
        <v>0</v>
      </c>
      <c r="AN956" s="7" t="s">
        <v>120</v>
      </c>
      <c r="AO956" s="7">
        <v>5</v>
      </c>
      <c r="AP956" s="7">
        <v>73000</v>
      </c>
      <c r="AQ956" s="7">
        <v>36500</v>
      </c>
      <c r="AT956" s="7" t="s">
        <v>206</v>
      </c>
      <c r="AU956" s="7">
        <v>1599</v>
      </c>
      <c r="AV956" s="7">
        <v>0</v>
      </c>
      <c r="AW956" s="7">
        <v>0</v>
      </c>
      <c r="AX956" s="7">
        <v>0</v>
      </c>
      <c r="AY956" s="7">
        <v>0</v>
      </c>
    </row>
    <row r="957" spans="1:51" ht="13.5" customHeight="1" x14ac:dyDescent="0.25">
      <c r="A957" s="7" t="s">
        <v>2165</v>
      </c>
      <c r="B957" s="7">
        <v>3000</v>
      </c>
      <c r="C957" s="7" t="s">
        <v>2166</v>
      </c>
      <c r="D957" s="10" t="s">
        <v>120</v>
      </c>
      <c r="E957" s="10" t="s">
        <v>107</v>
      </c>
      <c r="F957" s="11"/>
      <c r="G957" s="11"/>
      <c r="H957" s="11"/>
      <c r="I957" s="11"/>
      <c r="J957" s="11"/>
      <c r="K957" s="11"/>
      <c r="L957" s="11"/>
      <c r="M957" s="8"/>
      <c r="N957" s="7">
        <v>17</v>
      </c>
      <c r="O957" s="7" t="s">
        <v>85</v>
      </c>
      <c r="P957" s="7">
        <v>5</v>
      </c>
      <c r="Q957" s="7" t="s">
        <v>2167</v>
      </c>
      <c r="R957" s="7">
        <v>1500</v>
      </c>
      <c r="S957" s="7" t="s">
        <v>561</v>
      </c>
      <c r="T957" s="7" t="s">
        <v>1406</v>
      </c>
      <c r="AE957" s="7">
        <v>0</v>
      </c>
      <c r="AF957" s="7">
        <v>0</v>
      </c>
      <c r="AG957" s="7">
        <v>0</v>
      </c>
      <c r="AH957" s="7">
        <v>0</v>
      </c>
      <c r="AI957" s="7">
        <v>0</v>
      </c>
      <c r="AJ957" s="7">
        <v>0</v>
      </c>
      <c r="AK957" s="7">
        <v>0</v>
      </c>
      <c r="AL957" s="7">
        <v>0</v>
      </c>
      <c r="AM957" s="7">
        <v>0</v>
      </c>
      <c r="AN957" s="7" t="s">
        <v>120</v>
      </c>
      <c r="AO957" s="7">
        <v>5</v>
      </c>
      <c r="AP957" s="7">
        <v>3000</v>
      </c>
      <c r="AQ957" s="7">
        <v>1500</v>
      </c>
      <c r="AT957" s="7" t="s">
        <v>206</v>
      </c>
      <c r="AU957" s="7">
        <v>1600</v>
      </c>
      <c r="AV957" s="7">
        <v>0</v>
      </c>
      <c r="AW957" s="7">
        <v>0</v>
      </c>
      <c r="AX957" s="7">
        <v>0</v>
      </c>
      <c r="AY957" s="7">
        <v>0</v>
      </c>
    </row>
    <row r="958" spans="1:51" ht="13.5" customHeight="1" x14ac:dyDescent="0.25">
      <c r="A958" s="7" t="s">
        <v>2168</v>
      </c>
      <c r="B958" s="7">
        <v>11000</v>
      </c>
      <c r="C958" s="7" t="s">
        <v>2166</v>
      </c>
      <c r="D958" s="10" t="s">
        <v>120</v>
      </c>
      <c r="E958" s="10" t="s">
        <v>107</v>
      </c>
      <c r="F958" s="11"/>
      <c r="G958" s="11"/>
      <c r="H958" s="11"/>
      <c r="I958" s="11"/>
      <c r="J958" s="11"/>
      <c r="K958" s="11"/>
      <c r="L958" s="11"/>
      <c r="M958" s="8"/>
      <c r="N958" s="7">
        <v>17</v>
      </c>
      <c r="O958" s="7" t="s">
        <v>85</v>
      </c>
      <c r="P958" s="7">
        <v>5</v>
      </c>
      <c r="Q958" s="7" t="s">
        <v>2167</v>
      </c>
      <c r="R958" s="7">
        <v>5500</v>
      </c>
      <c r="S958" s="7" t="s">
        <v>561</v>
      </c>
      <c r="T958" s="7" t="s">
        <v>1406</v>
      </c>
      <c r="AE958" s="7">
        <v>0</v>
      </c>
      <c r="AF958" s="7">
        <v>0</v>
      </c>
      <c r="AG958" s="7">
        <v>0</v>
      </c>
      <c r="AH958" s="7">
        <v>0</v>
      </c>
      <c r="AI958" s="7">
        <v>0</v>
      </c>
      <c r="AJ958" s="7">
        <v>0</v>
      </c>
      <c r="AK958" s="7">
        <v>0</v>
      </c>
      <c r="AL958" s="7">
        <v>0</v>
      </c>
      <c r="AM958" s="7">
        <v>0</v>
      </c>
      <c r="AN958" s="7" t="s">
        <v>120</v>
      </c>
      <c r="AO958" s="7">
        <v>5</v>
      </c>
      <c r="AP958" s="7">
        <v>11000</v>
      </c>
      <c r="AQ958" s="7">
        <v>5500</v>
      </c>
      <c r="AT958" s="7" t="s">
        <v>206</v>
      </c>
      <c r="AU958" s="7">
        <v>1601</v>
      </c>
      <c r="AV958" s="7">
        <v>0</v>
      </c>
      <c r="AW958" s="7">
        <v>0</v>
      </c>
      <c r="AX958" s="7">
        <v>0</v>
      </c>
      <c r="AY958" s="7">
        <v>0</v>
      </c>
    </row>
    <row r="959" spans="1:51" ht="13.5" customHeight="1" x14ac:dyDescent="0.25">
      <c r="A959" s="7" t="s">
        <v>2169</v>
      </c>
      <c r="B959" s="7">
        <v>24500</v>
      </c>
      <c r="C959" s="7" t="s">
        <v>2166</v>
      </c>
      <c r="D959" s="10" t="s">
        <v>120</v>
      </c>
      <c r="E959" s="10" t="s">
        <v>107</v>
      </c>
      <c r="F959" s="11"/>
      <c r="G959" s="11"/>
      <c r="H959" s="11"/>
      <c r="I959" s="11"/>
      <c r="J959" s="11"/>
      <c r="K959" s="11"/>
      <c r="L959" s="11"/>
      <c r="M959" s="8"/>
      <c r="N959" s="7">
        <v>17</v>
      </c>
      <c r="O959" s="7" t="s">
        <v>85</v>
      </c>
      <c r="P959" s="7">
        <v>5</v>
      </c>
      <c r="Q959" s="7" t="s">
        <v>2167</v>
      </c>
      <c r="R959" s="7">
        <v>12250</v>
      </c>
      <c r="S959" s="7" t="s">
        <v>561</v>
      </c>
      <c r="T959" s="7" t="s">
        <v>1406</v>
      </c>
      <c r="AE959" s="7">
        <v>0</v>
      </c>
      <c r="AF959" s="7">
        <v>0</v>
      </c>
      <c r="AG959" s="7">
        <v>0</v>
      </c>
      <c r="AH959" s="7">
        <v>0</v>
      </c>
      <c r="AI959" s="7">
        <v>0</v>
      </c>
      <c r="AJ959" s="7">
        <v>0</v>
      </c>
      <c r="AK959" s="7">
        <v>0</v>
      </c>
      <c r="AL959" s="7">
        <v>0</v>
      </c>
      <c r="AM959" s="7">
        <v>0</v>
      </c>
      <c r="AN959" s="7" t="s">
        <v>120</v>
      </c>
      <c r="AO959" s="7">
        <v>5</v>
      </c>
      <c r="AP959" s="7">
        <v>24500</v>
      </c>
      <c r="AQ959" s="7">
        <v>12250</v>
      </c>
      <c r="AT959" s="7" t="s">
        <v>206</v>
      </c>
      <c r="AU959" s="7">
        <v>1602</v>
      </c>
      <c r="AV959" s="7">
        <v>0</v>
      </c>
      <c r="AW959" s="7">
        <v>0</v>
      </c>
      <c r="AX959" s="7">
        <v>0</v>
      </c>
      <c r="AY959" s="7">
        <v>0</v>
      </c>
    </row>
    <row r="960" spans="1:51" ht="13.5" customHeight="1" x14ac:dyDescent="0.25">
      <c r="A960" s="7" t="s">
        <v>2170</v>
      </c>
      <c r="B960" s="8"/>
      <c r="C960" s="8"/>
      <c r="D960" s="7" t="s">
        <v>91</v>
      </c>
      <c r="E960" s="7" t="s">
        <v>92</v>
      </c>
      <c r="F960" s="8"/>
      <c r="G960" s="8"/>
      <c r="H960" s="8"/>
      <c r="I960" s="8"/>
      <c r="J960" s="8"/>
      <c r="K960" s="8"/>
      <c r="L960" s="8"/>
      <c r="M960" s="8"/>
      <c r="N960" s="7">
        <v>11</v>
      </c>
      <c r="O960" s="7" t="s">
        <v>85</v>
      </c>
      <c r="P960" s="7">
        <v>5</v>
      </c>
      <c r="Q960" s="7" t="s">
        <v>2171</v>
      </c>
      <c r="R960" s="7">
        <v>24900</v>
      </c>
      <c r="S960" s="7" t="s">
        <v>444</v>
      </c>
      <c r="T960" s="7" t="s">
        <v>1406</v>
      </c>
      <c r="AE960" s="7">
        <v>0</v>
      </c>
      <c r="AF960" s="7">
        <v>0</v>
      </c>
      <c r="AG960" s="7">
        <v>0</v>
      </c>
      <c r="AH960" s="7">
        <v>0</v>
      </c>
      <c r="AI960" s="7">
        <v>0</v>
      </c>
      <c r="AJ960" s="7">
        <v>0</v>
      </c>
      <c r="AK960" s="7">
        <v>0</v>
      </c>
      <c r="AL960" s="7">
        <v>0</v>
      </c>
      <c r="AM960" s="7">
        <v>1</v>
      </c>
      <c r="AN960" s="7" t="s">
        <v>91</v>
      </c>
      <c r="AO960" s="7">
        <v>5</v>
      </c>
      <c r="AP960" s="7">
        <v>49800</v>
      </c>
      <c r="AQ960" s="7">
        <v>24900</v>
      </c>
      <c r="AT960" s="7" t="s">
        <v>206</v>
      </c>
      <c r="AU960" s="7">
        <v>1603</v>
      </c>
      <c r="AV960" s="7">
        <v>0</v>
      </c>
      <c r="AW960" s="7">
        <v>0</v>
      </c>
      <c r="AX960" s="7">
        <v>0</v>
      </c>
      <c r="AY960" s="7">
        <v>0</v>
      </c>
    </row>
    <row r="961" spans="1:51" ht="13.5" customHeight="1" x14ac:dyDescent="0.25">
      <c r="A961" s="7" t="s">
        <v>2172</v>
      </c>
      <c r="B961" s="8"/>
      <c r="C961" s="8"/>
      <c r="D961" s="7" t="s">
        <v>91</v>
      </c>
      <c r="E961" s="7" t="s">
        <v>157</v>
      </c>
      <c r="F961" s="8"/>
      <c r="G961" s="8"/>
      <c r="H961" s="8"/>
      <c r="I961" s="8"/>
      <c r="J961" s="8"/>
      <c r="K961" s="8"/>
      <c r="L961" s="8"/>
      <c r="M961" s="8"/>
      <c r="N961" s="7">
        <v>8</v>
      </c>
      <c r="O961" s="7" t="s">
        <v>85</v>
      </c>
      <c r="P961" s="7">
        <v>5</v>
      </c>
      <c r="Q961" s="7" t="s">
        <v>2173</v>
      </c>
      <c r="R961" s="7">
        <v>14800</v>
      </c>
      <c r="S961" s="7" t="s">
        <v>444</v>
      </c>
      <c r="T961" s="7" t="s">
        <v>1406</v>
      </c>
      <c r="AE961" s="7">
        <v>0</v>
      </c>
      <c r="AF961" s="7">
        <v>0</v>
      </c>
      <c r="AG961" s="7">
        <v>0</v>
      </c>
      <c r="AH961" s="7">
        <v>0</v>
      </c>
      <c r="AI961" s="7">
        <v>0</v>
      </c>
      <c r="AJ961" s="7">
        <v>0</v>
      </c>
      <c r="AK961" s="7">
        <v>1</v>
      </c>
      <c r="AL961" s="7">
        <v>0</v>
      </c>
      <c r="AM961" s="7">
        <v>0</v>
      </c>
      <c r="AN961" s="7" t="s">
        <v>91</v>
      </c>
      <c r="AO961" s="7">
        <v>5</v>
      </c>
      <c r="AP961" s="7">
        <v>29600</v>
      </c>
      <c r="AQ961" s="7">
        <v>14800</v>
      </c>
      <c r="AT961" s="7" t="s">
        <v>206</v>
      </c>
      <c r="AU961" s="7">
        <v>1604</v>
      </c>
      <c r="AV961" s="7">
        <v>0</v>
      </c>
      <c r="AW961" s="7">
        <v>0</v>
      </c>
      <c r="AX961" s="7">
        <v>0</v>
      </c>
      <c r="AY961" s="7">
        <v>0</v>
      </c>
    </row>
    <row r="962" spans="1:51" ht="13.5" customHeight="1" x14ac:dyDescent="0.25">
      <c r="A962" s="7" t="s">
        <v>2174</v>
      </c>
      <c r="B962" s="8"/>
      <c r="C962" s="8"/>
      <c r="D962" s="7" t="s">
        <v>120</v>
      </c>
      <c r="E962" s="7" t="s">
        <v>92</v>
      </c>
      <c r="F962" s="8"/>
      <c r="G962" s="8"/>
      <c r="H962" s="8"/>
      <c r="I962" s="8"/>
      <c r="J962" s="8"/>
      <c r="K962" s="8"/>
      <c r="L962" s="8"/>
      <c r="M962" s="8"/>
      <c r="N962" s="7">
        <v>13</v>
      </c>
      <c r="O962" s="7" t="s">
        <v>85</v>
      </c>
      <c r="P962" s="7">
        <v>7</v>
      </c>
      <c r="Q962" s="7" t="s">
        <v>2175</v>
      </c>
      <c r="R962" s="7">
        <v>40500</v>
      </c>
      <c r="S962" s="7" t="s">
        <v>444</v>
      </c>
      <c r="T962" s="7" t="s">
        <v>1406</v>
      </c>
      <c r="AE962" s="7">
        <v>0</v>
      </c>
      <c r="AF962" s="7">
        <v>0</v>
      </c>
      <c r="AG962" s="7">
        <v>0</v>
      </c>
      <c r="AH962" s="7">
        <v>0</v>
      </c>
      <c r="AI962" s="7">
        <v>0</v>
      </c>
      <c r="AJ962" s="7">
        <v>0</v>
      </c>
      <c r="AK962" s="7">
        <v>0</v>
      </c>
      <c r="AL962" s="7">
        <v>0</v>
      </c>
      <c r="AM962" s="7">
        <v>1</v>
      </c>
      <c r="AN962" s="7" t="s">
        <v>120</v>
      </c>
      <c r="AO962" s="7">
        <v>7</v>
      </c>
      <c r="AP962" s="7">
        <v>81000</v>
      </c>
      <c r="AQ962" s="7">
        <v>40500</v>
      </c>
      <c r="AT962" s="7" t="s">
        <v>206</v>
      </c>
      <c r="AU962" s="7">
        <v>1605</v>
      </c>
      <c r="AV962" s="7">
        <v>0</v>
      </c>
      <c r="AW962" s="7">
        <v>0</v>
      </c>
      <c r="AX962" s="7">
        <v>0</v>
      </c>
      <c r="AY962" s="7">
        <v>0</v>
      </c>
    </row>
    <row r="963" spans="1:51" ht="13.5" customHeight="1" x14ac:dyDescent="0.25">
      <c r="A963" s="7" t="s">
        <v>2176</v>
      </c>
      <c r="B963" s="8"/>
      <c r="C963" s="8"/>
      <c r="D963" s="7" t="s">
        <v>91</v>
      </c>
      <c r="E963" s="7" t="s">
        <v>129</v>
      </c>
      <c r="F963" s="8"/>
      <c r="G963" s="8"/>
      <c r="H963" s="8"/>
      <c r="I963" s="8"/>
      <c r="J963" s="8"/>
      <c r="K963" s="8"/>
      <c r="L963" s="8"/>
      <c r="M963" s="8"/>
      <c r="N963" s="7">
        <v>8</v>
      </c>
      <c r="O963" s="7" t="s">
        <v>85</v>
      </c>
      <c r="P963" s="7">
        <v>5</v>
      </c>
      <c r="Q963" s="7" t="s">
        <v>2177</v>
      </c>
      <c r="R963" s="7">
        <v>16000</v>
      </c>
      <c r="S963" s="7" t="s">
        <v>444</v>
      </c>
      <c r="T963" s="7" t="s">
        <v>1406</v>
      </c>
      <c r="AE963" s="7">
        <v>0</v>
      </c>
      <c r="AF963" s="7">
        <v>0</v>
      </c>
      <c r="AG963" s="7">
        <v>0</v>
      </c>
      <c r="AH963" s="7">
        <v>0</v>
      </c>
      <c r="AI963" s="7">
        <v>0</v>
      </c>
      <c r="AJ963" s="7">
        <v>1</v>
      </c>
      <c r="AK963" s="7">
        <v>0</v>
      </c>
      <c r="AL963" s="7">
        <v>0</v>
      </c>
      <c r="AM963" s="7">
        <v>0</v>
      </c>
      <c r="AN963" s="7" t="s">
        <v>91</v>
      </c>
      <c r="AO963" s="7">
        <v>5</v>
      </c>
      <c r="AP963" s="7">
        <v>32000</v>
      </c>
      <c r="AQ963" s="7">
        <v>16000</v>
      </c>
      <c r="AT963" s="7" t="s">
        <v>206</v>
      </c>
      <c r="AU963" s="7">
        <v>1606</v>
      </c>
      <c r="AV963" s="7">
        <v>0</v>
      </c>
      <c r="AW963" s="7">
        <v>0</v>
      </c>
      <c r="AX963" s="7">
        <v>0</v>
      </c>
      <c r="AY963" s="7">
        <v>0</v>
      </c>
    </row>
    <row r="964" spans="1:51" ht="13.5" customHeight="1" x14ac:dyDescent="0.25">
      <c r="A964" s="7" t="s">
        <v>2178</v>
      </c>
      <c r="B964" s="8"/>
      <c r="C964" s="8"/>
      <c r="D964" s="7" t="s">
        <v>91</v>
      </c>
      <c r="E964" s="7" t="s">
        <v>157</v>
      </c>
      <c r="F964" s="8"/>
      <c r="G964" s="8"/>
      <c r="H964" s="8"/>
      <c r="I964" s="8"/>
      <c r="J964" s="8"/>
      <c r="K964" s="8"/>
      <c r="L964" s="8"/>
      <c r="M964" s="8"/>
      <c r="N964" s="7">
        <v>8</v>
      </c>
      <c r="O964" s="7" t="s">
        <v>85</v>
      </c>
      <c r="P964" s="7">
        <v>5</v>
      </c>
      <c r="Q964" s="7" t="s">
        <v>2179</v>
      </c>
      <c r="R964" s="7">
        <v>14800</v>
      </c>
      <c r="S964" s="7" t="s">
        <v>444</v>
      </c>
      <c r="T964" s="7" t="s">
        <v>1406</v>
      </c>
      <c r="AE964" s="7">
        <v>0</v>
      </c>
      <c r="AF964" s="7">
        <v>0</v>
      </c>
      <c r="AG964" s="7">
        <v>0</v>
      </c>
      <c r="AH964" s="7">
        <v>0</v>
      </c>
      <c r="AI964" s="7">
        <v>0</v>
      </c>
      <c r="AJ964" s="7">
        <v>0</v>
      </c>
      <c r="AK964" s="7">
        <v>1</v>
      </c>
      <c r="AL964" s="7">
        <v>0</v>
      </c>
      <c r="AM964" s="7">
        <v>0</v>
      </c>
      <c r="AN964" s="7" t="s">
        <v>91</v>
      </c>
      <c r="AO964" s="7">
        <v>5</v>
      </c>
      <c r="AP964" s="7">
        <v>29600</v>
      </c>
      <c r="AQ964" s="7">
        <v>14800</v>
      </c>
      <c r="AT964" s="7" t="s">
        <v>206</v>
      </c>
      <c r="AU964" s="7">
        <v>1607</v>
      </c>
      <c r="AV964" s="7">
        <v>0</v>
      </c>
      <c r="AW964" s="7">
        <v>0</v>
      </c>
      <c r="AX964" s="7">
        <v>0</v>
      </c>
      <c r="AY964" s="7">
        <v>0</v>
      </c>
    </row>
    <row r="965" spans="1:51" ht="13.5" customHeight="1" x14ac:dyDescent="0.25">
      <c r="A965" s="7" t="s">
        <v>2180</v>
      </c>
      <c r="B965" s="8"/>
      <c r="C965" s="8"/>
      <c r="D965" s="7" t="s">
        <v>91</v>
      </c>
      <c r="E965" s="7" t="s">
        <v>157</v>
      </c>
      <c r="F965" s="8"/>
      <c r="G965" s="8"/>
      <c r="H965" s="8"/>
      <c r="I965" s="8"/>
      <c r="J965" s="8"/>
      <c r="K965" s="8"/>
      <c r="L965" s="8"/>
      <c r="M965" s="8"/>
      <c r="N965" s="7">
        <v>8</v>
      </c>
      <c r="O965" s="7" t="s">
        <v>85</v>
      </c>
      <c r="P965" s="7">
        <v>5</v>
      </c>
      <c r="Q965" s="7" t="s">
        <v>2181</v>
      </c>
      <c r="R965" s="7">
        <v>14800</v>
      </c>
      <c r="S965" s="7" t="s">
        <v>444</v>
      </c>
      <c r="T965" s="7" t="s">
        <v>1406</v>
      </c>
      <c r="AE965" s="7">
        <v>0</v>
      </c>
      <c r="AF965" s="7">
        <v>0</v>
      </c>
      <c r="AG965" s="7">
        <v>0</v>
      </c>
      <c r="AH965" s="7">
        <v>0</v>
      </c>
      <c r="AI965" s="7">
        <v>0</v>
      </c>
      <c r="AJ965" s="7">
        <v>0</v>
      </c>
      <c r="AK965" s="7">
        <v>1</v>
      </c>
      <c r="AL965" s="7">
        <v>0</v>
      </c>
      <c r="AM965" s="7">
        <v>0</v>
      </c>
      <c r="AN965" s="7" t="s">
        <v>91</v>
      </c>
      <c r="AO965" s="7">
        <v>5</v>
      </c>
      <c r="AP965" s="7">
        <v>29600</v>
      </c>
      <c r="AQ965" s="7">
        <v>14800</v>
      </c>
      <c r="AT965" s="7" t="s">
        <v>206</v>
      </c>
      <c r="AU965" s="7">
        <v>1608</v>
      </c>
      <c r="AV965" s="7">
        <v>0</v>
      </c>
      <c r="AW965" s="7">
        <v>0</v>
      </c>
      <c r="AX965" s="7">
        <v>0</v>
      </c>
      <c r="AY965" s="7">
        <v>0</v>
      </c>
    </row>
    <row r="966" spans="1:51" ht="13.5" customHeight="1" x14ac:dyDescent="0.25">
      <c r="A966" s="7" t="s">
        <v>2182</v>
      </c>
      <c r="B966" s="8"/>
      <c r="C966" s="8"/>
      <c r="D966" s="7" t="s">
        <v>91</v>
      </c>
      <c r="E966" s="7" t="s">
        <v>157</v>
      </c>
      <c r="F966" s="8"/>
      <c r="G966" s="8"/>
      <c r="H966" s="8"/>
      <c r="I966" s="8"/>
      <c r="J966" s="8"/>
      <c r="K966" s="8"/>
      <c r="L966" s="8"/>
      <c r="M966" s="8"/>
      <c r="N966" s="7">
        <v>8</v>
      </c>
      <c r="O966" s="7" t="s">
        <v>85</v>
      </c>
      <c r="P966" s="7">
        <v>5</v>
      </c>
      <c r="Q966" s="7" t="s">
        <v>2183</v>
      </c>
      <c r="R966" s="7">
        <v>16000</v>
      </c>
      <c r="S966" s="7" t="s">
        <v>444</v>
      </c>
      <c r="T966" s="7" t="s">
        <v>1406</v>
      </c>
      <c r="AE966" s="7">
        <v>0</v>
      </c>
      <c r="AF966" s="7">
        <v>0</v>
      </c>
      <c r="AG966" s="7">
        <v>0</v>
      </c>
      <c r="AH966" s="7">
        <v>0</v>
      </c>
      <c r="AI966" s="7">
        <v>0</v>
      </c>
      <c r="AJ966" s="7">
        <v>0</v>
      </c>
      <c r="AK966" s="7">
        <v>1</v>
      </c>
      <c r="AL966" s="7">
        <v>0</v>
      </c>
      <c r="AM966" s="7">
        <v>0</v>
      </c>
      <c r="AN966" s="7" t="s">
        <v>91</v>
      </c>
      <c r="AO966" s="7">
        <v>5</v>
      </c>
      <c r="AP966" s="7">
        <v>32000</v>
      </c>
      <c r="AQ966" s="7">
        <v>16000</v>
      </c>
      <c r="AT966" s="7" t="s">
        <v>206</v>
      </c>
      <c r="AU966" s="7">
        <v>1609</v>
      </c>
      <c r="AV966" s="7">
        <v>0</v>
      </c>
      <c r="AW966" s="7">
        <v>0</v>
      </c>
      <c r="AX966" s="7">
        <v>0</v>
      </c>
      <c r="AY966" s="7">
        <v>0</v>
      </c>
    </row>
    <row r="967" spans="1:51" ht="13.5" customHeight="1" x14ac:dyDescent="0.25">
      <c r="A967" s="7" t="s">
        <v>2184</v>
      </c>
      <c r="B967" s="8"/>
      <c r="C967" s="8"/>
      <c r="D967" s="7" t="s">
        <v>120</v>
      </c>
      <c r="E967" s="7" t="s">
        <v>116</v>
      </c>
      <c r="F967" s="8"/>
      <c r="G967" s="8"/>
      <c r="H967" s="8"/>
      <c r="I967" s="8"/>
      <c r="J967" s="8"/>
      <c r="K967" s="8"/>
      <c r="L967" s="8"/>
      <c r="M967" s="8"/>
      <c r="N967" s="7">
        <v>13</v>
      </c>
      <c r="O967" s="7" t="s">
        <v>85</v>
      </c>
      <c r="P967" s="7">
        <v>5</v>
      </c>
      <c r="Q967" s="7" t="s">
        <v>2185</v>
      </c>
      <c r="R967" s="7">
        <v>41000</v>
      </c>
      <c r="S967" s="7" t="s">
        <v>444</v>
      </c>
      <c r="T967" s="7" t="s">
        <v>1406</v>
      </c>
      <c r="AE967" s="7">
        <v>0</v>
      </c>
      <c r="AF967" s="7">
        <v>0</v>
      </c>
      <c r="AG967" s="7">
        <v>1</v>
      </c>
      <c r="AH967" s="7">
        <v>0</v>
      </c>
      <c r="AI967" s="7">
        <v>0</v>
      </c>
      <c r="AJ967" s="7">
        <v>0</v>
      </c>
      <c r="AK967" s="7">
        <v>0</v>
      </c>
      <c r="AL967" s="7">
        <v>0</v>
      </c>
      <c r="AM967" s="7">
        <v>0</v>
      </c>
      <c r="AN967" s="7" t="s">
        <v>120</v>
      </c>
      <c r="AO967" s="7">
        <v>5</v>
      </c>
      <c r="AP967" s="7">
        <v>82000</v>
      </c>
      <c r="AQ967" s="7">
        <v>41000</v>
      </c>
      <c r="AT967" s="7" t="s">
        <v>206</v>
      </c>
      <c r="AU967" s="7">
        <v>1610</v>
      </c>
      <c r="AV967" s="7">
        <v>0</v>
      </c>
      <c r="AW967" s="7">
        <v>0</v>
      </c>
      <c r="AX967" s="7">
        <v>0</v>
      </c>
      <c r="AY967" s="7">
        <v>0</v>
      </c>
    </row>
    <row r="968" spans="1:51" ht="13.5" customHeight="1" x14ac:dyDescent="0.25">
      <c r="A968" s="7" t="s">
        <v>2186</v>
      </c>
      <c r="B968" s="8"/>
      <c r="C968" s="8"/>
      <c r="D968" s="7" t="s">
        <v>91</v>
      </c>
      <c r="E968" s="7" t="s">
        <v>157</v>
      </c>
      <c r="F968" s="7" t="s">
        <v>92</v>
      </c>
      <c r="G968" s="8"/>
      <c r="H968" s="8"/>
      <c r="I968" s="8"/>
      <c r="J968" s="8"/>
      <c r="K968" s="8"/>
      <c r="L968" s="8"/>
      <c r="M968" s="8"/>
      <c r="N968" s="7">
        <v>8</v>
      </c>
      <c r="O968" s="7" t="s">
        <v>85</v>
      </c>
      <c r="P968" s="7">
        <v>5</v>
      </c>
      <c r="Q968" s="7" t="s">
        <v>2187</v>
      </c>
      <c r="R968" s="7">
        <v>7400</v>
      </c>
      <c r="S968" s="7" t="s">
        <v>444</v>
      </c>
      <c r="T968" s="7" t="s">
        <v>1406</v>
      </c>
      <c r="AE968" s="7">
        <v>0</v>
      </c>
      <c r="AF968" s="7">
        <v>0</v>
      </c>
      <c r="AG968" s="7">
        <v>0</v>
      </c>
      <c r="AH968" s="7">
        <v>0</v>
      </c>
      <c r="AI968" s="7">
        <v>0</v>
      </c>
      <c r="AJ968" s="7">
        <v>0</v>
      </c>
      <c r="AK968" s="7">
        <v>1</v>
      </c>
      <c r="AL968" s="7">
        <v>0</v>
      </c>
      <c r="AM968" s="7">
        <v>1</v>
      </c>
      <c r="AN968" s="7" t="s">
        <v>91</v>
      </c>
      <c r="AO968" s="7">
        <v>5</v>
      </c>
      <c r="AP968" s="7">
        <v>14800</v>
      </c>
      <c r="AQ968" s="7">
        <v>7400</v>
      </c>
      <c r="AT968" s="7" t="s">
        <v>206</v>
      </c>
      <c r="AU968" s="7">
        <v>1611</v>
      </c>
      <c r="AV968" s="7">
        <v>0</v>
      </c>
      <c r="AW968" s="7">
        <v>0</v>
      </c>
      <c r="AX968" s="7">
        <v>0</v>
      </c>
      <c r="AY968" s="7">
        <v>0</v>
      </c>
    </row>
    <row r="969" spans="1:51" ht="13.5" customHeight="1" x14ac:dyDescent="0.25">
      <c r="A969" s="7" t="s">
        <v>2188</v>
      </c>
      <c r="B969" s="8"/>
      <c r="C969" s="8"/>
      <c r="D969" s="7" t="s">
        <v>91</v>
      </c>
      <c r="E969" s="7" t="s">
        <v>126</v>
      </c>
      <c r="F969" s="8"/>
      <c r="G969" s="8"/>
      <c r="H969" s="8"/>
      <c r="I969" s="8"/>
      <c r="J969" s="8"/>
      <c r="K969" s="8"/>
      <c r="L969" s="8"/>
      <c r="M969" s="8"/>
      <c r="N969" s="7">
        <v>11</v>
      </c>
      <c r="O969" s="7" t="s">
        <v>85</v>
      </c>
      <c r="P969" s="7">
        <v>5</v>
      </c>
      <c r="Q969" s="7" t="s">
        <v>2189</v>
      </c>
      <c r="R969" s="7">
        <v>14300</v>
      </c>
      <c r="S969" s="7" t="s">
        <v>444</v>
      </c>
      <c r="T969" s="7" t="s">
        <v>1406</v>
      </c>
      <c r="AE969" s="7">
        <v>0</v>
      </c>
      <c r="AF969" s="7">
        <v>0</v>
      </c>
      <c r="AG969" s="7">
        <v>0</v>
      </c>
      <c r="AH969" s="7">
        <v>1</v>
      </c>
      <c r="AI969" s="7">
        <v>0</v>
      </c>
      <c r="AJ969" s="7">
        <v>0</v>
      </c>
      <c r="AK969" s="7">
        <v>0</v>
      </c>
      <c r="AL969" s="7">
        <v>0</v>
      </c>
      <c r="AM969" s="7">
        <v>0</v>
      </c>
      <c r="AN969" s="7" t="s">
        <v>91</v>
      </c>
      <c r="AO969" s="7">
        <v>5</v>
      </c>
      <c r="AP969" s="7">
        <v>28600</v>
      </c>
      <c r="AQ969" s="7">
        <v>14300</v>
      </c>
      <c r="AT969" s="7" t="s">
        <v>206</v>
      </c>
      <c r="AU969" s="7">
        <v>1612</v>
      </c>
      <c r="AV969" s="7">
        <v>0</v>
      </c>
      <c r="AW969" s="7">
        <v>0</v>
      </c>
      <c r="AX969" s="7">
        <v>0</v>
      </c>
      <c r="AY969" s="7">
        <v>0</v>
      </c>
    </row>
    <row r="970" spans="1:51" ht="13.5" customHeight="1" x14ac:dyDescent="0.25">
      <c r="A970" s="7" t="s">
        <v>2190</v>
      </c>
      <c r="B970" s="8"/>
      <c r="C970" s="8"/>
      <c r="D970" s="7" t="s">
        <v>91</v>
      </c>
      <c r="E970" s="7" t="s">
        <v>92</v>
      </c>
      <c r="F970" s="8"/>
      <c r="G970" s="8"/>
      <c r="H970" s="8"/>
      <c r="I970" s="8"/>
      <c r="J970" s="8"/>
      <c r="K970" s="8"/>
      <c r="L970" s="8"/>
      <c r="M970" s="8"/>
      <c r="N970" s="7">
        <v>9</v>
      </c>
      <c r="O970" s="7" t="s">
        <v>85</v>
      </c>
      <c r="P970" s="7">
        <v>5</v>
      </c>
      <c r="Q970" s="7" t="s">
        <v>2191</v>
      </c>
      <c r="R970" s="7">
        <v>19100</v>
      </c>
      <c r="S970" s="7" t="s">
        <v>444</v>
      </c>
      <c r="T970" s="7" t="s">
        <v>1406</v>
      </c>
      <c r="AE970" s="7">
        <v>0</v>
      </c>
      <c r="AF970" s="7">
        <v>0</v>
      </c>
      <c r="AG970" s="7">
        <v>0</v>
      </c>
      <c r="AH970" s="7">
        <v>0</v>
      </c>
      <c r="AI970" s="7">
        <v>0</v>
      </c>
      <c r="AJ970" s="7">
        <v>0</v>
      </c>
      <c r="AK970" s="7">
        <v>0</v>
      </c>
      <c r="AL970" s="7">
        <v>0</v>
      </c>
      <c r="AM970" s="7">
        <v>1</v>
      </c>
      <c r="AN970" s="7" t="s">
        <v>91</v>
      </c>
      <c r="AO970" s="7">
        <v>5</v>
      </c>
      <c r="AP970" s="7">
        <v>37600</v>
      </c>
      <c r="AQ970" s="7">
        <v>19100</v>
      </c>
      <c r="AS970" s="7" t="s">
        <v>1648</v>
      </c>
      <c r="AT970" s="7" t="s">
        <v>206</v>
      </c>
      <c r="AU970" s="7">
        <v>1613</v>
      </c>
      <c r="AV970" s="7">
        <v>0</v>
      </c>
      <c r="AW970" s="7">
        <v>0</v>
      </c>
      <c r="AX970" s="7">
        <v>0</v>
      </c>
      <c r="AY970" s="7">
        <v>0</v>
      </c>
    </row>
    <row r="971" spans="1:51" ht="13.5" customHeight="1" x14ac:dyDescent="0.25">
      <c r="A971" s="7" t="s">
        <v>2192</v>
      </c>
      <c r="B971" s="8"/>
      <c r="C971" s="8"/>
      <c r="D971" s="7" t="s">
        <v>91</v>
      </c>
      <c r="E971" s="7" t="s">
        <v>265</v>
      </c>
      <c r="F971" s="8"/>
      <c r="G971" s="8"/>
      <c r="H971" s="8"/>
      <c r="I971" s="8"/>
      <c r="J971" s="8"/>
      <c r="K971" s="8"/>
      <c r="L971" s="8"/>
      <c r="M971" s="8"/>
      <c r="N971" s="7">
        <v>8</v>
      </c>
      <c r="O971" s="7" t="s">
        <v>85</v>
      </c>
      <c r="P971" s="7">
        <v>5</v>
      </c>
      <c r="Q971" s="7" t="s">
        <v>2193</v>
      </c>
      <c r="R971" s="7">
        <v>11800</v>
      </c>
      <c r="S971" s="7" t="s">
        <v>444</v>
      </c>
      <c r="T971" s="7" t="s">
        <v>1406</v>
      </c>
      <c r="AE971" s="7">
        <v>0</v>
      </c>
      <c r="AF971" s="7">
        <v>0</v>
      </c>
      <c r="AG971" s="7">
        <v>0</v>
      </c>
      <c r="AH971" s="7">
        <v>0</v>
      </c>
      <c r="AI971" s="7">
        <v>0</v>
      </c>
      <c r="AJ971" s="7">
        <v>0</v>
      </c>
      <c r="AK971" s="7">
        <v>0</v>
      </c>
      <c r="AL971" s="7">
        <v>0</v>
      </c>
      <c r="AM971" s="7">
        <v>0</v>
      </c>
      <c r="AN971" s="7" t="s">
        <v>91</v>
      </c>
      <c r="AO971" s="7">
        <v>5</v>
      </c>
      <c r="AP971" s="7">
        <v>23000</v>
      </c>
      <c r="AQ971" s="7">
        <v>11800</v>
      </c>
      <c r="AS971" s="7" t="s">
        <v>1648</v>
      </c>
      <c r="AT971" s="7" t="s">
        <v>206</v>
      </c>
      <c r="AU971" s="7">
        <v>1614</v>
      </c>
      <c r="AV971" s="7">
        <v>0</v>
      </c>
      <c r="AW971" s="7">
        <v>0</v>
      </c>
      <c r="AX971" s="7">
        <v>0</v>
      </c>
      <c r="AY971" s="7">
        <v>0</v>
      </c>
    </row>
    <row r="972" spans="1:51" ht="13.5" customHeight="1" x14ac:dyDescent="0.25">
      <c r="A972" s="7" t="s">
        <v>2194</v>
      </c>
      <c r="B972" s="8"/>
      <c r="C972" s="8"/>
      <c r="D972" s="7" t="s">
        <v>91</v>
      </c>
      <c r="E972" s="7" t="s">
        <v>92</v>
      </c>
      <c r="F972" s="8"/>
      <c r="G972" s="8"/>
      <c r="H972" s="8"/>
      <c r="I972" s="8"/>
      <c r="J972" s="8"/>
      <c r="K972" s="8"/>
      <c r="L972" s="8"/>
      <c r="M972" s="8"/>
      <c r="N972" s="7">
        <v>8</v>
      </c>
      <c r="O972" s="7" t="s">
        <v>85</v>
      </c>
      <c r="P972" s="7">
        <v>5</v>
      </c>
      <c r="Q972" s="7" t="s">
        <v>2195</v>
      </c>
      <c r="R972" s="7">
        <v>10000</v>
      </c>
      <c r="S972" s="7" t="s">
        <v>444</v>
      </c>
      <c r="T972" s="7" t="s">
        <v>1406</v>
      </c>
      <c r="AE972" s="7">
        <v>0</v>
      </c>
      <c r="AF972" s="7">
        <v>0</v>
      </c>
      <c r="AG972" s="7">
        <v>0</v>
      </c>
      <c r="AH972" s="7">
        <v>0</v>
      </c>
      <c r="AI972" s="7">
        <v>0</v>
      </c>
      <c r="AJ972" s="7">
        <v>0</v>
      </c>
      <c r="AK972" s="7">
        <v>0</v>
      </c>
      <c r="AL972" s="7">
        <v>0</v>
      </c>
      <c r="AM972" s="7">
        <v>1</v>
      </c>
      <c r="AN972" s="7" t="s">
        <v>91</v>
      </c>
      <c r="AO972" s="7">
        <v>5</v>
      </c>
      <c r="AP972" s="7">
        <v>20000</v>
      </c>
      <c r="AQ972" s="7">
        <v>10000</v>
      </c>
      <c r="AT972" s="7" t="s">
        <v>206</v>
      </c>
      <c r="AU972" s="7">
        <v>1615</v>
      </c>
      <c r="AV972" s="7">
        <v>0</v>
      </c>
      <c r="AW972" s="7">
        <v>0</v>
      </c>
      <c r="AX972" s="7">
        <v>0</v>
      </c>
      <c r="AY972" s="7">
        <v>0</v>
      </c>
    </row>
    <row r="973" spans="1:51" ht="13.5" customHeight="1" x14ac:dyDescent="0.25">
      <c r="A973" s="7" t="s">
        <v>2196</v>
      </c>
      <c r="B973" s="8"/>
      <c r="C973" s="8"/>
      <c r="D973" s="7" t="s">
        <v>83</v>
      </c>
      <c r="E973" s="7" t="s">
        <v>126</v>
      </c>
      <c r="F973" s="8"/>
      <c r="G973" s="8"/>
      <c r="H973" s="8"/>
      <c r="I973" s="8"/>
      <c r="J973" s="8"/>
      <c r="K973" s="8"/>
      <c r="L973" s="8"/>
      <c r="M973" s="8"/>
      <c r="N973" s="7">
        <v>8</v>
      </c>
      <c r="O973" s="7" t="s">
        <v>85</v>
      </c>
      <c r="P973" s="7">
        <v>5</v>
      </c>
      <c r="Q973" s="7" t="s">
        <v>2197</v>
      </c>
      <c r="R973" s="7">
        <v>3600</v>
      </c>
      <c r="S973" s="7" t="s">
        <v>444</v>
      </c>
      <c r="T973" s="7" t="s">
        <v>1406</v>
      </c>
      <c r="AE973" s="7">
        <v>0</v>
      </c>
      <c r="AF973" s="7">
        <v>0</v>
      </c>
      <c r="AG973" s="7">
        <v>0</v>
      </c>
      <c r="AH973" s="7">
        <v>1</v>
      </c>
      <c r="AI973" s="7">
        <v>0</v>
      </c>
      <c r="AJ973" s="7">
        <v>0</v>
      </c>
      <c r="AK973" s="7">
        <v>0</v>
      </c>
      <c r="AL973" s="7">
        <v>0</v>
      </c>
      <c r="AM973" s="7">
        <v>0</v>
      </c>
      <c r="AN973" s="7" t="s">
        <v>83</v>
      </c>
      <c r="AO973" s="7">
        <v>5</v>
      </c>
      <c r="AP973" s="7">
        <v>7200</v>
      </c>
      <c r="AQ973" s="7">
        <v>3600</v>
      </c>
      <c r="AT973" s="7" t="s">
        <v>206</v>
      </c>
      <c r="AU973" s="7">
        <v>1616</v>
      </c>
      <c r="AV973" s="7">
        <v>0</v>
      </c>
      <c r="AW973" s="7">
        <v>0</v>
      </c>
      <c r="AX973" s="7">
        <v>0</v>
      </c>
      <c r="AY973" s="7">
        <v>0</v>
      </c>
    </row>
    <row r="974" spans="1:51" ht="13.5" customHeight="1" x14ac:dyDescent="0.25">
      <c r="A974" s="7" t="s">
        <v>2198</v>
      </c>
      <c r="B974" s="8"/>
      <c r="C974" s="8"/>
      <c r="D974" s="7" t="s">
        <v>91</v>
      </c>
      <c r="E974" s="7" t="s">
        <v>92</v>
      </c>
      <c r="F974" s="8"/>
      <c r="G974" s="8"/>
      <c r="H974" s="8"/>
      <c r="I974" s="8"/>
      <c r="J974" s="8"/>
      <c r="K974" s="8"/>
      <c r="L974" s="8"/>
      <c r="M974" s="8"/>
      <c r="N974" s="7">
        <v>8</v>
      </c>
      <c r="O974" s="7" t="s">
        <v>85</v>
      </c>
      <c r="P974" s="7">
        <v>5</v>
      </c>
      <c r="Q974" s="7" t="s">
        <v>2199</v>
      </c>
      <c r="R974" s="7">
        <v>20800</v>
      </c>
      <c r="S974" s="7" t="s">
        <v>444</v>
      </c>
      <c r="T974" s="7" t="s">
        <v>1406</v>
      </c>
      <c r="AE974" s="7">
        <v>0</v>
      </c>
      <c r="AF974" s="7">
        <v>0</v>
      </c>
      <c r="AG974" s="7">
        <v>0</v>
      </c>
      <c r="AH974" s="7">
        <v>0</v>
      </c>
      <c r="AI974" s="7">
        <v>0</v>
      </c>
      <c r="AJ974" s="7">
        <v>0</v>
      </c>
      <c r="AK974" s="7">
        <v>0</v>
      </c>
      <c r="AL974" s="7">
        <v>0</v>
      </c>
      <c r="AM974" s="7">
        <v>1</v>
      </c>
      <c r="AN974" s="7" t="s">
        <v>91</v>
      </c>
      <c r="AO974" s="7">
        <v>5</v>
      </c>
      <c r="AP974" s="7">
        <v>41600</v>
      </c>
      <c r="AQ974" s="7">
        <v>20800</v>
      </c>
      <c r="AT974" s="7" t="s">
        <v>206</v>
      </c>
      <c r="AU974" s="7">
        <v>1617</v>
      </c>
      <c r="AV974" s="7">
        <v>0</v>
      </c>
      <c r="AW974" s="7">
        <v>0</v>
      </c>
      <c r="AX974" s="7">
        <v>0</v>
      </c>
      <c r="AY974" s="7">
        <v>0</v>
      </c>
    </row>
    <row r="975" spans="1:51" ht="13.5" customHeight="1" x14ac:dyDescent="0.25">
      <c r="A975" s="7" t="s">
        <v>2200</v>
      </c>
      <c r="B975" s="8"/>
      <c r="C975" s="8"/>
      <c r="D975" s="7" t="s">
        <v>91</v>
      </c>
      <c r="E975" s="7" t="s">
        <v>265</v>
      </c>
      <c r="F975" s="8"/>
      <c r="G975" s="8"/>
      <c r="H975" s="8"/>
      <c r="I975" s="8"/>
      <c r="J975" s="8"/>
      <c r="K975" s="8"/>
      <c r="L975" s="8"/>
      <c r="M975" s="8"/>
      <c r="N975" s="7">
        <v>8</v>
      </c>
      <c r="O975" s="7" t="s">
        <v>85</v>
      </c>
      <c r="P975" s="7">
        <v>5</v>
      </c>
      <c r="Q975" s="7" t="s">
        <v>2201</v>
      </c>
      <c r="R975" s="7">
        <v>23600</v>
      </c>
      <c r="S975" s="7" t="s">
        <v>444</v>
      </c>
      <c r="T975" s="7" t="s">
        <v>1406</v>
      </c>
      <c r="AE975" s="7">
        <v>0</v>
      </c>
      <c r="AF975" s="7">
        <v>0</v>
      </c>
      <c r="AG975" s="7">
        <v>0</v>
      </c>
      <c r="AH975" s="7">
        <v>0</v>
      </c>
      <c r="AI975" s="7">
        <v>0</v>
      </c>
      <c r="AJ975" s="7">
        <v>0</v>
      </c>
      <c r="AK975" s="7">
        <v>0</v>
      </c>
      <c r="AL975" s="7">
        <v>0</v>
      </c>
      <c r="AM975" s="7">
        <v>0</v>
      </c>
      <c r="AN975" s="7" t="s">
        <v>91</v>
      </c>
      <c r="AO975" s="7">
        <v>5</v>
      </c>
      <c r="AP975" s="7">
        <v>47200</v>
      </c>
      <c r="AQ975" s="7">
        <v>23600</v>
      </c>
      <c r="AT975" s="7" t="s">
        <v>206</v>
      </c>
      <c r="AU975" s="7">
        <v>1618</v>
      </c>
      <c r="AV975" s="7">
        <v>0</v>
      </c>
      <c r="AW975" s="7">
        <v>0</v>
      </c>
      <c r="AX975" s="7">
        <v>0</v>
      </c>
      <c r="AY975" s="7">
        <v>0</v>
      </c>
    </row>
    <row r="976" spans="1:51" ht="13.5" customHeight="1" x14ac:dyDescent="0.25">
      <c r="A976" s="7" t="s">
        <v>2202</v>
      </c>
      <c r="B976" s="8"/>
      <c r="C976" s="8"/>
      <c r="D976" s="7" t="s">
        <v>91</v>
      </c>
      <c r="E976" s="7" t="s">
        <v>129</v>
      </c>
      <c r="F976" s="8"/>
      <c r="G976" s="8"/>
      <c r="H976" s="8"/>
      <c r="I976" s="8"/>
      <c r="J976" s="8"/>
      <c r="K976" s="8"/>
      <c r="L976" s="8"/>
      <c r="M976" s="8"/>
      <c r="N976" s="7">
        <v>8</v>
      </c>
      <c r="O976" s="7" t="s">
        <v>85</v>
      </c>
      <c r="P976" s="7">
        <v>5</v>
      </c>
      <c r="Q976" s="7" t="s">
        <v>2203</v>
      </c>
      <c r="R976" s="7">
        <v>8800</v>
      </c>
      <c r="S976" s="7" t="s">
        <v>444</v>
      </c>
      <c r="T976" s="7" t="s">
        <v>1406</v>
      </c>
      <c r="AE976" s="7">
        <v>0</v>
      </c>
      <c r="AF976" s="7">
        <v>0</v>
      </c>
      <c r="AG976" s="7">
        <v>0</v>
      </c>
      <c r="AH976" s="7">
        <v>0</v>
      </c>
      <c r="AI976" s="7">
        <v>0</v>
      </c>
      <c r="AJ976" s="7">
        <v>1</v>
      </c>
      <c r="AK976" s="7">
        <v>0</v>
      </c>
      <c r="AL976" s="7">
        <v>0</v>
      </c>
      <c r="AM976" s="7">
        <v>0</v>
      </c>
      <c r="AN976" s="7" t="s">
        <v>91</v>
      </c>
      <c r="AO976" s="7">
        <v>5</v>
      </c>
      <c r="AP976" s="7">
        <v>17600</v>
      </c>
      <c r="AQ976" s="7">
        <v>8800</v>
      </c>
      <c r="AT976" s="7" t="s">
        <v>206</v>
      </c>
      <c r="AU976" s="7">
        <v>1619</v>
      </c>
      <c r="AV976" s="7">
        <v>0</v>
      </c>
      <c r="AW976" s="7">
        <v>0</v>
      </c>
      <c r="AX976" s="7">
        <v>0</v>
      </c>
      <c r="AY976" s="7">
        <v>0</v>
      </c>
    </row>
    <row r="977" spans="1:51" ht="13.5" customHeight="1" x14ac:dyDescent="0.25">
      <c r="A977" s="7" t="s">
        <v>2204</v>
      </c>
      <c r="B977" s="8"/>
      <c r="C977" s="8"/>
      <c r="D977" s="7" t="s">
        <v>120</v>
      </c>
      <c r="E977" s="7" t="s">
        <v>126</v>
      </c>
      <c r="F977" s="8"/>
      <c r="G977" s="8"/>
      <c r="H977" s="8"/>
      <c r="I977" s="8"/>
      <c r="J977" s="8"/>
      <c r="K977" s="8"/>
      <c r="L977" s="8"/>
      <c r="M977" s="8"/>
      <c r="N977" s="7">
        <v>13</v>
      </c>
      <c r="O977" s="7" t="s">
        <v>85</v>
      </c>
      <c r="P977" s="7">
        <v>5</v>
      </c>
      <c r="Q977" s="7" t="s">
        <v>2205</v>
      </c>
      <c r="R977" s="7">
        <v>41000</v>
      </c>
      <c r="S977" s="7" t="s">
        <v>444</v>
      </c>
      <c r="T977" s="7" t="s">
        <v>1406</v>
      </c>
      <c r="AE977" s="7">
        <v>0</v>
      </c>
      <c r="AF977" s="7">
        <v>0</v>
      </c>
      <c r="AG977" s="7">
        <v>0</v>
      </c>
      <c r="AH977" s="7">
        <v>1</v>
      </c>
      <c r="AI977" s="7">
        <v>0</v>
      </c>
      <c r="AJ977" s="7">
        <v>0</v>
      </c>
      <c r="AK977" s="7">
        <v>0</v>
      </c>
      <c r="AL977" s="7">
        <v>0</v>
      </c>
      <c r="AM977" s="7">
        <v>0</v>
      </c>
      <c r="AN977" s="7" t="s">
        <v>120</v>
      </c>
      <c r="AO977" s="7">
        <v>5</v>
      </c>
      <c r="AP977" s="7">
        <v>82000</v>
      </c>
      <c r="AQ977" s="7">
        <v>41000</v>
      </c>
      <c r="AT977" s="7" t="s">
        <v>206</v>
      </c>
      <c r="AU977" s="7">
        <v>1620</v>
      </c>
      <c r="AV977" s="7">
        <v>0</v>
      </c>
      <c r="AW977" s="7">
        <v>0</v>
      </c>
      <c r="AX977" s="7">
        <v>0</v>
      </c>
      <c r="AY977" s="7">
        <v>0</v>
      </c>
    </row>
    <row r="978" spans="1:51" ht="13.5" customHeight="1" x14ac:dyDescent="0.25">
      <c r="A978" s="7" t="s">
        <v>2206</v>
      </c>
      <c r="B978" s="8"/>
      <c r="C978" s="8"/>
      <c r="D978" s="7" t="s">
        <v>91</v>
      </c>
      <c r="E978" s="7" t="s">
        <v>129</v>
      </c>
      <c r="F978" s="8"/>
      <c r="G978" s="8"/>
      <c r="H978" s="8"/>
      <c r="I978" s="8"/>
      <c r="J978" s="8"/>
      <c r="K978" s="8"/>
      <c r="L978" s="8"/>
      <c r="M978" s="8"/>
      <c r="N978" s="7">
        <v>8</v>
      </c>
      <c r="O978" s="7" t="s">
        <v>85</v>
      </c>
      <c r="P978" s="7">
        <v>5</v>
      </c>
      <c r="Q978" s="7" t="s">
        <v>2207</v>
      </c>
      <c r="R978" s="7">
        <v>9600</v>
      </c>
      <c r="S978" s="7" t="s">
        <v>444</v>
      </c>
      <c r="T978" s="7" t="s">
        <v>1406</v>
      </c>
      <c r="AE978" s="7">
        <v>0</v>
      </c>
      <c r="AF978" s="7">
        <v>0</v>
      </c>
      <c r="AG978" s="7">
        <v>0</v>
      </c>
      <c r="AH978" s="7">
        <v>0</v>
      </c>
      <c r="AI978" s="7">
        <v>0</v>
      </c>
      <c r="AJ978" s="7">
        <v>1</v>
      </c>
      <c r="AK978" s="7">
        <v>0</v>
      </c>
      <c r="AL978" s="7">
        <v>0</v>
      </c>
      <c r="AM978" s="7">
        <v>0</v>
      </c>
      <c r="AN978" s="7" t="s">
        <v>91</v>
      </c>
      <c r="AO978" s="7">
        <v>5</v>
      </c>
      <c r="AP978" s="7">
        <v>19200</v>
      </c>
      <c r="AQ978" s="7">
        <v>9600</v>
      </c>
      <c r="AT978" s="7" t="s">
        <v>206</v>
      </c>
      <c r="AU978" s="7">
        <v>1621</v>
      </c>
      <c r="AV978" s="7">
        <v>0</v>
      </c>
      <c r="AW978" s="7">
        <v>0</v>
      </c>
      <c r="AX978" s="7">
        <v>0</v>
      </c>
      <c r="AY978" s="7">
        <v>0</v>
      </c>
    </row>
    <row r="979" spans="1:51" ht="13.5" customHeight="1" x14ac:dyDescent="0.25">
      <c r="A979" s="7" t="s">
        <v>2208</v>
      </c>
      <c r="B979" s="8"/>
      <c r="C979" s="8"/>
      <c r="D979" s="7" t="s">
        <v>91</v>
      </c>
      <c r="E979" s="7" t="s">
        <v>92</v>
      </c>
      <c r="F979" s="8"/>
      <c r="G979" s="8"/>
      <c r="H979" s="8"/>
      <c r="I979" s="8"/>
      <c r="J979" s="8"/>
      <c r="K979" s="8"/>
      <c r="L979" s="8"/>
      <c r="M979" s="8"/>
      <c r="N979" s="7">
        <v>9</v>
      </c>
      <c r="O979" s="7" t="s">
        <v>85</v>
      </c>
      <c r="P979" s="7">
        <v>5</v>
      </c>
      <c r="Q979" s="7" t="s">
        <v>2209</v>
      </c>
      <c r="R979" s="7">
        <v>22050</v>
      </c>
      <c r="S979" s="7" t="s">
        <v>444</v>
      </c>
      <c r="T979" s="7" t="s">
        <v>1406</v>
      </c>
      <c r="AE979" s="7">
        <v>0</v>
      </c>
      <c r="AF979" s="7">
        <v>0</v>
      </c>
      <c r="AG979" s="7">
        <v>0</v>
      </c>
      <c r="AH979" s="7">
        <v>0</v>
      </c>
      <c r="AI979" s="7">
        <v>0</v>
      </c>
      <c r="AJ979" s="7">
        <v>0</v>
      </c>
      <c r="AK979" s="7">
        <v>0</v>
      </c>
      <c r="AL979" s="7">
        <v>0</v>
      </c>
      <c r="AM979" s="7">
        <v>1</v>
      </c>
      <c r="AN979" s="7" t="s">
        <v>91</v>
      </c>
      <c r="AO979" s="7">
        <v>5</v>
      </c>
      <c r="AP979" s="7">
        <v>43500</v>
      </c>
      <c r="AQ979" s="7">
        <v>22050</v>
      </c>
      <c r="AS979" s="7" t="s">
        <v>1648</v>
      </c>
      <c r="AT979" s="7" t="s">
        <v>206</v>
      </c>
      <c r="AU979" s="7">
        <v>1622</v>
      </c>
      <c r="AV979" s="7">
        <v>0</v>
      </c>
      <c r="AW979" s="7">
        <v>0</v>
      </c>
      <c r="AX979" s="7">
        <v>0</v>
      </c>
      <c r="AY979" s="7">
        <v>0</v>
      </c>
    </row>
    <row r="980" spans="1:51" ht="13.5" customHeight="1" x14ac:dyDescent="0.25">
      <c r="A980" s="7" t="s">
        <v>2210</v>
      </c>
      <c r="B980" s="8"/>
      <c r="C980" s="8"/>
      <c r="D980" s="7" t="s">
        <v>91</v>
      </c>
      <c r="E980" s="7" t="s">
        <v>157</v>
      </c>
      <c r="F980" s="7" t="s">
        <v>84</v>
      </c>
      <c r="G980" s="8"/>
      <c r="H980" s="8"/>
      <c r="I980" s="8"/>
      <c r="J980" s="8"/>
      <c r="K980" s="8"/>
      <c r="L980" s="8"/>
      <c r="M980" s="8"/>
      <c r="N980" s="7">
        <v>8</v>
      </c>
      <c r="O980" s="7" t="s">
        <v>85</v>
      </c>
      <c r="P980" s="7">
        <v>4</v>
      </c>
      <c r="Q980" s="7" t="s">
        <v>2211</v>
      </c>
      <c r="R980" s="7">
        <v>27133</v>
      </c>
      <c r="S980" s="7" t="s">
        <v>444</v>
      </c>
      <c r="T980" s="7" t="s">
        <v>1406</v>
      </c>
      <c r="AE980" s="7">
        <v>0</v>
      </c>
      <c r="AF980" s="7">
        <v>0</v>
      </c>
      <c r="AG980" s="7">
        <v>0</v>
      </c>
      <c r="AH980" s="7">
        <v>0</v>
      </c>
      <c r="AI980" s="7">
        <v>0</v>
      </c>
      <c r="AJ980" s="7">
        <v>0</v>
      </c>
      <c r="AK980" s="7">
        <v>1</v>
      </c>
      <c r="AL980" s="7">
        <v>1</v>
      </c>
      <c r="AM980" s="7">
        <v>0</v>
      </c>
      <c r="AN980" s="7" t="s">
        <v>91</v>
      </c>
      <c r="AO980" s="7">
        <v>4</v>
      </c>
      <c r="AP980" s="7">
        <v>47000</v>
      </c>
      <c r="AQ980" s="7">
        <v>27133</v>
      </c>
      <c r="AS980" s="7" t="s">
        <v>2212</v>
      </c>
      <c r="AT980" s="7" t="s">
        <v>206</v>
      </c>
      <c r="AU980" s="7">
        <v>1623</v>
      </c>
      <c r="AV980" s="7">
        <v>0</v>
      </c>
      <c r="AW980" s="7">
        <v>0</v>
      </c>
      <c r="AX980" s="7">
        <v>0</v>
      </c>
      <c r="AY980" s="7">
        <v>0</v>
      </c>
    </row>
    <row r="981" spans="1:51" ht="13.5" customHeight="1" x14ac:dyDescent="0.25">
      <c r="A981" s="7" t="s">
        <v>2213</v>
      </c>
      <c r="B981" s="8"/>
      <c r="C981" s="8"/>
      <c r="D981" s="7" t="s">
        <v>120</v>
      </c>
      <c r="E981" s="7" t="s">
        <v>116</v>
      </c>
      <c r="F981" s="8"/>
      <c r="G981" s="8"/>
      <c r="H981" s="8"/>
      <c r="I981" s="8"/>
      <c r="J981" s="8"/>
      <c r="K981" s="8"/>
      <c r="L981" s="8"/>
      <c r="M981" s="8"/>
      <c r="N981" s="7">
        <v>15</v>
      </c>
      <c r="O981" s="7" t="s">
        <v>85</v>
      </c>
      <c r="P981" s="7">
        <v>5</v>
      </c>
      <c r="Q981" s="7" t="s">
        <v>2214</v>
      </c>
      <c r="R981" s="7">
        <v>31000</v>
      </c>
      <c r="S981" s="7" t="s">
        <v>444</v>
      </c>
      <c r="T981" s="7" t="s">
        <v>1406</v>
      </c>
      <c r="AE981" s="7">
        <v>0</v>
      </c>
      <c r="AF981" s="7">
        <v>0</v>
      </c>
      <c r="AG981" s="7">
        <v>1</v>
      </c>
      <c r="AH981" s="7">
        <v>0</v>
      </c>
      <c r="AI981" s="7">
        <v>0</v>
      </c>
      <c r="AJ981" s="7">
        <v>0</v>
      </c>
      <c r="AK981" s="7">
        <v>0</v>
      </c>
      <c r="AL981" s="7">
        <v>0</v>
      </c>
      <c r="AM981" s="7">
        <v>0</v>
      </c>
      <c r="AN981" s="7" t="s">
        <v>120</v>
      </c>
      <c r="AO981" s="7">
        <v>5</v>
      </c>
      <c r="AP981" s="7">
        <v>62000</v>
      </c>
      <c r="AQ981" s="7">
        <v>31000</v>
      </c>
      <c r="AT981" s="7" t="s">
        <v>206</v>
      </c>
      <c r="AU981" s="7">
        <v>1624</v>
      </c>
      <c r="AV981" s="7">
        <v>0</v>
      </c>
      <c r="AW981" s="7">
        <v>0</v>
      </c>
      <c r="AX981" s="7">
        <v>0</v>
      </c>
      <c r="AY981" s="7">
        <v>0</v>
      </c>
    </row>
    <row r="982" spans="1:51" ht="13.5" customHeight="1" x14ac:dyDescent="0.25">
      <c r="A982" s="7" t="s">
        <v>2215</v>
      </c>
      <c r="B982" s="8"/>
      <c r="C982" s="8"/>
      <c r="D982" s="7" t="s">
        <v>120</v>
      </c>
      <c r="E982" s="7" t="s">
        <v>99</v>
      </c>
      <c r="F982" s="8"/>
      <c r="G982" s="8"/>
      <c r="H982" s="8"/>
      <c r="I982" s="8"/>
      <c r="J982" s="8"/>
      <c r="K982" s="8"/>
      <c r="L982" s="8"/>
      <c r="M982" s="8"/>
      <c r="N982" s="7">
        <v>13</v>
      </c>
      <c r="O982" s="7" t="s">
        <v>85</v>
      </c>
      <c r="P982" s="7">
        <v>5</v>
      </c>
      <c r="Q982" s="7" t="s">
        <v>2216</v>
      </c>
      <c r="R982" s="7">
        <v>41000</v>
      </c>
      <c r="S982" s="7" t="s">
        <v>444</v>
      </c>
      <c r="T982" s="7" t="s">
        <v>1406</v>
      </c>
      <c r="AE982" s="7">
        <v>0</v>
      </c>
      <c r="AF982" s="7">
        <v>0</v>
      </c>
      <c r="AG982" s="7">
        <v>0</v>
      </c>
      <c r="AH982" s="7">
        <v>0</v>
      </c>
      <c r="AI982" s="7">
        <v>1</v>
      </c>
      <c r="AJ982" s="7">
        <v>0</v>
      </c>
      <c r="AK982" s="7">
        <v>0</v>
      </c>
      <c r="AL982" s="7">
        <v>0</v>
      </c>
      <c r="AM982" s="7">
        <v>0</v>
      </c>
      <c r="AN982" s="7" t="s">
        <v>120</v>
      </c>
      <c r="AO982" s="7">
        <v>5</v>
      </c>
      <c r="AP982" s="7">
        <v>82000</v>
      </c>
      <c r="AQ982" s="7">
        <v>41000</v>
      </c>
      <c r="AT982" s="7" t="s">
        <v>206</v>
      </c>
      <c r="AU982" s="7">
        <v>1625</v>
      </c>
      <c r="AV982" s="7">
        <v>0</v>
      </c>
      <c r="AW982" s="7">
        <v>0</v>
      </c>
      <c r="AX982" s="7">
        <v>0</v>
      </c>
      <c r="AY982" s="7">
        <v>0</v>
      </c>
    </row>
    <row r="983" spans="1:51" ht="13.5" customHeight="1" x14ac:dyDescent="0.25">
      <c r="A983" s="7" t="s">
        <v>2217</v>
      </c>
      <c r="B983" s="8"/>
      <c r="C983" s="8"/>
      <c r="D983" s="7" t="s">
        <v>91</v>
      </c>
      <c r="E983" s="7" t="s">
        <v>92</v>
      </c>
      <c r="F983" s="8"/>
      <c r="G983" s="8"/>
      <c r="H983" s="8"/>
      <c r="I983" s="8"/>
      <c r="J983" s="8"/>
      <c r="K983" s="8"/>
      <c r="L983" s="8"/>
      <c r="M983" s="8"/>
      <c r="N983" s="7">
        <v>11</v>
      </c>
      <c r="O983" s="7" t="s">
        <v>85</v>
      </c>
      <c r="P983" s="7">
        <v>5</v>
      </c>
      <c r="Q983" s="7" t="s">
        <v>2218</v>
      </c>
      <c r="R983" s="7">
        <v>42900</v>
      </c>
      <c r="S983" s="7" t="s">
        <v>444</v>
      </c>
      <c r="T983" s="7" t="s">
        <v>1406</v>
      </c>
      <c r="AE983" s="7">
        <v>0</v>
      </c>
      <c r="AF983" s="7">
        <v>0</v>
      </c>
      <c r="AG983" s="7">
        <v>0</v>
      </c>
      <c r="AH983" s="7">
        <v>0</v>
      </c>
      <c r="AI983" s="7">
        <v>0</v>
      </c>
      <c r="AJ983" s="7">
        <v>0</v>
      </c>
      <c r="AK983" s="7">
        <v>0</v>
      </c>
      <c r="AL983" s="7">
        <v>0</v>
      </c>
      <c r="AM983" s="7">
        <v>1</v>
      </c>
      <c r="AN983" s="7" t="s">
        <v>91</v>
      </c>
      <c r="AO983" s="7">
        <v>5</v>
      </c>
      <c r="AP983" s="7">
        <v>85800</v>
      </c>
      <c r="AQ983" s="7">
        <v>42900</v>
      </c>
      <c r="AT983" s="7" t="s">
        <v>206</v>
      </c>
      <c r="AU983" s="7">
        <v>1626</v>
      </c>
      <c r="AV983" s="7">
        <v>0</v>
      </c>
      <c r="AW983" s="7">
        <v>0</v>
      </c>
      <c r="AX983" s="7">
        <v>0</v>
      </c>
      <c r="AY983" s="7">
        <v>0</v>
      </c>
    </row>
    <row r="984" spans="1:51" ht="13.5" customHeight="1" x14ac:dyDescent="0.25">
      <c r="A984" s="7" t="s">
        <v>2219</v>
      </c>
      <c r="B984" s="8"/>
      <c r="C984" s="8"/>
      <c r="D984" s="7" t="s">
        <v>91</v>
      </c>
      <c r="E984" s="7" t="s">
        <v>126</v>
      </c>
      <c r="F984" s="7" t="s">
        <v>92</v>
      </c>
      <c r="G984" s="8"/>
      <c r="H984" s="8"/>
      <c r="I984" s="8"/>
      <c r="J984" s="8"/>
      <c r="K984" s="8"/>
      <c r="L984" s="8"/>
      <c r="M984" s="8"/>
      <c r="N984" s="7">
        <v>8</v>
      </c>
      <c r="O984" s="7" t="s">
        <v>85</v>
      </c>
      <c r="P984" s="7">
        <v>5</v>
      </c>
      <c r="Q984" s="7" t="s">
        <v>2220</v>
      </c>
      <c r="R984" s="7">
        <v>7200</v>
      </c>
      <c r="S984" s="7" t="s">
        <v>444</v>
      </c>
      <c r="T984" s="7" t="s">
        <v>1406</v>
      </c>
      <c r="AE984" s="7">
        <v>0</v>
      </c>
      <c r="AF984" s="7">
        <v>0</v>
      </c>
      <c r="AG984" s="7">
        <v>0</v>
      </c>
      <c r="AH984" s="7">
        <v>1</v>
      </c>
      <c r="AI984" s="7">
        <v>0</v>
      </c>
      <c r="AJ984" s="7">
        <v>0</v>
      </c>
      <c r="AK984" s="7">
        <v>0</v>
      </c>
      <c r="AL984" s="7">
        <v>0</v>
      </c>
      <c r="AM984" s="7">
        <v>1</v>
      </c>
      <c r="AN984" s="7" t="s">
        <v>91</v>
      </c>
      <c r="AO984" s="7">
        <v>5</v>
      </c>
      <c r="AP984" s="7">
        <v>14400</v>
      </c>
      <c r="AQ984" s="7">
        <v>7200</v>
      </c>
      <c r="AT984" s="7" t="s">
        <v>206</v>
      </c>
      <c r="AU984" s="7">
        <v>1627</v>
      </c>
      <c r="AV984" s="7">
        <v>0</v>
      </c>
      <c r="AW984" s="7">
        <v>0</v>
      </c>
      <c r="AX984" s="7">
        <v>0</v>
      </c>
      <c r="AY984" s="7">
        <v>0</v>
      </c>
    </row>
    <row r="985" spans="1:51" ht="13.5" customHeight="1" x14ac:dyDescent="0.25">
      <c r="A985" s="7" t="s">
        <v>2221</v>
      </c>
      <c r="B985" s="8"/>
      <c r="C985" s="8"/>
      <c r="D985" s="7" t="s">
        <v>91</v>
      </c>
      <c r="E985" s="7" t="s">
        <v>157</v>
      </c>
      <c r="F985" s="8"/>
      <c r="G985" s="8"/>
      <c r="H985" s="8"/>
      <c r="I985" s="8"/>
      <c r="J985" s="8"/>
      <c r="K985" s="8"/>
      <c r="L985" s="8"/>
      <c r="M985" s="8"/>
      <c r="N985" s="7">
        <v>11</v>
      </c>
      <c r="O985" s="7" t="s">
        <v>85</v>
      </c>
      <c r="P985" s="7">
        <v>5</v>
      </c>
      <c r="Q985" s="7" t="s">
        <v>2222</v>
      </c>
      <c r="R985" s="7">
        <v>15950</v>
      </c>
      <c r="S985" s="7" t="s">
        <v>444</v>
      </c>
      <c r="T985" s="7" t="s">
        <v>1406</v>
      </c>
      <c r="AE985" s="7">
        <v>0</v>
      </c>
      <c r="AF985" s="7">
        <v>0</v>
      </c>
      <c r="AG985" s="7">
        <v>0</v>
      </c>
      <c r="AH985" s="7">
        <v>0</v>
      </c>
      <c r="AI985" s="7">
        <v>0</v>
      </c>
      <c r="AJ985" s="7">
        <v>0</v>
      </c>
      <c r="AK985" s="7">
        <v>1</v>
      </c>
      <c r="AL985" s="7">
        <v>0</v>
      </c>
      <c r="AM985" s="7">
        <v>0</v>
      </c>
      <c r="AN985" s="7" t="s">
        <v>91</v>
      </c>
      <c r="AO985" s="7">
        <v>5</v>
      </c>
      <c r="AP985" s="7">
        <v>31900</v>
      </c>
      <c r="AQ985" s="7">
        <v>15950</v>
      </c>
      <c r="AT985" s="7" t="s">
        <v>206</v>
      </c>
      <c r="AU985" s="7">
        <v>1628</v>
      </c>
      <c r="AV985" s="7">
        <v>0</v>
      </c>
      <c r="AW985" s="7">
        <v>0</v>
      </c>
      <c r="AX985" s="7">
        <v>0</v>
      </c>
      <c r="AY985" s="7">
        <v>0</v>
      </c>
    </row>
    <row r="986" spans="1:51" ht="13.5" customHeight="1" x14ac:dyDescent="0.25">
      <c r="A986" s="7" t="s">
        <v>2223</v>
      </c>
      <c r="B986" s="8"/>
      <c r="C986" s="8"/>
      <c r="D986" s="7" t="s">
        <v>120</v>
      </c>
      <c r="E986" s="7" t="s">
        <v>129</v>
      </c>
      <c r="F986" s="8"/>
      <c r="G986" s="8"/>
      <c r="H986" s="8"/>
      <c r="I986" s="8"/>
      <c r="J986" s="8"/>
      <c r="K986" s="8"/>
      <c r="L986" s="8"/>
      <c r="M986" s="8"/>
      <c r="N986" s="7">
        <v>13</v>
      </c>
      <c r="O986" s="7" t="s">
        <v>85</v>
      </c>
      <c r="P986" s="7">
        <v>5</v>
      </c>
      <c r="Q986" s="7" t="s">
        <v>2224</v>
      </c>
      <c r="R986" s="7">
        <v>41000</v>
      </c>
      <c r="S986" s="7" t="s">
        <v>444</v>
      </c>
      <c r="T986" s="7" t="s">
        <v>1406</v>
      </c>
      <c r="AE986" s="7">
        <v>0</v>
      </c>
      <c r="AF986" s="7">
        <v>0</v>
      </c>
      <c r="AG986" s="7">
        <v>0</v>
      </c>
      <c r="AH986" s="7">
        <v>0</v>
      </c>
      <c r="AI986" s="7">
        <v>0</v>
      </c>
      <c r="AJ986" s="7">
        <v>1</v>
      </c>
      <c r="AK986" s="7">
        <v>0</v>
      </c>
      <c r="AL986" s="7">
        <v>0</v>
      </c>
      <c r="AM986" s="7">
        <v>0</v>
      </c>
      <c r="AN986" s="7" t="s">
        <v>120</v>
      </c>
      <c r="AO986" s="7">
        <v>5</v>
      </c>
      <c r="AP986" s="7">
        <v>82000</v>
      </c>
      <c r="AQ986" s="7">
        <v>41000</v>
      </c>
      <c r="AT986" s="7" t="s">
        <v>206</v>
      </c>
      <c r="AU986" s="7">
        <v>1629</v>
      </c>
      <c r="AV986" s="7">
        <v>0</v>
      </c>
      <c r="AW986" s="7">
        <v>0</v>
      </c>
      <c r="AX986" s="7">
        <v>0</v>
      </c>
      <c r="AY986" s="7">
        <v>0</v>
      </c>
    </row>
    <row r="987" spans="1:51" ht="13.5" customHeight="1" x14ac:dyDescent="0.25">
      <c r="A987" s="7" t="s">
        <v>2225</v>
      </c>
      <c r="B987" s="8"/>
      <c r="C987" s="8"/>
      <c r="D987" s="7" t="s">
        <v>120</v>
      </c>
      <c r="E987" s="7" t="s">
        <v>157</v>
      </c>
      <c r="F987" s="8"/>
      <c r="G987" s="8"/>
      <c r="H987" s="8"/>
      <c r="I987" s="8"/>
      <c r="J987" s="8"/>
      <c r="K987" s="8"/>
      <c r="L987" s="8"/>
      <c r="M987" s="8"/>
      <c r="N987" s="7">
        <v>13</v>
      </c>
      <c r="O987" s="7" t="s">
        <v>85</v>
      </c>
      <c r="P987" s="7">
        <v>5</v>
      </c>
      <c r="Q987" s="7" t="s">
        <v>2226</v>
      </c>
      <c r="R987" s="7">
        <v>41000</v>
      </c>
      <c r="S987" s="7" t="s">
        <v>444</v>
      </c>
      <c r="T987" s="7" t="s">
        <v>1406</v>
      </c>
      <c r="AE987" s="7">
        <v>0</v>
      </c>
      <c r="AF987" s="7">
        <v>0</v>
      </c>
      <c r="AG987" s="7">
        <v>0</v>
      </c>
      <c r="AH987" s="7">
        <v>0</v>
      </c>
      <c r="AI987" s="7">
        <v>0</v>
      </c>
      <c r="AJ987" s="7">
        <v>0</v>
      </c>
      <c r="AK987" s="7">
        <v>1</v>
      </c>
      <c r="AL987" s="7">
        <v>0</v>
      </c>
      <c r="AM987" s="7">
        <v>0</v>
      </c>
      <c r="AN987" s="7" t="s">
        <v>120</v>
      </c>
      <c r="AO987" s="7">
        <v>5</v>
      </c>
      <c r="AP987" s="7">
        <v>82000</v>
      </c>
      <c r="AQ987" s="7">
        <v>41000</v>
      </c>
      <c r="AT987" s="7" t="s">
        <v>206</v>
      </c>
      <c r="AU987" s="7">
        <v>1630</v>
      </c>
      <c r="AV987" s="7">
        <v>0</v>
      </c>
      <c r="AW987" s="7">
        <v>0</v>
      </c>
      <c r="AX987" s="7">
        <v>0</v>
      </c>
      <c r="AY987" s="7">
        <v>0</v>
      </c>
    </row>
    <row r="988" spans="1:51" ht="13.5" customHeight="1" x14ac:dyDescent="0.25">
      <c r="A988" s="7" t="s">
        <v>2227</v>
      </c>
      <c r="B988" s="8"/>
      <c r="C988" s="8"/>
      <c r="D988" s="7" t="s">
        <v>91</v>
      </c>
      <c r="E988" s="7" t="s">
        <v>92</v>
      </c>
      <c r="F988" s="8"/>
      <c r="G988" s="8"/>
      <c r="H988" s="8"/>
      <c r="I988" s="8"/>
      <c r="J988" s="8"/>
      <c r="K988" s="8"/>
      <c r="L988" s="8"/>
      <c r="M988" s="8"/>
      <c r="N988" s="7">
        <v>8</v>
      </c>
      <c r="O988" s="7" t="s">
        <v>85</v>
      </c>
      <c r="P988" s="7">
        <v>5</v>
      </c>
      <c r="Q988" s="7" t="s">
        <v>2228</v>
      </c>
      <c r="R988" s="7">
        <v>10400</v>
      </c>
      <c r="S988" s="7" t="s">
        <v>444</v>
      </c>
      <c r="T988" s="7" t="s">
        <v>1406</v>
      </c>
      <c r="AE988" s="7">
        <v>0</v>
      </c>
      <c r="AF988" s="7">
        <v>0</v>
      </c>
      <c r="AG988" s="7">
        <v>0</v>
      </c>
      <c r="AH988" s="7">
        <v>0</v>
      </c>
      <c r="AI988" s="7">
        <v>0</v>
      </c>
      <c r="AJ988" s="7">
        <v>0</v>
      </c>
      <c r="AK988" s="7">
        <v>0</v>
      </c>
      <c r="AL988" s="7">
        <v>0</v>
      </c>
      <c r="AM988" s="7">
        <v>1</v>
      </c>
      <c r="AN988" s="7" t="s">
        <v>91</v>
      </c>
      <c r="AO988" s="7">
        <v>5</v>
      </c>
      <c r="AP988" s="7">
        <v>20800</v>
      </c>
      <c r="AQ988" s="7">
        <v>10400</v>
      </c>
      <c r="AT988" s="7" t="s">
        <v>206</v>
      </c>
      <c r="AU988" s="7">
        <v>1631</v>
      </c>
      <c r="AV988" s="7">
        <v>0</v>
      </c>
      <c r="AW988" s="7">
        <v>0</v>
      </c>
      <c r="AX988" s="7">
        <v>0</v>
      </c>
      <c r="AY988" s="7">
        <v>0</v>
      </c>
    </row>
    <row r="989" spans="1:51" ht="13.5" customHeight="1" x14ac:dyDescent="0.25">
      <c r="A989" s="7" t="s">
        <v>2229</v>
      </c>
      <c r="B989" s="8"/>
      <c r="C989" s="8"/>
      <c r="D989" s="7" t="s">
        <v>91</v>
      </c>
      <c r="E989" s="7" t="s">
        <v>157</v>
      </c>
      <c r="F989" s="8"/>
      <c r="G989" s="8"/>
      <c r="H989" s="8"/>
      <c r="I989" s="8"/>
      <c r="J989" s="8"/>
      <c r="K989" s="8"/>
      <c r="L989" s="8"/>
      <c r="M989" s="8"/>
      <c r="N989" s="7">
        <v>8</v>
      </c>
      <c r="O989" s="7" t="s">
        <v>85</v>
      </c>
      <c r="P989" s="7">
        <v>5</v>
      </c>
      <c r="Q989" s="7" t="s">
        <v>2230</v>
      </c>
      <c r="R989" s="7">
        <v>9475</v>
      </c>
      <c r="S989" s="7" t="s">
        <v>444</v>
      </c>
      <c r="T989" s="7" t="s">
        <v>1406</v>
      </c>
      <c r="AE989" s="7">
        <v>0</v>
      </c>
      <c r="AF989" s="7">
        <v>0</v>
      </c>
      <c r="AG989" s="7">
        <v>0</v>
      </c>
      <c r="AH989" s="7">
        <v>0</v>
      </c>
      <c r="AI989" s="7">
        <v>0</v>
      </c>
      <c r="AJ989" s="7">
        <v>0</v>
      </c>
      <c r="AK989" s="7">
        <v>1</v>
      </c>
      <c r="AL989" s="7">
        <v>0</v>
      </c>
      <c r="AM989" s="7">
        <v>0</v>
      </c>
      <c r="AN989" s="7" t="s">
        <v>91</v>
      </c>
      <c r="AO989" s="7">
        <v>5</v>
      </c>
      <c r="AP989" s="7">
        <v>18950</v>
      </c>
      <c r="AQ989" s="7">
        <v>9475</v>
      </c>
      <c r="AT989" s="7" t="s">
        <v>206</v>
      </c>
      <c r="AU989" s="7">
        <v>1632</v>
      </c>
      <c r="AV989" s="7">
        <v>0</v>
      </c>
      <c r="AW989" s="7">
        <v>0</v>
      </c>
      <c r="AX989" s="7">
        <v>0</v>
      </c>
      <c r="AY989" s="7">
        <v>0</v>
      </c>
    </row>
    <row r="990" spans="1:51" ht="13.5" customHeight="1" x14ac:dyDescent="0.25">
      <c r="A990" s="7" t="s">
        <v>2231</v>
      </c>
      <c r="B990" s="8"/>
      <c r="C990" s="8"/>
      <c r="D990" s="7" t="s">
        <v>91</v>
      </c>
      <c r="E990" s="7" t="s">
        <v>157</v>
      </c>
      <c r="F990" s="8"/>
      <c r="G990" s="8"/>
      <c r="H990" s="8"/>
      <c r="I990" s="8"/>
      <c r="J990" s="8"/>
      <c r="K990" s="8"/>
      <c r="L990" s="8"/>
      <c r="M990" s="8"/>
      <c r="N990" s="7">
        <v>10</v>
      </c>
      <c r="O990" s="7" t="s">
        <v>85</v>
      </c>
      <c r="P990" s="7">
        <v>5</v>
      </c>
      <c r="Q990" s="7" t="s">
        <v>2232</v>
      </c>
      <c r="R990" s="7">
        <v>20700</v>
      </c>
      <c r="S990" s="7" t="s">
        <v>444</v>
      </c>
      <c r="T990" s="7" t="s">
        <v>1406</v>
      </c>
      <c r="AE990" s="7">
        <v>0</v>
      </c>
      <c r="AF990" s="7">
        <v>0</v>
      </c>
      <c r="AG990" s="7">
        <v>0</v>
      </c>
      <c r="AH990" s="7">
        <v>0</v>
      </c>
      <c r="AI990" s="7">
        <v>0</v>
      </c>
      <c r="AJ990" s="7">
        <v>0</v>
      </c>
      <c r="AK990" s="7">
        <v>1</v>
      </c>
      <c r="AL990" s="7">
        <v>0</v>
      </c>
      <c r="AM990" s="7">
        <v>0</v>
      </c>
      <c r="AN990" s="7" t="s">
        <v>91</v>
      </c>
      <c r="AO990" s="7">
        <v>5</v>
      </c>
      <c r="AP990" s="7">
        <v>41400</v>
      </c>
      <c r="AQ990" s="7">
        <v>20700</v>
      </c>
      <c r="AT990" s="7" t="s">
        <v>206</v>
      </c>
      <c r="AU990" s="7">
        <v>1633</v>
      </c>
      <c r="AV990" s="7">
        <v>0</v>
      </c>
      <c r="AW990" s="7">
        <v>0</v>
      </c>
      <c r="AX990" s="7">
        <v>0</v>
      </c>
      <c r="AY990" s="7">
        <v>0</v>
      </c>
    </row>
    <row r="991" spans="1:51" ht="13.5" customHeight="1" x14ac:dyDescent="0.25">
      <c r="A991" s="7" t="s">
        <v>2233</v>
      </c>
      <c r="B991" s="8"/>
      <c r="C991" s="8"/>
      <c r="D991" s="7" t="s">
        <v>91</v>
      </c>
      <c r="E991" s="7" t="s">
        <v>126</v>
      </c>
      <c r="F991" s="8"/>
      <c r="G991" s="8"/>
      <c r="H991" s="8"/>
      <c r="I991" s="8"/>
      <c r="J991" s="8"/>
      <c r="K991" s="8"/>
      <c r="L991" s="8"/>
      <c r="M991" s="8"/>
      <c r="N991" s="7">
        <v>8</v>
      </c>
      <c r="O991" s="7" t="s">
        <v>85</v>
      </c>
      <c r="P991" s="7">
        <v>5</v>
      </c>
      <c r="Q991" s="7" t="s">
        <v>2234</v>
      </c>
      <c r="R991" s="7">
        <v>14800</v>
      </c>
      <c r="S991" s="7" t="s">
        <v>444</v>
      </c>
      <c r="T991" s="7" t="s">
        <v>1406</v>
      </c>
      <c r="AE991" s="7">
        <v>0</v>
      </c>
      <c r="AF991" s="7">
        <v>0</v>
      </c>
      <c r="AG991" s="7">
        <v>0</v>
      </c>
      <c r="AH991" s="7">
        <v>1</v>
      </c>
      <c r="AI991" s="7">
        <v>0</v>
      </c>
      <c r="AJ991" s="7">
        <v>0</v>
      </c>
      <c r="AK991" s="7">
        <v>0</v>
      </c>
      <c r="AL991" s="7">
        <v>0</v>
      </c>
      <c r="AM991" s="7">
        <v>0</v>
      </c>
      <c r="AN991" s="7" t="s">
        <v>91</v>
      </c>
      <c r="AO991" s="7">
        <v>5</v>
      </c>
      <c r="AP991" s="7">
        <v>29600</v>
      </c>
      <c r="AQ991" s="7">
        <v>14800</v>
      </c>
      <c r="AT991" s="7" t="s">
        <v>206</v>
      </c>
      <c r="AU991" s="7">
        <v>1634</v>
      </c>
      <c r="AV991" s="7">
        <v>0</v>
      </c>
      <c r="AW991" s="7">
        <v>0</v>
      </c>
      <c r="AX991" s="7">
        <v>0</v>
      </c>
      <c r="AY991" s="7">
        <v>0</v>
      </c>
    </row>
    <row r="992" spans="1:51" ht="13.5" customHeight="1" x14ac:dyDescent="0.25">
      <c r="A992" s="7" t="s">
        <v>2235</v>
      </c>
      <c r="B992" s="8"/>
      <c r="C992" s="8"/>
      <c r="D992" s="7" t="s">
        <v>91</v>
      </c>
      <c r="E992" s="7" t="s">
        <v>92</v>
      </c>
      <c r="F992" s="8"/>
      <c r="G992" s="8"/>
      <c r="H992" s="8"/>
      <c r="I992" s="8"/>
      <c r="J992" s="8"/>
      <c r="K992" s="8"/>
      <c r="L992" s="8"/>
      <c r="M992" s="8"/>
      <c r="N992" s="7">
        <v>9</v>
      </c>
      <c r="O992" s="7" t="s">
        <v>85</v>
      </c>
      <c r="P992" s="7">
        <v>5</v>
      </c>
      <c r="Q992" s="7" t="s">
        <v>2236</v>
      </c>
      <c r="R992" s="7">
        <v>27000</v>
      </c>
      <c r="S992" s="7" t="s">
        <v>444</v>
      </c>
      <c r="T992" s="7" t="s">
        <v>1406</v>
      </c>
      <c r="AE992" s="7">
        <v>0</v>
      </c>
      <c r="AF992" s="7">
        <v>0</v>
      </c>
      <c r="AG992" s="7">
        <v>0</v>
      </c>
      <c r="AH992" s="7">
        <v>0</v>
      </c>
      <c r="AI992" s="7">
        <v>0</v>
      </c>
      <c r="AJ992" s="7">
        <v>0</v>
      </c>
      <c r="AK992" s="7">
        <v>0</v>
      </c>
      <c r="AL992" s="7">
        <v>0</v>
      </c>
      <c r="AM992" s="7">
        <v>1</v>
      </c>
      <c r="AN992" s="7" t="s">
        <v>91</v>
      </c>
      <c r="AO992" s="7">
        <v>5</v>
      </c>
      <c r="AP992" s="7">
        <v>54000</v>
      </c>
      <c r="AQ992" s="7">
        <v>27000</v>
      </c>
      <c r="AT992" s="7" t="s">
        <v>206</v>
      </c>
      <c r="AU992" s="7">
        <v>1635</v>
      </c>
      <c r="AV992" s="7">
        <v>0</v>
      </c>
      <c r="AW992" s="7">
        <v>0</v>
      </c>
      <c r="AX992" s="7">
        <v>0</v>
      </c>
      <c r="AY992" s="7">
        <v>0</v>
      </c>
    </row>
    <row r="993" spans="1:51" ht="13.5" customHeight="1" x14ac:dyDescent="0.25">
      <c r="A993" s="7" t="s">
        <v>2237</v>
      </c>
      <c r="B993" s="8"/>
      <c r="C993" s="8"/>
      <c r="D993" s="7" t="s">
        <v>91</v>
      </c>
      <c r="E993" s="7" t="s">
        <v>265</v>
      </c>
      <c r="F993" s="8"/>
      <c r="G993" s="8"/>
      <c r="H993" s="8"/>
      <c r="I993" s="8"/>
      <c r="J993" s="8"/>
      <c r="K993" s="8"/>
      <c r="L993" s="8"/>
      <c r="M993" s="8"/>
      <c r="N993" s="7">
        <v>11</v>
      </c>
      <c r="O993" s="7" t="s">
        <v>85</v>
      </c>
      <c r="P993" s="7">
        <v>5</v>
      </c>
      <c r="Q993" s="7" t="s">
        <v>2238</v>
      </c>
      <c r="R993" s="7">
        <v>30016</v>
      </c>
      <c r="S993" s="7" t="s">
        <v>444</v>
      </c>
      <c r="T993" s="7" t="s">
        <v>1406</v>
      </c>
      <c r="AE993" s="7">
        <v>0</v>
      </c>
      <c r="AF993" s="7">
        <v>0</v>
      </c>
      <c r="AG993" s="7">
        <v>0</v>
      </c>
      <c r="AH993" s="7">
        <v>0</v>
      </c>
      <c r="AI993" s="7">
        <v>0</v>
      </c>
      <c r="AJ993" s="7">
        <v>0</v>
      </c>
      <c r="AK993" s="7">
        <v>0</v>
      </c>
      <c r="AL993" s="7">
        <v>0</v>
      </c>
      <c r="AM993" s="7">
        <v>0</v>
      </c>
      <c r="AN993" s="7" t="s">
        <v>91</v>
      </c>
      <c r="AO993" s="7">
        <v>5</v>
      </c>
      <c r="AP993" s="7">
        <v>55866</v>
      </c>
      <c r="AQ993" s="7">
        <v>30016</v>
      </c>
      <c r="AT993" s="7" t="s">
        <v>206</v>
      </c>
      <c r="AU993" s="7">
        <v>1636</v>
      </c>
      <c r="AV993" s="7">
        <v>0</v>
      </c>
      <c r="AW993" s="7">
        <v>0</v>
      </c>
      <c r="AX993" s="7">
        <v>0</v>
      </c>
      <c r="AY993" s="7">
        <v>0</v>
      </c>
    </row>
    <row r="994" spans="1:51" ht="13.5" customHeight="1" x14ac:dyDescent="0.25">
      <c r="A994" s="7" t="s">
        <v>2239</v>
      </c>
      <c r="B994" s="8"/>
      <c r="C994" s="8"/>
      <c r="D994" s="7" t="s">
        <v>120</v>
      </c>
      <c r="E994" s="7" t="s">
        <v>265</v>
      </c>
      <c r="F994" s="8"/>
      <c r="G994" s="8"/>
      <c r="H994" s="8"/>
      <c r="I994" s="8"/>
      <c r="J994" s="8"/>
      <c r="K994" s="8"/>
      <c r="L994" s="8"/>
      <c r="M994" s="8"/>
      <c r="N994" s="7">
        <v>13</v>
      </c>
      <c r="O994" s="7" t="s">
        <v>85</v>
      </c>
      <c r="P994" s="7">
        <v>5</v>
      </c>
      <c r="Q994" s="7" t="s">
        <v>2240</v>
      </c>
      <c r="R994" s="7">
        <v>34650</v>
      </c>
      <c r="S994" s="7" t="s">
        <v>444</v>
      </c>
      <c r="T994" s="7" t="s">
        <v>1406</v>
      </c>
      <c r="AE994" s="7">
        <v>0</v>
      </c>
      <c r="AF994" s="7">
        <v>0</v>
      </c>
      <c r="AG994" s="7">
        <v>0</v>
      </c>
      <c r="AH994" s="7">
        <v>0</v>
      </c>
      <c r="AI994" s="7">
        <v>0</v>
      </c>
      <c r="AJ994" s="7">
        <v>0</v>
      </c>
      <c r="AK994" s="7">
        <v>0</v>
      </c>
      <c r="AL994" s="7">
        <v>0</v>
      </c>
      <c r="AM994" s="7">
        <v>0</v>
      </c>
      <c r="AN994" s="7" t="s">
        <v>120</v>
      </c>
      <c r="AO994" s="7">
        <v>5</v>
      </c>
      <c r="AP994" s="7">
        <v>69300</v>
      </c>
      <c r="AQ994" s="7">
        <v>34650</v>
      </c>
      <c r="AT994" s="7" t="s">
        <v>206</v>
      </c>
      <c r="AU994" s="7">
        <v>1637</v>
      </c>
      <c r="AV994" s="7">
        <v>0</v>
      </c>
      <c r="AW994" s="7">
        <v>0</v>
      </c>
      <c r="AX994" s="7">
        <v>0</v>
      </c>
      <c r="AY994" s="7">
        <v>0</v>
      </c>
    </row>
    <row r="995" spans="1:51" ht="13.5" customHeight="1" x14ac:dyDescent="0.25">
      <c r="A995" s="7" t="s">
        <v>2241</v>
      </c>
      <c r="B995" s="8"/>
      <c r="C995" s="8"/>
      <c r="D995" s="7" t="s">
        <v>120</v>
      </c>
      <c r="E995" s="7" t="s">
        <v>157</v>
      </c>
      <c r="F995" s="8"/>
      <c r="G995" s="8"/>
      <c r="H995" s="8"/>
      <c r="I995" s="8"/>
      <c r="J995" s="8"/>
      <c r="K995" s="8"/>
      <c r="L995" s="8"/>
      <c r="M995" s="8"/>
      <c r="N995" s="7">
        <v>15</v>
      </c>
      <c r="O995" s="7" t="s">
        <v>85</v>
      </c>
      <c r="P995" s="7">
        <v>5</v>
      </c>
      <c r="Q995" s="7" t="s">
        <v>2242</v>
      </c>
      <c r="R995" s="7">
        <v>25750</v>
      </c>
      <c r="S995" s="7" t="s">
        <v>444</v>
      </c>
      <c r="T995" s="7" t="s">
        <v>1406</v>
      </c>
      <c r="AE995" s="7">
        <v>0</v>
      </c>
      <c r="AF995" s="7">
        <v>0</v>
      </c>
      <c r="AG995" s="7">
        <v>0</v>
      </c>
      <c r="AH995" s="7">
        <v>0</v>
      </c>
      <c r="AI995" s="7">
        <v>0</v>
      </c>
      <c r="AJ995" s="7">
        <v>0</v>
      </c>
      <c r="AK995" s="7">
        <v>1</v>
      </c>
      <c r="AL995" s="7">
        <v>0</v>
      </c>
      <c r="AM995" s="7">
        <v>0</v>
      </c>
      <c r="AN995" s="7" t="s">
        <v>120</v>
      </c>
      <c r="AO995" s="7">
        <v>5</v>
      </c>
      <c r="AP995" s="7">
        <v>51500</v>
      </c>
      <c r="AQ995" s="7">
        <v>25750</v>
      </c>
      <c r="AT995" s="7" t="s">
        <v>206</v>
      </c>
      <c r="AU995" s="7">
        <v>1638</v>
      </c>
      <c r="AV995" s="7">
        <v>0</v>
      </c>
      <c r="AW995" s="7">
        <v>0</v>
      </c>
      <c r="AX995" s="7">
        <v>0</v>
      </c>
      <c r="AY995" s="7">
        <v>0</v>
      </c>
    </row>
    <row r="996" spans="1:51" ht="13.5" customHeight="1" x14ac:dyDescent="0.25">
      <c r="A996" s="7" t="s">
        <v>2243</v>
      </c>
      <c r="B996" s="8"/>
      <c r="C996" s="8"/>
      <c r="D996" s="7" t="s">
        <v>120</v>
      </c>
      <c r="E996" s="7" t="s">
        <v>214</v>
      </c>
      <c r="F996" s="8"/>
      <c r="G996" s="8"/>
      <c r="H996" s="8"/>
      <c r="I996" s="8"/>
      <c r="J996" s="8"/>
      <c r="K996" s="8"/>
      <c r="L996" s="8"/>
      <c r="M996" s="8"/>
      <c r="N996" s="7">
        <v>13</v>
      </c>
      <c r="O996" s="7" t="s">
        <v>85</v>
      </c>
      <c r="P996" s="7">
        <v>5</v>
      </c>
      <c r="Q996" s="7" t="s">
        <v>2244</v>
      </c>
      <c r="R996" s="7">
        <v>41000</v>
      </c>
      <c r="S996" s="7" t="s">
        <v>444</v>
      </c>
      <c r="T996" s="7" t="s">
        <v>1406</v>
      </c>
      <c r="AE996" s="7">
        <v>0</v>
      </c>
      <c r="AF996" s="7">
        <v>0</v>
      </c>
      <c r="AG996" s="7">
        <v>0</v>
      </c>
      <c r="AH996" s="7">
        <v>0</v>
      </c>
      <c r="AI996" s="7">
        <v>0</v>
      </c>
      <c r="AJ996" s="7">
        <v>0</v>
      </c>
      <c r="AK996" s="7">
        <v>0</v>
      </c>
      <c r="AL996" s="7">
        <v>0</v>
      </c>
      <c r="AM996" s="7">
        <v>0</v>
      </c>
      <c r="AN996" s="7" t="s">
        <v>120</v>
      </c>
      <c r="AO996" s="7">
        <v>5</v>
      </c>
      <c r="AP996" s="7">
        <v>82000</v>
      </c>
      <c r="AQ996" s="7">
        <v>41000</v>
      </c>
      <c r="AT996" s="7" t="s">
        <v>206</v>
      </c>
      <c r="AU996" s="7">
        <v>1639</v>
      </c>
      <c r="AV996" s="7">
        <v>0</v>
      </c>
      <c r="AW996" s="7">
        <v>0</v>
      </c>
      <c r="AX996" s="7">
        <v>1</v>
      </c>
      <c r="AY996" s="7">
        <v>0</v>
      </c>
    </row>
    <row r="997" spans="1:51" ht="13.5" customHeight="1" x14ac:dyDescent="0.25">
      <c r="A997" s="7" t="s">
        <v>2245</v>
      </c>
      <c r="B997" s="8"/>
      <c r="C997" s="8"/>
      <c r="D997" s="7" t="s">
        <v>91</v>
      </c>
      <c r="E997" s="7" t="s">
        <v>265</v>
      </c>
      <c r="F997" s="8"/>
      <c r="G997" s="8"/>
      <c r="H997" s="8"/>
      <c r="I997" s="8"/>
      <c r="J997" s="8"/>
      <c r="K997" s="8"/>
      <c r="L997" s="8"/>
      <c r="M997" s="8"/>
      <c r="N997" s="7">
        <v>8</v>
      </c>
      <c r="O997" s="7" t="s">
        <v>85</v>
      </c>
      <c r="P997" s="7">
        <v>5</v>
      </c>
      <c r="Q997" s="7" t="s">
        <v>2246</v>
      </c>
      <c r="R997" s="7">
        <v>13600</v>
      </c>
      <c r="S997" s="7" t="s">
        <v>444</v>
      </c>
      <c r="T997" s="7" t="s">
        <v>1406</v>
      </c>
      <c r="AE997" s="7">
        <v>0</v>
      </c>
      <c r="AF997" s="7">
        <v>0</v>
      </c>
      <c r="AG997" s="7">
        <v>0</v>
      </c>
      <c r="AH997" s="7">
        <v>0</v>
      </c>
      <c r="AI997" s="7">
        <v>0</v>
      </c>
      <c r="AJ997" s="7">
        <v>0</v>
      </c>
      <c r="AK997" s="7">
        <v>0</v>
      </c>
      <c r="AL997" s="7">
        <v>0</v>
      </c>
      <c r="AM997" s="7">
        <v>0</v>
      </c>
      <c r="AN997" s="7" t="s">
        <v>91</v>
      </c>
      <c r="AO997" s="7">
        <v>5</v>
      </c>
      <c r="AP997" s="7">
        <v>27200</v>
      </c>
      <c r="AQ997" s="7">
        <v>13600</v>
      </c>
      <c r="AT997" s="7" t="s">
        <v>206</v>
      </c>
      <c r="AU997" s="7">
        <v>1640</v>
      </c>
      <c r="AV997" s="7">
        <v>0</v>
      </c>
      <c r="AW997" s="7">
        <v>0</v>
      </c>
      <c r="AX997" s="7">
        <v>0</v>
      </c>
      <c r="AY997" s="7">
        <v>0</v>
      </c>
    </row>
    <row r="998" spans="1:51" ht="13.5" customHeight="1" x14ac:dyDescent="0.25">
      <c r="A998" s="7" t="s">
        <v>2247</v>
      </c>
      <c r="B998" s="8"/>
      <c r="C998" s="8"/>
      <c r="D998" s="7" t="s">
        <v>91</v>
      </c>
      <c r="E998" s="7" t="s">
        <v>126</v>
      </c>
      <c r="F998" s="8"/>
      <c r="G998" s="8"/>
      <c r="H998" s="8"/>
      <c r="I998" s="8"/>
      <c r="J998" s="8"/>
      <c r="K998" s="8"/>
      <c r="L998" s="8"/>
      <c r="M998" s="8"/>
      <c r="N998" s="7">
        <v>11</v>
      </c>
      <c r="O998" s="7" t="s">
        <v>85</v>
      </c>
      <c r="P998" s="7">
        <v>5</v>
      </c>
      <c r="Q998" s="7" t="s">
        <v>2248</v>
      </c>
      <c r="R998" s="7">
        <v>79700</v>
      </c>
      <c r="S998" s="7" t="s">
        <v>444</v>
      </c>
      <c r="T998" s="7" t="s">
        <v>1406</v>
      </c>
      <c r="AE998" s="7">
        <v>0</v>
      </c>
      <c r="AF998" s="7">
        <v>0</v>
      </c>
      <c r="AG998" s="7">
        <v>0</v>
      </c>
      <c r="AH998" s="7">
        <v>1</v>
      </c>
      <c r="AI998" s="7">
        <v>0</v>
      </c>
      <c r="AJ998" s="7">
        <v>0</v>
      </c>
      <c r="AK998" s="7">
        <v>0</v>
      </c>
      <c r="AL998" s="7">
        <v>0</v>
      </c>
      <c r="AM998" s="7">
        <v>0</v>
      </c>
      <c r="AN998" s="7" t="s">
        <v>91</v>
      </c>
      <c r="AO998" s="7">
        <v>5</v>
      </c>
      <c r="AP998" s="7">
        <v>109400</v>
      </c>
      <c r="AQ998" s="7">
        <v>79700</v>
      </c>
      <c r="AT998" s="7" t="s">
        <v>206</v>
      </c>
      <c r="AU998" s="7">
        <v>1641</v>
      </c>
      <c r="AV998" s="7">
        <v>0</v>
      </c>
      <c r="AW998" s="7">
        <v>0</v>
      </c>
      <c r="AX998" s="7">
        <v>0</v>
      </c>
      <c r="AY998" s="7">
        <v>0</v>
      </c>
    </row>
    <row r="999" spans="1:51" ht="13.5" customHeight="1" x14ac:dyDescent="0.25">
      <c r="A999" s="7" t="s">
        <v>2249</v>
      </c>
      <c r="B999" s="8"/>
      <c r="C999" s="8"/>
      <c r="D999" s="7" t="s">
        <v>91</v>
      </c>
      <c r="E999" s="7" t="s">
        <v>157</v>
      </c>
      <c r="F999" s="7" t="s">
        <v>84</v>
      </c>
      <c r="G999" s="8"/>
      <c r="H999" s="8"/>
      <c r="I999" s="8"/>
      <c r="J999" s="8"/>
      <c r="K999" s="8"/>
      <c r="L999" s="8"/>
      <c r="M999" s="8"/>
      <c r="N999" s="7">
        <v>11</v>
      </c>
      <c r="O999" s="7" t="s">
        <v>85</v>
      </c>
      <c r="P999" s="7">
        <v>5</v>
      </c>
      <c r="Q999" s="7" t="s">
        <v>2250</v>
      </c>
      <c r="R999" s="7">
        <v>28600</v>
      </c>
      <c r="S999" s="7" t="s">
        <v>444</v>
      </c>
      <c r="T999" s="7" t="s">
        <v>1406</v>
      </c>
      <c r="AE999" s="7">
        <v>0</v>
      </c>
      <c r="AF999" s="7">
        <v>0</v>
      </c>
      <c r="AG999" s="7">
        <v>0</v>
      </c>
      <c r="AH999" s="7">
        <v>0</v>
      </c>
      <c r="AI999" s="7">
        <v>0</v>
      </c>
      <c r="AJ999" s="7">
        <v>0</v>
      </c>
      <c r="AK999" s="7">
        <v>1</v>
      </c>
      <c r="AL999" s="7">
        <v>1</v>
      </c>
      <c r="AM999" s="7">
        <v>0</v>
      </c>
      <c r="AN999" s="7" t="s">
        <v>91</v>
      </c>
      <c r="AO999" s="7">
        <v>5</v>
      </c>
      <c r="AP999" s="7">
        <v>57200</v>
      </c>
      <c r="AQ999" s="7">
        <v>28600</v>
      </c>
      <c r="AT999" s="7" t="s">
        <v>206</v>
      </c>
      <c r="AU999" s="7">
        <v>1642</v>
      </c>
      <c r="AV999" s="7">
        <v>0</v>
      </c>
      <c r="AW999" s="7">
        <v>0</v>
      </c>
      <c r="AX999" s="7">
        <v>0</v>
      </c>
      <c r="AY999" s="7">
        <v>0</v>
      </c>
    </row>
    <row r="1000" spans="1:51" ht="13.5" customHeight="1" x14ac:dyDescent="0.25">
      <c r="A1000" s="7" t="s">
        <v>2251</v>
      </c>
      <c r="B1000" s="8"/>
      <c r="C1000" s="8"/>
      <c r="D1000" s="7" t="s">
        <v>91</v>
      </c>
      <c r="E1000" s="7" t="s">
        <v>116</v>
      </c>
      <c r="F1000" s="7" t="s">
        <v>157</v>
      </c>
      <c r="G1000" s="8"/>
      <c r="H1000" s="8"/>
      <c r="I1000" s="8"/>
      <c r="J1000" s="8"/>
      <c r="K1000" s="8"/>
      <c r="L1000" s="8"/>
      <c r="M1000" s="8"/>
      <c r="N1000" s="7">
        <v>8</v>
      </c>
      <c r="O1000" s="7" t="s">
        <v>85</v>
      </c>
      <c r="P1000" s="7">
        <v>5</v>
      </c>
      <c r="Q1000" s="7" t="s">
        <v>2252</v>
      </c>
      <c r="R1000" s="7">
        <v>4000</v>
      </c>
      <c r="S1000" s="7" t="s">
        <v>444</v>
      </c>
      <c r="T1000" s="7" t="s">
        <v>1406</v>
      </c>
      <c r="AE1000" s="7">
        <v>0</v>
      </c>
      <c r="AF1000" s="7">
        <v>0</v>
      </c>
      <c r="AG1000" s="7">
        <v>1</v>
      </c>
      <c r="AH1000" s="7">
        <v>0</v>
      </c>
      <c r="AI1000" s="7">
        <v>0</v>
      </c>
      <c r="AJ1000" s="7">
        <v>0</v>
      </c>
      <c r="AK1000" s="7">
        <v>1</v>
      </c>
      <c r="AL1000" s="7">
        <v>0</v>
      </c>
      <c r="AM1000" s="7">
        <v>0</v>
      </c>
      <c r="AN1000" s="7" t="s">
        <v>91</v>
      </c>
      <c r="AO1000" s="7">
        <v>5</v>
      </c>
      <c r="AP1000" s="7">
        <v>8000</v>
      </c>
      <c r="AQ1000" s="7">
        <v>4000</v>
      </c>
      <c r="AT1000" s="7" t="s">
        <v>206</v>
      </c>
      <c r="AU1000" s="7">
        <v>1643</v>
      </c>
      <c r="AV1000" s="7">
        <v>0</v>
      </c>
      <c r="AW1000" s="7">
        <v>0</v>
      </c>
      <c r="AX1000" s="7">
        <v>0</v>
      </c>
      <c r="AY1000" s="7">
        <v>0</v>
      </c>
    </row>
    <row r="1001" spans="1:51" ht="13.5" customHeight="1" x14ac:dyDescent="0.25">
      <c r="A1001" s="7" t="s">
        <v>2253</v>
      </c>
      <c r="B1001" s="8"/>
      <c r="C1001" s="8"/>
      <c r="D1001" s="7" t="s">
        <v>91</v>
      </c>
      <c r="E1001" s="7" t="s">
        <v>92</v>
      </c>
      <c r="F1001" s="8"/>
      <c r="G1001" s="8"/>
      <c r="H1001" s="8"/>
      <c r="I1001" s="8"/>
      <c r="J1001" s="8"/>
      <c r="K1001" s="8"/>
      <c r="L1001" s="8"/>
      <c r="M1001" s="8"/>
      <c r="N1001" s="7">
        <v>11</v>
      </c>
      <c r="O1001" s="7" t="s">
        <v>85</v>
      </c>
      <c r="P1001" s="7">
        <v>7</v>
      </c>
      <c r="Q1001" s="7" t="s">
        <v>2254</v>
      </c>
      <c r="R1001" s="7">
        <v>29300</v>
      </c>
      <c r="S1001" s="7" t="s">
        <v>444</v>
      </c>
      <c r="T1001" s="7" t="s">
        <v>1406</v>
      </c>
      <c r="AE1001" s="7">
        <v>0</v>
      </c>
      <c r="AF1001" s="7">
        <v>0</v>
      </c>
      <c r="AG1001" s="7">
        <v>0</v>
      </c>
      <c r="AH1001" s="7">
        <v>0</v>
      </c>
      <c r="AI1001" s="7">
        <v>0</v>
      </c>
      <c r="AJ1001" s="7">
        <v>0</v>
      </c>
      <c r="AK1001" s="7">
        <v>0</v>
      </c>
      <c r="AL1001" s="7">
        <v>0</v>
      </c>
      <c r="AM1001" s="7">
        <v>1</v>
      </c>
      <c r="AN1001" s="7" t="s">
        <v>91</v>
      </c>
      <c r="AO1001" s="7">
        <v>7</v>
      </c>
      <c r="AP1001" s="7">
        <v>58000</v>
      </c>
      <c r="AQ1001" s="7">
        <v>29300</v>
      </c>
      <c r="AS1001" s="7" t="s">
        <v>2255</v>
      </c>
      <c r="AT1001" s="7" t="s">
        <v>206</v>
      </c>
      <c r="AU1001" s="7">
        <v>1644</v>
      </c>
      <c r="AV1001" s="7">
        <v>0</v>
      </c>
      <c r="AW1001" s="7">
        <v>0</v>
      </c>
      <c r="AX1001" s="7">
        <v>0</v>
      </c>
      <c r="AY1001" s="7">
        <v>0</v>
      </c>
    </row>
    <row r="1002" spans="1:51" ht="13.5" customHeight="1" x14ac:dyDescent="0.25">
      <c r="A1002" s="7" t="s">
        <v>2256</v>
      </c>
      <c r="B1002" s="8"/>
      <c r="C1002" s="8"/>
      <c r="D1002" s="7" t="s">
        <v>120</v>
      </c>
      <c r="E1002" s="7" t="s">
        <v>84</v>
      </c>
      <c r="F1002" s="8"/>
      <c r="G1002" s="8"/>
      <c r="H1002" s="8"/>
      <c r="I1002" s="8"/>
      <c r="J1002" s="8"/>
      <c r="K1002" s="8"/>
      <c r="L1002" s="8"/>
      <c r="M1002" s="8"/>
      <c r="N1002" s="7">
        <v>13</v>
      </c>
      <c r="O1002" s="7" t="s">
        <v>85</v>
      </c>
      <c r="P1002" s="7">
        <v>5</v>
      </c>
      <c r="Q1002" s="7" t="s">
        <v>2257</v>
      </c>
      <c r="R1002" s="7">
        <v>41000</v>
      </c>
      <c r="S1002" s="7" t="s">
        <v>444</v>
      </c>
      <c r="T1002" s="7" t="s">
        <v>1406</v>
      </c>
      <c r="AE1002" s="7">
        <v>0</v>
      </c>
      <c r="AF1002" s="7">
        <v>0</v>
      </c>
      <c r="AG1002" s="7">
        <v>0</v>
      </c>
      <c r="AH1002" s="7">
        <v>0</v>
      </c>
      <c r="AI1002" s="7">
        <v>0</v>
      </c>
      <c r="AJ1002" s="7">
        <v>0</v>
      </c>
      <c r="AK1002" s="7">
        <v>0</v>
      </c>
      <c r="AL1002" s="7">
        <v>1</v>
      </c>
      <c r="AM1002" s="7">
        <v>0</v>
      </c>
      <c r="AN1002" s="7" t="s">
        <v>120</v>
      </c>
      <c r="AO1002" s="7">
        <v>5</v>
      </c>
      <c r="AP1002" s="7">
        <v>82000</v>
      </c>
      <c r="AQ1002" s="7">
        <v>41000</v>
      </c>
      <c r="AT1002" s="7" t="s">
        <v>206</v>
      </c>
      <c r="AU1002" s="7">
        <v>1645</v>
      </c>
      <c r="AV1002" s="7">
        <v>0</v>
      </c>
      <c r="AW1002" s="7">
        <v>0</v>
      </c>
      <c r="AX1002" s="7">
        <v>0</v>
      </c>
      <c r="AY1002" s="7">
        <v>0</v>
      </c>
    </row>
    <row r="1003" spans="1:51" ht="13.5" customHeight="1" x14ac:dyDescent="0.25">
      <c r="A1003" s="7" t="s">
        <v>2258</v>
      </c>
      <c r="B1003" s="8"/>
      <c r="C1003" s="8"/>
      <c r="D1003" s="7" t="s">
        <v>91</v>
      </c>
      <c r="E1003" s="7" t="s">
        <v>265</v>
      </c>
      <c r="F1003" s="8"/>
      <c r="G1003" s="8"/>
      <c r="H1003" s="8"/>
      <c r="I1003" s="8"/>
      <c r="J1003" s="8"/>
      <c r="K1003" s="8"/>
      <c r="L1003" s="8"/>
      <c r="M1003" s="8"/>
      <c r="N1003" s="7">
        <v>9</v>
      </c>
      <c r="O1003" s="7" t="s">
        <v>85</v>
      </c>
      <c r="P1003" s="7">
        <v>5</v>
      </c>
      <c r="Q1003" s="7" t="s">
        <v>2259</v>
      </c>
      <c r="R1003" s="7">
        <v>25800</v>
      </c>
      <c r="S1003" s="7" t="s">
        <v>444</v>
      </c>
      <c r="T1003" s="7" t="s">
        <v>1406</v>
      </c>
      <c r="AE1003" s="7">
        <v>0</v>
      </c>
      <c r="AF1003" s="7">
        <v>0</v>
      </c>
      <c r="AG1003" s="7">
        <v>0</v>
      </c>
      <c r="AH1003" s="7">
        <v>0</v>
      </c>
      <c r="AI1003" s="7">
        <v>0</v>
      </c>
      <c r="AJ1003" s="7">
        <v>0</v>
      </c>
      <c r="AK1003" s="7">
        <v>0</v>
      </c>
      <c r="AL1003" s="7">
        <v>0</v>
      </c>
      <c r="AM1003" s="7">
        <v>0</v>
      </c>
      <c r="AN1003" s="7" t="s">
        <v>91</v>
      </c>
      <c r="AO1003" s="7">
        <v>5</v>
      </c>
      <c r="AP1003" s="7">
        <v>51600</v>
      </c>
      <c r="AQ1003" s="7">
        <v>25800</v>
      </c>
      <c r="AT1003" s="7" t="s">
        <v>206</v>
      </c>
      <c r="AU1003" s="7">
        <v>1646</v>
      </c>
      <c r="AV1003" s="7">
        <v>0</v>
      </c>
      <c r="AW1003" s="7">
        <v>0</v>
      </c>
      <c r="AX1003" s="7">
        <v>0</v>
      </c>
      <c r="AY1003" s="7">
        <v>0</v>
      </c>
    </row>
    <row r="1004" spans="1:51" ht="13.5" customHeight="1" x14ac:dyDescent="0.25">
      <c r="A1004" s="7" t="s">
        <v>2260</v>
      </c>
      <c r="B1004" s="8"/>
      <c r="C1004" s="8"/>
      <c r="D1004" s="7" t="s">
        <v>120</v>
      </c>
      <c r="E1004" s="7" t="s">
        <v>157</v>
      </c>
      <c r="F1004" s="8"/>
      <c r="G1004" s="8"/>
      <c r="H1004" s="8"/>
      <c r="I1004" s="8"/>
      <c r="J1004" s="8"/>
      <c r="K1004" s="8"/>
      <c r="L1004" s="8"/>
      <c r="M1004" s="8"/>
      <c r="N1004" s="7">
        <v>17</v>
      </c>
      <c r="O1004" s="7" t="s">
        <v>85</v>
      </c>
      <c r="P1004" s="7">
        <v>5</v>
      </c>
      <c r="Q1004" s="7" t="s">
        <v>2261</v>
      </c>
      <c r="R1004" s="7">
        <v>90100</v>
      </c>
      <c r="S1004" s="7" t="s">
        <v>444</v>
      </c>
      <c r="T1004" s="7" t="s">
        <v>1406</v>
      </c>
      <c r="AE1004" s="7">
        <v>0</v>
      </c>
      <c r="AF1004" s="7">
        <v>0</v>
      </c>
      <c r="AG1004" s="7">
        <v>0</v>
      </c>
      <c r="AH1004" s="7">
        <v>0</v>
      </c>
      <c r="AI1004" s="7">
        <v>0</v>
      </c>
      <c r="AJ1004" s="7">
        <v>0</v>
      </c>
      <c r="AK1004" s="7">
        <v>1</v>
      </c>
      <c r="AL1004" s="7">
        <v>0</v>
      </c>
      <c r="AM1004" s="7">
        <v>0</v>
      </c>
      <c r="AN1004" s="7" t="s">
        <v>120</v>
      </c>
      <c r="AO1004" s="7">
        <v>5</v>
      </c>
      <c r="AP1004" s="7">
        <v>180200</v>
      </c>
      <c r="AQ1004" s="7">
        <v>90100</v>
      </c>
      <c r="AT1004" s="7" t="s">
        <v>206</v>
      </c>
      <c r="AU1004" s="7">
        <v>1647</v>
      </c>
      <c r="AV1004" s="7">
        <v>0</v>
      </c>
      <c r="AW1004" s="7">
        <v>0</v>
      </c>
      <c r="AX1004" s="7">
        <v>0</v>
      </c>
      <c r="AY1004" s="7">
        <v>0</v>
      </c>
    </row>
    <row r="1005" spans="1:51" ht="13.5" customHeight="1" x14ac:dyDescent="0.25">
      <c r="A1005" s="7" t="s">
        <v>2262</v>
      </c>
      <c r="B1005" s="8"/>
      <c r="C1005" s="8"/>
      <c r="D1005" s="7" t="s">
        <v>120</v>
      </c>
      <c r="E1005" s="7" t="s">
        <v>265</v>
      </c>
      <c r="F1005" s="8"/>
      <c r="G1005" s="8"/>
      <c r="H1005" s="8"/>
      <c r="I1005" s="8"/>
      <c r="J1005" s="8"/>
      <c r="K1005" s="8"/>
      <c r="L1005" s="8"/>
      <c r="M1005" s="8"/>
      <c r="N1005" s="7">
        <v>17</v>
      </c>
      <c r="O1005" s="7" t="s">
        <v>85</v>
      </c>
      <c r="P1005" s="7">
        <v>5</v>
      </c>
      <c r="Q1005" s="7" t="s">
        <v>2263</v>
      </c>
      <c r="R1005" s="7">
        <v>115950</v>
      </c>
      <c r="S1005" s="7" t="s">
        <v>444</v>
      </c>
      <c r="T1005" s="7" t="s">
        <v>1406</v>
      </c>
      <c r="AE1005" s="7">
        <v>0</v>
      </c>
      <c r="AF1005" s="7">
        <v>0</v>
      </c>
      <c r="AG1005" s="7">
        <v>0</v>
      </c>
      <c r="AH1005" s="7">
        <v>0</v>
      </c>
      <c r="AI1005" s="7">
        <v>0</v>
      </c>
      <c r="AJ1005" s="7">
        <v>0</v>
      </c>
      <c r="AK1005" s="7">
        <v>0</v>
      </c>
      <c r="AL1005" s="7">
        <v>0</v>
      </c>
      <c r="AM1005" s="7">
        <v>0</v>
      </c>
      <c r="AN1005" s="7" t="s">
        <v>120</v>
      </c>
      <c r="AO1005" s="7">
        <v>5</v>
      </c>
      <c r="AP1005" s="7">
        <v>206900</v>
      </c>
      <c r="AQ1005" s="7">
        <v>115950</v>
      </c>
      <c r="AT1005" s="7" t="s">
        <v>206</v>
      </c>
      <c r="AU1005" s="7">
        <v>1648</v>
      </c>
      <c r="AV1005" s="7">
        <v>0</v>
      </c>
      <c r="AW1005" s="7">
        <v>0</v>
      </c>
      <c r="AX1005" s="7">
        <v>0</v>
      </c>
      <c r="AY1005" s="7">
        <v>0</v>
      </c>
    </row>
    <row r="1006" spans="1:51" ht="13.5" customHeight="1" x14ac:dyDescent="0.25">
      <c r="A1006" s="7" t="s">
        <v>2264</v>
      </c>
      <c r="B1006" s="8"/>
      <c r="C1006" s="8"/>
      <c r="D1006" s="7" t="s">
        <v>91</v>
      </c>
      <c r="E1006" s="7" t="s">
        <v>265</v>
      </c>
      <c r="F1006" s="8"/>
      <c r="G1006" s="8"/>
      <c r="H1006" s="8"/>
      <c r="I1006" s="8"/>
      <c r="J1006" s="8"/>
      <c r="K1006" s="8"/>
      <c r="L1006" s="8"/>
      <c r="M1006" s="8"/>
      <c r="N1006" s="7">
        <v>8</v>
      </c>
      <c r="O1006" s="7" t="s">
        <v>85</v>
      </c>
      <c r="P1006" s="7">
        <v>5</v>
      </c>
      <c r="Q1006" s="7" t="s">
        <v>2265</v>
      </c>
      <c r="R1006" s="7">
        <v>24400</v>
      </c>
      <c r="S1006" s="7" t="s">
        <v>444</v>
      </c>
      <c r="T1006" s="7" t="s">
        <v>1406</v>
      </c>
      <c r="AE1006" s="7">
        <v>0</v>
      </c>
      <c r="AF1006" s="7">
        <v>0</v>
      </c>
      <c r="AG1006" s="7">
        <v>0</v>
      </c>
      <c r="AH1006" s="7">
        <v>0</v>
      </c>
      <c r="AI1006" s="7">
        <v>0</v>
      </c>
      <c r="AJ1006" s="7">
        <v>0</v>
      </c>
      <c r="AK1006" s="7">
        <v>0</v>
      </c>
      <c r="AL1006" s="7">
        <v>0</v>
      </c>
      <c r="AM1006" s="7">
        <v>0</v>
      </c>
      <c r="AN1006" s="7" t="s">
        <v>91</v>
      </c>
      <c r="AO1006" s="7">
        <v>5</v>
      </c>
      <c r="AP1006" s="7">
        <v>48800</v>
      </c>
      <c r="AQ1006" s="7">
        <v>24400</v>
      </c>
      <c r="AT1006" s="7" t="s">
        <v>206</v>
      </c>
      <c r="AU1006" s="7">
        <v>1649</v>
      </c>
      <c r="AV1006" s="7">
        <v>0</v>
      </c>
      <c r="AW1006" s="7">
        <v>0</v>
      </c>
      <c r="AX1006" s="7">
        <v>0</v>
      </c>
      <c r="AY1006" s="7">
        <v>0</v>
      </c>
    </row>
    <row r="1007" spans="1:51" ht="13.5" customHeight="1" x14ac:dyDescent="0.25">
      <c r="A1007" s="7" t="s">
        <v>2266</v>
      </c>
      <c r="B1007" s="8"/>
      <c r="C1007" s="8"/>
      <c r="D1007" s="7" t="s">
        <v>120</v>
      </c>
      <c r="E1007" s="7" t="s">
        <v>265</v>
      </c>
      <c r="F1007" s="8"/>
      <c r="G1007" s="8"/>
      <c r="H1007" s="8"/>
      <c r="I1007" s="8"/>
      <c r="J1007" s="8"/>
      <c r="K1007" s="8"/>
      <c r="L1007" s="8"/>
      <c r="M1007" s="8"/>
      <c r="N1007" s="7">
        <v>15</v>
      </c>
      <c r="O1007" s="7" t="s">
        <v>85</v>
      </c>
      <c r="P1007" s="7">
        <v>5</v>
      </c>
      <c r="Q1007" s="7" t="s">
        <v>2267</v>
      </c>
      <c r="R1007" s="7">
        <v>117500</v>
      </c>
      <c r="S1007" s="7" t="s">
        <v>444</v>
      </c>
      <c r="T1007" s="7" t="s">
        <v>1406</v>
      </c>
      <c r="AE1007" s="7">
        <v>0</v>
      </c>
      <c r="AF1007" s="7">
        <v>0</v>
      </c>
      <c r="AG1007" s="7">
        <v>0</v>
      </c>
      <c r="AH1007" s="7">
        <v>0</v>
      </c>
      <c r="AI1007" s="7">
        <v>0</v>
      </c>
      <c r="AJ1007" s="7">
        <v>0</v>
      </c>
      <c r="AK1007" s="7">
        <v>0</v>
      </c>
      <c r="AL1007" s="7">
        <v>0</v>
      </c>
      <c r="AM1007" s="7">
        <v>0</v>
      </c>
      <c r="AN1007" s="7" t="s">
        <v>120</v>
      </c>
      <c r="AO1007" s="7">
        <v>5</v>
      </c>
      <c r="AP1007" s="7">
        <v>235000</v>
      </c>
      <c r="AQ1007" s="7">
        <v>117500</v>
      </c>
      <c r="AS1007" s="7" t="s">
        <v>2268</v>
      </c>
      <c r="AT1007" s="7" t="s">
        <v>206</v>
      </c>
      <c r="AU1007" s="7">
        <v>1650</v>
      </c>
      <c r="AV1007" s="7">
        <v>0</v>
      </c>
      <c r="AW1007" s="7">
        <v>0</v>
      </c>
      <c r="AX1007" s="7">
        <v>0</v>
      </c>
      <c r="AY1007" s="7">
        <v>0</v>
      </c>
    </row>
    <row r="1008" spans="1:51" ht="13.5" customHeight="1" x14ac:dyDescent="0.25">
      <c r="A1008" s="7" t="s">
        <v>2269</v>
      </c>
      <c r="B1008" s="8"/>
      <c r="C1008" s="8"/>
      <c r="D1008" s="7" t="s">
        <v>91</v>
      </c>
      <c r="E1008" s="7" t="s">
        <v>157</v>
      </c>
      <c r="F1008" s="8"/>
      <c r="G1008" s="8"/>
      <c r="H1008" s="8"/>
      <c r="I1008" s="8"/>
      <c r="J1008" s="8"/>
      <c r="K1008" s="8"/>
      <c r="L1008" s="8"/>
      <c r="M1008" s="8"/>
      <c r="N1008" s="7">
        <v>8</v>
      </c>
      <c r="O1008" s="7" t="s">
        <v>85</v>
      </c>
      <c r="P1008" s="7">
        <v>5</v>
      </c>
      <c r="Q1008" s="7" t="s">
        <v>2270</v>
      </c>
      <c r="R1008" s="7">
        <v>11600</v>
      </c>
      <c r="S1008" s="7" t="s">
        <v>444</v>
      </c>
      <c r="T1008" s="7" t="s">
        <v>1406</v>
      </c>
      <c r="AE1008" s="7">
        <v>0</v>
      </c>
      <c r="AF1008" s="7">
        <v>0</v>
      </c>
      <c r="AG1008" s="7">
        <v>0</v>
      </c>
      <c r="AH1008" s="7">
        <v>0</v>
      </c>
      <c r="AI1008" s="7">
        <v>0</v>
      </c>
      <c r="AJ1008" s="7">
        <v>0</v>
      </c>
      <c r="AK1008" s="7">
        <v>1</v>
      </c>
      <c r="AL1008" s="7">
        <v>0</v>
      </c>
      <c r="AM1008" s="7">
        <v>0</v>
      </c>
      <c r="AN1008" s="7" t="s">
        <v>91</v>
      </c>
      <c r="AO1008" s="7">
        <v>5</v>
      </c>
      <c r="AP1008" s="7">
        <v>23200</v>
      </c>
      <c r="AQ1008" s="7">
        <v>11600</v>
      </c>
      <c r="AT1008" s="7" t="s">
        <v>206</v>
      </c>
      <c r="AU1008" s="7">
        <v>1651</v>
      </c>
      <c r="AV1008" s="7">
        <v>0</v>
      </c>
      <c r="AW1008" s="7">
        <v>0</v>
      </c>
      <c r="AX1008" s="7">
        <v>0</v>
      </c>
      <c r="AY1008" s="7">
        <v>0</v>
      </c>
    </row>
    <row r="1009" spans="1:51" ht="13.5" customHeight="1" x14ac:dyDescent="0.25">
      <c r="A1009" s="7" t="s">
        <v>2271</v>
      </c>
      <c r="B1009" s="8"/>
      <c r="C1009" s="8"/>
      <c r="D1009" s="7" t="s">
        <v>91</v>
      </c>
      <c r="E1009" s="7" t="s">
        <v>99</v>
      </c>
      <c r="F1009" s="8"/>
      <c r="G1009" s="8"/>
      <c r="H1009" s="8"/>
      <c r="I1009" s="8"/>
      <c r="J1009" s="8"/>
      <c r="K1009" s="8"/>
      <c r="L1009" s="8"/>
      <c r="M1009" s="8"/>
      <c r="N1009" s="7">
        <v>9</v>
      </c>
      <c r="O1009" s="7" t="s">
        <v>85</v>
      </c>
      <c r="P1009" s="7">
        <v>5</v>
      </c>
      <c r="Q1009" s="7" t="s">
        <v>2272</v>
      </c>
      <c r="R1009" s="7">
        <v>30608</v>
      </c>
      <c r="S1009" s="7" t="s">
        <v>444</v>
      </c>
      <c r="T1009" s="7" t="s">
        <v>1406</v>
      </c>
      <c r="AE1009" s="7">
        <v>0</v>
      </c>
      <c r="AF1009" s="7">
        <v>0</v>
      </c>
      <c r="AG1009" s="7">
        <v>0</v>
      </c>
      <c r="AH1009" s="7">
        <v>0</v>
      </c>
      <c r="AI1009" s="7">
        <v>1</v>
      </c>
      <c r="AJ1009" s="7">
        <v>0</v>
      </c>
      <c r="AK1009" s="7">
        <v>0</v>
      </c>
      <c r="AL1009" s="7">
        <v>0</v>
      </c>
      <c r="AM1009" s="7">
        <v>0</v>
      </c>
      <c r="AN1009" s="7" t="s">
        <v>91</v>
      </c>
      <c r="AO1009" s="7">
        <v>5</v>
      </c>
      <c r="AP1009" s="7">
        <v>51008</v>
      </c>
      <c r="AQ1009" s="7">
        <v>30608</v>
      </c>
      <c r="AT1009" s="7" t="s">
        <v>206</v>
      </c>
      <c r="AU1009" s="7">
        <v>1652</v>
      </c>
      <c r="AV1009" s="7">
        <v>0</v>
      </c>
      <c r="AW1009" s="7">
        <v>0</v>
      </c>
      <c r="AX1009" s="7">
        <v>0</v>
      </c>
      <c r="AY1009" s="7">
        <v>0</v>
      </c>
    </row>
    <row r="1010" spans="1:51" ht="13.5" customHeight="1" x14ac:dyDescent="0.25">
      <c r="A1010" s="7" t="s">
        <v>2273</v>
      </c>
      <c r="B1010" s="8"/>
      <c r="C1010" s="8"/>
      <c r="D1010" s="7" t="s">
        <v>91</v>
      </c>
      <c r="E1010" s="7" t="s">
        <v>265</v>
      </c>
      <c r="F1010" s="8"/>
      <c r="G1010" s="8"/>
      <c r="H1010" s="8"/>
      <c r="I1010" s="8"/>
      <c r="J1010" s="8"/>
      <c r="K1010" s="8"/>
      <c r="L1010" s="8"/>
      <c r="M1010" s="8"/>
      <c r="N1010" s="7">
        <v>8</v>
      </c>
      <c r="O1010" s="7" t="s">
        <v>85</v>
      </c>
      <c r="P1010" s="7">
        <v>5</v>
      </c>
      <c r="Q1010" s="7" t="s">
        <v>2274</v>
      </c>
      <c r="R1010" s="7">
        <v>10400</v>
      </c>
      <c r="S1010" s="7" t="s">
        <v>444</v>
      </c>
      <c r="T1010" s="7" t="s">
        <v>1406</v>
      </c>
      <c r="AE1010" s="7">
        <v>0</v>
      </c>
      <c r="AF1010" s="7">
        <v>0</v>
      </c>
      <c r="AG1010" s="7">
        <v>0</v>
      </c>
      <c r="AH1010" s="7">
        <v>0</v>
      </c>
      <c r="AI1010" s="7">
        <v>0</v>
      </c>
      <c r="AJ1010" s="7">
        <v>0</v>
      </c>
      <c r="AK1010" s="7">
        <v>0</v>
      </c>
      <c r="AL1010" s="7">
        <v>0</v>
      </c>
      <c r="AM1010" s="7">
        <v>0</v>
      </c>
      <c r="AN1010" s="7" t="s">
        <v>91</v>
      </c>
      <c r="AO1010" s="7">
        <v>5</v>
      </c>
      <c r="AP1010" s="7">
        <v>20800</v>
      </c>
      <c r="AQ1010" s="7">
        <v>10400</v>
      </c>
      <c r="AT1010" s="7" t="s">
        <v>206</v>
      </c>
      <c r="AU1010" s="7">
        <v>1653</v>
      </c>
      <c r="AV1010" s="7">
        <v>0</v>
      </c>
      <c r="AW1010" s="7">
        <v>0</v>
      </c>
      <c r="AX1010" s="7">
        <v>0</v>
      </c>
      <c r="AY1010" s="7">
        <v>0</v>
      </c>
    </row>
    <row r="1011" spans="1:51" ht="13.5" customHeight="1" x14ac:dyDescent="0.25">
      <c r="A1011" s="7" t="s">
        <v>2275</v>
      </c>
      <c r="B1011" s="8"/>
      <c r="C1011" s="8"/>
      <c r="D1011" s="7" t="s">
        <v>91</v>
      </c>
      <c r="E1011" s="7" t="s">
        <v>157</v>
      </c>
      <c r="F1011" s="8"/>
      <c r="G1011" s="8"/>
      <c r="H1011" s="8"/>
      <c r="I1011" s="8"/>
      <c r="J1011" s="8"/>
      <c r="K1011" s="8"/>
      <c r="L1011" s="8"/>
      <c r="M1011" s="8"/>
      <c r="N1011" s="7">
        <v>8</v>
      </c>
      <c r="O1011" s="7" t="s">
        <v>85</v>
      </c>
      <c r="P1011" s="7">
        <v>5</v>
      </c>
      <c r="Q1011" s="7" t="s">
        <v>2276</v>
      </c>
      <c r="R1011" s="7">
        <v>14400</v>
      </c>
      <c r="S1011" s="7" t="s">
        <v>444</v>
      </c>
      <c r="T1011" s="7" t="s">
        <v>1406</v>
      </c>
      <c r="AE1011" s="7">
        <v>0</v>
      </c>
      <c r="AF1011" s="7">
        <v>0</v>
      </c>
      <c r="AG1011" s="7">
        <v>0</v>
      </c>
      <c r="AH1011" s="7">
        <v>0</v>
      </c>
      <c r="AI1011" s="7">
        <v>0</v>
      </c>
      <c r="AJ1011" s="7">
        <v>0</v>
      </c>
      <c r="AK1011" s="7">
        <v>1</v>
      </c>
      <c r="AL1011" s="7">
        <v>0</v>
      </c>
      <c r="AM1011" s="7">
        <v>0</v>
      </c>
      <c r="AN1011" s="7" t="s">
        <v>91</v>
      </c>
      <c r="AO1011" s="7">
        <v>5</v>
      </c>
      <c r="AP1011" s="7">
        <v>28800</v>
      </c>
      <c r="AQ1011" s="7">
        <v>14400</v>
      </c>
      <c r="AT1011" s="7" t="s">
        <v>206</v>
      </c>
      <c r="AU1011" s="7">
        <v>1654</v>
      </c>
      <c r="AV1011" s="7">
        <v>0</v>
      </c>
      <c r="AW1011" s="7">
        <v>0</v>
      </c>
      <c r="AX1011" s="7">
        <v>0</v>
      </c>
      <c r="AY1011" s="7">
        <v>0</v>
      </c>
    </row>
    <row r="1012" spans="1:51" ht="13.5" customHeight="1" x14ac:dyDescent="0.25">
      <c r="A1012" s="7" t="s">
        <v>2277</v>
      </c>
      <c r="B1012" s="8"/>
      <c r="C1012" s="8"/>
      <c r="D1012" s="7" t="s">
        <v>91</v>
      </c>
      <c r="E1012" s="7" t="s">
        <v>92</v>
      </c>
      <c r="F1012" s="8"/>
      <c r="G1012" s="8"/>
      <c r="H1012" s="8"/>
      <c r="I1012" s="8"/>
      <c r="J1012" s="8"/>
      <c r="K1012" s="8"/>
      <c r="L1012" s="8"/>
      <c r="M1012" s="8"/>
      <c r="N1012" s="7">
        <v>8</v>
      </c>
      <c r="O1012" s="7" t="s">
        <v>85</v>
      </c>
      <c r="P1012" s="7">
        <v>5</v>
      </c>
      <c r="Q1012" s="7" t="s">
        <v>2278</v>
      </c>
      <c r="R1012" s="7">
        <v>13075</v>
      </c>
      <c r="S1012" s="7" t="s">
        <v>444</v>
      </c>
      <c r="T1012" s="7" t="s">
        <v>1406</v>
      </c>
      <c r="AE1012" s="7">
        <v>0</v>
      </c>
      <c r="AF1012" s="7">
        <v>0</v>
      </c>
      <c r="AG1012" s="7">
        <v>0</v>
      </c>
      <c r="AH1012" s="7">
        <v>0</v>
      </c>
      <c r="AI1012" s="7">
        <v>0</v>
      </c>
      <c r="AJ1012" s="7">
        <v>0</v>
      </c>
      <c r="AK1012" s="7">
        <v>0</v>
      </c>
      <c r="AL1012" s="7">
        <v>0</v>
      </c>
      <c r="AM1012" s="7">
        <v>1</v>
      </c>
      <c r="AN1012" s="7" t="s">
        <v>91</v>
      </c>
      <c r="AO1012" s="7">
        <v>5</v>
      </c>
      <c r="AP1012" s="7">
        <v>26150</v>
      </c>
      <c r="AQ1012" s="7">
        <v>13075</v>
      </c>
      <c r="AT1012" s="7" t="s">
        <v>206</v>
      </c>
      <c r="AU1012" s="7">
        <v>1655</v>
      </c>
      <c r="AV1012" s="7">
        <v>0</v>
      </c>
      <c r="AW1012" s="7">
        <v>0</v>
      </c>
      <c r="AX1012" s="7">
        <v>0</v>
      </c>
      <c r="AY1012" s="7">
        <v>0</v>
      </c>
    </row>
    <row r="1013" spans="1:51" ht="13.5" customHeight="1" x14ac:dyDescent="0.25">
      <c r="A1013" s="7" t="s">
        <v>2279</v>
      </c>
      <c r="B1013" s="8"/>
      <c r="C1013" s="8"/>
      <c r="D1013" s="7" t="s">
        <v>91</v>
      </c>
      <c r="E1013" s="7" t="s">
        <v>265</v>
      </c>
      <c r="F1013" s="8"/>
      <c r="G1013" s="8"/>
      <c r="H1013" s="8"/>
      <c r="I1013" s="8"/>
      <c r="J1013" s="8"/>
      <c r="K1013" s="8"/>
      <c r="L1013" s="8"/>
      <c r="M1013" s="8"/>
      <c r="N1013" s="7">
        <v>9</v>
      </c>
      <c r="O1013" s="7" t="s">
        <v>85</v>
      </c>
      <c r="P1013" s="7">
        <v>5</v>
      </c>
      <c r="Q1013" s="7" t="s">
        <v>2280</v>
      </c>
      <c r="R1013" s="7">
        <v>40883</v>
      </c>
      <c r="S1013" s="7" t="s">
        <v>444</v>
      </c>
      <c r="T1013" s="7" t="s">
        <v>1406</v>
      </c>
      <c r="AE1013" s="7">
        <v>0</v>
      </c>
      <c r="AF1013" s="7">
        <v>0</v>
      </c>
      <c r="AG1013" s="7">
        <v>0</v>
      </c>
      <c r="AH1013" s="7">
        <v>0</v>
      </c>
      <c r="AI1013" s="7">
        <v>0</v>
      </c>
      <c r="AJ1013" s="7">
        <v>0</v>
      </c>
      <c r="AK1013" s="7">
        <v>0</v>
      </c>
      <c r="AL1013" s="7">
        <v>0</v>
      </c>
      <c r="AM1013" s="7">
        <v>0</v>
      </c>
      <c r="AN1013" s="7" t="s">
        <v>91</v>
      </c>
      <c r="AO1013" s="7">
        <v>5</v>
      </c>
      <c r="AP1013" s="7">
        <v>81766</v>
      </c>
      <c r="AQ1013" s="7">
        <v>40883</v>
      </c>
      <c r="AT1013" s="7" t="s">
        <v>206</v>
      </c>
      <c r="AU1013" s="7">
        <v>1656</v>
      </c>
      <c r="AV1013" s="7">
        <v>0</v>
      </c>
      <c r="AW1013" s="7">
        <v>0</v>
      </c>
      <c r="AX1013" s="7">
        <v>0</v>
      </c>
      <c r="AY1013" s="7">
        <v>0</v>
      </c>
    </row>
    <row r="1014" spans="1:51" ht="13.5" customHeight="1" x14ac:dyDescent="0.25">
      <c r="A1014" s="7" t="s">
        <v>2281</v>
      </c>
      <c r="B1014" s="8"/>
      <c r="C1014" s="8"/>
      <c r="D1014" s="7" t="s">
        <v>91</v>
      </c>
      <c r="E1014" s="7" t="s">
        <v>265</v>
      </c>
      <c r="F1014" s="8"/>
      <c r="G1014" s="8"/>
      <c r="H1014" s="8"/>
      <c r="I1014" s="8"/>
      <c r="J1014" s="8"/>
      <c r="K1014" s="8"/>
      <c r="L1014" s="8"/>
      <c r="M1014" s="8"/>
      <c r="N1014" s="7">
        <v>8</v>
      </c>
      <c r="O1014" s="7" t="s">
        <v>85</v>
      </c>
      <c r="P1014" s="7">
        <v>5</v>
      </c>
      <c r="Q1014" s="7" t="s">
        <v>2282</v>
      </c>
      <c r="R1014" s="7">
        <v>16400</v>
      </c>
      <c r="S1014" s="7" t="s">
        <v>444</v>
      </c>
      <c r="T1014" s="7" t="s">
        <v>1406</v>
      </c>
      <c r="AE1014" s="7">
        <v>0</v>
      </c>
      <c r="AF1014" s="7">
        <v>0</v>
      </c>
      <c r="AG1014" s="7">
        <v>0</v>
      </c>
      <c r="AH1014" s="7">
        <v>0</v>
      </c>
      <c r="AI1014" s="7">
        <v>0</v>
      </c>
      <c r="AJ1014" s="7">
        <v>0</v>
      </c>
      <c r="AK1014" s="7">
        <v>0</v>
      </c>
      <c r="AL1014" s="7">
        <v>0</v>
      </c>
      <c r="AM1014" s="7">
        <v>0</v>
      </c>
      <c r="AN1014" s="7" t="s">
        <v>91</v>
      </c>
      <c r="AO1014" s="7">
        <v>5</v>
      </c>
      <c r="AP1014" s="7">
        <v>32800</v>
      </c>
      <c r="AQ1014" s="7">
        <v>16400</v>
      </c>
      <c r="AT1014" s="7" t="s">
        <v>206</v>
      </c>
      <c r="AU1014" s="7">
        <v>1657</v>
      </c>
      <c r="AV1014" s="7">
        <v>0</v>
      </c>
      <c r="AW1014" s="7">
        <v>0</v>
      </c>
      <c r="AX1014" s="7">
        <v>0</v>
      </c>
      <c r="AY1014" s="7">
        <v>0</v>
      </c>
    </row>
    <row r="1015" spans="1:51" ht="13.5" customHeight="1" x14ac:dyDescent="0.25">
      <c r="A1015" s="7" t="s">
        <v>2283</v>
      </c>
      <c r="B1015" s="8"/>
      <c r="C1015" s="8"/>
      <c r="D1015" s="7" t="s">
        <v>91</v>
      </c>
      <c r="E1015" s="7" t="s">
        <v>129</v>
      </c>
      <c r="F1015" s="8"/>
      <c r="G1015" s="8"/>
      <c r="H1015" s="8"/>
      <c r="I1015" s="8"/>
      <c r="J1015" s="8"/>
      <c r="K1015" s="8"/>
      <c r="L1015" s="8"/>
      <c r="M1015" s="8"/>
      <c r="N1015" s="7">
        <v>9</v>
      </c>
      <c r="O1015" s="7" t="s">
        <v>85</v>
      </c>
      <c r="P1015" s="7">
        <v>5</v>
      </c>
      <c r="Q1015" s="7" t="s">
        <v>2284</v>
      </c>
      <c r="R1015" s="7">
        <v>19800</v>
      </c>
      <c r="S1015" s="7" t="s">
        <v>444</v>
      </c>
      <c r="T1015" s="7" t="s">
        <v>1406</v>
      </c>
      <c r="AE1015" s="7">
        <v>0</v>
      </c>
      <c r="AF1015" s="7">
        <v>0</v>
      </c>
      <c r="AG1015" s="7">
        <v>0</v>
      </c>
      <c r="AH1015" s="7">
        <v>0</v>
      </c>
      <c r="AI1015" s="7">
        <v>0</v>
      </c>
      <c r="AJ1015" s="7">
        <v>1</v>
      </c>
      <c r="AK1015" s="7">
        <v>0</v>
      </c>
      <c r="AL1015" s="7">
        <v>0</v>
      </c>
      <c r="AM1015" s="7">
        <v>0</v>
      </c>
      <c r="AN1015" s="7" t="s">
        <v>91</v>
      </c>
      <c r="AO1015" s="7">
        <v>5</v>
      </c>
      <c r="AP1015" s="7">
        <v>39600</v>
      </c>
      <c r="AQ1015" s="7">
        <v>19800</v>
      </c>
      <c r="AT1015" s="7" t="s">
        <v>206</v>
      </c>
      <c r="AU1015" s="7">
        <v>1658</v>
      </c>
      <c r="AV1015" s="7">
        <v>0</v>
      </c>
      <c r="AW1015" s="7">
        <v>0</v>
      </c>
      <c r="AX1015" s="7">
        <v>0</v>
      </c>
      <c r="AY1015" s="7">
        <v>0</v>
      </c>
    </row>
    <row r="1016" spans="1:51" ht="13.5" customHeight="1" x14ac:dyDescent="0.25">
      <c r="A1016" s="7" t="s">
        <v>2285</v>
      </c>
      <c r="B1016" s="8"/>
      <c r="C1016" s="8"/>
      <c r="D1016" s="7" t="s">
        <v>91</v>
      </c>
      <c r="E1016" s="7" t="s">
        <v>126</v>
      </c>
      <c r="F1016" s="7" t="s">
        <v>92</v>
      </c>
      <c r="G1016" s="8"/>
      <c r="H1016" s="8"/>
      <c r="I1016" s="8"/>
      <c r="J1016" s="8"/>
      <c r="K1016" s="8"/>
      <c r="L1016" s="8"/>
      <c r="M1016" s="8"/>
      <c r="N1016" s="7">
        <v>8</v>
      </c>
      <c r="O1016" s="7" t="s">
        <v>85</v>
      </c>
      <c r="P1016" s="7">
        <v>5</v>
      </c>
      <c r="Q1016" s="7" t="s">
        <v>2286</v>
      </c>
      <c r="R1016" s="7">
        <v>15400</v>
      </c>
      <c r="S1016" s="7" t="s">
        <v>444</v>
      </c>
      <c r="T1016" s="7" t="s">
        <v>1406</v>
      </c>
      <c r="AE1016" s="7">
        <v>0</v>
      </c>
      <c r="AF1016" s="7">
        <v>0</v>
      </c>
      <c r="AG1016" s="7">
        <v>0</v>
      </c>
      <c r="AH1016" s="7">
        <v>1</v>
      </c>
      <c r="AI1016" s="7">
        <v>0</v>
      </c>
      <c r="AJ1016" s="7">
        <v>0</v>
      </c>
      <c r="AK1016" s="7">
        <v>0</v>
      </c>
      <c r="AL1016" s="7">
        <v>0</v>
      </c>
      <c r="AM1016" s="7">
        <v>1</v>
      </c>
      <c r="AN1016" s="7" t="s">
        <v>91</v>
      </c>
      <c r="AO1016" s="7">
        <v>5</v>
      </c>
      <c r="AP1016" s="7">
        <v>30200</v>
      </c>
      <c r="AQ1016" s="7">
        <v>15400</v>
      </c>
      <c r="AS1016" s="7" t="s">
        <v>1648</v>
      </c>
      <c r="AT1016" s="7" t="s">
        <v>206</v>
      </c>
      <c r="AU1016" s="7">
        <v>1659</v>
      </c>
      <c r="AV1016" s="7">
        <v>0</v>
      </c>
      <c r="AW1016" s="7">
        <v>0</v>
      </c>
      <c r="AX1016" s="7">
        <v>0</v>
      </c>
      <c r="AY1016" s="7">
        <v>0</v>
      </c>
    </row>
    <row r="1017" spans="1:51" ht="13.5" customHeight="1" x14ac:dyDescent="0.25">
      <c r="A1017" s="7" t="s">
        <v>2287</v>
      </c>
      <c r="B1017" s="8"/>
      <c r="C1017" s="8"/>
      <c r="D1017" s="7" t="s">
        <v>91</v>
      </c>
      <c r="E1017" s="7" t="s">
        <v>214</v>
      </c>
      <c r="F1017" s="8"/>
      <c r="G1017" s="8"/>
      <c r="H1017" s="8"/>
      <c r="I1017" s="8"/>
      <c r="J1017" s="8"/>
      <c r="K1017" s="8"/>
      <c r="L1017" s="8"/>
      <c r="M1017" s="8"/>
      <c r="N1017" s="7">
        <v>8</v>
      </c>
      <c r="O1017" s="7" t="s">
        <v>85</v>
      </c>
      <c r="P1017" s="7">
        <v>5</v>
      </c>
      <c r="Q1017" s="7" t="s">
        <v>2288</v>
      </c>
      <c r="R1017" s="7">
        <v>18400</v>
      </c>
      <c r="S1017" s="7" t="s">
        <v>444</v>
      </c>
      <c r="T1017" s="7" t="s">
        <v>1406</v>
      </c>
      <c r="AE1017" s="7">
        <v>0</v>
      </c>
      <c r="AF1017" s="7">
        <v>0</v>
      </c>
      <c r="AG1017" s="7">
        <v>0</v>
      </c>
      <c r="AH1017" s="7">
        <v>0</v>
      </c>
      <c r="AI1017" s="7">
        <v>0</v>
      </c>
      <c r="AJ1017" s="7">
        <v>0</v>
      </c>
      <c r="AK1017" s="7">
        <v>0</v>
      </c>
      <c r="AL1017" s="7">
        <v>0</v>
      </c>
      <c r="AM1017" s="7">
        <v>0</v>
      </c>
      <c r="AN1017" s="7" t="s">
        <v>91</v>
      </c>
      <c r="AO1017" s="7">
        <v>5</v>
      </c>
      <c r="AP1017" s="7">
        <v>36800</v>
      </c>
      <c r="AQ1017" s="7">
        <v>18400</v>
      </c>
      <c r="AT1017" s="7" t="s">
        <v>206</v>
      </c>
      <c r="AU1017" s="7">
        <v>1660</v>
      </c>
      <c r="AV1017" s="7">
        <v>0</v>
      </c>
      <c r="AW1017" s="7">
        <v>0</v>
      </c>
      <c r="AX1017" s="7">
        <v>1</v>
      </c>
      <c r="AY1017" s="7">
        <v>0</v>
      </c>
    </row>
    <row r="1018" spans="1:51" ht="13.5" customHeight="1" x14ac:dyDescent="0.25">
      <c r="A1018" s="7" t="s">
        <v>2289</v>
      </c>
      <c r="B1018" s="8"/>
      <c r="C1018" s="8"/>
      <c r="D1018" s="7" t="s">
        <v>91</v>
      </c>
      <c r="E1018" s="7" t="s">
        <v>126</v>
      </c>
      <c r="F1018" s="8"/>
      <c r="G1018" s="8"/>
      <c r="H1018" s="8"/>
      <c r="I1018" s="8"/>
      <c r="J1018" s="8"/>
      <c r="K1018" s="8"/>
      <c r="L1018" s="8"/>
      <c r="M1018" s="8"/>
      <c r="N1018" s="7">
        <v>9</v>
      </c>
      <c r="O1018" s="7" t="s">
        <v>85</v>
      </c>
      <c r="P1018" s="7">
        <v>5</v>
      </c>
      <c r="Q1018" s="7" t="s">
        <v>2290</v>
      </c>
      <c r="R1018" s="7">
        <v>11400</v>
      </c>
      <c r="S1018" s="7" t="s">
        <v>444</v>
      </c>
      <c r="T1018" s="7" t="s">
        <v>1406</v>
      </c>
      <c r="AE1018" s="7">
        <v>0</v>
      </c>
      <c r="AF1018" s="7">
        <v>0</v>
      </c>
      <c r="AG1018" s="7">
        <v>0</v>
      </c>
      <c r="AH1018" s="7">
        <v>1</v>
      </c>
      <c r="AI1018" s="7">
        <v>0</v>
      </c>
      <c r="AJ1018" s="7">
        <v>0</v>
      </c>
      <c r="AK1018" s="7">
        <v>0</v>
      </c>
      <c r="AL1018" s="7">
        <v>0</v>
      </c>
      <c r="AM1018" s="7">
        <v>0</v>
      </c>
      <c r="AN1018" s="7" t="s">
        <v>91</v>
      </c>
      <c r="AO1018" s="7">
        <v>5</v>
      </c>
      <c r="AP1018" s="7">
        <v>22800</v>
      </c>
      <c r="AQ1018" s="7">
        <v>11400</v>
      </c>
      <c r="AT1018" s="7" t="s">
        <v>206</v>
      </c>
      <c r="AU1018" s="7">
        <v>1661</v>
      </c>
      <c r="AV1018" s="7">
        <v>0</v>
      </c>
      <c r="AW1018" s="7">
        <v>0</v>
      </c>
      <c r="AX1018" s="7">
        <v>0</v>
      </c>
      <c r="AY1018" s="7">
        <v>0</v>
      </c>
    </row>
    <row r="1019" spans="1:51" ht="13.5" customHeight="1" x14ac:dyDescent="0.25">
      <c r="A1019" s="7" t="s">
        <v>2291</v>
      </c>
      <c r="B1019" s="8"/>
      <c r="C1019" s="8"/>
      <c r="D1019" s="7" t="s">
        <v>91</v>
      </c>
      <c r="E1019" s="7" t="s">
        <v>157</v>
      </c>
      <c r="F1019" s="8"/>
      <c r="G1019" s="8"/>
      <c r="H1019" s="8"/>
      <c r="I1019" s="8"/>
      <c r="J1019" s="8"/>
      <c r="K1019" s="8"/>
      <c r="L1019" s="8"/>
      <c r="M1019" s="8"/>
      <c r="N1019" s="7">
        <v>10</v>
      </c>
      <c r="O1019" s="7" t="s">
        <v>85</v>
      </c>
      <c r="P1019" s="7">
        <v>5</v>
      </c>
      <c r="Q1019" s="7" t="s">
        <v>2292</v>
      </c>
      <c r="R1019" s="7">
        <v>18810</v>
      </c>
      <c r="S1019" s="7" t="s">
        <v>444</v>
      </c>
      <c r="T1019" s="7" t="s">
        <v>1406</v>
      </c>
      <c r="AE1019" s="7">
        <v>0</v>
      </c>
      <c r="AF1019" s="7">
        <v>0</v>
      </c>
      <c r="AG1019" s="7">
        <v>0</v>
      </c>
      <c r="AH1019" s="7">
        <v>0</v>
      </c>
      <c r="AI1019" s="7">
        <v>0</v>
      </c>
      <c r="AJ1019" s="7">
        <v>0</v>
      </c>
      <c r="AK1019" s="7">
        <v>1</v>
      </c>
      <c r="AL1019" s="7">
        <v>0</v>
      </c>
      <c r="AM1019" s="7">
        <v>0</v>
      </c>
      <c r="AN1019" s="7" t="s">
        <v>91</v>
      </c>
      <c r="AO1019" s="7">
        <v>5</v>
      </c>
      <c r="AP1019" s="7">
        <v>37310</v>
      </c>
      <c r="AQ1019" s="7">
        <v>18810</v>
      </c>
      <c r="AS1019" s="7" t="s">
        <v>2293</v>
      </c>
      <c r="AT1019" s="7" t="s">
        <v>206</v>
      </c>
      <c r="AU1019" s="7">
        <v>1662</v>
      </c>
      <c r="AV1019" s="7">
        <v>0</v>
      </c>
      <c r="AW1019" s="7">
        <v>0</v>
      </c>
      <c r="AX1019" s="7">
        <v>0</v>
      </c>
      <c r="AY1019" s="7">
        <v>0</v>
      </c>
    </row>
    <row r="1020" spans="1:51" ht="13.5" customHeight="1" x14ac:dyDescent="0.25">
      <c r="A1020" s="7" t="s">
        <v>2294</v>
      </c>
      <c r="B1020" s="8"/>
      <c r="C1020" s="8"/>
      <c r="D1020" s="7" t="s">
        <v>120</v>
      </c>
      <c r="E1020" s="7" t="s">
        <v>265</v>
      </c>
      <c r="F1020" s="8"/>
      <c r="G1020" s="8"/>
      <c r="H1020" s="8"/>
      <c r="I1020" s="8"/>
      <c r="J1020" s="8"/>
      <c r="K1020" s="8"/>
      <c r="L1020" s="8"/>
      <c r="M1020" s="8"/>
      <c r="N1020" s="7">
        <v>15</v>
      </c>
      <c r="O1020" s="7" t="s">
        <v>85</v>
      </c>
      <c r="P1020" s="7">
        <v>5</v>
      </c>
      <c r="Q1020" s="7" t="s">
        <v>2295</v>
      </c>
      <c r="R1020" s="7">
        <v>110000</v>
      </c>
      <c r="S1020" s="7" t="s">
        <v>444</v>
      </c>
      <c r="T1020" s="7" t="s">
        <v>1406</v>
      </c>
      <c r="AE1020" s="7">
        <v>0</v>
      </c>
      <c r="AF1020" s="7">
        <v>0</v>
      </c>
      <c r="AG1020" s="7">
        <v>0</v>
      </c>
      <c r="AH1020" s="7">
        <v>0</v>
      </c>
      <c r="AI1020" s="7">
        <v>0</v>
      </c>
      <c r="AJ1020" s="7">
        <v>0</v>
      </c>
      <c r="AK1020" s="7">
        <v>0</v>
      </c>
      <c r="AL1020" s="7">
        <v>0</v>
      </c>
      <c r="AM1020" s="7">
        <v>0</v>
      </c>
      <c r="AN1020" s="7" t="s">
        <v>120</v>
      </c>
      <c r="AO1020" s="7">
        <v>5</v>
      </c>
      <c r="AP1020" s="7">
        <v>220000</v>
      </c>
      <c r="AQ1020" s="7">
        <v>110000</v>
      </c>
      <c r="AS1020" s="7" t="s">
        <v>2255</v>
      </c>
      <c r="AT1020" s="7" t="s">
        <v>206</v>
      </c>
      <c r="AU1020" s="7">
        <v>1663</v>
      </c>
      <c r="AV1020" s="7">
        <v>0</v>
      </c>
      <c r="AW1020" s="7">
        <v>0</v>
      </c>
      <c r="AX1020" s="7">
        <v>0</v>
      </c>
      <c r="AY1020" s="7">
        <v>0</v>
      </c>
    </row>
    <row r="1021" spans="1:51" ht="13.5" customHeight="1" x14ac:dyDescent="0.25">
      <c r="A1021" s="7" t="s">
        <v>2296</v>
      </c>
      <c r="B1021" s="8"/>
      <c r="C1021" s="8"/>
      <c r="D1021" s="7" t="s">
        <v>91</v>
      </c>
      <c r="E1021" s="7" t="s">
        <v>84</v>
      </c>
      <c r="F1021" s="8"/>
      <c r="G1021" s="8"/>
      <c r="H1021" s="8"/>
      <c r="I1021" s="8"/>
      <c r="J1021" s="8"/>
      <c r="K1021" s="8"/>
      <c r="L1021" s="8"/>
      <c r="M1021" s="8"/>
      <c r="N1021" s="7">
        <v>8</v>
      </c>
      <c r="O1021" s="7" t="s">
        <v>85</v>
      </c>
      <c r="P1021" s="7">
        <v>5</v>
      </c>
      <c r="Q1021" s="7" t="s">
        <v>2297</v>
      </c>
      <c r="R1021" s="7">
        <v>15300</v>
      </c>
      <c r="S1021" s="7" t="s">
        <v>444</v>
      </c>
      <c r="T1021" s="7" t="s">
        <v>1406</v>
      </c>
      <c r="AE1021" s="7">
        <v>0</v>
      </c>
      <c r="AF1021" s="7">
        <v>0</v>
      </c>
      <c r="AG1021" s="7">
        <v>0</v>
      </c>
      <c r="AH1021" s="7">
        <v>0</v>
      </c>
      <c r="AI1021" s="7">
        <v>0</v>
      </c>
      <c r="AJ1021" s="7">
        <v>0</v>
      </c>
      <c r="AK1021" s="7">
        <v>0</v>
      </c>
      <c r="AL1021" s="7">
        <v>1</v>
      </c>
      <c r="AM1021" s="7">
        <v>0</v>
      </c>
      <c r="AN1021" s="7" t="s">
        <v>91</v>
      </c>
      <c r="AO1021" s="7">
        <v>5</v>
      </c>
      <c r="AP1021" s="7">
        <v>30000</v>
      </c>
      <c r="AQ1021" s="7">
        <v>15300</v>
      </c>
      <c r="AS1021" s="7" t="s">
        <v>1648</v>
      </c>
      <c r="AT1021" s="7" t="s">
        <v>206</v>
      </c>
      <c r="AU1021" s="7">
        <v>1664</v>
      </c>
      <c r="AV1021" s="7">
        <v>0</v>
      </c>
      <c r="AW1021" s="7">
        <v>0</v>
      </c>
      <c r="AX1021" s="7">
        <v>0</v>
      </c>
      <c r="AY1021" s="7">
        <v>0</v>
      </c>
    </row>
    <row r="1022" spans="1:51" ht="13.5" customHeight="1" x14ac:dyDescent="0.25">
      <c r="A1022" s="7" t="s">
        <v>2298</v>
      </c>
      <c r="B1022" s="8"/>
      <c r="C1022" s="8"/>
      <c r="D1022" s="7" t="s">
        <v>120</v>
      </c>
      <c r="E1022" s="7" t="s">
        <v>126</v>
      </c>
      <c r="F1022" s="8"/>
      <c r="G1022" s="8"/>
      <c r="H1022" s="8"/>
      <c r="I1022" s="8"/>
      <c r="J1022" s="8"/>
      <c r="K1022" s="8"/>
      <c r="L1022" s="8"/>
      <c r="M1022" s="8"/>
      <c r="N1022" s="7">
        <v>13</v>
      </c>
      <c r="O1022" s="7" t="s">
        <v>85</v>
      </c>
      <c r="P1022" s="7">
        <v>5</v>
      </c>
      <c r="Q1022" s="7" t="s">
        <v>2299</v>
      </c>
      <c r="R1022" s="7">
        <v>31980</v>
      </c>
      <c r="S1022" s="7" t="s">
        <v>444</v>
      </c>
      <c r="T1022" s="7" t="s">
        <v>1406</v>
      </c>
      <c r="AE1022" s="7">
        <v>0</v>
      </c>
      <c r="AF1022" s="7">
        <v>0</v>
      </c>
      <c r="AG1022" s="7">
        <v>0</v>
      </c>
      <c r="AH1022" s="7">
        <v>1</v>
      </c>
      <c r="AI1022" s="7">
        <v>0</v>
      </c>
      <c r="AJ1022" s="7">
        <v>0</v>
      </c>
      <c r="AK1022" s="7">
        <v>0</v>
      </c>
      <c r="AL1022" s="7">
        <v>0</v>
      </c>
      <c r="AM1022" s="7">
        <v>0</v>
      </c>
      <c r="AN1022" s="7" t="s">
        <v>120</v>
      </c>
      <c r="AO1022" s="7">
        <v>5</v>
      </c>
      <c r="AP1022" s="7">
        <v>63960</v>
      </c>
      <c r="AQ1022" s="7">
        <v>31980</v>
      </c>
      <c r="AT1022" s="7" t="s">
        <v>206</v>
      </c>
      <c r="AU1022" s="7">
        <v>1665</v>
      </c>
      <c r="AV1022" s="7">
        <v>0</v>
      </c>
      <c r="AW1022" s="7">
        <v>0</v>
      </c>
      <c r="AX1022" s="7">
        <v>0</v>
      </c>
      <c r="AY1022" s="7">
        <v>0</v>
      </c>
    </row>
    <row r="1023" spans="1:51" ht="13.5" customHeight="1" x14ac:dyDescent="0.25">
      <c r="A1023" s="7" t="s">
        <v>2300</v>
      </c>
      <c r="B1023" s="8"/>
      <c r="C1023" s="8"/>
      <c r="D1023" s="7" t="s">
        <v>91</v>
      </c>
      <c r="E1023" s="7" t="s">
        <v>126</v>
      </c>
      <c r="F1023" s="8"/>
      <c r="G1023" s="8"/>
      <c r="H1023" s="8"/>
      <c r="I1023" s="8"/>
      <c r="J1023" s="8"/>
      <c r="K1023" s="8"/>
      <c r="L1023" s="8"/>
      <c r="M1023" s="8"/>
      <c r="N1023" s="7">
        <v>8</v>
      </c>
      <c r="O1023" s="7" t="s">
        <v>85</v>
      </c>
      <c r="P1023" s="7">
        <v>4</v>
      </c>
      <c r="Q1023" s="7" t="s">
        <v>2301</v>
      </c>
      <c r="R1023" s="7">
        <v>4800</v>
      </c>
      <c r="S1023" s="7" t="s">
        <v>444</v>
      </c>
      <c r="T1023" s="7" t="s">
        <v>1406</v>
      </c>
      <c r="AE1023" s="7">
        <v>0</v>
      </c>
      <c r="AF1023" s="7">
        <v>0</v>
      </c>
      <c r="AG1023" s="7">
        <v>0</v>
      </c>
      <c r="AH1023" s="7">
        <v>1</v>
      </c>
      <c r="AI1023" s="7">
        <v>0</v>
      </c>
      <c r="AJ1023" s="7">
        <v>0</v>
      </c>
      <c r="AK1023" s="7">
        <v>0</v>
      </c>
      <c r="AL1023" s="7">
        <v>0</v>
      </c>
      <c r="AM1023" s="7">
        <v>0</v>
      </c>
      <c r="AN1023" s="7" t="s">
        <v>91</v>
      </c>
      <c r="AO1023" s="7">
        <v>4</v>
      </c>
      <c r="AP1023" s="7">
        <v>9600</v>
      </c>
      <c r="AQ1023" s="7">
        <v>4800</v>
      </c>
      <c r="AT1023" s="7" t="s">
        <v>206</v>
      </c>
      <c r="AU1023" s="7">
        <v>1666</v>
      </c>
      <c r="AV1023" s="7">
        <v>0</v>
      </c>
      <c r="AW1023" s="7">
        <v>0</v>
      </c>
      <c r="AX1023" s="7">
        <v>0</v>
      </c>
      <c r="AY1023" s="7">
        <v>0</v>
      </c>
    </row>
    <row r="1024" spans="1:51" ht="13.5" customHeight="1" x14ac:dyDescent="0.25">
      <c r="A1024" s="7" t="s">
        <v>2302</v>
      </c>
      <c r="B1024" s="8"/>
      <c r="C1024" s="8"/>
      <c r="D1024" s="7" t="s">
        <v>120</v>
      </c>
      <c r="E1024" s="7" t="s">
        <v>265</v>
      </c>
      <c r="F1024" s="8"/>
      <c r="G1024" s="8"/>
      <c r="H1024" s="8"/>
      <c r="I1024" s="8"/>
      <c r="J1024" s="8"/>
      <c r="K1024" s="8"/>
      <c r="L1024" s="8"/>
      <c r="M1024" s="8"/>
      <c r="N1024" s="7">
        <v>13</v>
      </c>
      <c r="O1024" s="7" t="s">
        <v>85</v>
      </c>
      <c r="P1024" s="7">
        <v>5</v>
      </c>
      <c r="Q1024" s="7" t="s">
        <v>2303</v>
      </c>
      <c r="R1024" s="7">
        <v>50500</v>
      </c>
      <c r="S1024" s="7" t="s">
        <v>444</v>
      </c>
      <c r="T1024" s="7" t="s">
        <v>1406</v>
      </c>
      <c r="AE1024" s="7">
        <v>0</v>
      </c>
      <c r="AF1024" s="7">
        <v>0</v>
      </c>
      <c r="AG1024" s="7">
        <v>0</v>
      </c>
      <c r="AH1024" s="7">
        <v>0</v>
      </c>
      <c r="AI1024" s="7">
        <v>0</v>
      </c>
      <c r="AJ1024" s="7">
        <v>0</v>
      </c>
      <c r="AK1024" s="7">
        <v>0</v>
      </c>
      <c r="AL1024" s="7">
        <v>0</v>
      </c>
      <c r="AM1024" s="7">
        <v>0</v>
      </c>
      <c r="AN1024" s="7" t="s">
        <v>120</v>
      </c>
      <c r="AO1024" s="7">
        <v>5</v>
      </c>
      <c r="AP1024" s="7">
        <v>100400</v>
      </c>
      <c r="AQ1024" s="7">
        <v>50500</v>
      </c>
      <c r="AS1024" s="7" t="s">
        <v>2268</v>
      </c>
      <c r="AT1024" s="7" t="s">
        <v>206</v>
      </c>
      <c r="AU1024" s="7">
        <v>1667</v>
      </c>
      <c r="AV1024" s="7">
        <v>0</v>
      </c>
      <c r="AW1024" s="7">
        <v>0</v>
      </c>
      <c r="AX1024" s="7">
        <v>0</v>
      </c>
      <c r="AY1024" s="7">
        <v>0</v>
      </c>
    </row>
    <row r="1025" spans="1:51" ht="13.5" customHeight="1" x14ac:dyDescent="0.25">
      <c r="A1025" s="7" t="s">
        <v>2304</v>
      </c>
      <c r="B1025" s="8"/>
      <c r="C1025" s="8"/>
      <c r="D1025" s="7" t="s">
        <v>91</v>
      </c>
      <c r="E1025" s="7" t="s">
        <v>265</v>
      </c>
      <c r="F1025" s="8"/>
      <c r="G1025" s="8"/>
      <c r="H1025" s="8"/>
      <c r="I1025" s="8"/>
      <c r="J1025" s="8"/>
      <c r="K1025" s="8"/>
      <c r="L1025" s="8"/>
      <c r="M1025" s="8"/>
      <c r="N1025" s="7">
        <v>9</v>
      </c>
      <c r="O1025" s="7" t="s">
        <v>85</v>
      </c>
      <c r="P1025" s="7">
        <v>5</v>
      </c>
      <c r="Q1025" s="7" t="s">
        <v>2305</v>
      </c>
      <c r="R1025" s="7">
        <v>17100</v>
      </c>
      <c r="S1025" s="7" t="s">
        <v>444</v>
      </c>
      <c r="T1025" s="7" t="s">
        <v>1406</v>
      </c>
      <c r="AE1025" s="7">
        <v>0</v>
      </c>
      <c r="AF1025" s="7">
        <v>0</v>
      </c>
      <c r="AG1025" s="7">
        <v>0</v>
      </c>
      <c r="AH1025" s="7">
        <v>0</v>
      </c>
      <c r="AI1025" s="7">
        <v>0</v>
      </c>
      <c r="AJ1025" s="7">
        <v>0</v>
      </c>
      <c r="AK1025" s="7">
        <v>0</v>
      </c>
      <c r="AL1025" s="7">
        <v>0</v>
      </c>
      <c r="AM1025" s="7">
        <v>0</v>
      </c>
      <c r="AN1025" s="7" t="s">
        <v>91</v>
      </c>
      <c r="AO1025" s="7">
        <v>5</v>
      </c>
      <c r="AP1025" s="7">
        <v>34200</v>
      </c>
      <c r="AQ1025" s="7">
        <v>17100</v>
      </c>
      <c r="AT1025" s="7" t="s">
        <v>206</v>
      </c>
      <c r="AU1025" s="7">
        <v>1668</v>
      </c>
      <c r="AV1025" s="7">
        <v>0</v>
      </c>
      <c r="AW1025" s="7">
        <v>0</v>
      </c>
      <c r="AX1025" s="7">
        <v>0</v>
      </c>
      <c r="AY1025" s="7">
        <v>0</v>
      </c>
    </row>
    <row r="1026" spans="1:51" ht="13.5" customHeight="1" x14ac:dyDescent="0.25">
      <c r="A1026" s="7" t="s">
        <v>2306</v>
      </c>
      <c r="B1026" s="8"/>
      <c r="C1026" s="8"/>
      <c r="D1026" s="7" t="s">
        <v>120</v>
      </c>
      <c r="E1026" s="7" t="s">
        <v>92</v>
      </c>
      <c r="F1026" s="8"/>
      <c r="G1026" s="8"/>
      <c r="H1026" s="8"/>
      <c r="I1026" s="8"/>
      <c r="J1026" s="8"/>
      <c r="K1026" s="8"/>
      <c r="L1026" s="8"/>
      <c r="M1026" s="8"/>
      <c r="N1026" s="7">
        <v>13</v>
      </c>
      <c r="O1026" s="7" t="s">
        <v>85</v>
      </c>
      <c r="P1026" s="7">
        <v>5</v>
      </c>
      <c r="Q1026" s="7" t="s">
        <v>2307</v>
      </c>
      <c r="R1026" s="7">
        <v>41000</v>
      </c>
      <c r="S1026" s="7" t="s">
        <v>444</v>
      </c>
      <c r="T1026" s="7" t="s">
        <v>1406</v>
      </c>
      <c r="AE1026" s="7">
        <v>0</v>
      </c>
      <c r="AF1026" s="7">
        <v>0</v>
      </c>
      <c r="AG1026" s="7">
        <v>0</v>
      </c>
      <c r="AH1026" s="7">
        <v>0</v>
      </c>
      <c r="AI1026" s="7">
        <v>0</v>
      </c>
      <c r="AJ1026" s="7">
        <v>0</v>
      </c>
      <c r="AK1026" s="7">
        <v>0</v>
      </c>
      <c r="AL1026" s="7">
        <v>0</v>
      </c>
      <c r="AM1026" s="7">
        <v>1</v>
      </c>
      <c r="AN1026" s="7" t="s">
        <v>120</v>
      </c>
      <c r="AO1026" s="7">
        <v>5</v>
      </c>
      <c r="AP1026" s="7">
        <v>82000</v>
      </c>
      <c r="AQ1026" s="7">
        <v>41000</v>
      </c>
      <c r="AT1026" s="7" t="s">
        <v>206</v>
      </c>
      <c r="AU1026" s="7">
        <v>1669</v>
      </c>
      <c r="AV1026" s="7">
        <v>0</v>
      </c>
      <c r="AW1026" s="7">
        <v>0</v>
      </c>
      <c r="AX1026" s="7">
        <v>0</v>
      </c>
      <c r="AY1026" s="7">
        <v>0</v>
      </c>
    </row>
    <row r="1027" spans="1:51" ht="13.5" customHeight="1" x14ac:dyDescent="0.25">
      <c r="A1027" s="7" t="s">
        <v>2308</v>
      </c>
      <c r="B1027" s="8"/>
      <c r="C1027" s="8"/>
      <c r="D1027" s="7" t="s">
        <v>91</v>
      </c>
      <c r="E1027" s="7" t="s">
        <v>116</v>
      </c>
      <c r="F1027" s="8"/>
      <c r="G1027" s="8"/>
      <c r="H1027" s="8"/>
      <c r="I1027" s="8"/>
      <c r="J1027" s="8"/>
      <c r="K1027" s="8"/>
      <c r="L1027" s="8"/>
      <c r="M1027" s="8"/>
      <c r="N1027" s="7">
        <v>8</v>
      </c>
      <c r="O1027" s="7" t="s">
        <v>85</v>
      </c>
      <c r="P1027" s="7">
        <v>5</v>
      </c>
      <c r="Q1027" s="7" t="s">
        <v>2309</v>
      </c>
      <c r="R1027" s="7">
        <v>36525</v>
      </c>
      <c r="S1027" s="7" t="s">
        <v>444</v>
      </c>
      <c r="T1027" s="7" t="s">
        <v>1406</v>
      </c>
      <c r="AE1027" s="7">
        <v>0</v>
      </c>
      <c r="AF1027" s="7">
        <v>0</v>
      </c>
      <c r="AG1027" s="7">
        <v>1</v>
      </c>
      <c r="AH1027" s="7">
        <v>0</v>
      </c>
      <c r="AI1027" s="7">
        <v>0</v>
      </c>
      <c r="AJ1027" s="7">
        <v>0</v>
      </c>
      <c r="AK1027" s="7">
        <v>0</v>
      </c>
      <c r="AL1027" s="7">
        <v>0</v>
      </c>
      <c r="AM1027" s="7">
        <v>0</v>
      </c>
      <c r="AN1027" s="7" t="s">
        <v>91</v>
      </c>
      <c r="AO1027" s="7">
        <v>5</v>
      </c>
      <c r="AP1027" s="7">
        <v>56925</v>
      </c>
      <c r="AQ1027" s="7">
        <v>36525</v>
      </c>
      <c r="AT1027" s="7" t="s">
        <v>206</v>
      </c>
      <c r="AU1027" s="7">
        <v>1670</v>
      </c>
      <c r="AV1027" s="7">
        <v>0</v>
      </c>
      <c r="AW1027" s="7">
        <v>0</v>
      </c>
      <c r="AX1027" s="7">
        <v>0</v>
      </c>
      <c r="AY1027" s="7">
        <v>0</v>
      </c>
    </row>
    <row r="1028" spans="1:51" ht="13.5" customHeight="1" x14ac:dyDescent="0.25">
      <c r="A1028" s="7" t="s">
        <v>2310</v>
      </c>
      <c r="B1028" s="8"/>
      <c r="C1028" s="8"/>
      <c r="D1028" s="7" t="s">
        <v>91</v>
      </c>
      <c r="E1028" s="7" t="s">
        <v>126</v>
      </c>
      <c r="F1028" s="8"/>
      <c r="G1028" s="8"/>
      <c r="H1028" s="8"/>
      <c r="I1028" s="8"/>
      <c r="J1028" s="8"/>
      <c r="K1028" s="8"/>
      <c r="L1028" s="8"/>
      <c r="M1028" s="8"/>
      <c r="N1028" s="7">
        <v>9</v>
      </c>
      <c r="O1028" s="7" t="s">
        <v>85</v>
      </c>
      <c r="P1028" s="7">
        <v>3</v>
      </c>
      <c r="Q1028" s="7" t="s">
        <v>2311</v>
      </c>
      <c r="R1028" s="7">
        <v>27200</v>
      </c>
      <c r="S1028" s="7" t="s">
        <v>444</v>
      </c>
      <c r="T1028" s="7" t="s">
        <v>1406</v>
      </c>
      <c r="AE1028" s="7">
        <v>0</v>
      </c>
      <c r="AF1028" s="7">
        <v>0</v>
      </c>
      <c r="AG1028" s="7">
        <v>0</v>
      </c>
      <c r="AH1028" s="7">
        <v>1</v>
      </c>
      <c r="AI1028" s="7">
        <v>0</v>
      </c>
      <c r="AJ1028" s="7">
        <v>0</v>
      </c>
      <c r="AK1028" s="7">
        <v>0</v>
      </c>
      <c r="AL1028" s="7">
        <v>0</v>
      </c>
      <c r="AM1028" s="7">
        <v>0</v>
      </c>
      <c r="AN1028" s="7" t="s">
        <v>91</v>
      </c>
      <c r="AO1028" s="7">
        <v>3</v>
      </c>
      <c r="AP1028" s="7">
        <v>54400</v>
      </c>
      <c r="AQ1028" s="7">
        <v>27200</v>
      </c>
      <c r="AT1028" s="7" t="s">
        <v>206</v>
      </c>
      <c r="AU1028" s="7">
        <v>1671</v>
      </c>
      <c r="AV1028" s="7">
        <v>0</v>
      </c>
      <c r="AW1028" s="7">
        <v>0</v>
      </c>
      <c r="AX1028" s="7">
        <v>0</v>
      </c>
      <c r="AY1028" s="7">
        <v>0</v>
      </c>
    </row>
    <row r="1029" spans="1:51" ht="13.5" customHeight="1" x14ac:dyDescent="0.25">
      <c r="A1029" s="7" t="s">
        <v>2312</v>
      </c>
      <c r="B1029" s="8"/>
      <c r="C1029" s="8"/>
      <c r="D1029" s="7" t="s">
        <v>91</v>
      </c>
      <c r="E1029" s="7" t="s">
        <v>214</v>
      </c>
      <c r="F1029" s="8"/>
      <c r="G1029" s="8"/>
      <c r="H1029" s="8"/>
      <c r="I1029" s="8"/>
      <c r="J1029" s="8"/>
      <c r="K1029" s="8"/>
      <c r="L1029" s="8"/>
      <c r="M1029" s="8"/>
      <c r="N1029" s="7">
        <v>8</v>
      </c>
      <c r="O1029" s="7" t="s">
        <v>85</v>
      </c>
      <c r="P1029" s="7">
        <v>3</v>
      </c>
      <c r="Q1029" s="7" t="s">
        <v>2313</v>
      </c>
      <c r="R1029" s="7">
        <v>4400</v>
      </c>
      <c r="S1029" s="7" t="s">
        <v>444</v>
      </c>
      <c r="T1029" s="7" t="s">
        <v>1406</v>
      </c>
      <c r="AE1029" s="7">
        <v>0</v>
      </c>
      <c r="AF1029" s="7">
        <v>0</v>
      </c>
      <c r="AG1029" s="7">
        <v>0</v>
      </c>
      <c r="AH1029" s="7">
        <v>0</v>
      </c>
      <c r="AI1029" s="7">
        <v>0</v>
      </c>
      <c r="AJ1029" s="7">
        <v>0</v>
      </c>
      <c r="AK1029" s="7">
        <v>0</v>
      </c>
      <c r="AL1029" s="7">
        <v>0</v>
      </c>
      <c r="AM1029" s="7">
        <v>0</v>
      </c>
      <c r="AN1029" s="7" t="s">
        <v>91</v>
      </c>
      <c r="AO1029" s="7">
        <v>3</v>
      </c>
      <c r="AP1029" s="7">
        <v>8800</v>
      </c>
      <c r="AQ1029" s="7">
        <v>4400</v>
      </c>
      <c r="AT1029" s="7" t="s">
        <v>206</v>
      </c>
      <c r="AU1029" s="7">
        <v>1672</v>
      </c>
      <c r="AV1029" s="7">
        <v>0</v>
      </c>
      <c r="AW1029" s="7">
        <v>0</v>
      </c>
      <c r="AX1029" s="7">
        <v>1</v>
      </c>
      <c r="AY1029" s="7">
        <v>0</v>
      </c>
    </row>
    <row r="1030" spans="1:51" ht="13.5" customHeight="1" x14ac:dyDescent="0.25">
      <c r="A1030" s="7" t="s">
        <v>2314</v>
      </c>
      <c r="B1030" s="8"/>
      <c r="C1030" s="8"/>
      <c r="D1030" s="7" t="s">
        <v>91</v>
      </c>
      <c r="E1030" s="7" t="s">
        <v>99</v>
      </c>
      <c r="F1030" s="8"/>
      <c r="G1030" s="8"/>
      <c r="H1030" s="8"/>
      <c r="I1030" s="8"/>
      <c r="J1030" s="8"/>
      <c r="K1030" s="8"/>
      <c r="L1030" s="8"/>
      <c r="M1030" s="8"/>
      <c r="N1030" s="7">
        <v>8</v>
      </c>
      <c r="O1030" s="7" t="s">
        <v>85</v>
      </c>
      <c r="P1030" s="7">
        <v>5</v>
      </c>
      <c r="Q1030" s="7" t="s">
        <v>2315</v>
      </c>
      <c r="R1030" s="7">
        <v>8000</v>
      </c>
      <c r="S1030" s="7" t="s">
        <v>444</v>
      </c>
      <c r="T1030" s="7" t="s">
        <v>1406</v>
      </c>
      <c r="AE1030" s="7">
        <v>0</v>
      </c>
      <c r="AF1030" s="7">
        <v>0</v>
      </c>
      <c r="AG1030" s="7">
        <v>0</v>
      </c>
      <c r="AH1030" s="7">
        <v>0</v>
      </c>
      <c r="AI1030" s="7">
        <v>1</v>
      </c>
      <c r="AJ1030" s="7">
        <v>0</v>
      </c>
      <c r="AK1030" s="7">
        <v>0</v>
      </c>
      <c r="AL1030" s="7">
        <v>0</v>
      </c>
      <c r="AM1030" s="7">
        <v>0</v>
      </c>
      <c r="AN1030" s="7" t="s">
        <v>91</v>
      </c>
      <c r="AO1030" s="7">
        <v>5</v>
      </c>
      <c r="AP1030" s="7">
        <v>16000</v>
      </c>
      <c r="AQ1030" s="7">
        <v>8000</v>
      </c>
      <c r="AT1030" s="7" t="s">
        <v>206</v>
      </c>
      <c r="AU1030" s="7">
        <v>1673</v>
      </c>
      <c r="AV1030" s="7">
        <v>0</v>
      </c>
      <c r="AW1030" s="7">
        <v>0</v>
      </c>
      <c r="AX1030" s="7">
        <v>0</v>
      </c>
      <c r="AY1030" s="7">
        <v>0</v>
      </c>
    </row>
    <row r="1031" spans="1:51" ht="13.5" customHeight="1" x14ac:dyDescent="0.25">
      <c r="A1031" s="7" t="s">
        <v>2316</v>
      </c>
      <c r="B1031" s="8"/>
      <c r="C1031" s="8"/>
      <c r="D1031" s="7" t="s">
        <v>91</v>
      </c>
      <c r="E1031" s="7" t="s">
        <v>99</v>
      </c>
      <c r="F1031" s="8"/>
      <c r="G1031" s="8"/>
      <c r="H1031" s="8"/>
      <c r="I1031" s="8"/>
      <c r="J1031" s="8"/>
      <c r="K1031" s="8"/>
      <c r="L1031" s="8"/>
      <c r="M1031" s="8"/>
      <c r="N1031" s="7">
        <v>11</v>
      </c>
      <c r="O1031" s="7" t="s">
        <v>85</v>
      </c>
      <c r="P1031" s="7">
        <v>5</v>
      </c>
      <c r="Q1031" s="7" t="s">
        <v>2317</v>
      </c>
      <c r="R1031" s="7">
        <v>45416</v>
      </c>
      <c r="S1031" s="7" t="s">
        <v>444</v>
      </c>
      <c r="T1031" s="7" t="s">
        <v>1406</v>
      </c>
      <c r="AE1031" s="7">
        <v>0</v>
      </c>
      <c r="AF1031" s="7">
        <v>0</v>
      </c>
      <c r="AG1031" s="7">
        <v>0</v>
      </c>
      <c r="AH1031" s="7">
        <v>0</v>
      </c>
      <c r="AI1031" s="7">
        <v>1</v>
      </c>
      <c r="AJ1031" s="7">
        <v>0</v>
      </c>
      <c r="AK1031" s="7">
        <v>0</v>
      </c>
      <c r="AL1031" s="7">
        <v>0</v>
      </c>
      <c r="AM1031" s="7">
        <v>0</v>
      </c>
      <c r="AN1031" s="7" t="s">
        <v>91</v>
      </c>
      <c r="AO1031" s="7">
        <v>5</v>
      </c>
      <c r="AP1031" s="7">
        <v>86666</v>
      </c>
      <c r="AQ1031" s="7">
        <v>45416</v>
      </c>
      <c r="AT1031" s="7" t="s">
        <v>206</v>
      </c>
      <c r="AU1031" s="7">
        <v>1674</v>
      </c>
      <c r="AV1031" s="7">
        <v>0</v>
      </c>
      <c r="AW1031" s="7">
        <v>0</v>
      </c>
      <c r="AX1031" s="7">
        <v>0</v>
      </c>
      <c r="AY1031" s="7">
        <v>0</v>
      </c>
    </row>
    <row r="1032" spans="1:51" ht="13.5" customHeight="1" x14ac:dyDescent="0.25">
      <c r="A1032" s="7" t="s">
        <v>2318</v>
      </c>
      <c r="B1032" s="8"/>
      <c r="C1032" s="8"/>
      <c r="D1032" s="7" t="s">
        <v>120</v>
      </c>
      <c r="E1032" s="7" t="s">
        <v>265</v>
      </c>
      <c r="F1032" s="8"/>
      <c r="G1032" s="8"/>
      <c r="H1032" s="8"/>
      <c r="I1032" s="8"/>
      <c r="J1032" s="8"/>
      <c r="K1032" s="8"/>
      <c r="L1032" s="8"/>
      <c r="M1032" s="8"/>
      <c r="N1032" s="7">
        <v>13</v>
      </c>
      <c r="O1032" s="7" t="s">
        <v>85</v>
      </c>
      <c r="P1032" s="7">
        <v>5</v>
      </c>
      <c r="Q1032" s="7" t="s">
        <v>2319</v>
      </c>
      <c r="R1032" s="7">
        <v>42033</v>
      </c>
      <c r="S1032" s="7" t="s">
        <v>444</v>
      </c>
      <c r="T1032" s="7" t="s">
        <v>1406</v>
      </c>
      <c r="AE1032" s="7">
        <v>0</v>
      </c>
      <c r="AF1032" s="7">
        <v>0</v>
      </c>
      <c r="AG1032" s="7">
        <v>0</v>
      </c>
      <c r="AH1032" s="7">
        <v>0</v>
      </c>
      <c r="AI1032" s="7">
        <v>0</v>
      </c>
      <c r="AJ1032" s="7">
        <v>0</v>
      </c>
      <c r="AK1032" s="7">
        <v>0</v>
      </c>
      <c r="AL1032" s="7">
        <v>0</v>
      </c>
      <c r="AM1032" s="7">
        <v>0</v>
      </c>
      <c r="AN1032" s="7" t="s">
        <v>120</v>
      </c>
      <c r="AO1032" s="7">
        <v>5</v>
      </c>
      <c r="AP1032" s="7">
        <v>84066</v>
      </c>
      <c r="AQ1032" s="7">
        <v>42033</v>
      </c>
      <c r="AT1032" s="7" t="s">
        <v>206</v>
      </c>
      <c r="AU1032" s="7">
        <v>1675</v>
      </c>
      <c r="AV1032" s="7">
        <v>0</v>
      </c>
      <c r="AW1032" s="7">
        <v>0</v>
      </c>
      <c r="AX1032" s="7">
        <v>0</v>
      </c>
      <c r="AY1032" s="7">
        <v>0</v>
      </c>
    </row>
    <row r="1033" spans="1:51" ht="13.5" customHeight="1" x14ac:dyDescent="0.25">
      <c r="A1033" s="7" t="s">
        <v>2320</v>
      </c>
      <c r="B1033" s="8"/>
      <c r="C1033" s="8"/>
      <c r="D1033" s="7" t="s">
        <v>91</v>
      </c>
      <c r="E1033" s="7" t="s">
        <v>157</v>
      </c>
      <c r="F1033" s="8"/>
      <c r="G1033" s="8"/>
      <c r="H1033" s="8"/>
      <c r="I1033" s="8"/>
      <c r="J1033" s="8"/>
      <c r="K1033" s="8"/>
      <c r="L1033" s="8"/>
      <c r="M1033" s="8"/>
      <c r="N1033" s="7">
        <v>8</v>
      </c>
      <c r="O1033" s="7" t="s">
        <v>85</v>
      </c>
      <c r="P1033" s="7">
        <v>5</v>
      </c>
      <c r="Q1033" s="7" t="s">
        <v>2321</v>
      </c>
      <c r="R1033" s="7">
        <v>14800</v>
      </c>
      <c r="S1033" s="7" t="s">
        <v>444</v>
      </c>
      <c r="T1033" s="7" t="s">
        <v>1406</v>
      </c>
      <c r="AE1033" s="7">
        <v>0</v>
      </c>
      <c r="AF1033" s="7">
        <v>0</v>
      </c>
      <c r="AG1033" s="7">
        <v>0</v>
      </c>
      <c r="AH1033" s="7">
        <v>0</v>
      </c>
      <c r="AI1033" s="7">
        <v>0</v>
      </c>
      <c r="AJ1033" s="7">
        <v>0</v>
      </c>
      <c r="AK1033" s="7">
        <v>1</v>
      </c>
      <c r="AL1033" s="7">
        <v>0</v>
      </c>
      <c r="AM1033" s="7">
        <v>0</v>
      </c>
      <c r="AN1033" s="7" t="s">
        <v>91</v>
      </c>
      <c r="AO1033" s="7">
        <v>5</v>
      </c>
      <c r="AP1033" s="7">
        <v>29600</v>
      </c>
      <c r="AQ1033" s="7">
        <v>14800</v>
      </c>
      <c r="AT1033" s="7" t="s">
        <v>206</v>
      </c>
      <c r="AU1033" s="7">
        <v>1676</v>
      </c>
      <c r="AV1033" s="7">
        <v>0</v>
      </c>
      <c r="AW1033" s="7">
        <v>0</v>
      </c>
      <c r="AX1033" s="7">
        <v>0</v>
      </c>
      <c r="AY1033" s="7">
        <v>0</v>
      </c>
    </row>
    <row r="1034" spans="1:51" ht="13.5" customHeight="1" x14ac:dyDescent="0.25">
      <c r="A1034" s="7" t="s">
        <v>2322</v>
      </c>
      <c r="B1034" s="8"/>
      <c r="C1034" s="8"/>
      <c r="D1034" s="7" t="s">
        <v>91</v>
      </c>
      <c r="E1034" s="7" t="s">
        <v>92</v>
      </c>
      <c r="F1034" s="8"/>
      <c r="G1034" s="8"/>
      <c r="H1034" s="8"/>
      <c r="I1034" s="8"/>
      <c r="J1034" s="8"/>
      <c r="K1034" s="8"/>
      <c r="L1034" s="8"/>
      <c r="M1034" s="8"/>
      <c r="N1034" s="7">
        <v>8</v>
      </c>
      <c r="O1034" s="7" t="s">
        <v>658</v>
      </c>
      <c r="P1034" s="7">
        <v>1</v>
      </c>
      <c r="Q1034" s="7" t="s">
        <v>2323</v>
      </c>
      <c r="R1034" s="7">
        <v>9250</v>
      </c>
      <c r="S1034" s="7" t="s">
        <v>94</v>
      </c>
      <c r="T1034" s="7" t="s">
        <v>1406</v>
      </c>
      <c r="AE1034" s="7">
        <v>0</v>
      </c>
      <c r="AF1034" s="7">
        <v>0</v>
      </c>
      <c r="AG1034" s="7">
        <v>0</v>
      </c>
      <c r="AH1034" s="7">
        <v>0</v>
      </c>
      <c r="AI1034" s="7">
        <v>0</v>
      </c>
      <c r="AJ1034" s="7">
        <v>0</v>
      </c>
      <c r="AK1034" s="7">
        <v>0</v>
      </c>
      <c r="AL1034" s="7">
        <v>0</v>
      </c>
      <c r="AM1034" s="7">
        <v>1</v>
      </c>
      <c r="AN1034" s="7" t="s">
        <v>91</v>
      </c>
      <c r="AO1034" s="7">
        <v>1</v>
      </c>
      <c r="AP1034" s="7">
        <v>18500</v>
      </c>
      <c r="AQ1034" s="7">
        <v>9250</v>
      </c>
      <c r="AT1034" s="7" t="s">
        <v>206</v>
      </c>
      <c r="AU1034" s="7">
        <v>1677</v>
      </c>
      <c r="AV1034" s="7">
        <v>0</v>
      </c>
      <c r="AW1034" s="7">
        <v>0</v>
      </c>
      <c r="AX1034" s="7">
        <v>0</v>
      </c>
      <c r="AY1034" s="7">
        <v>0</v>
      </c>
    </row>
    <row r="1035" spans="1:51" ht="13.5" customHeight="1" x14ac:dyDescent="0.25">
      <c r="A1035" s="7" t="s">
        <v>2324</v>
      </c>
      <c r="B1035" s="8"/>
      <c r="C1035" s="8"/>
      <c r="D1035" s="7" t="s">
        <v>83</v>
      </c>
      <c r="E1035" s="7" t="s">
        <v>92</v>
      </c>
      <c r="F1035" s="8"/>
      <c r="G1035" s="8"/>
      <c r="H1035" s="8"/>
      <c r="I1035" s="8"/>
      <c r="J1035" s="8"/>
      <c r="K1035" s="8"/>
      <c r="L1035" s="8"/>
      <c r="M1035" s="8"/>
      <c r="N1035" s="7">
        <v>5</v>
      </c>
      <c r="O1035" s="7" t="s">
        <v>658</v>
      </c>
      <c r="P1035" s="7" t="s">
        <v>107</v>
      </c>
      <c r="Q1035" s="7" t="s">
        <v>2325</v>
      </c>
      <c r="R1035" s="7">
        <v>1300</v>
      </c>
      <c r="S1035" s="7" t="s">
        <v>94</v>
      </c>
      <c r="T1035" s="7" t="s">
        <v>1406</v>
      </c>
      <c r="AE1035" s="7">
        <v>0</v>
      </c>
      <c r="AF1035" s="7">
        <v>0</v>
      </c>
      <c r="AG1035" s="7">
        <v>0</v>
      </c>
      <c r="AH1035" s="7">
        <v>0</v>
      </c>
      <c r="AI1035" s="7">
        <v>0</v>
      </c>
      <c r="AJ1035" s="7">
        <v>0</v>
      </c>
      <c r="AK1035" s="7">
        <v>0</v>
      </c>
      <c r="AL1035" s="7">
        <v>0</v>
      </c>
      <c r="AM1035" s="7">
        <v>1</v>
      </c>
      <c r="AN1035" s="7" t="s">
        <v>83</v>
      </c>
      <c r="AO1035" s="7">
        <v>0</v>
      </c>
      <c r="AP1035" s="7">
        <v>2600</v>
      </c>
      <c r="AQ1035" s="7">
        <v>1300</v>
      </c>
      <c r="AT1035" s="7" t="s">
        <v>206</v>
      </c>
      <c r="AU1035" s="7">
        <v>1678</v>
      </c>
      <c r="AV1035" s="7">
        <v>0</v>
      </c>
      <c r="AW1035" s="7">
        <v>0</v>
      </c>
      <c r="AX1035" s="7">
        <v>0</v>
      </c>
      <c r="AY1035" s="7">
        <v>0</v>
      </c>
    </row>
    <row r="1036" spans="1:51" ht="13.5" customHeight="1" x14ac:dyDescent="0.25">
      <c r="A1036" s="7" t="s">
        <v>2326</v>
      </c>
      <c r="B1036" s="8"/>
      <c r="C1036" s="8"/>
      <c r="D1036" s="7" t="s">
        <v>120</v>
      </c>
      <c r="E1036" s="7" t="s">
        <v>99</v>
      </c>
      <c r="F1036" s="8"/>
      <c r="G1036" s="8"/>
      <c r="H1036" s="8"/>
      <c r="I1036" s="8"/>
      <c r="J1036" s="8"/>
      <c r="K1036" s="8"/>
      <c r="L1036" s="8"/>
      <c r="M1036" s="8"/>
      <c r="N1036" s="7">
        <v>12</v>
      </c>
      <c r="O1036" s="7" t="s">
        <v>658</v>
      </c>
      <c r="P1036" s="7">
        <v>1</v>
      </c>
      <c r="Q1036" s="7" t="s">
        <v>2327</v>
      </c>
      <c r="R1036" s="7">
        <v>7450</v>
      </c>
      <c r="S1036" s="7" t="s">
        <v>94</v>
      </c>
      <c r="T1036" s="7" t="s">
        <v>1406</v>
      </c>
      <c r="AE1036" s="7">
        <v>0</v>
      </c>
      <c r="AF1036" s="7">
        <v>0</v>
      </c>
      <c r="AG1036" s="7">
        <v>0</v>
      </c>
      <c r="AH1036" s="7">
        <v>0</v>
      </c>
      <c r="AI1036" s="7">
        <v>1</v>
      </c>
      <c r="AJ1036" s="7">
        <v>0</v>
      </c>
      <c r="AK1036" s="7">
        <v>0</v>
      </c>
      <c r="AL1036" s="7">
        <v>0</v>
      </c>
      <c r="AM1036" s="7">
        <v>0</v>
      </c>
      <c r="AN1036" s="7" t="s">
        <v>120</v>
      </c>
      <c r="AO1036" s="7">
        <v>1</v>
      </c>
      <c r="AP1036" s="7">
        <v>14900</v>
      </c>
      <c r="AQ1036" s="7">
        <v>7450</v>
      </c>
      <c r="AT1036" s="7" t="s">
        <v>206</v>
      </c>
      <c r="AU1036" s="7">
        <v>1679</v>
      </c>
      <c r="AV1036" s="7">
        <v>0</v>
      </c>
      <c r="AW1036" s="7">
        <v>0</v>
      </c>
      <c r="AX1036" s="7">
        <v>0</v>
      </c>
      <c r="AY1036" s="7">
        <v>0</v>
      </c>
    </row>
    <row r="1037" spans="1:51" ht="13.5" customHeight="1" x14ac:dyDescent="0.25">
      <c r="A1037" s="7" t="s">
        <v>2328</v>
      </c>
      <c r="B1037" s="8"/>
      <c r="C1037" s="8"/>
      <c r="D1037" s="7" t="s">
        <v>83</v>
      </c>
      <c r="E1037" s="7" t="s">
        <v>126</v>
      </c>
      <c r="F1037" s="8"/>
      <c r="G1037" s="8"/>
      <c r="H1037" s="8"/>
      <c r="I1037" s="8"/>
      <c r="J1037" s="8"/>
      <c r="K1037" s="8"/>
      <c r="L1037" s="8"/>
      <c r="M1037" s="8"/>
      <c r="N1037" s="7">
        <v>3</v>
      </c>
      <c r="O1037" s="7" t="s">
        <v>658</v>
      </c>
      <c r="P1037" s="7">
        <v>1</v>
      </c>
      <c r="Q1037" s="7" t="s">
        <v>2329</v>
      </c>
      <c r="R1037" s="7">
        <v>6000</v>
      </c>
      <c r="S1037" s="7" t="s">
        <v>94</v>
      </c>
      <c r="T1037" s="7" t="s">
        <v>1406</v>
      </c>
      <c r="AE1037" s="7">
        <v>0</v>
      </c>
      <c r="AF1037" s="7">
        <v>0</v>
      </c>
      <c r="AG1037" s="7">
        <v>0</v>
      </c>
      <c r="AH1037" s="7">
        <v>1</v>
      </c>
      <c r="AI1037" s="7">
        <v>0</v>
      </c>
      <c r="AJ1037" s="7">
        <v>0</v>
      </c>
      <c r="AK1037" s="7">
        <v>0</v>
      </c>
      <c r="AL1037" s="7">
        <v>0</v>
      </c>
      <c r="AM1037" s="7">
        <v>0</v>
      </c>
      <c r="AN1037" s="7" t="s">
        <v>83</v>
      </c>
      <c r="AO1037" s="7">
        <v>1</v>
      </c>
      <c r="AP1037" s="7">
        <v>12000</v>
      </c>
      <c r="AQ1037" s="7">
        <v>6000</v>
      </c>
      <c r="AT1037" s="7" t="s">
        <v>206</v>
      </c>
      <c r="AU1037" s="7">
        <v>1680</v>
      </c>
      <c r="AV1037" s="7">
        <v>0</v>
      </c>
      <c r="AW1037" s="7">
        <v>0</v>
      </c>
      <c r="AX1037" s="7">
        <v>0</v>
      </c>
      <c r="AY1037" s="7">
        <v>0</v>
      </c>
    </row>
    <row r="1038" spans="1:51" ht="13.5" customHeight="1" x14ac:dyDescent="0.25">
      <c r="A1038" s="7" t="s">
        <v>2330</v>
      </c>
      <c r="B1038" s="8"/>
      <c r="C1038" s="8"/>
      <c r="D1038" s="7" t="s">
        <v>91</v>
      </c>
      <c r="E1038" s="7" t="s">
        <v>126</v>
      </c>
      <c r="F1038" s="8"/>
      <c r="G1038" s="8"/>
      <c r="H1038" s="8"/>
      <c r="I1038" s="8"/>
      <c r="J1038" s="8"/>
      <c r="K1038" s="8"/>
      <c r="L1038" s="8"/>
      <c r="M1038" s="8"/>
      <c r="N1038" s="7">
        <v>6</v>
      </c>
      <c r="O1038" s="7" t="s">
        <v>658</v>
      </c>
      <c r="P1038" s="7">
        <v>1</v>
      </c>
      <c r="Q1038" s="7" t="s">
        <v>2331</v>
      </c>
      <c r="R1038" s="7">
        <v>10500</v>
      </c>
      <c r="S1038" s="7" t="s">
        <v>94</v>
      </c>
      <c r="T1038" s="7" t="s">
        <v>1406</v>
      </c>
      <c r="AE1038" s="7">
        <v>0</v>
      </c>
      <c r="AF1038" s="7">
        <v>0</v>
      </c>
      <c r="AG1038" s="7">
        <v>0</v>
      </c>
      <c r="AH1038" s="7">
        <v>1</v>
      </c>
      <c r="AI1038" s="7">
        <v>0</v>
      </c>
      <c r="AJ1038" s="7">
        <v>0</v>
      </c>
      <c r="AK1038" s="7">
        <v>0</v>
      </c>
      <c r="AL1038" s="7">
        <v>0</v>
      </c>
      <c r="AM1038" s="7">
        <v>0</v>
      </c>
      <c r="AN1038" s="7" t="s">
        <v>91</v>
      </c>
      <c r="AO1038" s="7">
        <v>1</v>
      </c>
      <c r="AP1038" s="7">
        <v>21000</v>
      </c>
      <c r="AQ1038" s="7">
        <v>10500</v>
      </c>
      <c r="AT1038" s="7" t="s">
        <v>206</v>
      </c>
      <c r="AU1038" s="7">
        <v>1681</v>
      </c>
      <c r="AV1038" s="7">
        <v>0</v>
      </c>
      <c r="AW1038" s="7">
        <v>0</v>
      </c>
      <c r="AX1038" s="7">
        <v>0</v>
      </c>
      <c r="AY1038" s="7">
        <v>0</v>
      </c>
    </row>
    <row r="1039" spans="1:51" ht="13.5" customHeight="1" x14ac:dyDescent="0.25">
      <c r="A1039" s="7" t="s">
        <v>2332</v>
      </c>
      <c r="B1039" s="8"/>
      <c r="C1039" s="8"/>
      <c r="D1039" s="7" t="s">
        <v>83</v>
      </c>
      <c r="E1039" s="7" t="s">
        <v>99</v>
      </c>
      <c r="F1039" s="8"/>
      <c r="G1039" s="8"/>
      <c r="H1039" s="8"/>
      <c r="I1039" s="8"/>
      <c r="J1039" s="8"/>
      <c r="K1039" s="8"/>
      <c r="L1039" s="8"/>
      <c r="M1039" s="8"/>
      <c r="N1039" s="7">
        <v>3</v>
      </c>
      <c r="O1039" s="7" t="s">
        <v>658</v>
      </c>
      <c r="P1039" s="7">
        <v>1</v>
      </c>
      <c r="Q1039" s="7" t="s">
        <v>2333</v>
      </c>
      <c r="R1039" s="7">
        <v>3000</v>
      </c>
      <c r="S1039" s="7" t="s">
        <v>94</v>
      </c>
      <c r="T1039" s="7" t="s">
        <v>1406</v>
      </c>
      <c r="AE1039" s="7">
        <v>0</v>
      </c>
      <c r="AF1039" s="7">
        <v>0</v>
      </c>
      <c r="AG1039" s="7">
        <v>0</v>
      </c>
      <c r="AH1039" s="7">
        <v>0</v>
      </c>
      <c r="AI1039" s="7">
        <v>1</v>
      </c>
      <c r="AJ1039" s="7">
        <v>0</v>
      </c>
      <c r="AK1039" s="7">
        <v>0</v>
      </c>
      <c r="AL1039" s="7">
        <v>0</v>
      </c>
      <c r="AM1039" s="7">
        <v>0</v>
      </c>
      <c r="AN1039" s="7" t="s">
        <v>83</v>
      </c>
      <c r="AO1039" s="7">
        <v>1</v>
      </c>
      <c r="AP1039" s="7">
        <v>6000</v>
      </c>
      <c r="AQ1039" s="7">
        <v>3000</v>
      </c>
      <c r="AT1039" s="7" t="s">
        <v>206</v>
      </c>
      <c r="AU1039" s="7">
        <v>1682</v>
      </c>
      <c r="AV1039" s="7">
        <v>0</v>
      </c>
      <c r="AW1039" s="7">
        <v>0</v>
      </c>
      <c r="AX1039" s="7">
        <v>0</v>
      </c>
      <c r="AY1039" s="7">
        <v>0</v>
      </c>
    </row>
    <row r="1040" spans="1:51" ht="13.5" customHeight="1" x14ac:dyDescent="0.25">
      <c r="A1040" s="7" t="s">
        <v>2334</v>
      </c>
      <c r="B1040" s="8"/>
      <c r="C1040" s="8"/>
      <c r="D1040" s="7" t="s">
        <v>91</v>
      </c>
      <c r="E1040" s="7" t="s">
        <v>92</v>
      </c>
      <c r="F1040" s="8"/>
      <c r="G1040" s="8"/>
      <c r="H1040" s="8"/>
      <c r="I1040" s="8"/>
      <c r="J1040" s="8"/>
      <c r="K1040" s="8"/>
      <c r="L1040" s="8"/>
      <c r="M1040" s="8"/>
      <c r="N1040" s="7">
        <v>8</v>
      </c>
      <c r="O1040" s="7" t="s">
        <v>658</v>
      </c>
      <c r="P1040" s="7">
        <v>1</v>
      </c>
      <c r="Q1040" s="7" t="s">
        <v>2335</v>
      </c>
      <c r="R1040" s="7">
        <v>2000</v>
      </c>
      <c r="S1040" s="7" t="s">
        <v>94</v>
      </c>
      <c r="T1040" s="7" t="s">
        <v>1406</v>
      </c>
      <c r="AE1040" s="7">
        <v>0</v>
      </c>
      <c r="AF1040" s="7">
        <v>0</v>
      </c>
      <c r="AG1040" s="7">
        <v>0</v>
      </c>
      <c r="AH1040" s="7">
        <v>0</v>
      </c>
      <c r="AI1040" s="7">
        <v>0</v>
      </c>
      <c r="AJ1040" s="7">
        <v>0</v>
      </c>
      <c r="AK1040" s="7">
        <v>0</v>
      </c>
      <c r="AL1040" s="7">
        <v>0</v>
      </c>
      <c r="AM1040" s="7">
        <v>1</v>
      </c>
      <c r="AN1040" s="7" t="s">
        <v>91</v>
      </c>
      <c r="AO1040" s="7">
        <v>1</v>
      </c>
      <c r="AP1040" s="7">
        <v>4000</v>
      </c>
      <c r="AQ1040" s="7">
        <v>2000</v>
      </c>
      <c r="AT1040" s="7" t="s">
        <v>206</v>
      </c>
      <c r="AU1040" s="7">
        <v>1683</v>
      </c>
      <c r="AV1040" s="7">
        <v>0</v>
      </c>
      <c r="AW1040" s="7">
        <v>0</v>
      </c>
      <c r="AX1040" s="7">
        <v>0</v>
      </c>
      <c r="AY1040" s="7">
        <v>0</v>
      </c>
    </row>
    <row r="1041" spans="1:51" ht="13.5" customHeight="1" x14ac:dyDescent="0.25">
      <c r="A1041" s="7" t="s">
        <v>2336</v>
      </c>
      <c r="B1041" s="8"/>
      <c r="C1041" s="8"/>
      <c r="D1041" s="7" t="s">
        <v>91</v>
      </c>
      <c r="E1041" s="7" t="s">
        <v>92</v>
      </c>
      <c r="F1041" s="8"/>
      <c r="G1041" s="8"/>
      <c r="H1041" s="8"/>
      <c r="I1041" s="8"/>
      <c r="J1041" s="8"/>
      <c r="K1041" s="8"/>
      <c r="L1041" s="8"/>
      <c r="M1041" s="8"/>
      <c r="N1041" s="7">
        <v>8</v>
      </c>
      <c r="O1041" s="7" t="s">
        <v>658</v>
      </c>
      <c r="P1041" s="7">
        <v>1</v>
      </c>
      <c r="Q1041" s="7" t="s">
        <v>2335</v>
      </c>
      <c r="R1041" s="7">
        <v>8000</v>
      </c>
      <c r="S1041" s="7" t="s">
        <v>94</v>
      </c>
      <c r="T1041" s="7" t="s">
        <v>1406</v>
      </c>
      <c r="AE1041" s="7">
        <v>0</v>
      </c>
      <c r="AF1041" s="7">
        <v>0</v>
      </c>
      <c r="AG1041" s="7">
        <v>0</v>
      </c>
      <c r="AH1041" s="7">
        <v>0</v>
      </c>
      <c r="AI1041" s="7">
        <v>0</v>
      </c>
      <c r="AJ1041" s="7">
        <v>0</v>
      </c>
      <c r="AK1041" s="7">
        <v>0</v>
      </c>
      <c r="AL1041" s="7">
        <v>0</v>
      </c>
      <c r="AM1041" s="7">
        <v>1</v>
      </c>
      <c r="AN1041" s="7" t="s">
        <v>91</v>
      </c>
      <c r="AO1041" s="7">
        <v>1</v>
      </c>
      <c r="AP1041" s="7">
        <v>16000</v>
      </c>
      <c r="AQ1041" s="7">
        <v>8000</v>
      </c>
      <c r="AT1041" s="7" t="s">
        <v>206</v>
      </c>
      <c r="AU1041" s="7">
        <v>1684</v>
      </c>
      <c r="AV1041" s="7">
        <v>0</v>
      </c>
      <c r="AW1041" s="7">
        <v>0</v>
      </c>
      <c r="AX1041" s="7">
        <v>0</v>
      </c>
      <c r="AY1041" s="7">
        <v>0</v>
      </c>
    </row>
    <row r="1042" spans="1:51" ht="13.5" customHeight="1" x14ac:dyDescent="0.25">
      <c r="A1042" s="7" t="s">
        <v>2337</v>
      </c>
      <c r="B1042" s="8"/>
      <c r="C1042" s="8"/>
      <c r="D1042" s="7" t="s">
        <v>91</v>
      </c>
      <c r="E1042" s="7" t="s">
        <v>92</v>
      </c>
      <c r="F1042" s="8"/>
      <c r="G1042" s="8"/>
      <c r="H1042" s="8"/>
      <c r="I1042" s="8"/>
      <c r="J1042" s="8"/>
      <c r="K1042" s="8"/>
      <c r="L1042" s="8"/>
      <c r="M1042" s="8"/>
      <c r="N1042" s="7">
        <v>8</v>
      </c>
      <c r="O1042" s="7" t="s">
        <v>658</v>
      </c>
      <c r="P1042" s="7">
        <v>1</v>
      </c>
      <c r="Q1042" s="7" t="s">
        <v>2335</v>
      </c>
      <c r="R1042" s="7">
        <v>18000</v>
      </c>
      <c r="S1042" s="7" t="s">
        <v>94</v>
      </c>
      <c r="T1042" s="7" t="s">
        <v>1406</v>
      </c>
      <c r="AE1042" s="7">
        <v>0</v>
      </c>
      <c r="AF1042" s="7">
        <v>0</v>
      </c>
      <c r="AG1042" s="7">
        <v>0</v>
      </c>
      <c r="AH1042" s="7">
        <v>0</v>
      </c>
      <c r="AI1042" s="7">
        <v>0</v>
      </c>
      <c r="AJ1042" s="7">
        <v>0</v>
      </c>
      <c r="AK1042" s="7">
        <v>0</v>
      </c>
      <c r="AL1042" s="7">
        <v>0</v>
      </c>
      <c r="AM1042" s="7">
        <v>1</v>
      </c>
      <c r="AN1042" s="7" t="s">
        <v>91</v>
      </c>
      <c r="AO1042" s="7">
        <v>1</v>
      </c>
      <c r="AP1042" s="7">
        <v>36000</v>
      </c>
      <c r="AQ1042" s="7">
        <v>18000</v>
      </c>
      <c r="AT1042" s="7" t="s">
        <v>206</v>
      </c>
      <c r="AU1042" s="7">
        <v>1685</v>
      </c>
      <c r="AV1042" s="7">
        <v>0</v>
      </c>
      <c r="AW1042" s="7">
        <v>0</v>
      </c>
      <c r="AX1042" s="7">
        <v>0</v>
      </c>
      <c r="AY1042" s="7">
        <v>0</v>
      </c>
    </row>
    <row r="1043" spans="1:51" ht="13.5" customHeight="1" x14ac:dyDescent="0.25">
      <c r="A1043" s="7" t="s">
        <v>2338</v>
      </c>
      <c r="B1043" s="8"/>
      <c r="C1043" s="8"/>
      <c r="D1043" s="7" t="s">
        <v>91</v>
      </c>
      <c r="E1043" s="7" t="s">
        <v>92</v>
      </c>
      <c r="F1043" s="8"/>
      <c r="G1043" s="8"/>
      <c r="H1043" s="8"/>
      <c r="I1043" s="8"/>
      <c r="J1043" s="8"/>
      <c r="K1043" s="8"/>
      <c r="L1043" s="8"/>
      <c r="M1043" s="8"/>
      <c r="N1043" s="7">
        <v>12</v>
      </c>
      <c r="O1043" s="7" t="s">
        <v>658</v>
      </c>
      <c r="P1043" s="7">
        <v>1</v>
      </c>
      <c r="Q1043" s="7" t="s">
        <v>2339</v>
      </c>
      <c r="R1043" s="7">
        <v>21000</v>
      </c>
      <c r="S1043" s="7" t="s">
        <v>94</v>
      </c>
      <c r="T1043" s="7" t="s">
        <v>1406</v>
      </c>
      <c r="AE1043" s="7">
        <v>0</v>
      </c>
      <c r="AF1043" s="7">
        <v>0</v>
      </c>
      <c r="AG1043" s="7">
        <v>0</v>
      </c>
      <c r="AH1043" s="7">
        <v>0</v>
      </c>
      <c r="AI1043" s="7">
        <v>0</v>
      </c>
      <c r="AJ1043" s="7">
        <v>0</v>
      </c>
      <c r="AK1043" s="7">
        <v>0</v>
      </c>
      <c r="AL1043" s="7">
        <v>0</v>
      </c>
      <c r="AM1043" s="7">
        <v>1</v>
      </c>
      <c r="AN1043" s="7" t="s">
        <v>91</v>
      </c>
      <c r="AO1043" s="7">
        <v>1</v>
      </c>
      <c r="AP1043" s="7">
        <v>42000</v>
      </c>
      <c r="AQ1043" s="7">
        <v>21000</v>
      </c>
      <c r="AT1043" s="7" t="s">
        <v>206</v>
      </c>
      <c r="AU1043" s="7">
        <v>1686</v>
      </c>
      <c r="AV1043" s="7">
        <v>0</v>
      </c>
      <c r="AW1043" s="7">
        <v>0</v>
      </c>
      <c r="AX1043" s="7">
        <v>0</v>
      </c>
      <c r="AY1043" s="7">
        <v>0</v>
      </c>
    </row>
    <row r="1044" spans="1:51" ht="13.5" customHeight="1" x14ac:dyDescent="0.25">
      <c r="A1044" s="7" t="s">
        <v>2340</v>
      </c>
      <c r="B1044" s="8"/>
      <c r="C1044" s="8"/>
      <c r="D1044" s="7" t="s">
        <v>91</v>
      </c>
      <c r="E1044" s="7" t="s">
        <v>92</v>
      </c>
      <c r="F1044" s="8"/>
      <c r="G1044" s="8"/>
      <c r="H1044" s="8"/>
      <c r="I1044" s="8"/>
      <c r="J1044" s="8"/>
      <c r="K1044" s="8"/>
      <c r="L1044" s="8"/>
      <c r="M1044" s="8"/>
      <c r="N1044" s="7">
        <v>8</v>
      </c>
      <c r="O1044" s="7" t="s">
        <v>658</v>
      </c>
      <c r="P1044" s="7">
        <v>1</v>
      </c>
      <c r="Q1044" s="7" t="s">
        <v>2341</v>
      </c>
      <c r="R1044" s="7">
        <v>7000</v>
      </c>
      <c r="S1044" s="7" t="s">
        <v>94</v>
      </c>
      <c r="T1044" s="7" t="s">
        <v>1406</v>
      </c>
      <c r="AE1044" s="7">
        <v>0</v>
      </c>
      <c r="AF1044" s="7">
        <v>0</v>
      </c>
      <c r="AG1044" s="7">
        <v>0</v>
      </c>
      <c r="AH1044" s="7">
        <v>0</v>
      </c>
      <c r="AI1044" s="7">
        <v>0</v>
      </c>
      <c r="AJ1044" s="7">
        <v>0</v>
      </c>
      <c r="AK1044" s="7">
        <v>0</v>
      </c>
      <c r="AL1044" s="7">
        <v>0</v>
      </c>
      <c r="AM1044" s="7">
        <v>1</v>
      </c>
      <c r="AN1044" s="7" t="s">
        <v>91</v>
      </c>
      <c r="AO1044" s="7">
        <v>1</v>
      </c>
      <c r="AP1044" s="7">
        <v>14000</v>
      </c>
      <c r="AQ1044" s="7">
        <v>7000</v>
      </c>
      <c r="AT1044" s="7" t="s">
        <v>206</v>
      </c>
      <c r="AU1044" s="7">
        <v>1687</v>
      </c>
      <c r="AV1044" s="7">
        <v>0</v>
      </c>
      <c r="AW1044" s="7">
        <v>0</v>
      </c>
      <c r="AX1044" s="7">
        <v>0</v>
      </c>
      <c r="AY1044" s="7">
        <v>0</v>
      </c>
    </row>
    <row r="1045" spans="1:51" ht="13.5" customHeight="1" x14ac:dyDescent="0.25">
      <c r="A1045" s="7" t="s">
        <v>2342</v>
      </c>
      <c r="B1045" s="8"/>
      <c r="C1045" s="8"/>
      <c r="D1045" s="7" t="s">
        <v>120</v>
      </c>
      <c r="E1045" s="7" t="s">
        <v>92</v>
      </c>
      <c r="F1045" s="8"/>
      <c r="G1045" s="8"/>
      <c r="H1045" s="8"/>
      <c r="I1045" s="8"/>
      <c r="J1045" s="8"/>
      <c r="K1045" s="8"/>
      <c r="L1045" s="8"/>
      <c r="M1045" s="8"/>
      <c r="N1045" s="7">
        <v>12</v>
      </c>
      <c r="O1045" s="7" t="s">
        <v>658</v>
      </c>
      <c r="P1045" s="7">
        <v>1</v>
      </c>
      <c r="Q1045" s="7" t="s">
        <v>2343</v>
      </c>
      <c r="R1045" s="7">
        <v>5000</v>
      </c>
      <c r="S1045" s="7" t="s">
        <v>94</v>
      </c>
      <c r="T1045" s="7" t="s">
        <v>1406</v>
      </c>
      <c r="AE1045" s="7">
        <v>0</v>
      </c>
      <c r="AF1045" s="7">
        <v>0</v>
      </c>
      <c r="AG1045" s="7">
        <v>0</v>
      </c>
      <c r="AH1045" s="7">
        <v>0</v>
      </c>
      <c r="AI1045" s="7">
        <v>0</v>
      </c>
      <c r="AJ1045" s="7">
        <v>0</v>
      </c>
      <c r="AK1045" s="7">
        <v>0</v>
      </c>
      <c r="AL1045" s="7">
        <v>0</v>
      </c>
      <c r="AM1045" s="7">
        <v>1</v>
      </c>
      <c r="AN1045" s="7" t="s">
        <v>120</v>
      </c>
      <c r="AO1045" s="7">
        <v>1</v>
      </c>
      <c r="AP1045" s="7">
        <v>10000</v>
      </c>
      <c r="AQ1045" s="7">
        <v>5000</v>
      </c>
      <c r="AT1045" s="7" t="s">
        <v>206</v>
      </c>
      <c r="AU1045" s="7">
        <v>1688</v>
      </c>
      <c r="AV1045" s="7">
        <v>0</v>
      </c>
      <c r="AW1045" s="7">
        <v>0</v>
      </c>
      <c r="AX1045" s="7">
        <v>0</v>
      </c>
      <c r="AY1045" s="7">
        <v>0</v>
      </c>
    </row>
    <row r="1046" spans="1:51" ht="13.5" customHeight="1" x14ac:dyDescent="0.25">
      <c r="A1046" s="7" t="s">
        <v>2344</v>
      </c>
      <c r="B1046" s="8"/>
      <c r="C1046" s="8"/>
      <c r="D1046" s="7" t="s">
        <v>120</v>
      </c>
      <c r="E1046" s="7" t="s">
        <v>92</v>
      </c>
      <c r="F1046" s="8"/>
      <c r="G1046" s="8"/>
      <c r="H1046" s="8"/>
      <c r="I1046" s="8"/>
      <c r="J1046" s="8"/>
      <c r="K1046" s="8"/>
      <c r="L1046" s="8"/>
      <c r="M1046" s="8"/>
      <c r="N1046" s="7">
        <v>12</v>
      </c>
      <c r="O1046" s="7" t="s">
        <v>658</v>
      </c>
      <c r="P1046" s="7">
        <v>1</v>
      </c>
      <c r="Q1046" s="7" t="s">
        <v>2343</v>
      </c>
      <c r="R1046" s="7">
        <v>20000</v>
      </c>
      <c r="S1046" s="7" t="s">
        <v>94</v>
      </c>
      <c r="T1046" s="7" t="s">
        <v>1406</v>
      </c>
      <c r="AE1046" s="7">
        <v>0</v>
      </c>
      <c r="AF1046" s="7">
        <v>0</v>
      </c>
      <c r="AG1046" s="7">
        <v>0</v>
      </c>
      <c r="AH1046" s="7">
        <v>0</v>
      </c>
      <c r="AI1046" s="7">
        <v>0</v>
      </c>
      <c r="AJ1046" s="7">
        <v>0</v>
      </c>
      <c r="AK1046" s="7">
        <v>0</v>
      </c>
      <c r="AL1046" s="7">
        <v>0</v>
      </c>
      <c r="AM1046" s="7">
        <v>1</v>
      </c>
      <c r="AN1046" s="7" t="s">
        <v>120</v>
      </c>
      <c r="AO1046" s="7">
        <v>1</v>
      </c>
      <c r="AP1046" s="7">
        <v>40000</v>
      </c>
      <c r="AQ1046" s="7">
        <v>20000</v>
      </c>
      <c r="AT1046" s="7" t="s">
        <v>206</v>
      </c>
      <c r="AU1046" s="7">
        <v>1689</v>
      </c>
      <c r="AV1046" s="7">
        <v>0</v>
      </c>
      <c r="AW1046" s="7">
        <v>0</v>
      </c>
      <c r="AX1046" s="7">
        <v>0</v>
      </c>
      <c r="AY1046" s="7">
        <v>0</v>
      </c>
    </row>
    <row r="1047" spans="1:51" ht="13.5" customHeight="1" x14ac:dyDescent="0.25">
      <c r="A1047" s="7" t="s">
        <v>2345</v>
      </c>
      <c r="B1047" s="8"/>
      <c r="C1047" s="8"/>
      <c r="D1047" s="7" t="s">
        <v>120</v>
      </c>
      <c r="E1047" s="7" t="s">
        <v>92</v>
      </c>
      <c r="F1047" s="8"/>
      <c r="G1047" s="8"/>
      <c r="H1047" s="8"/>
      <c r="I1047" s="8"/>
      <c r="J1047" s="8"/>
      <c r="K1047" s="8"/>
      <c r="L1047" s="8"/>
      <c r="M1047" s="8"/>
      <c r="N1047" s="7">
        <v>12</v>
      </c>
      <c r="O1047" s="7" t="s">
        <v>658</v>
      </c>
      <c r="P1047" s="7">
        <v>1</v>
      </c>
      <c r="Q1047" s="7" t="s">
        <v>2343</v>
      </c>
      <c r="R1047" s="7">
        <v>45000</v>
      </c>
      <c r="S1047" s="7" t="s">
        <v>94</v>
      </c>
      <c r="T1047" s="7" t="s">
        <v>1406</v>
      </c>
      <c r="AE1047" s="7">
        <v>0</v>
      </c>
      <c r="AF1047" s="7">
        <v>0</v>
      </c>
      <c r="AG1047" s="7">
        <v>0</v>
      </c>
      <c r="AH1047" s="7">
        <v>0</v>
      </c>
      <c r="AI1047" s="7">
        <v>0</v>
      </c>
      <c r="AJ1047" s="7">
        <v>0</v>
      </c>
      <c r="AK1047" s="7">
        <v>0</v>
      </c>
      <c r="AL1047" s="7">
        <v>0</v>
      </c>
      <c r="AM1047" s="7">
        <v>1</v>
      </c>
      <c r="AN1047" s="7" t="s">
        <v>120</v>
      </c>
      <c r="AO1047" s="7">
        <v>1</v>
      </c>
      <c r="AP1047" s="7">
        <v>90000</v>
      </c>
      <c r="AQ1047" s="7">
        <v>45000</v>
      </c>
      <c r="AT1047" s="7" t="s">
        <v>206</v>
      </c>
      <c r="AU1047" s="7">
        <v>1690</v>
      </c>
      <c r="AV1047" s="7">
        <v>0</v>
      </c>
      <c r="AW1047" s="7">
        <v>0</v>
      </c>
      <c r="AX1047" s="7">
        <v>0</v>
      </c>
      <c r="AY1047" s="7">
        <v>0</v>
      </c>
    </row>
    <row r="1048" spans="1:51" ht="13.5" customHeight="1" x14ac:dyDescent="0.25">
      <c r="A1048" s="7" t="s">
        <v>2346</v>
      </c>
      <c r="B1048" s="8"/>
      <c r="C1048" s="8"/>
      <c r="D1048" s="7" t="s">
        <v>91</v>
      </c>
      <c r="E1048" s="7" t="s">
        <v>92</v>
      </c>
      <c r="F1048" s="8"/>
      <c r="G1048" s="8"/>
      <c r="H1048" s="8"/>
      <c r="I1048" s="8"/>
      <c r="J1048" s="8"/>
      <c r="K1048" s="8"/>
      <c r="L1048" s="8"/>
      <c r="M1048" s="8"/>
      <c r="N1048" s="7">
        <v>8</v>
      </c>
      <c r="O1048" s="7" t="s">
        <v>658</v>
      </c>
      <c r="P1048" s="7">
        <v>1</v>
      </c>
      <c r="Q1048" s="7" t="s">
        <v>1219</v>
      </c>
      <c r="R1048" s="7">
        <v>2000</v>
      </c>
      <c r="S1048" s="7" t="s">
        <v>94</v>
      </c>
      <c r="T1048" s="7" t="s">
        <v>1406</v>
      </c>
      <c r="AE1048" s="7">
        <v>0</v>
      </c>
      <c r="AF1048" s="7">
        <v>0</v>
      </c>
      <c r="AG1048" s="7">
        <v>0</v>
      </c>
      <c r="AH1048" s="7">
        <v>0</v>
      </c>
      <c r="AI1048" s="7">
        <v>0</v>
      </c>
      <c r="AJ1048" s="7">
        <v>0</v>
      </c>
      <c r="AK1048" s="7">
        <v>0</v>
      </c>
      <c r="AL1048" s="7">
        <v>0</v>
      </c>
      <c r="AM1048" s="7">
        <v>1</v>
      </c>
      <c r="AN1048" s="7" t="s">
        <v>91</v>
      </c>
      <c r="AO1048" s="7">
        <v>1</v>
      </c>
      <c r="AP1048" s="7">
        <v>4000</v>
      </c>
      <c r="AQ1048" s="7">
        <v>2000</v>
      </c>
      <c r="AT1048" s="7" t="s">
        <v>206</v>
      </c>
      <c r="AU1048" s="7">
        <v>1691</v>
      </c>
      <c r="AV1048" s="7">
        <v>0</v>
      </c>
      <c r="AW1048" s="7">
        <v>0</v>
      </c>
      <c r="AX1048" s="7">
        <v>0</v>
      </c>
      <c r="AY1048" s="7">
        <v>0</v>
      </c>
    </row>
    <row r="1049" spans="1:51" ht="13.5" customHeight="1" x14ac:dyDescent="0.25">
      <c r="A1049" s="7" t="s">
        <v>2347</v>
      </c>
      <c r="B1049" s="8"/>
      <c r="C1049" s="8"/>
      <c r="D1049" s="7" t="s">
        <v>91</v>
      </c>
      <c r="E1049" s="7" t="s">
        <v>92</v>
      </c>
      <c r="F1049" s="8"/>
      <c r="G1049" s="8"/>
      <c r="H1049" s="8"/>
      <c r="I1049" s="8"/>
      <c r="J1049" s="8"/>
      <c r="K1049" s="8"/>
      <c r="L1049" s="8"/>
      <c r="M1049" s="8"/>
      <c r="N1049" s="7">
        <v>8</v>
      </c>
      <c r="O1049" s="7" t="s">
        <v>658</v>
      </c>
      <c r="P1049" s="7">
        <v>1</v>
      </c>
      <c r="Q1049" s="7" t="s">
        <v>1219</v>
      </c>
      <c r="R1049" s="7">
        <v>8000</v>
      </c>
      <c r="S1049" s="7" t="s">
        <v>94</v>
      </c>
      <c r="T1049" s="7" t="s">
        <v>1406</v>
      </c>
      <c r="AE1049" s="7">
        <v>0</v>
      </c>
      <c r="AF1049" s="7">
        <v>0</v>
      </c>
      <c r="AG1049" s="7">
        <v>0</v>
      </c>
      <c r="AH1049" s="7">
        <v>0</v>
      </c>
      <c r="AI1049" s="7">
        <v>0</v>
      </c>
      <c r="AJ1049" s="7">
        <v>0</v>
      </c>
      <c r="AK1049" s="7">
        <v>0</v>
      </c>
      <c r="AL1049" s="7">
        <v>0</v>
      </c>
      <c r="AM1049" s="7">
        <v>1</v>
      </c>
      <c r="AN1049" s="7" t="s">
        <v>91</v>
      </c>
      <c r="AO1049" s="7">
        <v>1</v>
      </c>
      <c r="AP1049" s="7">
        <v>16000</v>
      </c>
      <c r="AQ1049" s="7">
        <v>8000</v>
      </c>
      <c r="AT1049" s="7" t="s">
        <v>206</v>
      </c>
      <c r="AU1049" s="7">
        <v>1692</v>
      </c>
      <c r="AV1049" s="7">
        <v>0</v>
      </c>
      <c r="AW1049" s="7">
        <v>0</v>
      </c>
      <c r="AX1049" s="7">
        <v>0</v>
      </c>
      <c r="AY1049" s="7">
        <v>0</v>
      </c>
    </row>
    <row r="1050" spans="1:51" ht="13.5" customHeight="1" x14ac:dyDescent="0.25">
      <c r="A1050" s="7" t="s">
        <v>2348</v>
      </c>
      <c r="B1050" s="8"/>
      <c r="C1050" s="8"/>
      <c r="D1050" s="7" t="s">
        <v>91</v>
      </c>
      <c r="E1050" s="7" t="s">
        <v>92</v>
      </c>
      <c r="F1050" s="8"/>
      <c r="G1050" s="8"/>
      <c r="H1050" s="8"/>
      <c r="I1050" s="8"/>
      <c r="J1050" s="8"/>
      <c r="K1050" s="8"/>
      <c r="L1050" s="8"/>
      <c r="M1050" s="8"/>
      <c r="N1050" s="7">
        <v>8</v>
      </c>
      <c r="O1050" s="7" t="s">
        <v>658</v>
      </c>
      <c r="P1050" s="7">
        <v>1</v>
      </c>
      <c r="Q1050" s="7" t="s">
        <v>1219</v>
      </c>
      <c r="R1050" s="7">
        <v>18000</v>
      </c>
      <c r="S1050" s="7" t="s">
        <v>94</v>
      </c>
      <c r="T1050" s="7" t="s">
        <v>1406</v>
      </c>
      <c r="AE1050" s="7">
        <v>0</v>
      </c>
      <c r="AF1050" s="7">
        <v>0</v>
      </c>
      <c r="AG1050" s="7">
        <v>0</v>
      </c>
      <c r="AH1050" s="7">
        <v>0</v>
      </c>
      <c r="AI1050" s="7">
        <v>0</v>
      </c>
      <c r="AJ1050" s="7">
        <v>0</v>
      </c>
      <c r="AK1050" s="7">
        <v>0</v>
      </c>
      <c r="AL1050" s="7">
        <v>0</v>
      </c>
      <c r="AM1050" s="7">
        <v>1</v>
      </c>
      <c r="AN1050" s="7" t="s">
        <v>91</v>
      </c>
      <c r="AO1050" s="7">
        <v>1</v>
      </c>
      <c r="AP1050" s="7">
        <v>36000</v>
      </c>
      <c r="AQ1050" s="7">
        <v>18000</v>
      </c>
      <c r="AT1050" s="7" t="s">
        <v>206</v>
      </c>
      <c r="AU1050" s="7">
        <v>1693</v>
      </c>
      <c r="AV1050" s="7">
        <v>0</v>
      </c>
      <c r="AW1050" s="7">
        <v>0</v>
      </c>
      <c r="AX1050" s="7">
        <v>0</v>
      </c>
      <c r="AY1050" s="7">
        <v>0</v>
      </c>
    </row>
    <row r="1051" spans="1:51" ht="13.5" customHeight="1" x14ac:dyDescent="0.25">
      <c r="A1051" s="7" t="s">
        <v>2349</v>
      </c>
      <c r="B1051" s="8"/>
      <c r="C1051" s="8"/>
      <c r="D1051" s="7" t="s">
        <v>91</v>
      </c>
      <c r="E1051" s="7" t="s">
        <v>92</v>
      </c>
      <c r="F1051" s="8"/>
      <c r="G1051" s="8"/>
      <c r="H1051" s="8"/>
      <c r="I1051" s="8"/>
      <c r="J1051" s="8"/>
      <c r="K1051" s="8"/>
      <c r="L1051" s="8"/>
      <c r="M1051" s="8"/>
      <c r="N1051" s="7">
        <v>8</v>
      </c>
      <c r="O1051" s="7" t="s">
        <v>658</v>
      </c>
      <c r="P1051" s="7">
        <v>1</v>
      </c>
      <c r="Q1051" s="7" t="s">
        <v>2350</v>
      </c>
      <c r="R1051" s="7">
        <v>2000</v>
      </c>
      <c r="S1051" s="7" t="s">
        <v>94</v>
      </c>
      <c r="T1051" s="7" t="s">
        <v>1406</v>
      </c>
      <c r="AE1051" s="7">
        <v>0</v>
      </c>
      <c r="AF1051" s="7">
        <v>0</v>
      </c>
      <c r="AG1051" s="7">
        <v>0</v>
      </c>
      <c r="AH1051" s="7">
        <v>0</v>
      </c>
      <c r="AI1051" s="7">
        <v>0</v>
      </c>
      <c r="AJ1051" s="7">
        <v>0</v>
      </c>
      <c r="AK1051" s="7">
        <v>0</v>
      </c>
      <c r="AL1051" s="7">
        <v>0</v>
      </c>
      <c r="AM1051" s="7">
        <v>1</v>
      </c>
      <c r="AN1051" s="7" t="s">
        <v>91</v>
      </c>
      <c r="AO1051" s="7">
        <v>1</v>
      </c>
      <c r="AP1051" s="7">
        <v>4000</v>
      </c>
      <c r="AQ1051" s="7">
        <v>2000</v>
      </c>
      <c r="AT1051" s="7" t="s">
        <v>206</v>
      </c>
      <c r="AU1051" s="7">
        <v>1694</v>
      </c>
      <c r="AV1051" s="7">
        <v>0</v>
      </c>
      <c r="AW1051" s="7">
        <v>0</v>
      </c>
      <c r="AX1051" s="7">
        <v>0</v>
      </c>
      <c r="AY1051" s="7">
        <v>0</v>
      </c>
    </row>
    <row r="1052" spans="1:51" ht="13.5" customHeight="1" x14ac:dyDescent="0.25">
      <c r="A1052" s="7" t="s">
        <v>2351</v>
      </c>
      <c r="B1052" s="8"/>
      <c r="C1052" s="8"/>
      <c r="D1052" s="7" t="s">
        <v>91</v>
      </c>
      <c r="E1052" s="7" t="s">
        <v>92</v>
      </c>
      <c r="F1052" s="8"/>
      <c r="G1052" s="8"/>
      <c r="H1052" s="8"/>
      <c r="I1052" s="8"/>
      <c r="J1052" s="8"/>
      <c r="K1052" s="8"/>
      <c r="L1052" s="8"/>
      <c r="M1052" s="8"/>
      <c r="N1052" s="7">
        <v>8</v>
      </c>
      <c r="O1052" s="7" t="s">
        <v>658</v>
      </c>
      <c r="P1052" s="7">
        <v>1</v>
      </c>
      <c r="Q1052" s="7" t="s">
        <v>2350</v>
      </c>
      <c r="R1052" s="7">
        <v>8000</v>
      </c>
      <c r="S1052" s="7" t="s">
        <v>94</v>
      </c>
      <c r="T1052" s="7" t="s">
        <v>1406</v>
      </c>
      <c r="AE1052" s="7">
        <v>0</v>
      </c>
      <c r="AF1052" s="7">
        <v>0</v>
      </c>
      <c r="AG1052" s="7">
        <v>0</v>
      </c>
      <c r="AH1052" s="7">
        <v>0</v>
      </c>
      <c r="AI1052" s="7">
        <v>0</v>
      </c>
      <c r="AJ1052" s="7">
        <v>0</v>
      </c>
      <c r="AK1052" s="7">
        <v>0</v>
      </c>
      <c r="AL1052" s="7">
        <v>0</v>
      </c>
      <c r="AM1052" s="7">
        <v>1</v>
      </c>
      <c r="AN1052" s="7" t="s">
        <v>91</v>
      </c>
      <c r="AO1052" s="7">
        <v>1</v>
      </c>
      <c r="AP1052" s="7">
        <v>16000</v>
      </c>
      <c r="AQ1052" s="7">
        <v>8000</v>
      </c>
      <c r="AT1052" s="7" t="s">
        <v>206</v>
      </c>
      <c r="AU1052" s="7">
        <v>1695</v>
      </c>
      <c r="AV1052" s="7">
        <v>0</v>
      </c>
      <c r="AW1052" s="7">
        <v>0</v>
      </c>
      <c r="AX1052" s="7">
        <v>0</v>
      </c>
      <c r="AY1052" s="7">
        <v>0</v>
      </c>
    </row>
    <row r="1053" spans="1:51" ht="13.5" customHeight="1" x14ac:dyDescent="0.25">
      <c r="A1053" s="7" t="s">
        <v>2352</v>
      </c>
      <c r="B1053" s="8"/>
      <c r="C1053" s="8"/>
      <c r="D1053" s="7" t="s">
        <v>91</v>
      </c>
      <c r="E1053" s="7" t="s">
        <v>92</v>
      </c>
      <c r="F1053" s="8"/>
      <c r="G1053" s="8"/>
      <c r="H1053" s="8"/>
      <c r="I1053" s="8"/>
      <c r="J1053" s="8"/>
      <c r="K1053" s="8"/>
      <c r="L1053" s="8"/>
      <c r="M1053" s="8"/>
      <c r="N1053" s="7">
        <v>8</v>
      </c>
      <c r="O1053" s="7" t="s">
        <v>658</v>
      </c>
      <c r="P1053" s="7">
        <v>1</v>
      </c>
      <c r="Q1053" s="7" t="s">
        <v>2350</v>
      </c>
      <c r="R1053" s="7">
        <v>18000</v>
      </c>
      <c r="S1053" s="7" t="s">
        <v>94</v>
      </c>
      <c r="T1053" s="7" t="s">
        <v>1406</v>
      </c>
      <c r="AE1053" s="7">
        <v>0</v>
      </c>
      <c r="AF1053" s="7">
        <v>0</v>
      </c>
      <c r="AG1053" s="7">
        <v>0</v>
      </c>
      <c r="AH1053" s="7">
        <v>0</v>
      </c>
      <c r="AI1053" s="7">
        <v>0</v>
      </c>
      <c r="AJ1053" s="7">
        <v>0</v>
      </c>
      <c r="AK1053" s="7">
        <v>0</v>
      </c>
      <c r="AL1053" s="7">
        <v>0</v>
      </c>
      <c r="AM1053" s="7">
        <v>1</v>
      </c>
      <c r="AN1053" s="7" t="s">
        <v>91</v>
      </c>
      <c r="AO1053" s="7">
        <v>1</v>
      </c>
      <c r="AP1053" s="7">
        <v>36000</v>
      </c>
      <c r="AQ1053" s="7">
        <v>18000</v>
      </c>
      <c r="AT1053" s="7" t="s">
        <v>206</v>
      </c>
      <c r="AU1053" s="7">
        <v>1696</v>
      </c>
      <c r="AV1053" s="7">
        <v>0</v>
      </c>
      <c r="AW1053" s="7">
        <v>0</v>
      </c>
      <c r="AX1053" s="7">
        <v>0</v>
      </c>
      <c r="AY1053" s="7">
        <v>0</v>
      </c>
    </row>
    <row r="1054" spans="1:51" ht="13.5" customHeight="1" x14ac:dyDescent="0.25">
      <c r="A1054" s="7" t="s">
        <v>2353</v>
      </c>
      <c r="B1054" s="8"/>
      <c r="C1054" s="8"/>
      <c r="D1054" s="7" t="s">
        <v>120</v>
      </c>
      <c r="E1054" s="7" t="s">
        <v>92</v>
      </c>
      <c r="F1054" s="8"/>
      <c r="G1054" s="8"/>
      <c r="H1054" s="8"/>
      <c r="I1054" s="8"/>
      <c r="J1054" s="8"/>
      <c r="K1054" s="8"/>
      <c r="L1054" s="8"/>
      <c r="M1054" s="8"/>
      <c r="N1054" s="7">
        <v>16</v>
      </c>
      <c r="O1054" s="7" t="s">
        <v>658</v>
      </c>
      <c r="P1054" s="7">
        <v>1</v>
      </c>
      <c r="Q1054" s="7" t="s">
        <v>2354</v>
      </c>
      <c r="R1054" s="7">
        <v>8000</v>
      </c>
      <c r="S1054" s="7" t="s">
        <v>94</v>
      </c>
      <c r="T1054" s="7" t="s">
        <v>1406</v>
      </c>
      <c r="AE1054" s="7">
        <v>0</v>
      </c>
      <c r="AF1054" s="7">
        <v>0</v>
      </c>
      <c r="AG1054" s="7">
        <v>0</v>
      </c>
      <c r="AH1054" s="7">
        <v>0</v>
      </c>
      <c r="AI1054" s="7">
        <v>0</v>
      </c>
      <c r="AJ1054" s="7">
        <v>0</v>
      </c>
      <c r="AK1054" s="7">
        <v>0</v>
      </c>
      <c r="AL1054" s="7">
        <v>0</v>
      </c>
      <c r="AM1054" s="7">
        <v>1</v>
      </c>
      <c r="AN1054" s="7" t="s">
        <v>120</v>
      </c>
      <c r="AO1054" s="7">
        <v>1</v>
      </c>
      <c r="AP1054" s="7">
        <v>16000</v>
      </c>
      <c r="AQ1054" s="7">
        <v>8000</v>
      </c>
      <c r="AT1054" s="7" t="s">
        <v>206</v>
      </c>
      <c r="AU1054" s="7">
        <v>1697</v>
      </c>
      <c r="AV1054" s="7">
        <v>0</v>
      </c>
      <c r="AW1054" s="7">
        <v>0</v>
      </c>
      <c r="AX1054" s="7">
        <v>0</v>
      </c>
      <c r="AY1054" s="7">
        <v>0</v>
      </c>
    </row>
    <row r="1055" spans="1:51" ht="13.5" customHeight="1" x14ac:dyDescent="0.25">
      <c r="A1055" s="7" t="s">
        <v>2355</v>
      </c>
      <c r="B1055" s="8"/>
      <c r="C1055" s="8"/>
      <c r="D1055" s="7" t="s">
        <v>120</v>
      </c>
      <c r="E1055" s="7" t="s">
        <v>92</v>
      </c>
      <c r="F1055" s="8"/>
      <c r="G1055" s="8"/>
      <c r="H1055" s="8"/>
      <c r="I1055" s="8"/>
      <c r="J1055" s="8"/>
      <c r="K1055" s="8"/>
      <c r="L1055" s="8"/>
      <c r="M1055" s="8"/>
      <c r="N1055" s="7">
        <v>16</v>
      </c>
      <c r="O1055" s="7" t="s">
        <v>658</v>
      </c>
      <c r="P1055" s="7">
        <v>1</v>
      </c>
      <c r="Q1055" s="7" t="s">
        <v>2354</v>
      </c>
      <c r="R1055" s="7">
        <v>32000</v>
      </c>
      <c r="S1055" s="7" t="s">
        <v>94</v>
      </c>
      <c r="T1055" s="7" t="s">
        <v>1406</v>
      </c>
      <c r="AE1055" s="7">
        <v>0</v>
      </c>
      <c r="AF1055" s="7">
        <v>0</v>
      </c>
      <c r="AG1055" s="7">
        <v>0</v>
      </c>
      <c r="AH1055" s="7">
        <v>0</v>
      </c>
      <c r="AI1055" s="7">
        <v>0</v>
      </c>
      <c r="AJ1055" s="7">
        <v>0</v>
      </c>
      <c r="AK1055" s="7">
        <v>0</v>
      </c>
      <c r="AL1055" s="7">
        <v>0</v>
      </c>
      <c r="AM1055" s="7">
        <v>1</v>
      </c>
      <c r="AN1055" s="7" t="s">
        <v>120</v>
      </c>
      <c r="AO1055" s="7">
        <v>1</v>
      </c>
      <c r="AP1055" s="7">
        <v>64000</v>
      </c>
      <c r="AQ1055" s="7">
        <v>32000</v>
      </c>
      <c r="AT1055" s="7" t="s">
        <v>206</v>
      </c>
      <c r="AU1055" s="7">
        <v>1698</v>
      </c>
      <c r="AV1055" s="7">
        <v>0</v>
      </c>
      <c r="AW1055" s="7">
        <v>0</v>
      </c>
      <c r="AX1055" s="7">
        <v>0</v>
      </c>
      <c r="AY1055" s="7">
        <v>0</v>
      </c>
    </row>
    <row r="1056" spans="1:51" ht="13.5" customHeight="1" x14ac:dyDescent="0.25">
      <c r="A1056" s="7" t="s">
        <v>2356</v>
      </c>
      <c r="B1056" s="8"/>
      <c r="C1056" s="8"/>
      <c r="D1056" s="7" t="s">
        <v>120</v>
      </c>
      <c r="E1056" s="7" t="s">
        <v>92</v>
      </c>
      <c r="F1056" s="8"/>
      <c r="G1056" s="8"/>
      <c r="H1056" s="8"/>
      <c r="I1056" s="8"/>
      <c r="J1056" s="8"/>
      <c r="K1056" s="8"/>
      <c r="L1056" s="8"/>
      <c r="M1056" s="8"/>
      <c r="N1056" s="7">
        <v>16</v>
      </c>
      <c r="O1056" s="7" t="s">
        <v>658</v>
      </c>
      <c r="P1056" s="7">
        <v>1</v>
      </c>
      <c r="Q1056" s="7" t="s">
        <v>2354</v>
      </c>
      <c r="R1056" s="7">
        <v>77000</v>
      </c>
      <c r="S1056" s="7" t="s">
        <v>94</v>
      </c>
      <c r="T1056" s="7" t="s">
        <v>1406</v>
      </c>
      <c r="AE1056" s="7">
        <v>0</v>
      </c>
      <c r="AF1056" s="7">
        <v>0</v>
      </c>
      <c r="AG1056" s="7">
        <v>0</v>
      </c>
      <c r="AH1056" s="7">
        <v>0</v>
      </c>
      <c r="AI1056" s="7">
        <v>0</v>
      </c>
      <c r="AJ1056" s="7">
        <v>0</v>
      </c>
      <c r="AK1056" s="7">
        <v>0</v>
      </c>
      <c r="AL1056" s="7">
        <v>0</v>
      </c>
      <c r="AM1056" s="7">
        <v>1</v>
      </c>
      <c r="AN1056" s="7" t="s">
        <v>120</v>
      </c>
      <c r="AO1056" s="7">
        <v>1</v>
      </c>
      <c r="AP1056" s="7">
        <v>144000</v>
      </c>
      <c r="AQ1056" s="7">
        <v>77000</v>
      </c>
      <c r="AT1056" s="7" t="s">
        <v>206</v>
      </c>
      <c r="AU1056" s="7">
        <v>1699</v>
      </c>
      <c r="AV1056" s="7">
        <v>0</v>
      </c>
      <c r="AW1056" s="7">
        <v>0</v>
      </c>
      <c r="AX1056" s="7">
        <v>0</v>
      </c>
      <c r="AY1056" s="7">
        <v>0</v>
      </c>
    </row>
    <row r="1057" spans="1:51" ht="13.5" customHeight="1" x14ac:dyDescent="0.25">
      <c r="A1057" s="7" t="s">
        <v>2357</v>
      </c>
      <c r="B1057" s="8"/>
      <c r="C1057" s="8"/>
      <c r="D1057" s="7" t="s">
        <v>91</v>
      </c>
      <c r="E1057" s="7" t="s">
        <v>116</v>
      </c>
      <c r="F1057" s="8"/>
      <c r="G1057" s="8"/>
      <c r="H1057" s="8"/>
      <c r="I1057" s="8"/>
      <c r="J1057" s="8"/>
      <c r="K1057" s="8"/>
      <c r="L1057" s="8"/>
      <c r="M1057" s="8"/>
      <c r="N1057" s="7">
        <v>10</v>
      </c>
      <c r="O1057" s="7" t="s">
        <v>658</v>
      </c>
      <c r="P1057" s="7">
        <v>10</v>
      </c>
      <c r="Q1057" s="7" t="s">
        <v>2358</v>
      </c>
      <c r="R1057" s="7">
        <v>30000</v>
      </c>
      <c r="S1057" s="7" t="s">
        <v>94</v>
      </c>
      <c r="T1057" s="7" t="s">
        <v>1406</v>
      </c>
      <c r="AE1057" s="7">
        <v>0</v>
      </c>
      <c r="AF1057" s="7">
        <v>0</v>
      </c>
      <c r="AG1057" s="7">
        <v>1</v>
      </c>
      <c r="AH1057" s="7">
        <v>0</v>
      </c>
      <c r="AI1057" s="7">
        <v>0</v>
      </c>
      <c r="AJ1057" s="7">
        <v>0</v>
      </c>
      <c r="AK1057" s="7">
        <v>0</v>
      </c>
      <c r="AL1057" s="7">
        <v>0</v>
      </c>
      <c r="AM1057" s="7">
        <v>0</v>
      </c>
      <c r="AN1057" s="7" t="s">
        <v>91</v>
      </c>
      <c r="AO1057" s="7">
        <v>10</v>
      </c>
      <c r="AP1057" s="7">
        <v>60000</v>
      </c>
      <c r="AQ1057" s="7">
        <v>30000</v>
      </c>
      <c r="AT1057" s="7" t="s">
        <v>206</v>
      </c>
      <c r="AU1057" s="7">
        <v>1700</v>
      </c>
      <c r="AV1057" s="7">
        <v>0</v>
      </c>
      <c r="AW1057" s="7">
        <v>0</v>
      </c>
      <c r="AX1057" s="7">
        <v>0</v>
      </c>
      <c r="AY1057" s="7">
        <v>0</v>
      </c>
    </row>
    <row r="1058" spans="1:51" ht="13.5" customHeight="1" x14ac:dyDescent="0.25">
      <c r="A1058" s="7" t="s">
        <v>2359</v>
      </c>
      <c r="B1058" s="8"/>
      <c r="C1058" s="8"/>
      <c r="D1058" s="7" t="s">
        <v>83</v>
      </c>
      <c r="E1058" s="7" t="s">
        <v>92</v>
      </c>
      <c r="F1058" s="8"/>
      <c r="G1058" s="8"/>
      <c r="H1058" s="8"/>
      <c r="I1058" s="8"/>
      <c r="J1058" s="8"/>
      <c r="K1058" s="8"/>
      <c r="L1058" s="8"/>
      <c r="M1058" s="8"/>
      <c r="N1058" s="7">
        <v>1</v>
      </c>
      <c r="O1058" s="7" t="s">
        <v>658</v>
      </c>
      <c r="P1058" s="7">
        <v>3</v>
      </c>
      <c r="Q1058" s="7" t="s">
        <v>2360</v>
      </c>
      <c r="R1058" s="7">
        <v>2000</v>
      </c>
      <c r="S1058" s="7" t="s">
        <v>94</v>
      </c>
      <c r="T1058" s="7" t="s">
        <v>1406</v>
      </c>
      <c r="AE1058" s="7">
        <v>0</v>
      </c>
      <c r="AF1058" s="7">
        <v>0</v>
      </c>
      <c r="AG1058" s="7">
        <v>0</v>
      </c>
      <c r="AH1058" s="7">
        <v>0</v>
      </c>
      <c r="AI1058" s="7">
        <v>0</v>
      </c>
      <c r="AJ1058" s="7">
        <v>0</v>
      </c>
      <c r="AK1058" s="7">
        <v>0</v>
      </c>
      <c r="AL1058" s="7">
        <v>0</v>
      </c>
      <c r="AM1058" s="7">
        <v>1</v>
      </c>
      <c r="AN1058" s="7" t="s">
        <v>83</v>
      </c>
      <c r="AO1058" s="7">
        <v>3</v>
      </c>
      <c r="AP1058" s="7">
        <v>4000</v>
      </c>
      <c r="AQ1058" s="7">
        <v>2000</v>
      </c>
      <c r="AT1058" s="7" t="s">
        <v>206</v>
      </c>
      <c r="AU1058" s="7">
        <v>1701</v>
      </c>
      <c r="AV1058" s="7">
        <v>0</v>
      </c>
      <c r="AW1058" s="7">
        <v>0</v>
      </c>
      <c r="AX1058" s="7">
        <v>0</v>
      </c>
      <c r="AY1058" s="7">
        <v>0</v>
      </c>
    </row>
    <row r="1059" spans="1:51" ht="13.5" customHeight="1" x14ac:dyDescent="0.25">
      <c r="A1059" s="7" t="s">
        <v>2361</v>
      </c>
      <c r="B1059" s="8"/>
      <c r="C1059" s="8"/>
      <c r="D1059" s="7" t="s">
        <v>91</v>
      </c>
      <c r="E1059" s="7" t="s">
        <v>92</v>
      </c>
      <c r="F1059" s="8"/>
      <c r="G1059" s="8"/>
      <c r="H1059" s="8"/>
      <c r="I1059" s="8"/>
      <c r="J1059" s="8"/>
      <c r="K1059" s="8"/>
      <c r="L1059" s="8"/>
      <c r="M1059" s="8"/>
      <c r="N1059" s="7">
        <v>4</v>
      </c>
      <c r="O1059" s="7" t="s">
        <v>658</v>
      </c>
      <c r="P1059" s="7">
        <v>1</v>
      </c>
      <c r="Q1059" s="7" t="s">
        <v>2362</v>
      </c>
      <c r="R1059" s="7">
        <v>5000</v>
      </c>
      <c r="S1059" s="7" t="s">
        <v>94</v>
      </c>
      <c r="T1059" s="7" t="s">
        <v>1406</v>
      </c>
      <c r="AE1059" s="7">
        <v>0</v>
      </c>
      <c r="AF1059" s="7">
        <v>0</v>
      </c>
      <c r="AG1059" s="7">
        <v>0</v>
      </c>
      <c r="AH1059" s="7">
        <v>0</v>
      </c>
      <c r="AI1059" s="7">
        <v>0</v>
      </c>
      <c r="AJ1059" s="7">
        <v>0</v>
      </c>
      <c r="AK1059" s="7">
        <v>0</v>
      </c>
      <c r="AL1059" s="7">
        <v>0</v>
      </c>
      <c r="AM1059" s="7">
        <v>1</v>
      </c>
      <c r="AN1059" s="7" t="s">
        <v>91</v>
      </c>
      <c r="AO1059" s="7">
        <v>1</v>
      </c>
      <c r="AP1059" s="7">
        <v>10000</v>
      </c>
      <c r="AQ1059" s="7">
        <v>5000</v>
      </c>
      <c r="AT1059" s="7" t="s">
        <v>206</v>
      </c>
      <c r="AU1059" s="7">
        <v>1702</v>
      </c>
      <c r="AV1059" s="7">
        <v>0</v>
      </c>
      <c r="AW1059" s="7">
        <v>0</v>
      </c>
      <c r="AX1059" s="7">
        <v>0</v>
      </c>
      <c r="AY1059" s="7">
        <v>0</v>
      </c>
    </row>
    <row r="1060" spans="1:51" ht="13.5" customHeight="1" x14ac:dyDescent="0.25">
      <c r="A1060" s="7" t="s">
        <v>2363</v>
      </c>
      <c r="B1060" s="8"/>
      <c r="C1060" s="8"/>
      <c r="D1060" s="7" t="s">
        <v>91</v>
      </c>
      <c r="E1060" s="7" t="s">
        <v>92</v>
      </c>
      <c r="F1060" s="8"/>
      <c r="G1060" s="8"/>
      <c r="H1060" s="8"/>
      <c r="I1060" s="8"/>
      <c r="J1060" s="8"/>
      <c r="K1060" s="8"/>
      <c r="L1060" s="8"/>
      <c r="M1060" s="8"/>
      <c r="N1060" s="7">
        <v>8</v>
      </c>
      <c r="O1060" s="7" t="s">
        <v>658</v>
      </c>
      <c r="P1060" s="7">
        <v>1</v>
      </c>
      <c r="Q1060" s="7" t="s">
        <v>2364</v>
      </c>
      <c r="R1060" s="7">
        <v>5000</v>
      </c>
      <c r="S1060" s="7" t="s">
        <v>94</v>
      </c>
      <c r="T1060" s="7" t="s">
        <v>1406</v>
      </c>
      <c r="AE1060" s="7">
        <v>0</v>
      </c>
      <c r="AF1060" s="7">
        <v>0</v>
      </c>
      <c r="AG1060" s="7">
        <v>0</v>
      </c>
      <c r="AH1060" s="7">
        <v>0</v>
      </c>
      <c r="AI1060" s="7">
        <v>0</v>
      </c>
      <c r="AJ1060" s="7">
        <v>0</v>
      </c>
      <c r="AK1060" s="7">
        <v>0</v>
      </c>
      <c r="AL1060" s="7">
        <v>0</v>
      </c>
      <c r="AM1060" s="7">
        <v>1</v>
      </c>
      <c r="AN1060" s="7" t="s">
        <v>91</v>
      </c>
      <c r="AO1060" s="7">
        <v>1</v>
      </c>
      <c r="AP1060" s="7">
        <v>10000</v>
      </c>
      <c r="AQ1060" s="7">
        <v>5000</v>
      </c>
      <c r="AT1060" s="7" t="s">
        <v>206</v>
      </c>
      <c r="AU1060" s="7">
        <v>1703</v>
      </c>
      <c r="AV1060" s="7">
        <v>0</v>
      </c>
      <c r="AW1060" s="7">
        <v>0</v>
      </c>
      <c r="AX1060" s="7">
        <v>0</v>
      </c>
      <c r="AY1060" s="7">
        <v>0</v>
      </c>
    </row>
    <row r="1061" spans="1:51" ht="13.5" customHeight="1" x14ac:dyDescent="0.25">
      <c r="A1061" s="7" t="s">
        <v>2365</v>
      </c>
      <c r="B1061" s="8"/>
      <c r="C1061" s="8"/>
      <c r="D1061" s="7" t="s">
        <v>83</v>
      </c>
      <c r="E1061" s="7" t="s">
        <v>92</v>
      </c>
      <c r="F1061" s="8"/>
      <c r="G1061" s="8"/>
      <c r="H1061" s="8"/>
      <c r="I1061" s="8"/>
      <c r="J1061" s="8"/>
      <c r="K1061" s="8"/>
      <c r="L1061" s="8"/>
      <c r="M1061" s="8"/>
      <c r="N1061" s="7">
        <v>1</v>
      </c>
      <c r="O1061" s="7" t="s">
        <v>658</v>
      </c>
      <c r="P1061" s="7">
        <v>1</v>
      </c>
      <c r="Q1061" s="7" t="s">
        <v>1219</v>
      </c>
      <c r="R1061" s="7">
        <v>400</v>
      </c>
      <c r="S1061" s="7" t="s">
        <v>94</v>
      </c>
      <c r="T1061" s="7" t="s">
        <v>1406</v>
      </c>
      <c r="AE1061" s="7">
        <v>0</v>
      </c>
      <c r="AF1061" s="7">
        <v>0</v>
      </c>
      <c r="AG1061" s="7">
        <v>0</v>
      </c>
      <c r="AH1061" s="7">
        <v>0</v>
      </c>
      <c r="AI1061" s="7">
        <v>0</v>
      </c>
      <c r="AJ1061" s="7">
        <v>0</v>
      </c>
      <c r="AK1061" s="7">
        <v>0</v>
      </c>
      <c r="AL1061" s="7">
        <v>0</v>
      </c>
      <c r="AM1061" s="7">
        <v>1</v>
      </c>
      <c r="AN1061" s="7" t="s">
        <v>83</v>
      </c>
      <c r="AO1061" s="7">
        <v>1</v>
      </c>
      <c r="AP1061" s="7">
        <v>800</v>
      </c>
      <c r="AQ1061" s="7">
        <v>400</v>
      </c>
      <c r="AT1061" s="7" t="s">
        <v>206</v>
      </c>
      <c r="AU1061" s="7">
        <v>1704</v>
      </c>
      <c r="AV1061" s="7">
        <v>0</v>
      </c>
      <c r="AW1061" s="7">
        <v>0</v>
      </c>
      <c r="AX1061" s="7">
        <v>0</v>
      </c>
      <c r="AY1061" s="7">
        <v>0</v>
      </c>
    </row>
    <row r="1062" spans="1:51" ht="13.5" customHeight="1" x14ac:dyDescent="0.25">
      <c r="A1062" s="7" t="s">
        <v>2366</v>
      </c>
      <c r="B1062" s="8"/>
      <c r="C1062" s="8"/>
      <c r="D1062" s="7" t="s">
        <v>91</v>
      </c>
      <c r="E1062" s="7" t="s">
        <v>92</v>
      </c>
      <c r="F1062" s="8"/>
      <c r="G1062" s="8"/>
      <c r="H1062" s="8"/>
      <c r="I1062" s="8"/>
      <c r="J1062" s="8"/>
      <c r="K1062" s="8"/>
      <c r="L1062" s="8"/>
      <c r="M1062" s="8"/>
      <c r="N1062" s="7">
        <v>9</v>
      </c>
      <c r="O1062" s="7" t="s">
        <v>658</v>
      </c>
      <c r="P1062" s="7">
        <v>2</v>
      </c>
      <c r="Q1062" s="7" t="s">
        <v>453</v>
      </c>
      <c r="R1062" s="7">
        <v>500</v>
      </c>
      <c r="S1062" s="7" t="s">
        <v>94</v>
      </c>
      <c r="T1062" s="7" t="s">
        <v>1406</v>
      </c>
      <c r="AE1062" s="7">
        <v>0</v>
      </c>
      <c r="AF1062" s="7">
        <v>0</v>
      </c>
      <c r="AG1062" s="7">
        <v>0</v>
      </c>
      <c r="AH1062" s="7">
        <v>0</v>
      </c>
      <c r="AI1062" s="7">
        <v>0</v>
      </c>
      <c r="AJ1062" s="7">
        <v>0</v>
      </c>
      <c r="AK1062" s="7">
        <v>0</v>
      </c>
      <c r="AL1062" s="7">
        <v>0</v>
      </c>
      <c r="AM1062" s="7">
        <v>1</v>
      </c>
      <c r="AN1062" s="7" t="s">
        <v>91</v>
      </c>
      <c r="AO1062" s="7">
        <v>2</v>
      </c>
      <c r="AP1062" s="7">
        <v>1000</v>
      </c>
      <c r="AQ1062" s="7">
        <v>500</v>
      </c>
      <c r="AT1062" s="7" t="s">
        <v>206</v>
      </c>
      <c r="AU1062" s="7">
        <v>1705</v>
      </c>
      <c r="AV1062" s="7">
        <v>0</v>
      </c>
      <c r="AW1062" s="7">
        <v>0</v>
      </c>
      <c r="AX1062" s="7">
        <v>0</v>
      </c>
      <c r="AY1062" s="7">
        <v>0</v>
      </c>
    </row>
    <row r="1063" spans="1:51" ht="13.5" customHeight="1" x14ac:dyDescent="0.25">
      <c r="A1063" s="7" t="s">
        <v>2367</v>
      </c>
      <c r="B1063" s="8"/>
      <c r="C1063" s="8"/>
      <c r="D1063" s="7" t="s">
        <v>83</v>
      </c>
      <c r="E1063" s="7" t="s">
        <v>92</v>
      </c>
      <c r="F1063" s="8"/>
      <c r="G1063" s="8"/>
      <c r="H1063" s="8"/>
      <c r="I1063" s="8"/>
      <c r="J1063" s="8"/>
      <c r="K1063" s="8"/>
      <c r="L1063" s="8"/>
      <c r="M1063" s="8"/>
      <c r="N1063" s="7">
        <v>1</v>
      </c>
      <c r="O1063" s="7" t="s">
        <v>658</v>
      </c>
      <c r="P1063" s="7">
        <v>3</v>
      </c>
      <c r="Q1063" s="7" t="s">
        <v>2368</v>
      </c>
      <c r="R1063" s="7">
        <v>1000</v>
      </c>
      <c r="S1063" s="7" t="s">
        <v>94</v>
      </c>
      <c r="T1063" s="7" t="s">
        <v>1406</v>
      </c>
      <c r="AE1063" s="7">
        <v>0</v>
      </c>
      <c r="AF1063" s="7">
        <v>0</v>
      </c>
      <c r="AG1063" s="7">
        <v>0</v>
      </c>
      <c r="AH1063" s="7">
        <v>0</v>
      </c>
      <c r="AI1063" s="7">
        <v>0</v>
      </c>
      <c r="AJ1063" s="7">
        <v>0</v>
      </c>
      <c r="AK1063" s="7">
        <v>0</v>
      </c>
      <c r="AL1063" s="7">
        <v>0</v>
      </c>
      <c r="AM1063" s="7">
        <v>1</v>
      </c>
      <c r="AN1063" s="7" t="s">
        <v>83</v>
      </c>
      <c r="AO1063" s="7">
        <v>3</v>
      </c>
      <c r="AP1063" s="7">
        <v>2000</v>
      </c>
      <c r="AQ1063" s="7">
        <v>1000</v>
      </c>
      <c r="AT1063" s="7" t="s">
        <v>206</v>
      </c>
      <c r="AU1063" s="7">
        <v>1706</v>
      </c>
      <c r="AV1063" s="7">
        <v>0</v>
      </c>
      <c r="AW1063" s="7">
        <v>0</v>
      </c>
      <c r="AX1063" s="7">
        <v>0</v>
      </c>
      <c r="AY1063" s="7">
        <v>0</v>
      </c>
    </row>
    <row r="1064" spans="1:51" ht="13.5" customHeight="1" x14ac:dyDescent="0.25">
      <c r="A1064" s="7" t="s">
        <v>2369</v>
      </c>
      <c r="B1064" s="8"/>
      <c r="C1064" s="8"/>
      <c r="D1064" s="7" t="s">
        <v>91</v>
      </c>
      <c r="E1064" s="7" t="s">
        <v>126</v>
      </c>
      <c r="F1064" s="8"/>
      <c r="G1064" s="8"/>
      <c r="H1064" s="8"/>
      <c r="I1064" s="8"/>
      <c r="J1064" s="8"/>
      <c r="K1064" s="8"/>
      <c r="L1064" s="8"/>
      <c r="M1064" s="8"/>
      <c r="N1064" s="7">
        <v>7</v>
      </c>
      <c r="O1064" s="7" t="s">
        <v>658</v>
      </c>
      <c r="P1064" s="7">
        <v>2</v>
      </c>
      <c r="Q1064" s="7" t="s">
        <v>2370</v>
      </c>
      <c r="R1064" s="7">
        <v>2500</v>
      </c>
      <c r="S1064" s="7" t="s">
        <v>94</v>
      </c>
      <c r="T1064" s="7" t="s">
        <v>1406</v>
      </c>
      <c r="AE1064" s="7">
        <v>0</v>
      </c>
      <c r="AF1064" s="7">
        <v>0</v>
      </c>
      <c r="AG1064" s="7">
        <v>0</v>
      </c>
      <c r="AH1064" s="7">
        <v>1</v>
      </c>
      <c r="AI1064" s="7">
        <v>0</v>
      </c>
      <c r="AJ1064" s="7">
        <v>0</v>
      </c>
      <c r="AK1064" s="7">
        <v>0</v>
      </c>
      <c r="AL1064" s="7">
        <v>0</v>
      </c>
      <c r="AM1064" s="7">
        <v>0</v>
      </c>
      <c r="AN1064" s="7" t="s">
        <v>91</v>
      </c>
      <c r="AO1064" s="7">
        <v>2</v>
      </c>
      <c r="AP1064" s="7">
        <v>5000</v>
      </c>
      <c r="AQ1064" s="7">
        <v>2500</v>
      </c>
      <c r="AT1064" s="7" t="s">
        <v>206</v>
      </c>
      <c r="AU1064" s="7">
        <v>1707</v>
      </c>
      <c r="AV1064" s="7">
        <v>0</v>
      </c>
      <c r="AW1064" s="7">
        <v>0</v>
      </c>
      <c r="AX1064" s="7">
        <v>0</v>
      </c>
      <c r="AY1064" s="7">
        <v>0</v>
      </c>
    </row>
    <row r="1065" spans="1:51" ht="13.5" customHeight="1" x14ac:dyDescent="0.25">
      <c r="A1065" s="7" t="s">
        <v>2371</v>
      </c>
      <c r="B1065" s="8"/>
      <c r="C1065" s="8"/>
      <c r="D1065" s="7" t="s">
        <v>91</v>
      </c>
      <c r="E1065" s="7" t="s">
        <v>92</v>
      </c>
      <c r="F1065" s="8"/>
      <c r="G1065" s="8"/>
      <c r="H1065" s="8"/>
      <c r="I1065" s="8"/>
      <c r="J1065" s="8"/>
      <c r="K1065" s="8"/>
      <c r="L1065" s="8"/>
      <c r="M1065" s="8"/>
      <c r="N1065" s="7">
        <v>8</v>
      </c>
      <c r="O1065" s="7" t="s">
        <v>658</v>
      </c>
      <c r="P1065" s="7">
        <v>1</v>
      </c>
      <c r="Q1065" s="7" t="s">
        <v>2372</v>
      </c>
      <c r="R1065" s="7">
        <v>7500</v>
      </c>
      <c r="S1065" s="7" t="s">
        <v>94</v>
      </c>
      <c r="T1065" s="7" t="s">
        <v>1406</v>
      </c>
      <c r="AE1065" s="7">
        <v>0</v>
      </c>
      <c r="AF1065" s="7">
        <v>0</v>
      </c>
      <c r="AG1065" s="7">
        <v>0</v>
      </c>
      <c r="AH1065" s="7">
        <v>0</v>
      </c>
      <c r="AI1065" s="7">
        <v>0</v>
      </c>
      <c r="AJ1065" s="7">
        <v>0</v>
      </c>
      <c r="AK1065" s="7">
        <v>0</v>
      </c>
      <c r="AL1065" s="7">
        <v>0</v>
      </c>
      <c r="AM1065" s="7">
        <v>1</v>
      </c>
      <c r="AN1065" s="7" t="s">
        <v>91</v>
      </c>
      <c r="AO1065" s="7">
        <v>1</v>
      </c>
      <c r="AP1065" s="7">
        <v>15000</v>
      </c>
      <c r="AQ1065" s="7">
        <v>7500</v>
      </c>
      <c r="AT1065" s="7" t="s">
        <v>206</v>
      </c>
      <c r="AU1065" s="7">
        <v>1708</v>
      </c>
      <c r="AV1065" s="7">
        <v>0</v>
      </c>
      <c r="AW1065" s="7">
        <v>0</v>
      </c>
      <c r="AX1065" s="7">
        <v>0</v>
      </c>
      <c r="AY1065" s="7">
        <v>0</v>
      </c>
    </row>
    <row r="1066" spans="1:51" ht="13.5" customHeight="1" x14ac:dyDescent="0.25">
      <c r="A1066" s="7" t="s">
        <v>2373</v>
      </c>
      <c r="B1066" s="8"/>
      <c r="C1066" s="8"/>
      <c r="D1066" s="7" t="s">
        <v>91</v>
      </c>
      <c r="E1066" s="7" t="s">
        <v>92</v>
      </c>
      <c r="F1066" s="8"/>
      <c r="G1066" s="8"/>
      <c r="H1066" s="8"/>
      <c r="I1066" s="8"/>
      <c r="J1066" s="8"/>
      <c r="K1066" s="8"/>
      <c r="L1066" s="8"/>
      <c r="M1066" s="8"/>
      <c r="N1066" s="7">
        <v>11</v>
      </c>
      <c r="O1066" s="7" t="s">
        <v>658</v>
      </c>
      <c r="P1066" s="7">
        <v>3</v>
      </c>
      <c r="Q1066" s="7" t="s">
        <v>2374</v>
      </c>
      <c r="R1066" s="7">
        <v>12000</v>
      </c>
      <c r="S1066" s="7" t="s">
        <v>94</v>
      </c>
      <c r="T1066" s="7" t="s">
        <v>1406</v>
      </c>
      <c r="AE1066" s="7">
        <v>0</v>
      </c>
      <c r="AF1066" s="7">
        <v>0</v>
      </c>
      <c r="AG1066" s="7">
        <v>0</v>
      </c>
      <c r="AH1066" s="7">
        <v>0</v>
      </c>
      <c r="AI1066" s="7">
        <v>0</v>
      </c>
      <c r="AJ1066" s="7">
        <v>0</v>
      </c>
      <c r="AK1066" s="7">
        <v>0</v>
      </c>
      <c r="AL1066" s="7">
        <v>0</v>
      </c>
      <c r="AM1066" s="7">
        <v>1</v>
      </c>
      <c r="AN1066" s="7" t="s">
        <v>91</v>
      </c>
      <c r="AO1066" s="7">
        <v>3</v>
      </c>
      <c r="AP1066" s="7">
        <v>24000</v>
      </c>
      <c r="AQ1066" s="7">
        <v>12000</v>
      </c>
      <c r="AT1066" s="7" t="s">
        <v>206</v>
      </c>
      <c r="AU1066" s="7">
        <v>1709</v>
      </c>
      <c r="AV1066" s="7">
        <v>0</v>
      </c>
      <c r="AW1066" s="7">
        <v>0</v>
      </c>
      <c r="AX1066" s="7">
        <v>0</v>
      </c>
      <c r="AY1066" s="7">
        <v>0</v>
      </c>
    </row>
    <row r="1067" spans="1:51" ht="13.5" customHeight="1" x14ac:dyDescent="0.25">
      <c r="A1067" s="7" t="s">
        <v>2375</v>
      </c>
      <c r="B1067" s="8"/>
      <c r="C1067" s="8"/>
      <c r="D1067" s="7" t="s">
        <v>83</v>
      </c>
      <c r="E1067" s="7" t="s">
        <v>92</v>
      </c>
      <c r="F1067" s="8"/>
      <c r="G1067" s="8"/>
      <c r="H1067" s="8"/>
      <c r="I1067" s="8"/>
      <c r="J1067" s="8"/>
      <c r="K1067" s="8"/>
      <c r="L1067" s="8"/>
      <c r="M1067" s="8"/>
      <c r="N1067" s="7">
        <v>3</v>
      </c>
      <c r="O1067" s="7" t="s">
        <v>658</v>
      </c>
      <c r="P1067" s="7">
        <v>1</v>
      </c>
      <c r="Q1067" s="7" t="s">
        <v>1219</v>
      </c>
      <c r="R1067" s="7">
        <v>1600</v>
      </c>
      <c r="S1067" s="7" t="s">
        <v>94</v>
      </c>
      <c r="T1067" s="7" t="s">
        <v>1406</v>
      </c>
      <c r="AE1067" s="7">
        <v>0</v>
      </c>
      <c r="AF1067" s="7">
        <v>0</v>
      </c>
      <c r="AG1067" s="7">
        <v>0</v>
      </c>
      <c r="AH1067" s="7">
        <v>0</v>
      </c>
      <c r="AI1067" s="7">
        <v>0</v>
      </c>
      <c r="AJ1067" s="7">
        <v>0</v>
      </c>
      <c r="AK1067" s="7">
        <v>0</v>
      </c>
      <c r="AL1067" s="7">
        <v>0</v>
      </c>
      <c r="AM1067" s="7">
        <v>1</v>
      </c>
      <c r="AN1067" s="7" t="s">
        <v>83</v>
      </c>
      <c r="AO1067" s="7">
        <v>1</v>
      </c>
      <c r="AP1067" s="7">
        <v>3200</v>
      </c>
      <c r="AQ1067" s="7">
        <v>1600</v>
      </c>
      <c r="AT1067" s="7" t="s">
        <v>206</v>
      </c>
      <c r="AU1067" s="7">
        <v>1710</v>
      </c>
      <c r="AV1067" s="7">
        <v>0</v>
      </c>
      <c r="AW1067" s="7">
        <v>0</v>
      </c>
      <c r="AX1067" s="7">
        <v>0</v>
      </c>
      <c r="AY1067" s="7">
        <v>0</v>
      </c>
    </row>
    <row r="1068" spans="1:51" ht="13.5" customHeight="1" x14ac:dyDescent="0.25">
      <c r="A1068" s="7" t="s">
        <v>2376</v>
      </c>
      <c r="B1068" s="8"/>
      <c r="C1068" s="8"/>
      <c r="D1068" s="7" t="s">
        <v>91</v>
      </c>
      <c r="E1068" s="7" t="s">
        <v>92</v>
      </c>
      <c r="F1068" s="8"/>
      <c r="G1068" s="8"/>
      <c r="H1068" s="8"/>
      <c r="I1068" s="8"/>
      <c r="J1068" s="8"/>
      <c r="K1068" s="8"/>
      <c r="L1068" s="8"/>
      <c r="M1068" s="8"/>
      <c r="N1068" s="7">
        <v>9</v>
      </c>
      <c r="O1068" s="7" t="s">
        <v>658</v>
      </c>
      <c r="P1068" s="7">
        <v>1</v>
      </c>
      <c r="Q1068" s="7" t="s">
        <v>2377</v>
      </c>
      <c r="R1068" s="7">
        <v>11500</v>
      </c>
      <c r="S1068" s="7" t="s">
        <v>94</v>
      </c>
      <c r="T1068" s="7" t="s">
        <v>1406</v>
      </c>
      <c r="AE1068" s="7">
        <v>0</v>
      </c>
      <c r="AF1068" s="7">
        <v>0</v>
      </c>
      <c r="AG1068" s="7">
        <v>0</v>
      </c>
      <c r="AH1068" s="7">
        <v>0</v>
      </c>
      <c r="AI1068" s="7">
        <v>0</v>
      </c>
      <c r="AJ1068" s="7">
        <v>0</v>
      </c>
      <c r="AK1068" s="7">
        <v>0</v>
      </c>
      <c r="AL1068" s="7">
        <v>0</v>
      </c>
      <c r="AM1068" s="7">
        <v>1</v>
      </c>
      <c r="AN1068" s="7" t="s">
        <v>91</v>
      </c>
      <c r="AO1068" s="7">
        <v>1</v>
      </c>
      <c r="AP1068" s="7">
        <v>23000</v>
      </c>
      <c r="AQ1068" s="7">
        <v>11500</v>
      </c>
      <c r="AT1068" s="7" t="s">
        <v>206</v>
      </c>
      <c r="AU1068" s="7">
        <v>1711</v>
      </c>
      <c r="AV1068" s="7">
        <v>0</v>
      </c>
      <c r="AW1068" s="7">
        <v>0</v>
      </c>
      <c r="AX1068" s="7">
        <v>0</v>
      </c>
      <c r="AY1068" s="7">
        <v>0</v>
      </c>
    </row>
    <row r="1069" spans="1:51" ht="13.5" customHeight="1" x14ac:dyDescent="0.25">
      <c r="A1069" s="7" t="s">
        <v>2378</v>
      </c>
      <c r="B1069" s="8"/>
      <c r="C1069" s="8"/>
      <c r="D1069" s="7" t="s">
        <v>83</v>
      </c>
      <c r="E1069" s="7" t="s">
        <v>92</v>
      </c>
      <c r="F1069" s="8"/>
      <c r="G1069" s="8"/>
      <c r="H1069" s="8"/>
      <c r="I1069" s="8"/>
      <c r="J1069" s="8"/>
      <c r="K1069" s="8"/>
      <c r="L1069" s="8"/>
      <c r="M1069" s="8"/>
      <c r="N1069" s="7">
        <v>1</v>
      </c>
      <c r="O1069" s="7" t="s">
        <v>658</v>
      </c>
      <c r="P1069" s="7">
        <v>3</v>
      </c>
      <c r="Q1069" s="7" t="s">
        <v>2379</v>
      </c>
      <c r="R1069" s="7">
        <v>1000</v>
      </c>
      <c r="S1069" s="7" t="s">
        <v>94</v>
      </c>
      <c r="T1069" s="7" t="s">
        <v>1406</v>
      </c>
      <c r="AE1069" s="7">
        <v>0</v>
      </c>
      <c r="AF1069" s="7">
        <v>0</v>
      </c>
      <c r="AG1069" s="7">
        <v>0</v>
      </c>
      <c r="AH1069" s="7">
        <v>0</v>
      </c>
      <c r="AI1069" s="7">
        <v>0</v>
      </c>
      <c r="AJ1069" s="7">
        <v>0</v>
      </c>
      <c r="AK1069" s="7">
        <v>0</v>
      </c>
      <c r="AL1069" s="7">
        <v>0</v>
      </c>
      <c r="AM1069" s="7">
        <v>1</v>
      </c>
      <c r="AN1069" s="7" t="s">
        <v>83</v>
      </c>
      <c r="AO1069" s="7">
        <v>3</v>
      </c>
      <c r="AP1069" s="7">
        <v>2000</v>
      </c>
      <c r="AQ1069" s="7">
        <v>1000</v>
      </c>
      <c r="AT1069" s="7" t="s">
        <v>206</v>
      </c>
      <c r="AU1069" s="7">
        <v>1712</v>
      </c>
      <c r="AV1069" s="7">
        <v>0</v>
      </c>
      <c r="AW1069" s="7">
        <v>0</v>
      </c>
      <c r="AX1069" s="7">
        <v>0</v>
      </c>
      <c r="AY1069" s="7">
        <v>0</v>
      </c>
    </row>
    <row r="1070" spans="1:51" ht="13.5" customHeight="1" x14ac:dyDescent="0.25">
      <c r="A1070" s="7" t="s">
        <v>2380</v>
      </c>
      <c r="B1070" s="8"/>
      <c r="C1070" s="8"/>
      <c r="D1070" s="7" t="s">
        <v>83</v>
      </c>
      <c r="E1070" s="7" t="s">
        <v>92</v>
      </c>
      <c r="F1070" s="8"/>
      <c r="G1070" s="8"/>
      <c r="H1070" s="8"/>
      <c r="I1070" s="8"/>
      <c r="J1070" s="8"/>
      <c r="K1070" s="8"/>
      <c r="L1070" s="8"/>
      <c r="M1070" s="8"/>
      <c r="N1070" s="7">
        <v>3</v>
      </c>
      <c r="O1070" s="7" t="s">
        <v>658</v>
      </c>
      <c r="P1070" s="7">
        <v>2</v>
      </c>
      <c r="Q1070" s="7" t="s">
        <v>2381</v>
      </c>
      <c r="R1070" s="7">
        <v>16000</v>
      </c>
      <c r="S1070" s="7" t="s">
        <v>94</v>
      </c>
      <c r="T1070" s="7" t="s">
        <v>1406</v>
      </c>
      <c r="AE1070" s="7">
        <v>0</v>
      </c>
      <c r="AF1070" s="7">
        <v>0</v>
      </c>
      <c r="AG1070" s="7">
        <v>0</v>
      </c>
      <c r="AH1070" s="7">
        <v>0</v>
      </c>
      <c r="AI1070" s="7">
        <v>0</v>
      </c>
      <c r="AJ1070" s="7">
        <v>0</v>
      </c>
      <c r="AK1070" s="7">
        <v>0</v>
      </c>
      <c r="AL1070" s="7">
        <v>0</v>
      </c>
      <c r="AM1070" s="7">
        <v>1</v>
      </c>
      <c r="AN1070" s="7" t="s">
        <v>83</v>
      </c>
      <c r="AO1070" s="7">
        <v>2</v>
      </c>
      <c r="AP1070" s="7">
        <v>32000</v>
      </c>
      <c r="AQ1070" s="7">
        <v>16000</v>
      </c>
      <c r="AT1070" s="7" t="s">
        <v>206</v>
      </c>
      <c r="AU1070" s="7">
        <v>1713</v>
      </c>
      <c r="AV1070" s="7">
        <v>0</v>
      </c>
      <c r="AW1070" s="7">
        <v>0</v>
      </c>
      <c r="AX1070" s="7">
        <v>0</v>
      </c>
      <c r="AY1070" s="7">
        <v>0</v>
      </c>
    </row>
    <row r="1071" spans="1:51" ht="13.5" customHeight="1" x14ac:dyDescent="0.25">
      <c r="A1071" s="7" t="s">
        <v>2382</v>
      </c>
      <c r="B1071" s="8"/>
      <c r="C1071" s="8"/>
      <c r="D1071" s="7" t="s">
        <v>91</v>
      </c>
      <c r="E1071" s="7" t="s">
        <v>92</v>
      </c>
      <c r="F1071" s="8"/>
      <c r="G1071" s="8"/>
      <c r="H1071" s="8"/>
      <c r="I1071" s="8"/>
      <c r="J1071" s="8"/>
      <c r="K1071" s="8"/>
      <c r="L1071" s="8"/>
      <c r="M1071" s="8"/>
      <c r="N1071" s="7">
        <v>9</v>
      </c>
      <c r="O1071" s="7" t="s">
        <v>658</v>
      </c>
      <c r="P1071" s="7">
        <v>1</v>
      </c>
      <c r="Q1071" s="7" t="s">
        <v>2383</v>
      </c>
      <c r="R1071" s="7">
        <v>500</v>
      </c>
      <c r="S1071" s="7" t="s">
        <v>94</v>
      </c>
      <c r="T1071" s="7" t="s">
        <v>1406</v>
      </c>
      <c r="AE1071" s="7">
        <v>0</v>
      </c>
      <c r="AF1071" s="7">
        <v>0</v>
      </c>
      <c r="AG1071" s="7">
        <v>0</v>
      </c>
      <c r="AH1071" s="7">
        <v>0</v>
      </c>
      <c r="AI1071" s="7">
        <v>0</v>
      </c>
      <c r="AJ1071" s="7">
        <v>0</v>
      </c>
      <c r="AK1071" s="7">
        <v>0</v>
      </c>
      <c r="AL1071" s="7">
        <v>0</v>
      </c>
      <c r="AM1071" s="7">
        <v>1</v>
      </c>
      <c r="AN1071" s="7" t="s">
        <v>91</v>
      </c>
      <c r="AO1071" s="7">
        <v>1</v>
      </c>
      <c r="AP1071" s="7">
        <v>1000</v>
      </c>
      <c r="AQ1071" s="7">
        <v>500</v>
      </c>
      <c r="AT1071" s="7" t="s">
        <v>206</v>
      </c>
      <c r="AU1071" s="7">
        <v>1714</v>
      </c>
      <c r="AV1071" s="7">
        <v>0</v>
      </c>
      <c r="AW1071" s="7">
        <v>0</v>
      </c>
      <c r="AX1071" s="7">
        <v>0</v>
      </c>
      <c r="AY1071" s="7">
        <v>0</v>
      </c>
    </row>
    <row r="1072" spans="1:51" ht="13.5" customHeight="1" x14ac:dyDescent="0.25">
      <c r="A1072" s="7" t="s">
        <v>2384</v>
      </c>
      <c r="B1072" s="8"/>
      <c r="C1072" s="8"/>
      <c r="D1072" s="7" t="s">
        <v>83</v>
      </c>
      <c r="E1072" s="7" t="s">
        <v>92</v>
      </c>
      <c r="F1072" s="8"/>
      <c r="G1072" s="8"/>
      <c r="H1072" s="8"/>
      <c r="I1072" s="8"/>
      <c r="J1072" s="8"/>
      <c r="K1072" s="8"/>
      <c r="L1072" s="8"/>
      <c r="M1072" s="8"/>
      <c r="N1072" s="7">
        <v>4</v>
      </c>
      <c r="O1072" s="7" t="s">
        <v>658</v>
      </c>
      <c r="P1072" s="7">
        <v>1</v>
      </c>
      <c r="Q1072" s="7" t="s">
        <v>2385</v>
      </c>
      <c r="R1072" s="7">
        <v>5500</v>
      </c>
      <c r="S1072" s="7" t="s">
        <v>94</v>
      </c>
      <c r="T1072" s="7" t="s">
        <v>1406</v>
      </c>
      <c r="AE1072" s="7">
        <v>0</v>
      </c>
      <c r="AF1072" s="7">
        <v>0</v>
      </c>
      <c r="AG1072" s="7">
        <v>0</v>
      </c>
      <c r="AH1072" s="7">
        <v>0</v>
      </c>
      <c r="AI1072" s="7">
        <v>0</v>
      </c>
      <c r="AJ1072" s="7">
        <v>0</v>
      </c>
      <c r="AK1072" s="7">
        <v>0</v>
      </c>
      <c r="AL1072" s="7">
        <v>0</v>
      </c>
      <c r="AM1072" s="7">
        <v>1</v>
      </c>
      <c r="AN1072" s="7" t="s">
        <v>83</v>
      </c>
      <c r="AO1072" s="7">
        <v>1</v>
      </c>
      <c r="AP1072" s="7">
        <v>11000</v>
      </c>
      <c r="AQ1072" s="7">
        <v>5500</v>
      </c>
      <c r="AT1072" s="7" t="s">
        <v>206</v>
      </c>
      <c r="AU1072" s="7">
        <v>1715</v>
      </c>
      <c r="AV1072" s="7">
        <v>0</v>
      </c>
      <c r="AW1072" s="7">
        <v>0</v>
      </c>
      <c r="AX1072" s="7">
        <v>0</v>
      </c>
      <c r="AY1072" s="7">
        <v>0</v>
      </c>
    </row>
    <row r="1073" spans="1:51" ht="13.5" customHeight="1" x14ac:dyDescent="0.25">
      <c r="A1073" s="7" t="s">
        <v>2386</v>
      </c>
      <c r="B1073" s="8"/>
      <c r="C1073" s="8"/>
      <c r="D1073" s="7" t="s">
        <v>91</v>
      </c>
      <c r="E1073" s="7" t="s">
        <v>92</v>
      </c>
      <c r="F1073" s="8"/>
      <c r="G1073" s="8"/>
      <c r="H1073" s="8"/>
      <c r="I1073" s="8"/>
      <c r="J1073" s="8"/>
      <c r="K1073" s="8"/>
      <c r="L1073" s="8"/>
      <c r="M1073" s="8"/>
      <c r="N1073" s="7">
        <v>8</v>
      </c>
      <c r="O1073" s="7" t="s">
        <v>658</v>
      </c>
      <c r="P1073" s="7">
        <v>1</v>
      </c>
      <c r="Q1073" s="7" t="s">
        <v>2387</v>
      </c>
      <c r="R1073" s="7">
        <v>4700</v>
      </c>
      <c r="S1073" s="7" t="s">
        <v>94</v>
      </c>
      <c r="T1073" s="7" t="s">
        <v>1406</v>
      </c>
      <c r="AE1073" s="7">
        <v>0</v>
      </c>
      <c r="AF1073" s="7">
        <v>0</v>
      </c>
      <c r="AG1073" s="7">
        <v>0</v>
      </c>
      <c r="AH1073" s="7">
        <v>0</v>
      </c>
      <c r="AI1073" s="7">
        <v>0</v>
      </c>
      <c r="AJ1073" s="7">
        <v>0</v>
      </c>
      <c r="AK1073" s="7">
        <v>0</v>
      </c>
      <c r="AL1073" s="7">
        <v>0</v>
      </c>
      <c r="AM1073" s="7">
        <v>1</v>
      </c>
      <c r="AN1073" s="7" t="s">
        <v>91</v>
      </c>
      <c r="AO1073" s="7">
        <v>1</v>
      </c>
      <c r="AP1073" s="7">
        <v>9400</v>
      </c>
      <c r="AQ1073" s="7">
        <v>4700</v>
      </c>
      <c r="AT1073" s="7" t="s">
        <v>206</v>
      </c>
      <c r="AU1073" s="7">
        <v>1716</v>
      </c>
      <c r="AV1073" s="7">
        <v>0</v>
      </c>
      <c r="AW1073" s="7">
        <v>0</v>
      </c>
      <c r="AX1073" s="7">
        <v>0</v>
      </c>
      <c r="AY1073" s="7">
        <v>0</v>
      </c>
    </row>
    <row r="1074" spans="1:51" ht="13.5" customHeight="1" x14ac:dyDescent="0.25">
      <c r="A1074" s="7" t="s">
        <v>2388</v>
      </c>
      <c r="B1074" s="8"/>
      <c r="C1074" s="8"/>
      <c r="D1074" s="7" t="s">
        <v>91</v>
      </c>
      <c r="E1074" s="7" t="s">
        <v>92</v>
      </c>
      <c r="F1074" s="8"/>
      <c r="G1074" s="8"/>
      <c r="H1074" s="8"/>
      <c r="I1074" s="8"/>
      <c r="J1074" s="8"/>
      <c r="K1074" s="8"/>
      <c r="L1074" s="8"/>
      <c r="M1074" s="8"/>
      <c r="N1074" s="7">
        <v>8</v>
      </c>
      <c r="O1074" s="7" t="s">
        <v>658</v>
      </c>
      <c r="P1074" s="7">
        <v>1</v>
      </c>
      <c r="Q1074" s="7" t="s">
        <v>2389</v>
      </c>
      <c r="R1074" s="7">
        <v>9000</v>
      </c>
      <c r="S1074" s="7" t="s">
        <v>94</v>
      </c>
      <c r="T1074" s="7" t="s">
        <v>1406</v>
      </c>
      <c r="AE1074" s="7">
        <v>0</v>
      </c>
      <c r="AF1074" s="7">
        <v>0</v>
      </c>
      <c r="AG1074" s="7">
        <v>0</v>
      </c>
      <c r="AH1074" s="7">
        <v>0</v>
      </c>
      <c r="AI1074" s="7">
        <v>0</v>
      </c>
      <c r="AJ1074" s="7">
        <v>0</v>
      </c>
      <c r="AK1074" s="7">
        <v>0</v>
      </c>
      <c r="AL1074" s="7">
        <v>0</v>
      </c>
      <c r="AM1074" s="7">
        <v>1</v>
      </c>
      <c r="AN1074" s="7" t="s">
        <v>91</v>
      </c>
      <c r="AO1074" s="7">
        <v>1</v>
      </c>
      <c r="AP1074" s="7">
        <v>18000</v>
      </c>
      <c r="AQ1074" s="7">
        <v>9000</v>
      </c>
      <c r="AT1074" s="7" t="s">
        <v>206</v>
      </c>
      <c r="AU1074" s="7">
        <v>1717</v>
      </c>
      <c r="AV1074" s="7">
        <v>0</v>
      </c>
      <c r="AW1074" s="7">
        <v>0</v>
      </c>
      <c r="AX1074" s="7">
        <v>0</v>
      </c>
      <c r="AY1074" s="7">
        <v>0</v>
      </c>
    </row>
    <row r="1075" spans="1:51" ht="13.5" customHeight="1" x14ac:dyDescent="0.25">
      <c r="A1075" s="7" t="s">
        <v>2390</v>
      </c>
      <c r="B1075" s="8"/>
      <c r="C1075" s="8"/>
      <c r="D1075" s="7" t="s">
        <v>91</v>
      </c>
      <c r="E1075" s="7" t="s">
        <v>92</v>
      </c>
      <c r="F1075" s="8"/>
      <c r="G1075" s="8"/>
      <c r="H1075" s="8"/>
      <c r="I1075" s="8"/>
      <c r="J1075" s="8"/>
      <c r="K1075" s="8"/>
      <c r="L1075" s="8"/>
      <c r="M1075" s="8"/>
      <c r="N1075" s="7">
        <v>8</v>
      </c>
      <c r="O1075" s="7" t="s">
        <v>658</v>
      </c>
      <c r="P1075" s="7">
        <v>1</v>
      </c>
      <c r="Q1075" s="7" t="s">
        <v>2391</v>
      </c>
      <c r="R1075" s="7">
        <v>2600</v>
      </c>
      <c r="S1075" s="7" t="s">
        <v>94</v>
      </c>
      <c r="T1075" s="7" t="s">
        <v>1406</v>
      </c>
      <c r="AE1075" s="7">
        <v>0</v>
      </c>
      <c r="AF1075" s="7">
        <v>0</v>
      </c>
      <c r="AG1075" s="7">
        <v>0</v>
      </c>
      <c r="AH1075" s="7">
        <v>0</v>
      </c>
      <c r="AI1075" s="7">
        <v>0</v>
      </c>
      <c r="AJ1075" s="7">
        <v>0</v>
      </c>
      <c r="AK1075" s="7">
        <v>0</v>
      </c>
      <c r="AL1075" s="7">
        <v>0</v>
      </c>
      <c r="AM1075" s="7">
        <v>1</v>
      </c>
      <c r="AN1075" s="7" t="s">
        <v>91</v>
      </c>
      <c r="AO1075" s="7">
        <v>1</v>
      </c>
      <c r="AP1075" s="7">
        <v>5200</v>
      </c>
      <c r="AQ1075" s="7">
        <v>2600</v>
      </c>
      <c r="AT1075" s="7" t="s">
        <v>206</v>
      </c>
      <c r="AU1075" s="7">
        <v>1718</v>
      </c>
      <c r="AV1075" s="7">
        <v>0</v>
      </c>
      <c r="AW1075" s="7">
        <v>0</v>
      </c>
      <c r="AX1075" s="7">
        <v>0</v>
      </c>
      <c r="AY1075" s="7">
        <v>0</v>
      </c>
    </row>
    <row r="1076" spans="1:51" ht="13.5" customHeight="1" x14ac:dyDescent="0.25">
      <c r="A1076" s="7" t="s">
        <v>2392</v>
      </c>
      <c r="B1076" s="8"/>
      <c r="C1076" s="8"/>
      <c r="D1076" s="7" t="s">
        <v>91</v>
      </c>
      <c r="E1076" s="7" t="s">
        <v>92</v>
      </c>
      <c r="F1076" s="8"/>
      <c r="G1076" s="8"/>
      <c r="H1076" s="8"/>
      <c r="I1076" s="8"/>
      <c r="J1076" s="8"/>
      <c r="K1076" s="8"/>
      <c r="L1076" s="8"/>
      <c r="M1076" s="8"/>
      <c r="N1076" s="7">
        <v>8</v>
      </c>
      <c r="O1076" s="7" t="s">
        <v>658</v>
      </c>
      <c r="P1076" s="7">
        <v>1</v>
      </c>
      <c r="Q1076" s="7" t="s">
        <v>2393</v>
      </c>
      <c r="R1076" s="7">
        <v>5600</v>
      </c>
      <c r="S1076" s="7" t="s">
        <v>94</v>
      </c>
      <c r="T1076" s="7" t="s">
        <v>1406</v>
      </c>
      <c r="AE1076" s="7">
        <v>0</v>
      </c>
      <c r="AF1076" s="7">
        <v>0</v>
      </c>
      <c r="AG1076" s="7">
        <v>0</v>
      </c>
      <c r="AH1076" s="7">
        <v>0</v>
      </c>
      <c r="AI1076" s="7">
        <v>0</v>
      </c>
      <c r="AJ1076" s="7">
        <v>0</v>
      </c>
      <c r="AK1076" s="7">
        <v>0</v>
      </c>
      <c r="AL1076" s="7">
        <v>0</v>
      </c>
      <c r="AM1076" s="7">
        <v>1</v>
      </c>
      <c r="AN1076" s="7" t="s">
        <v>91</v>
      </c>
      <c r="AO1076" s="7">
        <v>1</v>
      </c>
      <c r="AP1076" s="7">
        <v>11200</v>
      </c>
      <c r="AQ1076" s="7">
        <v>5600</v>
      </c>
      <c r="AT1076" s="7" t="s">
        <v>206</v>
      </c>
      <c r="AU1076" s="7">
        <v>1719</v>
      </c>
      <c r="AV1076" s="7">
        <v>0</v>
      </c>
      <c r="AW1076" s="7">
        <v>0</v>
      </c>
      <c r="AX1076" s="7">
        <v>0</v>
      </c>
      <c r="AY1076" s="7">
        <v>0</v>
      </c>
    </row>
    <row r="1077" spans="1:51" ht="13.5" customHeight="1" x14ac:dyDescent="0.25">
      <c r="A1077" s="7" t="s">
        <v>2394</v>
      </c>
      <c r="B1077" s="8"/>
      <c r="C1077" s="8"/>
      <c r="D1077" s="7" t="s">
        <v>91</v>
      </c>
      <c r="E1077" s="7" t="s">
        <v>116</v>
      </c>
      <c r="F1077" s="8"/>
      <c r="G1077" s="8"/>
      <c r="H1077" s="8"/>
      <c r="I1077" s="8"/>
      <c r="J1077" s="8"/>
      <c r="K1077" s="8"/>
      <c r="L1077" s="8"/>
      <c r="M1077" s="8"/>
      <c r="N1077" s="7">
        <v>10</v>
      </c>
      <c r="O1077" s="7" t="s">
        <v>658</v>
      </c>
      <c r="P1077" s="7">
        <v>1</v>
      </c>
      <c r="Q1077" s="7" t="s">
        <v>2395</v>
      </c>
      <c r="R1077" s="7">
        <v>12500</v>
      </c>
      <c r="S1077" s="7" t="s">
        <v>94</v>
      </c>
      <c r="T1077" s="7" t="s">
        <v>1406</v>
      </c>
      <c r="AE1077" s="7">
        <v>0</v>
      </c>
      <c r="AF1077" s="7">
        <v>0</v>
      </c>
      <c r="AG1077" s="7">
        <v>1</v>
      </c>
      <c r="AH1077" s="7">
        <v>0</v>
      </c>
      <c r="AI1077" s="7">
        <v>0</v>
      </c>
      <c r="AJ1077" s="7">
        <v>0</v>
      </c>
      <c r="AK1077" s="7">
        <v>0</v>
      </c>
      <c r="AL1077" s="7">
        <v>0</v>
      </c>
      <c r="AM1077" s="7">
        <v>0</v>
      </c>
      <c r="AN1077" s="7" t="s">
        <v>91</v>
      </c>
      <c r="AO1077" s="7">
        <v>1</v>
      </c>
      <c r="AP1077" s="7">
        <v>25000</v>
      </c>
      <c r="AQ1077" s="7">
        <v>12500</v>
      </c>
      <c r="AT1077" s="7" t="s">
        <v>206</v>
      </c>
      <c r="AU1077" s="7">
        <v>1720</v>
      </c>
      <c r="AV1077" s="7">
        <v>0</v>
      </c>
      <c r="AW1077" s="7">
        <v>0</v>
      </c>
      <c r="AX1077" s="7">
        <v>0</v>
      </c>
      <c r="AY1077" s="7">
        <v>0</v>
      </c>
    </row>
    <row r="1078" spans="1:51" ht="13.5" customHeight="1" x14ac:dyDescent="0.25">
      <c r="A1078" s="7" t="s">
        <v>2396</v>
      </c>
      <c r="B1078" s="8"/>
      <c r="C1078" s="8"/>
      <c r="D1078" s="7" t="s">
        <v>83</v>
      </c>
      <c r="E1078" s="7" t="s">
        <v>92</v>
      </c>
      <c r="F1078" s="8"/>
      <c r="G1078" s="8"/>
      <c r="H1078" s="8"/>
      <c r="I1078" s="8"/>
      <c r="J1078" s="8"/>
      <c r="K1078" s="8"/>
      <c r="L1078" s="8"/>
      <c r="M1078" s="8"/>
      <c r="N1078" s="7">
        <v>5</v>
      </c>
      <c r="O1078" s="7" t="s">
        <v>658</v>
      </c>
      <c r="P1078" s="7">
        <v>1</v>
      </c>
      <c r="Q1078" s="7" t="s">
        <v>2397</v>
      </c>
      <c r="R1078" s="7">
        <v>6250</v>
      </c>
      <c r="S1078" s="7" t="s">
        <v>94</v>
      </c>
      <c r="T1078" s="7" t="s">
        <v>1406</v>
      </c>
      <c r="AE1078" s="7">
        <v>0</v>
      </c>
      <c r="AF1078" s="7">
        <v>0</v>
      </c>
      <c r="AG1078" s="7">
        <v>0</v>
      </c>
      <c r="AH1078" s="7">
        <v>0</v>
      </c>
      <c r="AI1078" s="7">
        <v>0</v>
      </c>
      <c r="AJ1078" s="7">
        <v>0</v>
      </c>
      <c r="AK1078" s="7">
        <v>0</v>
      </c>
      <c r="AL1078" s="7">
        <v>0</v>
      </c>
      <c r="AM1078" s="7">
        <v>1</v>
      </c>
      <c r="AN1078" s="7" t="s">
        <v>83</v>
      </c>
      <c r="AO1078" s="7">
        <v>1</v>
      </c>
      <c r="AP1078" s="7">
        <v>12500</v>
      </c>
      <c r="AQ1078" s="7">
        <v>6250</v>
      </c>
      <c r="AT1078" s="7" t="s">
        <v>206</v>
      </c>
      <c r="AU1078" s="7">
        <v>1721</v>
      </c>
      <c r="AV1078" s="7">
        <v>0</v>
      </c>
      <c r="AW1078" s="7">
        <v>0</v>
      </c>
      <c r="AX1078" s="7">
        <v>0</v>
      </c>
      <c r="AY1078" s="7">
        <v>0</v>
      </c>
    </row>
    <row r="1079" spans="1:51" ht="13.5" customHeight="1" x14ac:dyDescent="0.25">
      <c r="A1079" s="7" t="s">
        <v>2398</v>
      </c>
      <c r="B1079" s="8"/>
      <c r="C1079" s="8"/>
      <c r="D1079" s="7" t="s">
        <v>83</v>
      </c>
      <c r="E1079" s="7" t="s">
        <v>92</v>
      </c>
      <c r="F1079" s="8"/>
      <c r="G1079" s="8"/>
      <c r="H1079" s="8"/>
      <c r="I1079" s="8"/>
      <c r="J1079" s="8"/>
      <c r="K1079" s="8"/>
      <c r="L1079" s="8"/>
      <c r="M1079" s="8"/>
      <c r="N1079" s="7">
        <v>5</v>
      </c>
      <c r="O1079" s="7" t="s">
        <v>658</v>
      </c>
      <c r="P1079" s="7">
        <v>1</v>
      </c>
      <c r="Q1079" s="7" t="s">
        <v>2399</v>
      </c>
      <c r="R1079" s="7">
        <v>4500</v>
      </c>
      <c r="S1079" s="7" t="s">
        <v>94</v>
      </c>
      <c r="T1079" s="7" t="s">
        <v>1406</v>
      </c>
      <c r="AE1079" s="7">
        <v>0</v>
      </c>
      <c r="AF1079" s="7">
        <v>0</v>
      </c>
      <c r="AG1079" s="7">
        <v>0</v>
      </c>
      <c r="AH1079" s="7">
        <v>0</v>
      </c>
      <c r="AI1079" s="7">
        <v>0</v>
      </c>
      <c r="AJ1079" s="7">
        <v>0</v>
      </c>
      <c r="AK1079" s="7">
        <v>0</v>
      </c>
      <c r="AL1079" s="7">
        <v>0</v>
      </c>
      <c r="AM1079" s="7">
        <v>1</v>
      </c>
      <c r="AN1079" s="7" t="s">
        <v>83</v>
      </c>
      <c r="AO1079" s="7">
        <v>1</v>
      </c>
      <c r="AP1079" s="7">
        <v>9000</v>
      </c>
      <c r="AQ1079" s="7">
        <v>4500</v>
      </c>
      <c r="AT1079" s="7" t="s">
        <v>206</v>
      </c>
      <c r="AU1079" s="7">
        <v>1722</v>
      </c>
      <c r="AV1079" s="7">
        <v>0</v>
      </c>
      <c r="AW1079" s="7">
        <v>0</v>
      </c>
      <c r="AX1079" s="7">
        <v>0</v>
      </c>
      <c r="AY1079" s="7">
        <v>0</v>
      </c>
    </row>
    <row r="1080" spans="1:51" ht="13.5" customHeight="1" x14ac:dyDescent="0.25">
      <c r="A1080" s="7" t="s">
        <v>2400</v>
      </c>
      <c r="B1080" s="8"/>
      <c r="C1080" s="8"/>
      <c r="D1080" s="7" t="s">
        <v>83</v>
      </c>
      <c r="E1080" s="7" t="s">
        <v>92</v>
      </c>
      <c r="F1080" s="8"/>
      <c r="G1080" s="8"/>
      <c r="H1080" s="8"/>
      <c r="I1080" s="8"/>
      <c r="J1080" s="8"/>
      <c r="K1080" s="8"/>
      <c r="L1080" s="8"/>
      <c r="M1080" s="8"/>
      <c r="N1080" s="7">
        <v>5</v>
      </c>
      <c r="O1080" s="7" t="s">
        <v>658</v>
      </c>
      <c r="P1080" s="7">
        <v>1</v>
      </c>
      <c r="Q1080" s="7" t="s">
        <v>2401</v>
      </c>
      <c r="R1080" s="7">
        <v>10000</v>
      </c>
      <c r="S1080" s="7" t="s">
        <v>94</v>
      </c>
      <c r="T1080" s="7" t="s">
        <v>1406</v>
      </c>
      <c r="AE1080" s="7">
        <v>0</v>
      </c>
      <c r="AF1080" s="7">
        <v>0</v>
      </c>
      <c r="AG1080" s="7">
        <v>0</v>
      </c>
      <c r="AH1080" s="7">
        <v>0</v>
      </c>
      <c r="AI1080" s="7">
        <v>0</v>
      </c>
      <c r="AJ1080" s="7">
        <v>0</v>
      </c>
      <c r="AK1080" s="7">
        <v>0</v>
      </c>
      <c r="AL1080" s="7">
        <v>0</v>
      </c>
      <c r="AM1080" s="7">
        <v>1</v>
      </c>
      <c r="AN1080" s="7" t="s">
        <v>83</v>
      </c>
      <c r="AO1080" s="7">
        <v>1</v>
      </c>
      <c r="AP1080" s="7">
        <v>20000</v>
      </c>
      <c r="AQ1080" s="7">
        <v>10000</v>
      </c>
      <c r="AT1080" s="7" t="s">
        <v>206</v>
      </c>
      <c r="AU1080" s="7">
        <v>1723</v>
      </c>
      <c r="AV1080" s="7">
        <v>0</v>
      </c>
      <c r="AW1080" s="7">
        <v>0</v>
      </c>
      <c r="AX1080" s="7">
        <v>0</v>
      </c>
      <c r="AY1080" s="7">
        <v>0</v>
      </c>
    </row>
    <row r="1081" spans="1:51" ht="13.5" customHeight="1" x14ac:dyDescent="0.25">
      <c r="A1081" s="7" t="s">
        <v>2402</v>
      </c>
      <c r="B1081" s="8"/>
      <c r="C1081" s="8"/>
      <c r="D1081" s="7" t="s">
        <v>120</v>
      </c>
      <c r="E1081" s="7" t="s">
        <v>92</v>
      </c>
      <c r="F1081" s="8"/>
      <c r="G1081" s="8"/>
      <c r="H1081" s="8"/>
      <c r="I1081" s="8"/>
      <c r="J1081" s="8"/>
      <c r="K1081" s="8"/>
      <c r="L1081" s="8"/>
      <c r="M1081" s="8"/>
      <c r="N1081" s="7">
        <v>17</v>
      </c>
      <c r="O1081" s="7" t="s">
        <v>658</v>
      </c>
      <c r="P1081" s="7" t="s">
        <v>107</v>
      </c>
      <c r="Q1081" s="7" t="s">
        <v>2403</v>
      </c>
      <c r="R1081" s="7">
        <v>55000</v>
      </c>
      <c r="S1081" s="7" t="s">
        <v>94</v>
      </c>
      <c r="T1081" s="7" t="s">
        <v>1406</v>
      </c>
      <c r="AE1081" s="7">
        <v>0</v>
      </c>
      <c r="AF1081" s="7">
        <v>0</v>
      </c>
      <c r="AG1081" s="7">
        <v>0</v>
      </c>
      <c r="AH1081" s="7">
        <v>0</v>
      </c>
      <c r="AI1081" s="7">
        <v>0</v>
      </c>
      <c r="AJ1081" s="7">
        <v>0</v>
      </c>
      <c r="AK1081" s="7">
        <v>0</v>
      </c>
      <c r="AL1081" s="7">
        <v>0</v>
      </c>
      <c r="AM1081" s="7">
        <v>1</v>
      </c>
      <c r="AN1081" s="7" t="s">
        <v>120</v>
      </c>
      <c r="AO1081" s="7">
        <v>0</v>
      </c>
      <c r="AP1081" s="7">
        <v>110000</v>
      </c>
      <c r="AQ1081" s="7">
        <v>55000</v>
      </c>
      <c r="AT1081" s="7" t="s">
        <v>206</v>
      </c>
      <c r="AU1081" s="7">
        <v>1724</v>
      </c>
      <c r="AV1081" s="7">
        <v>0</v>
      </c>
      <c r="AW1081" s="7">
        <v>0</v>
      </c>
      <c r="AX1081" s="7">
        <v>0</v>
      </c>
      <c r="AY1081" s="7">
        <v>0</v>
      </c>
    </row>
    <row r="1082" spans="1:51" ht="13.5" customHeight="1" x14ac:dyDescent="0.25">
      <c r="A1082" s="7" t="s">
        <v>2404</v>
      </c>
      <c r="B1082" s="8"/>
      <c r="C1082" s="8"/>
      <c r="D1082" s="7" t="s">
        <v>91</v>
      </c>
      <c r="E1082" s="7" t="s">
        <v>157</v>
      </c>
      <c r="F1082" s="8"/>
      <c r="G1082" s="8"/>
      <c r="H1082" s="8"/>
      <c r="I1082" s="8"/>
      <c r="J1082" s="8"/>
      <c r="K1082" s="8"/>
      <c r="L1082" s="8"/>
      <c r="M1082" s="8"/>
      <c r="N1082" s="7">
        <v>8</v>
      </c>
      <c r="O1082" s="7" t="s">
        <v>103</v>
      </c>
      <c r="P1082" s="7">
        <v>1</v>
      </c>
      <c r="Q1082" s="7" t="s">
        <v>2405</v>
      </c>
      <c r="R1082" s="7">
        <v>5500</v>
      </c>
      <c r="S1082" s="7" t="s">
        <v>94</v>
      </c>
      <c r="T1082" s="7" t="s">
        <v>1406</v>
      </c>
      <c r="AE1082" s="7">
        <v>0</v>
      </c>
      <c r="AF1082" s="7">
        <v>0</v>
      </c>
      <c r="AG1082" s="7">
        <v>0</v>
      </c>
      <c r="AH1082" s="7">
        <v>0</v>
      </c>
      <c r="AI1082" s="7">
        <v>0</v>
      </c>
      <c r="AJ1082" s="7">
        <v>0</v>
      </c>
      <c r="AK1082" s="7">
        <v>1</v>
      </c>
      <c r="AL1082" s="7">
        <v>0</v>
      </c>
      <c r="AM1082" s="7">
        <v>0</v>
      </c>
      <c r="AN1082" s="7" t="s">
        <v>91</v>
      </c>
      <c r="AO1082" s="7">
        <v>1</v>
      </c>
      <c r="AP1082" s="7">
        <v>11000</v>
      </c>
      <c r="AQ1082" s="7">
        <v>5500</v>
      </c>
      <c r="AT1082" s="7" t="s">
        <v>206</v>
      </c>
      <c r="AU1082" s="7">
        <v>1725</v>
      </c>
      <c r="AV1082" s="7">
        <v>0</v>
      </c>
      <c r="AW1082" s="7">
        <v>0</v>
      </c>
      <c r="AX1082" s="7">
        <v>0</v>
      </c>
      <c r="AY1082" s="7">
        <v>0</v>
      </c>
    </row>
    <row r="1083" spans="1:51" ht="13.5" customHeight="1" x14ac:dyDescent="0.25">
      <c r="A1083" s="7" t="s">
        <v>2406</v>
      </c>
      <c r="B1083" s="8"/>
      <c r="C1083" s="8"/>
      <c r="D1083" s="7" t="s">
        <v>83</v>
      </c>
      <c r="E1083" s="7" t="s">
        <v>157</v>
      </c>
      <c r="F1083" s="8"/>
      <c r="G1083" s="8"/>
      <c r="H1083" s="8"/>
      <c r="I1083" s="8"/>
      <c r="J1083" s="8"/>
      <c r="K1083" s="8"/>
      <c r="L1083" s="8"/>
      <c r="M1083" s="8"/>
      <c r="N1083" s="7">
        <v>5</v>
      </c>
      <c r="O1083" s="7" t="s">
        <v>103</v>
      </c>
      <c r="P1083" s="7">
        <v>1</v>
      </c>
      <c r="Q1083" s="7" t="s">
        <v>2407</v>
      </c>
      <c r="R1083" s="7">
        <v>1500</v>
      </c>
      <c r="S1083" s="7" t="s">
        <v>94</v>
      </c>
      <c r="T1083" s="7" t="s">
        <v>1406</v>
      </c>
      <c r="AE1083" s="7">
        <v>0</v>
      </c>
      <c r="AF1083" s="7">
        <v>0</v>
      </c>
      <c r="AG1083" s="7">
        <v>0</v>
      </c>
      <c r="AH1083" s="7">
        <v>0</v>
      </c>
      <c r="AI1083" s="7">
        <v>0</v>
      </c>
      <c r="AJ1083" s="7">
        <v>0</v>
      </c>
      <c r="AK1083" s="7">
        <v>1</v>
      </c>
      <c r="AL1083" s="7">
        <v>0</v>
      </c>
      <c r="AM1083" s="7">
        <v>0</v>
      </c>
      <c r="AN1083" s="7" t="s">
        <v>83</v>
      </c>
      <c r="AO1083" s="7">
        <v>1</v>
      </c>
      <c r="AP1083" s="7">
        <v>3000</v>
      </c>
      <c r="AQ1083" s="7">
        <v>1500</v>
      </c>
      <c r="AT1083" s="7" t="s">
        <v>206</v>
      </c>
      <c r="AU1083" s="7">
        <v>1726</v>
      </c>
      <c r="AV1083" s="7">
        <v>0</v>
      </c>
      <c r="AW1083" s="7">
        <v>0</v>
      </c>
      <c r="AX1083" s="7">
        <v>0</v>
      </c>
      <c r="AY1083" s="7">
        <v>0</v>
      </c>
    </row>
    <row r="1084" spans="1:51" ht="13.5" customHeight="1" x14ac:dyDescent="0.25">
      <c r="A1084" s="7" t="s">
        <v>2408</v>
      </c>
      <c r="B1084" s="8"/>
      <c r="C1084" s="8"/>
      <c r="D1084" s="7" t="s">
        <v>83</v>
      </c>
      <c r="E1084" s="7" t="s">
        <v>157</v>
      </c>
      <c r="F1084" s="8"/>
      <c r="G1084" s="8"/>
      <c r="H1084" s="8"/>
      <c r="I1084" s="8"/>
      <c r="J1084" s="8"/>
      <c r="K1084" s="8"/>
      <c r="L1084" s="8"/>
      <c r="M1084" s="8"/>
      <c r="N1084" s="7">
        <v>5</v>
      </c>
      <c r="O1084" s="7" t="s">
        <v>103</v>
      </c>
      <c r="P1084" s="7">
        <v>1</v>
      </c>
      <c r="Q1084" s="7" t="s">
        <v>2407</v>
      </c>
      <c r="R1084" s="7">
        <v>6000</v>
      </c>
      <c r="S1084" s="7" t="s">
        <v>94</v>
      </c>
      <c r="T1084" s="7" t="s">
        <v>1406</v>
      </c>
      <c r="AE1084" s="7">
        <v>0</v>
      </c>
      <c r="AF1084" s="7">
        <v>0</v>
      </c>
      <c r="AG1084" s="7">
        <v>0</v>
      </c>
      <c r="AH1084" s="7">
        <v>0</v>
      </c>
      <c r="AI1084" s="7">
        <v>0</v>
      </c>
      <c r="AJ1084" s="7">
        <v>0</v>
      </c>
      <c r="AK1084" s="7">
        <v>1</v>
      </c>
      <c r="AL1084" s="7">
        <v>0</v>
      </c>
      <c r="AM1084" s="7">
        <v>0</v>
      </c>
      <c r="AN1084" s="7" t="s">
        <v>83</v>
      </c>
      <c r="AO1084" s="7">
        <v>1</v>
      </c>
      <c r="AP1084" s="7">
        <v>12000</v>
      </c>
      <c r="AQ1084" s="7">
        <v>6000</v>
      </c>
      <c r="AT1084" s="7" t="s">
        <v>206</v>
      </c>
      <c r="AU1084" s="7">
        <v>1727</v>
      </c>
      <c r="AV1084" s="7">
        <v>0</v>
      </c>
      <c r="AW1084" s="7">
        <v>0</v>
      </c>
      <c r="AX1084" s="7">
        <v>0</v>
      </c>
      <c r="AY1084" s="7">
        <v>0</v>
      </c>
    </row>
    <row r="1085" spans="1:51" ht="13.5" customHeight="1" x14ac:dyDescent="0.25">
      <c r="A1085" s="7" t="s">
        <v>2409</v>
      </c>
      <c r="B1085" s="8"/>
      <c r="C1085" s="8"/>
      <c r="D1085" s="7" t="s">
        <v>83</v>
      </c>
      <c r="E1085" s="7" t="s">
        <v>157</v>
      </c>
      <c r="F1085" s="8"/>
      <c r="G1085" s="8"/>
      <c r="H1085" s="8"/>
      <c r="I1085" s="8"/>
      <c r="J1085" s="8"/>
      <c r="K1085" s="8"/>
      <c r="L1085" s="8"/>
      <c r="M1085" s="8"/>
      <c r="N1085" s="7">
        <v>5</v>
      </c>
      <c r="O1085" s="7" t="s">
        <v>103</v>
      </c>
      <c r="P1085" s="7">
        <v>1</v>
      </c>
      <c r="Q1085" s="7" t="s">
        <v>2407</v>
      </c>
      <c r="R1085" s="7">
        <v>13500</v>
      </c>
      <c r="S1085" s="7" t="s">
        <v>94</v>
      </c>
      <c r="T1085" s="7" t="s">
        <v>1406</v>
      </c>
      <c r="AE1085" s="7">
        <v>0</v>
      </c>
      <c r="AF1085" s="7">
        <v>0</v>
      </c>
      <c r="AG1085" s="7">
        <v>0</v>
      </c>
      <c r="AH1085" s="7">
        <v>0</v>
      </c>
      <c r="AI1085" s="7">
        <v>0</v>
      </c>
      <c r="AJ1085" s="7">
        <v>0</v>
      </c>
      <c r="AK1085" s="7">
        <v>1</v>
      </c>
      <c r="AL1085" s="7">
        <v>0</v>
      </c>
      <c r="AM1085" s="7">
        <v>0</v>
      </c>
      <c r="AN1085" s="7" t="s">
        <v>83</v>
      </c>
      <c r="AO1085" s="7">
        <v>1</v>
      </c>
      <c r="AP1085" s="7">
        <v>27000</v>
      </c>
      <c r="AQ1085" s="7">
        <v>13500</v>
      </c>
      <c r="AT1085" s="7" t="s">
        <v>206</v>
      </c>
      <c r="AU1085" s="7">
        <v>1728</v>
      </c>
      <c r="AV1085" s="7">
        <v>0</v>
      </c>
      <c r="AW1085" s="7">
        <v>0</v>
      </c>
      <c r="AX1085" s="7">
        <v>0</v>
      </c>
      <c r="AY1085" s="7">
        <v>0</v>
      </c>
    </row>
    <row r="1086" spans="1:51" ht="13.5" customHeight="1" x14ac:dyDescent="0.25">
      <c r="A1086" s="7" t="s">
        <v>2410</v>
      </c>
      <c r="B1086" s="8"/>
      <c r="C1086" s="8"/>
      <c r="D1086" s="7" t="s">
        <v>83</v>
      </c>
      <c r="E1086" s="7" t="s">
        <v>157</v>
      </c>
      <c r="F1086" s="8"/>
      <c r="G1086" s="8"/>
      <c r="H1086" s="8"/>
      <c r="I1086" s="8"/>
      <c r="J1086" s="8"/>
      <c r="K1086" s="8"/>
      <c r="L1086" s="8"/>
      <c r="M1086" s="8"/>
      <c r="N1086" s="7">
        <v>5</v>
      </c>
      <c r="O1086" s="7" t="s">
        <v>103</v>
      </c>
      <c r="P1086" s="7">
        <v>1</v>
      </c>
      <c r="Q1086" s="7" t="s">
        <v>2407</v>
      </c>
      <c r="R1086" s="7">
        <v>24000</v>
      </c>
      <c r="S1086" s="7" t="s">
        <v>94</v>
      </c>
      <c r="T1086" s="7" t="s">
        <v>1406</v>
      </c>
      <c r="AE1086" s="7">
        <v>0</v>
      </c>
      <c r="AF1086" s="7">
        <v>0</v>
      </c>
      <c r="AG1086" s="7">
        <v>0</v>
      </c>
      <c r="AH1086" s="7">
        <v>0</v>
      </c>
      <c r="AI1086" s="7">
        <v>0</v>
      </c>
      <c r="AJ1086" s="7">
        <v>0</v>
      </c>
      <c r="AK1086" s="7">
        <v>1</v>
      </c>
      <c r="AL1086" s="7">
        <v>0</v>
      </c>
      <c r="AM1086" s="7">
        <v>0</v>
      </c>
      <c r="AN1086" s="7" t="s">
        <v>83</v>
      </c>
      <c r="AO1086" s="7">
        <v>1</v>
      </c>
      <c r="AP1086" s="7">
        <v>48000</v>
      </c>
      <c r="AQ1086" s="7">
        <v>24000</v>
      </c>
      <c r="AT1086" s="7" t="s">
        <v>206</v>
      </c>
      <c r="AU1086" s="7">
        <v>1729</v>
      </c>
      <c r="AV1086" s="7">
        <v>0</v>
      </c>
      <c r="AW1086" s="7">
        <v>0</v>
      </c>
      <c r="AX1086" s="7">
        <v>0</v>
      </c>
      <c r="AY1086" s="7">
        <v>0</v>
      </c>
    </row>
    <row r="1087" spans="1:51" ht="13.5" customHeight="1" x14ac:dyDescent="0.25">
      <c r="A1087" s="7" t="s">
        <v>2411</v>
      </c>
      <c r="B1087" s="8"/>
      <c r="C1087" s="8"/>
      <c r="D1087" s="7" t="s">
        <v>83</v>
      </c>
      <c r="E1087" s="7" t="s">
        <v>157</v>
      </c>
      <c r="F1087" s="8"/>
      <c r="G1087" s="8"/>
      <c r="H1087" s="8"/>
      <c r="I1087" s="8"/>
      <c r="J1087" s="8"/>
      <c r="K1087" s="8"/>
      <c r="L1087" s="8"/>
      <c r="M1087" s="8"/>
      <c r="N1087" s="7">
        <v>5</v>
      </c>
      <c r="O1087" s="7" t="s">
        <v>103</v>
      </c>
      <c r="P1087" s="7">
        <v>1</v>
      </c>
      <c r="Q1087" s="7" t="s">
        <v>2407</v>
      </c>
      <c r="R1087" s="7">
        <v>37500</v>
      </c>
      <c r="S1087" s="7" t="s">
        <v>94</v>
      </c>
      <c r="T1087" s="7" t="s">
        <v>1406</v>
      </c>
      <c r="AE1087" s="7">
        <v>0</v>
      </c>
      <c r="AF1087" s="7">
        <v>0</v>
      </c>
      <c r="AG1087" s="7">
        <v>0</v>
      </c>
      <c r="AH1087" s="7">
        <v>0</v>
      </c>
      <c r="AI1087" s="7">
        <v>0</v>
      </c>
      <c r="AJ1087" s="7">
        <v>0</v>
      </c>
      <c r="AK1087" s="7">
        <v>1</v>
      </c>
      <c r="AL1087" s="7">
        <v>0</v>
      </c>
      <c r="AM1087" s="7">
        <v>0</v>
      </c>
      <c r="AN1087" s="7" t="s">
        <v>83</v>
      </c>
      <c r="AO1087" s="7">
        <v>1</v>
      </c>
      <c r="AP1087" s="7">
        <v>75000</v>
      </c>
      <c r="AQ1087" s="7">
        <v>37500</v>
      </c>
      <c r="AT1087" s="7" t="s">
        <v>206</v>
      </c>
      <c r="AU1087" s="7">
        <v>1730</v>
      </c>
      <c r="AV1087" s="7">
        <v>0</v>
      </c>
      <c r="AW1087" s="7">
        <v>0</v>
      </c>
      <c r="AX1087" s="7">
        <v>0</v>
      </c>
      <c r="AY1087" s="7">
        <v>0</v>
      </c>
    </row>
    <row r="1088" spans="1:51" ht="13.5" customHeight="1" x14ac:dyDescent="0.25">
      <c r="A1088" s="7" t="s">
        <v>2412</v>
      </c>
      <c r="B1088" s="8"/>
      <c r="C1088" s="8"/>
      <c r="D1088" s="7" t="s">
        <v>83</v>
      </c>
      <c r="E1088" s="7" t="s">
        <v>157</v>
      </c>
      <c r="F1088" s="8"/>
      <c r="G1088" s="8"/>
      <c r="H1088" s="8"/>
      <c r="I1088" s="8"/>
      <c r="J1088" s="8"/>
      <c r="K1088" s="8"/>
      <c r="L1088" s="8"/>
      <c r="M1088" s="8"/>
      <c r="N1088" s="7">
        <v>5</v>
      </c>
      <c r="O1088" s="7" t="s">
        <v>103</v>
      </c>
      <c r="P1088" s="7">
        <v>1</v>
      </c>
      <c r="Q1088" s="7" t="s">
        <v>2407</v>
      </c>
      <c r="R1088" s="7">
        <v>54000</v>
      </c>
      <c r="S1088" s="7" t="s">
        <v>94</v>
      </c>
      <c r="T1088" s="7" t="s">
        <v>1406</v>
      </c>
      <c r="AE1088" s="7">
        <v>0</v>
      </c>
      <c r="AF1088" s="7">
        <v>0</v>
      </c>
      <c r="AG1088" s="7">
        <v>0</v>
      </c>
      <c r="AH1088" s="7">
        <v>0</v>
      </c>
      <c r="AI1088" s="7">
        <v>0</v>
      </c>
      <c r="AJ1088" s="7">
        <v>0</v>
      </c>
      <c r="AK1088" s="7">
        <v>1</v>
      </c>
      <c r="AL1088" s="7">
        <v>0</v>
      </c>
      <c r="AM1088" s="7">
        <v>0</v>
      </c>
      <c r="AN1088" s="7" t="s">
        <v>83</v>
      </c>
      <c r="AO1088" s="7">
        <v>1</v>
      </c>
      <c r="AP1088" s="7">
        <v>108000</v>
      </c>
      <c r="AQ1088" s="7">
        <v>54000</v>
      </c>
      <c r="AT1088" s="7" t="s">
        <v>206</v>
      </c>
      <c r="AU1088" s="7">
        <v>1731</v>
      </c>
      <c r="AV1088" s="7">
        <v>0</v>
      </c>
      <c r="AW1088" s="7">
        <v>0</v>
      </c>
      <c r="AX1088" s="7">
        <v>0</v>
      </c>
      <c r="AY1088" s="7">
        <v>0</v>
      </c>
    </row>
    <row r="1089" spans="1:51" ht="13.5" customHeight="1" x14ac:dyDescent="0.25">
      <c r="A1089" s="7" t="s">
        <v>2413</v>
      </c>
      <c r="B1089" s="8"/>
      <c r="C1089" s="8"/>
      <c r="D1089" s="7" t="s">
        <v>83</v>
      </c>
      <c r="E1089" s="7" t="s">
        <v>157</v>
      </c>
      <c r="F1089" s="8"/>
      <c r="G1089" s="8"/>
      <c r="H1089" s="8"/>
      <c r="I1089" s="8"/>
      <c r="J1089" s="8"/>
      <c r="K1089" s="8"/>
      <c r="L1089" s="8"/>
      <c r="M1089" s="8"/>
      <c r="N1089" s="7">
        <v>5</v>
      </c>
      <c r="O1089" s="7" t="s">
        <v>103</v>
      </c>
      <c r="P1089" s="7">
        <v>1</v>
      </c>
      <c r="Q1089" s="7" t="s">
        <v>2407</v>
      </c>
      <c r="R1089" s="7">
        <v>73500</v>
      </c>
      <c r="S1089" s="7" t="s">
        <v>94</v>
      </c>
      <c r="T1089" s="7" t="s">
        <v>1406</v>
      </c>
      <c r="AE1089" s="7">
        <v>0</v>
      </c>
      <c r="AF1089" s="7">
        <v>0</v>
      </c>
      <c r="AG1089" s="7">
        <v>0</v>
      </c>
      <c r="AH1089" s="7">
        <v>0</v>
      </c>
      <c r="AI1089" s="7">
        <v>0</v>
      </c>
      <c r="AJ1089" s="7">
        <v>0</v>
      </c>
      <c r="AK1089" s="7">
        <v>1</v>
      </c>
      <c r="AL1089" s="7">
        <v>0</v>
      </c>
      <c r="AM1089" s="7">
        <v>0</v>
      </c>
      <c r="AN1089" s="7" t="s">
        <v>83</v>
      </c>
      <c r="AO1089" s="7">
        <v>1</v>
      </c>
      <c r="AP1089" s="7">
        <v>147000</v>
      </c>
      <c r="AQ1089" s="7">
        <v>73500</v>
      </c>
      <c r="AT1089" s="7" t="s">
        <v>206</v>
      </c>
      <c r="AU1089" s="7">
        <v>1732</v>
      </c>
      <c r="AV1089" s="7">
        <v>0</v>
      </c>
      <c r="AW1089" s="7">
        <v>0</v>
      </c>
      <c r="AX1089" s="7">
        <v>0</v>
      </c>
      <c r="AY1089" s="7">
        <v>0</v>
      </c>
    </row>
    <row r="1090" spans="1:51" ht="13.5" customHeight="1" x14ac:dyDescent="0.25">
      <c r="A1090" s="7" t="s">
        <v>2414</v>
      </c>
      <c r="B1090" s="8"/>
      <c r="C1090" s="8"/>
      <c r="D1090" s="7" t="s">
        <v>91</v>
      </c>
      <c r="E1090" s="7" t="s">
        <v>116</v>
      </c>
      <c r="F1090" s="8"/>
      <c r="G1090" s="8"/>
      <c r="H1090" s="8"/>
      <c r="I1090" s="8"/>
      <c r="J1090" s="8"/>
      <c r="K1090" s="8"/>
      <c r="L1090" s="8"/>
      <c r="M1090" s="8"/>
      <c r="N1090" s="7">
        <v>1</v>
      </c>
      <c r="O1090" s="7" t="s">
        <v>103</v>
      </c>
      <c r="P1090" s="7">
        <v>1</v>
      </c>
      <c r="Q1090" s="7" t="s">
        <v>2415</v>
      </c>
      <c r="R1090" s="7">
        <v>2300</v>
      </c>
      <c r="S1090" s="7" t="s">
        <v>94</v>
      </c>
      <c r="T1090" s="7" t="s">
        <v>1406</v>
      </c>
      <c r="AE1090" s="7">
        <v>0</v>
      </c>
      <c r="AF1090" s="7">
        <v>0</v>
      </c>
      <c r="AG1090" s="7">
        <v>1</v>
      </c>
      <c r="AH1090" s="7">
        <v>0</v>
      </c>
      <c r="AI1090" s="7">
        <v>0</v>
      </c>
      <c r="AJ1090" s="7">
        <v>0</v>
      </c>
      <c r="AK1090" s="7">
        <v>0</v>
      </c>
      <c r="AL1090" s="7">
        <v>0</v>
      </c>
      <c r="AM1090" s="7">
        <v>0</v>
      </c>
      <c r="AN1090" s="7" t="s">
        <v>91</v>
      </c>
      <c r="AO1090" s="7">
        <v>1</v>
      </c>
      <c r="AP1090" s="7">
        <v>4600</v>
      </c>
      <c r="AQ1090" s="7">
        <v>2300</v>
      </c>
      <c r="AT1090" s="7" t="s">
        <v>206</v>
      </c>
      <c r="AU1090" s="7">
        <v>1733</v>
      </c>
      <c r="AV1090" s="7">
        <v>0</v>
      </c>
      <c r="AW1090" s="7">
        <v>0</v>
      </c>
      <c r="AX1090" s="7">
        <v>0</v>
      </c>
      <c r="AY1090" s="7">
        <v>0</v>
      </c>
    </row>
    <row r="1091" spans="1:51" ht="13.5" customHeight="1" x14ac:dyDescent="0.25">
      <c r="A1091" s="7" t="s">
        <v>2416</v>
      </c>
      <c r="B1091" s="8"/>
      <c r="C1091" s="8"/>
      <c r="D1091" s="7" t="s">
        <v>91</v>
      </c>
      <c r="E1091" s="7" t="s">
        <v>116</v>
      </c>
      <c r="F1091" s="8"/>
      <c r="G1091" s="8"/>
      <c r="H1091" s="8"/>
      <c r="I1091" s="8"/>
      <c r="J1091" s="8"/>
      <c r="K1091" s="8"/>
      <c r="L1091" s="8"/>
      <c r="M1091" s="8"/>
      <c r="N1091" s="7">
        <v>6</v>
      </c>
      <c r="O1091" s="7" t="s">
        <v>103</v>
      </c>
      <c r="P1091" s="7">
        <v>1</v>
      </c>
      <c r="Q1091" s="7" t="s">
        <v>2417</v>
      </c>
      <c r="R1091" s="7">
        <v>11000</v>
      </c>
      <c r="S1091" s="7" t="s">
        <v>94</v>
      </c>
      <c r="T1091" s="7" t="s">
        <v>1406</v>
      </c>
      <c r="AE1091" s="7">
        <v>0</v>
      </c>
      <c r="AF1091" s="7">
        <v>0</v>
      </c>
      <c r="AG1091" s="7">
        <v>1</v>
      </c>
      <c r="AH1091" s="7">
        <v>0</v>
      </c>
      <c r="AI1091" s="7">
        <v>0</v>
      </c>
      <c r="AJ1091" s="7">
        <v>0</v>
      </c>
      <c r="AK1091" s="7">
        <v>0</v>
      </c>
      <c r="AL1091" s="7">
        <v>0</v>
      </c>
      <c r="AM1091" s="7">
        <v>0</v>
      </c>
      <c r="AN1091" s="7" t="s">
        <v>91</v>
      </c>
      <c r="AO1091" s="7">
        <v>1</v>
      </c>
      <c r="AP1091" s="7">
        <v>22000</v>
      </c>
      <c r="AQ1091" s="7">
        <v>11000</v>
      </c>
      <c r="AT1091" s="7" t="s">
        <v>206</v>
      </c>
      <c r="AU1091" s="7">
        <v>1734</v>
      </c>
      <c r="AV1091" s="7">
        <v>0</v>
      </c>
      <c r="AW1091" s="7">
        <v>0</v>
      </c>
      <c r="AX1091" s="7">
        <v>0</v>
      </c>
      <c r="AY1091" s="7">
        <v>0</v>
      </c>
    </row>
    <row r="1092" spans="1:51" ht="13.5" customHeight="1" x14ac:dyDescent="0.25">
      <c r="A1092" s="7" t="s">
        <v>2418</v>
      </c>
      <c r="B1092" s="8"/>
      <c r="C1092" s="8"/>
      <c r="D1092" s="7" t="s">
        <v>83</v>
      </c>
      <c r="E1092" s="7" t="s">
        <v>92</v>
      </c>
      <c r="F1092" s="8"/>
      <c r="G1092" s="8"/>
      <c r="H1092" s="8"/>
      <c r="I1092" s="8"/>
      <c r="J1092" s="8"/>
      <c r="K1092" s="8"/>
      <c r="L1092" s="8"/>
      <c r="M1092" s="8"/>
      <c r="N1092" s="7">
        <v>3</v>
      </c>
      <c r="O1092" s="7" t="s">
        <v>103</v>
      </c>
      <c r="P1092" s="7">
        <v>1</v>
      </c>
      <c r="Q1092" s="7" t="s">
        <v>2419</v>
      </c>
      <c r="R1092" s="7">
        <v>1500</v>
      </c>
      <c r="S1092" s="7" t="s">
        <v>94</v>
      </c>
      <c r="T1092" s="7" t="s">
        <v>1406</v>
      </c>
      <c r="AE1092" s="7">
        <v>0</v>
      </c>
      <c r="AF1092" s="7">
        <v>0</v>
      </c>
      <c r="AG1092" s="7">
        <v>0</v>
      </c>
      <c r="AH1092" s="7">
        <v>0</v>
      </c>
      <c r="AI1092" s="7">
        <v>0</v>
      </c>
      <c r="AJ1092" s="7">
        <v>0</v>
      </c>
      <c r="AK1092" s="7">
        <v>0</v>
      </c>
      <c r="AL1092" s="7">
        <v>0</v>
      </c>
      <c r="AM1092" s="7">
        <v>1</v>
      </c>
      <c r="AN1092" s="7" t="s">
        <v>83</v>
      </c>
      <c r="AO1092" s="7">
        <v>1</v>
      </c>
      <c r="AP1092" s="7">
        <v>3000</v>
      </c>
      <c r="AQ1092" s="7">
        <v>1500</v>
      </c>
      <c r="AT1092" s="7" t="s">
        <v>206</v>
      </c>
      <c r="AU1092" s="7">
        <v>1735</v>
      </c>
      <c r="AV1092" s="7">
        <v>0</v>
      </c>
      <c r="AW1092" s="7">
        <v>0</v>
      </c>
      <c r="AX1092" s="7">
        <v>0</v>
      </c>
      <c r="AY1092" s="7">
        <v>0</v>
      </c>
    </row>
    <row r="1093" spans="1:51" ht="13.5" customHeight="1" x14ac:dyDescent="0.25">
      <c r="A1093" s="7" t="s">
        <v>2420</v>
      </c>
      <c r="B1093" s="8"/>
      <c r="C1093" s="8"/>
      <c r="D1093" s="7" t="s">
        <v>91</v>
      </c>
      <c r="E1093" s="7" t="s">
        <v>92</v>
      </c>
      <c r="F1093" s="8"/>
      <c r="G1093" s="8"/>
      <c r="H1093" s="8"/>
      <c r="I1093" s="8"/>
      <c r="J1093" s="8"/>
      <c r="K1093" s="8"/>
      <c r="L1093" s="8"/>
      <c r="M1093" s="8"/>
      <c r="N1093" s="7">
        <v>10</v>
      </c>
      <c r="O1093" s="7" t="s">
        <v>103</v>
      </c>
      <c r="P1093" s="7" t="s">
        <v>107</v>
      </c>
      <c r="Q1093" s="7" t="s">
        <v>114</v>
      </c>
      <c r="R1093" s="7">
        <v>1375</v>
      </c>
      <c r="S1093" s="7" t="s">
        <v>94</v>
      </c>
      <c r="T1093" s="7" t="s">
        <v>1406</v>
      </c>
      <c r="AE1093" s="7">
        <v>0</v>
      </c>
      <c r="AF1093" s="7">
        <v>0</v>
      </c>
      <c r="AG1093" s="7">
        <v>0</v>
      </c>
      <c r="AH1093" s="7">
        <v>0</v>
      </c>
      <c r="AI1093" s="7">
        <v>0</v>
      </c>
      <c r="AJ1093" s="7">
        <v>0</v>
      </c>
      <c r="AK1093" s="7">
        <v>0</v>
      </c>
      <c r="AL1093" s="7">
        <v>0</v>
      </c>
      <c r="AM1093" s="7">
        <v>1</v>
      </c>
      <c r="AN1093" s="7" t="s">
        <v>91</v>
      </c>
      <c r="AO1093" s="7">
        <v>0</v>
      </c>
      <c r="AP1093" s="7">
        <v>3750</v>
      </c>
      <c r="AQ1093" s="7">
        <v>1375</v>
      </c>
      <c r="AT1093" s="7" t="s">
        <v>206</v>
      </c>
      <c r="AU1093" s="7">
        <v>1736</v>
      </c>
      <c r="AV1093" s="7">
        <v>0</v>
      </c>
      <c r="AW1093" s="7">
        <v>0</v>
      </c>
      <c r="AX1093" s="7">
        <v>0</v>
      </c>
      <c r="AY1093" s="7">
        <v>0</v>
      </c>
    </row>
    <row r="1094" spans="1:51" ht="13.5" customHeight="1" x14ac:dyDescent="0.25">
      <c r="A1094" s="7" t="s">
        <v>2421</v>
      </c>
      <c r="B1094" s="8"/>
      <c r="C1094" s="8"/>
      <c r="D1094" s="7" t="s">
        <v>91</v>
      </c>
      <c r="E1094" s="7" t="s">
        <v>116</v>
      </c>
      <c r="F1094" s="8"/>
      <c r="G1094" s="8"/>
      <c r="H1094" s="8"/>
      <c r="I1094" s="8"/>
      <c r="J1094" s="8"/>
      <c r="K1094" s="8"/>
      <c r="L1094" s="8"/>
      <c r="M1094" s="8"/>
      <c r="N1094" s="7">
        <v>7</v>
      </c>
      <c r="O1094" s="7" t="s">
        <v>103</v>
      </c>
      <c r="P1094" s="7">
        <v>1</v>
      </c>
      <c r="Q1094" s="7" t="s">
        <v>2422</v>
      </c>
      <c r="R1094" s="7">
        <v>3000</v>
      </c>
      <c r="S1094" s="7" t="s">
        <v>94</v>
      </c>
      <c r="T1094" s="7" t="s">
        <v>1406</v>
      </c>
      <c r="AE1094" s="7">
        <v>0</v>
      </c>
      <c r="AF1094" s="7">
        <v>0</v>
      </c>
      <c r="AG1094" s="7">
        <v>1</v>
      </c>
      <c r="AH1094" s="7">
        <v>0</v>
      </c>
      <c r="AI1094" s="7">
        <v>0</v>
      </c>
      <c r="AJ1094" s="7">
        <v>0</v>
      </c>
      <c r="AK1094" s="7">
        <v>0</v>
      </c>
      <c r="AL1094" s="7">
        <v>0</v>
      </c>
      <c r="AM1094" s="7">
        <v>0</v>
      </c>
      <c r="AN1094" s="7" t="s">
        <v>91</v>
      </c>
      <c r="AO1094" s="7">
        <v>1</v>
      </c>
      <c r="AP1094" s="7">
        <v>6000</v>
      </c>
      <c r="AQ1094" s="7">
        <v>3000</v>
      </c>
      <c r="AT1094" s="7" t="s">
        <v>206</v>
      </c>
      <c r="AU1094" s="7">
        <v>1737</v>
      </c>
      <c r="AV1094" s="7">
        <v>0</v>
      </c>
      <c r="AW1094" s="7">
        <v>0</v>
      </c>
      <c r="AX1094" s="7">
        <v>0</v>
      </c>
      <c r="AY1094" s="7">
        <v>0</v>
      </c>
    </row>
    <row r="1095" spans="1:51" ht="13.5" customHeight="1" x14ac:dyDescent="0.25">
      <c r="A1095" s="7" t="s">
        <v>2423</v>
      </c>
      <c r="B1095" s="8"/>
      <c r="C1095" s="8"/>
      <c r="D1095" s="7" t="s">
        <v>120</v>
      </c>
      <c r="E1095" s="7" t="s">
        <v>116</v>
      </c>
      <c r="F1095" s="8"/>
      <c r="G1095" s="8"/>
      <c r="H1095" s="8"/>
      <c r="I1095" s="8"/>
      <c r="J1095" s="8"/>
      <c r="K1095" s="8"/>
      <c r="L1095" s="8"/>
      <c r="M1095" s="8"/>
      <c r="N1095" s="7">
        <v>12</v>
      </c>
      <c r="O1095" s="7" t="s">
        <v>103</v>
      </c>
      <c r="P1095" s="7">
        <v>5</v>
      </c>
      <c r="Q1095" s="7" t="s">
        <v>2424</v>
      </c>
      <c r="R1095" s="7">
        <v>18000</v>
      </c>
      <c r="S1095" s="7" t="s">
        <v>94</v>
      </c>
      <c r="T1095" s="7" t="s">
        <v>1406</v>
      </c>
      <c r="AE1095" s="7">
        <v>0</v>
      </c>
      <c r="AF1095" s="7">
        <v>0</v>
      </c>
      <c r="AG1095" s="7">
        <v>1</v>
      </c>
      <c r="AH1095" s="7">
        <v>0</v>
      </c>
      <c r="AI1095" s="7">
        <v>0</v>
      </c>
      <c r="AJ1095" s="7">
        <v>0</v>
      </c>
      <c r="AK1095" s="7">
        <v>0</v>
      </c>
      <c r="AL1095" s="7">
        <v>0</v>
      </c>
      <c r="AM1095" s="7">
        <v>0</v>
      </c>
      <c r="AN1095" s="7" t="s">
        <v>120</v>
      </c>
      <c r="AO1095" s="7">
        <v>5</v>
      </c>
      <c r="AP1095" s="7">
        <v>36000</v>
      </c>
      <c r="AQ1095" s="7">
        <v>18000</v>
      </c>
      <c r="AT1095" s="7" t="s">
        <v>206</v>
      </c>
      <c r="AU1095" s="7">
        <v>1738</v>
      </c>
      <c r="AV1095" s="7">
        <v>0</v>
      </c>
      <c r="AW1095" s="7">
        <v>0</v>
      </c>
      <c r="AX1095" s="7">
        <v>0</v>
      </c>
      <c r="AY1095" s="7">
        <v>0</v>
      </c>
    </row>
    <row r="1096" spans="1:51" ht="13.5" customHeight="1" x14ac:dyDescent="0.25">
      <c r="A1096" s="7" t="s">
        <v>2425</v>
      </c>
      <c r="B1096" s="8"/>
      <c r="C1096" s="8"/>
      <c r="D1096" s="7" t="s">
        <v>120</v>
      </c>
      <c r="E1096" s="7" t="s">
        <v>92</v>
      </c>
      <c r="F1096" s="8"/>
      <c r="G1096" s="8"/>
      <c r="H1096" s="8"/>
      <c r="I1096" s="8"/>
      <c r="J1096" s="8"/>
      <c r="K1096" s="8"/>
      <c r="L1096" s="8"/>
      <c r="M1096" s="8"/>
      <c r="N1096" s="7">
        <v>17</v>
      </c>
      <c r="O1096" s="7" t="s">
        <v>103</v>
      </c>
      <c r="P1096" s="7">
        <v>1</v>
      </c>
      <c r="Q1096" s="7" t="s">
        <v>2426</v>
      </c>
      <c r="R1096" s="7">
        <v>2500</v>
      </c>
      <c r="S1096" s="7" t="s">
        <v>94</v>
      </c>
      <c r="T1096" s="7" t="s">
        <v>1406</v>
      </c>
      <c r="AE1096" s="7">
        <v>0</v>
      </c>
      <c r="AF1096" s="7">
        <v>0</v>
      </c>
      <c r="AG1096" s="7">
        <v>0</v>
      </c>
      <c r="AH1096" s="7">
        <v>0</v>
      </c>
      <c r="AI1096" s="7">
        <v>0</v>
      </c>
      <c r="AJ1096" s="7">
        <v>0</v>
      </c>
      <c r="AK1096" s="7">
        <v>0</v>
      </c>
      <c r="AL1096" s="7">
        <v>0</v>
      </c>
      <c r="AM1096" s="7">
        <v>1</v>
      </c>
      <c r="AN1096" s="7" t="s">
        <v>120</v>
      </c>
      <c r="AO1096" s="7">
        <v>1</v>
      </c>
      <c r="AP1096" s="7">
        <v>5000</v>
      </c>
      <c r="AQ1096" s="7">
        <v>2500</v>
      </c>
      <c r="AT1096" s="7" t="s">
        <v>206</v>
      </c>
      <c r="AU1096" s="7">
        <v>1739</v>
      </c>
      <c r="AV1096" s="7">
        <v>0</v>
      </c>
      <c r="AW1096" s="7">
        <v>0</v>
      </c>
      <c r="AX1096" s="7">
        <v>0</v>
      </c>
      <c r="AY1096" s="7">
        <v>0</v>
      </c>
    </row>
    <row r="1097" spans="1:51" ht="13.5" customHeight="1" x14ac:dyDescent="0.25">
      <c r="A1097" s="7" t="s">
        <v>2427</v>
      </c>
      <c r="B1097" s="8"/>
      <c r="C1097" s="8"/>
      <c r="D1097" s="7" t="s">
        <v>91</v>
      </c>
      <c r="E1097" s="7" t="s">
        <v>92</v>
      </c>
      <c r="F1097" s="8"/>
      <c r="G1097" s="8"/>
      <c r="H1097" s="8"/>
      <c r="I1097" s="8"/>
      <c r="J1097" s="8"/>
      <c r="K1097" s="8"/>
      <c r="L1097" s="8"/>
      <c r="M1097" s="8"/>
      <c r="N1097" s="7">
        <v>10</v>
      </c>
      <c r="O1097" s="7" t="s">
        <v>103</v>
      </c>
      <c r="P1097" s="7">
        <v>1</v>
      </c>
      <c r="Q1097" s="7" t="s">
        <v>104</v>
      </c>
      <c r="R1097" s="7">
        <v>6500</v>
      </c>
      <c r="S1097" s="7" t="s">
        <v>94</v>
      </c>
      <c r="T1097" s="7" t="s">
        <v>1406</v>
      </c>
      <c r="AE1097" s="7">
        <v>0</v>
      </c>
      <c r="AF1097" s="7">
        <v>0</v>
      </c>
      <c r="AG1097" s="7">
        <v>0</v>
      </c>
      <c r="AH1097" s="7">
        <v>0</v>
      </c>
      <c r="AI1097" s="7">
        <v>0</v>
      </c>
      <c r="AJ1097" s="7">
        <v>0</v>
      </c>
      <c r="AK1097" s="7">
        <v>0</v>
      </c>
      <c r="AL1097" s="7">
        <v>0</v>
      </c>
      <c r="AM1097" s="7">
        <v>1</v>
      </c>
      <c r="AN1097" s="7" t="s">
        <v>91</v>
      </c>
      <c r="AO1097" s="7">
        <v>1</v>
      </c>
      <c r="AP1097" s="7">
        <v>13000</v>
      </c>
      <c r="AQ1097" s="7">
        <v>6500</v>
      </c>
      <c r="AT1097" s="7" t="s">
        <v>206</v>
      </c>
      <c r="AU1097" s="7">
        <v>1740</v>
      </c>
      <c r="AV1097" s="7">
        <v>0</v>
      </c>
      <c r="AW1097" s="7">
        <v>0</v>
      </c>
      <c r="AX1097" s="7">
        <v>0</v>
      </c>
      <c r="AY1097" s="7">
        <v>0</v>
      </c>
    </row>
    <row r="1098" spans="1:51" ht="13.5" customHeight="1" x14ac:dyDescent="0.25">
      <c r="A1098" s="7" t="s">
        <v>2428</v>
      </c>
      <c r="B1098" s="8"/>
      <c r="C1098" s="8"/>
      <c r="D1098" s="7" t="s">
        <v>120</v>
      </c>
      <c r="E1098" s="7" t="s">
        <v>126</v>
      </c>
      <c r="F1098" s="8"/>
      <c r="G1098" s="8"/>
      <c r="H1098" s="8"/>
      <c r="I1098" s="8"/>
      <c r="J1098" s="8"/>
      <c r="K1098" s="8"/>
      <c r="L1098" s="8"/>
      <c r="M1098" s="8"/>
      <c r="N1098" s="7">
        <v>15</v>
      </c>
      <c r="O1098" s="7" t="s">
        <v>103</v>
      </c>
      <c r="P1098" s="7">
        <v>1</v>
      </c>
      <c r="Q1098" s="7" t="s">
        <v>2429</v>
      </c>
      <c r="R1098" s="7">
        <v>33500</v>
      </c>
      <c r="S1098" s="7" t="s">
        <v>94</v>
      </c>
      <c r="T1098" s="7" t="s">
        <v>1406</v>
      </c>
      <c r="AE1098" s="7">
        <v>0</v>
      </c>
      <c r="AF1098" s="7">
        <v>0</v>
      </c>
      <c r="AG1098" s="7">
        <v>0</v>
      </c>
      <c r="AH1098" s="7">
        <v>1</v>
      </c>
      <c r="AI1098" s="7">
        <v>0</v>
      </c>
      <c r="AJ1098" s="7">
        <v>0</v>
      </c>
      <c r="AK1098" s="7">
        <v>0</v>
      </c>
      <c r="AL1098" s="7">
        <v>0</v>
      </c>
      <c r="AM1098" s="7">
        <v>0</v>
      </c>
      <c r="AN1098" s="7" t="s">
        <v>120</v>
      </c>
      <c r="AO1098" s="7">
        <v>1</v>
      </c>
      <c r="AP1098" s="7">
        <v>67000</v>
      </c>
      <c r="AQ1098" s="7">
        <v>33500</v>
      </c>
      <c r="AT1098" s="7" t="s">
        <v>206</v>
      </c>
      <c r="AU1098" s="7">
        <v>1741</v>
      </c>
      <c r="AV1098" s="7">
        <v>0</v>
      </c>
      <c r="AW1098" s="7">
        <v>0</v>
      </c>
      <c r="AX1098" s="7">
        <v>0</v>
      </c>
      <c r="AY1098" s="7">
        <v>0</v>
      </c>
    </row>
    <row r="1099" spans="1:51" ht="13.5" customHeight="1" x14ac:dyDescent="0.25">
      <c r="A1099" s="7" t="s">
        <v>2430</v>
      </c>
      <c r="B1099" s="8"/>
      <c r="C1099" s="8"/>
      <c r="D1099" s="7" t="s">
        <v>120</v>
      </c>
      <c r="E1099" s="7" t="s">
        <v>265</v>
      </c>
      <c r="F1099" s="8"/>
      <c r="G1099" s="8"/>
      <c r="H1099" s="8"/>
      <c r="I1099" s="8"/>
      <c r="J1099" s="8"/>
      <c r="K1099" s="8"/>
      <c r="L1099" s="8"/>
      <c r="M1099" s="8"/>
      <c r="N1099" s="7">
        <v>16</v>
      </c>
      <c r="O1099" s="7" t="s">
        <v>103</v>
      </c>
      <c r="P1099" s="7">
        <v>1</v>
      </c>
      <c r="Q1099" s="7" t="s">
        <v>2431</v>
      </c>
      <c r="R1099" s="7">
        <v>37500</v>
      </c>
      <c r="S1099" s="7" t="s">
        <v>94</v>
      </c>
      <c r="T1099" s="7" t="s">
        <v>1406</v>
      </c>
      <c r="AE1099" s="7">
        <v>0</v>
      </c>
      <c r="AF1099" s="7">
        <v>0</v>
      </c>
      <c r="AG1099" s="7">
        <v>0</v>
      </c>
      <c r="AH1099" s="7">
        <v>0</v>
      </c>
      <c r="AI1099" s="7">
        <v>0</v>
      </c>
      <c r="AJ1099" s="7">
        <v>0</v>
      </c>
      <c r="AK1099" s="7">
        <v>0</v>
      </c>
      <c r="AL1099" s="7">
        <v>0</v>
      </c>
      <c r="AM1099" s="7">
        <v>0</v>
      </c>
      <c r="AN1099" s="7" t="s">
        <v>120</v>
      </c>
      <c r="AO1099" s="7">
        <v>1</v>
      </c>
      <c r="AP1099" s="7">
        <v>75000</v>
      </c>
      <c r="AQ1099" s="7">
        <v>37500</v>
      </c>
      <c r="AT1099" s="7" t="s">
        <v>206</v>
      </c>
      <c r="AU1099" s="7">
        <v>1742</v>
      </c>
      <c r="AV1099" s="7">
        <v>0</v>
      </c>
      <c r="AW1099" s="7">
        <v>0</v>
      </c>
      <c r="AX1099" s="7">
        <v>0</v>
      </c>
      <c r="AY1099" s="7">
        <v>0</v>
      </c>
    </row>
    <row r="1100" spans="1:51" ht="13.5" customHeight="1" x14ac:dyDescent="0.25">
      <c r="A1100" s="7" t="s">
        <v>2432</v>
      </c>
      <c r="B1100" s="8"/>
      <c r="C1100" s="8"/>
      <c r="D1100" s="7" t="s">
        <v>91</v>
      </c>
      <c r="E1100" s="7" t="s">
        <v>84</v>
      </c>
      <c r="F1100" s="8"/>
      <c r="G1100" s="8"/>
      <c r="H1100" s="8"/>
      <c r="I1100" s="8"/>
      <c r="J1100" s="8"/>
      <c r="K1100" s="8"/>
      <c r="L1100" s="8"/>
      <c r="M1100" s="8"/>
      <c r="N1100" s="7">
        <v>9</v>
      </c>
      <c r="O1100" s="7" t="s">
        <v>103</v>
      </c>
      <c r="P1100" s="7">
        <v>1</v>
      </c>
      <c r="Q1100" s="7" t="s">
        <v>641</v>
      </c>
      <c r="R1100" s="7">
        <v>8000</v>
      </c>
      <c r="S1100" s="7" t="s">
        <v>94</v>
      </c>
      <c r="T1100" s="7" t="s">
        <v>1406</v>
      </c>
      <c r="AE1100" s="7">
        <v>0</v>
      </c>
      <c r="AF1100" s="7">
        <v>0</v>
      </c>
      <c r="AG1100" s="7">
        <v>0</v>
      </c>
      <c r="AH1100" s="7">
        <v>0</v>
      </c>
      <c r="AI1100" s="7">
        <v>0</v>
      </c>
      <c r="AJ1100" s="7">
        <v>0</v>
      </c>
      <c r="AK1100" s="7">
        <v>0</v>
      </c>
      <c r="AL1100" s="7">
        <v>1</v>
      </c>
      <c r="AM1100" s="7">
        <v>0</v>
      </c>
      <c r="AN1100" s="7" t="s">
        <v>91</v>
      </c>
      <c r="AO1100" s="7">
        <v>1</v>
      </c>
      <c r="AP1100" s="7">
        <v>16000</v>
      </c>
      <c r="AQ1100" s="7">
        <v>8000</v>
      </c>
      <c r="AT1100" s="7" t="s">
        <v>206</v>
      </c>
      <c r="AU1100" s="7">
        <v>1743</v>
      </c>
      <c r="AV1100" s="7">
        <v>0</v>
      </c>
      <c r="AW1100" s="7">
        <v>0</v>
      </c>
      <c r="AX1100" s="7">
        <v>0</v>
      </c>
      <c r="AY1100" s="7">
        <v>0</v>
      </c>
    </row>
    <row r="1101" spans="1:51" ht="13.5" customHeight="1" x14ac:dyDescent="0.25">
      <c r="A1101" s="7" t="s">
        <v>2433</v>
      </c>
      <c r="B1101" s="8"/>
      <c r="C1101" s="8"/>
      <c r="D1101" s="7" t="s">
        <v>91</v>
      </c>
      <c r="E1101" s="7" t="s">
        <v>92</v>
      </c>
      <c r="F1101" s="8"/>
      <c r="G1101" s="8"/>
      <c r="H1101" s="8"/>
      <c r="I1101" s="8"/>
      <c r="J1101" s="8"/>
      <c r="K1101" s="8"/>
      <c r="L1101" s="8"/>
      <c r="M1101" s="8"/>
      <c r="N1101" s="7">
        <v>10</v>
      </c>
      <c r="O1101" s="7" t="s">
        <v>103</v>
      </c>
      <c r="P1101" s="7">
        <v>1</v>
      </c>
      <c r="Q1101" s="7" t="s">
        <v>2434</v>
      </c>
      <c r="R1101" s="7">
        <v>4200</v>
      </c>
      <c r="S1101" s="7" t="s">
        <v>94</v>
      </c>
      <c r="T1101" s="7" t="s">
        <v>1406</v>
      </c>
      <c r="AE1101" s="7">
        <v>0</v>
      </c>
      <c r="AF1101" s="7">
        <v>0</v>
      </c>
      <c r="AG1101" s="7">
        <v>0</v>
      </c>
      <c r="AH1101" s="7">
        <v>0</v>
      </c>
      <c r="AI1101" s="7">
        <v>0</v>
      </c>
      <c r="AJ1101" s="7">
        <v>0</v>
      </c>
      <c r="AK1101" s="7">
        <v>0</v>
      </c>
      <c r="AL1101" s="7">
        <v>0</v>
      </c>
      <c r="AM1101" s="7">
        <v>1</v>
      </c>
      <c r="AN1101" s="7" t="s">
        <v>91</v>
      </c>
      <c r="AO1101" s="7">
        <v>1</v>
      </c>
      <c r="AP1101" s="7">
        <v>8400</v>
      </c>
      <c r="AQ1101" s="7">
        <v>4200</v>
      </c>
      <c r="AT1101" s="7" t="s">
        <v>206</v>
      </c>
      <c r="AU1101" s="7">
        <v>1744</v>
      </c>
      <c r="AV1101" s="7">
        <v>0</v>
      </c>
      <c r="AW1101" s="7">
        <v>0</v>
      </c>
      <c r="AX1101" s="7">
        <v>0</v>
      </c>
      <c r="AY1101" s="7">
        <v>0</v>
      </c>
    </row>
    <row r="1102" spans="1:51" ht="13.5" customHeight="1" x14ac:dyDescent="0.25">
      <c r="A1102" s="7" t="s">
        <v>2435</v>
      </c>
      <c r="B1102" s="8"/>
      <c r="C1102" s="8"/>
      <c r="D1102" s="7" t="s">
        <v>91</v>
      </c>
      <c r="E1102" s="7" t="s">
        <v>84</v>
      </c>
      <c r="F1102" s="8"/>
      <c r="G1102" s="8"/>
      <c r="H1102" s="8"/>
      <c r="I1102" s="8"/>
      <c r="J1102" s="8"/>
      <c r="K1102" s="8"/>
      <c r="L1102" s="8"/>
      <c r="M1102" s="8"/>
      <c r="N1102" s="7">
        <v>6</v>
      </c>
      <c r="O1102" s="7" t="s">
        <v>103</v>
      </c>
      <c r="P1102" s="7">
        <v>1</v>
      </c>
      <c r="Q1102" s="7" t="s">
        <v>608</v>
      </c>
      <c r="R1102" s="7">
        <v>1200</v>
      </c>
      <c r="S1102" s="7" t="s">
        <v>94</v>
      </c>
      <c r="T1102" s="7" t="s">
        <v>1406</v>
      </c>
      <c r="AE1102" s="7">
        <v>0</v>
      </c>
      <c r="AF1102" s="7">
        <v>0</v>
      </c>
      <c r="AG1102" s="7">
        <v>0</v>
      </c>
      <c r="AH1102" s="7">
        <v>0</v>
      </c>
      <c r="AI1102" s="7">
        <v>0</v>
      </c>
      <c r="AJ1102" s="7">
        <v>0</v>
      </c>
      <c r="AK1102" s="7">
        <v>0</v>
      </c>
      <c r="AL1102" s="7">
        <v>1</v>
      </c>
      <c r="AM1102" s="7">
        <v>0</v>
      </c>
      <c r="AN1102" s="7" t="s">
        <v>91</v>
      </c>
      <c r="AO1102" s="7">
        <v>1</v>
      </c>
      <c r="AP1102" s="7">
        <v>2400</v>
      </c>
      <c r="AQ1102" s="7">
        <v>1200</v>
      </c>
      <c r="AT1102" s="7" t="s">
        <v>206</v>
      </c>
      <c r="AU1102" s="7">
        <v>1745</v>
      </c>
      <c r="AV1102" s="7">
        <v>0</v>
      </c>
      <c r="AW1102" s="7">
        <v>0</v>
      </c>
      <c r="AX1102" s="7">
        <v>0</v>
      </c>
      <c r="AY1102" s="7">
        <v>0</v>
      </c>
    </row>
    <row r="1103" spans="1:51" ht="13.5" customHeight="1" x14ac:dyDescent="0.25">
      <c r="A1103" s="7" t="s">
        <v>2436</v>
      </c>
      <c r="B1103" s="8"/>
      <c r="C1103" s="8"/>
      <c r="D1103" s="7" t="s">
        <v>91</v>
      </c>
      <c r="E1103" s="7" t="s">
        <v>126</v>
      </c>
      <c r="F1103" s="8"/>
      <c r="G1103" s="8"/>
      <c r="H1103" s="8"/>
      <c r="I1103" s="8"/>
      <c r="J1103" s="8"/>
      <c r="K1103" s="8"/>
      <c r="L1103" s="8"/>
      <c r="M1103" s="8"/>
      <c r="N1103" s="7">
        <v>7</v>
      </c>
      <c r="O1103" s="7" t="s">
        <v>103</v>
      </c>
      <c r="P1103" s="7">
        <v>1</v>
      </c>
      <c r="Q1103" s="7" t="s">
        <v>531</v>
      </c>
      <c r="R1103" s="7">
        <v>2500</v>
      </c>
      <c r="S1103" s="7" t="s">
        <v>94</v>
      </c>
      <c r="T1103" s="7" t="s">
        <v>1406</v>
      </c>
      <c r="AE1103" s="7">
        <v>0</v>
      </c>
      <c r="AF1103" s="7">
        <v>0</v>
      </c>
      <c r="AG1103" s="7">
        <v>0</v>
      </c>
      <c r="AH1103" s="7">
        <v>1</v>
      </c>
      <c r="AI1103" s="7">
        <v>0</v>
      </c>
      <c r="AJ1103" s="7">
        <v>0</v>
      </c>
      <c r="AK1103" s="7">
        <v>0</v>
      </c>
      <c r="AL1103" s="7">
        <v>0</v>
      </c>
      <c r="AM1103" s="7">
        <v>0</v>
      </c>
      <c r="AN1103" s="7" t="s">
        <v>91</v>
      </c>
      <c r="AO1103" s="7">
        <v>1</v>
      </c>
      <c r="AP1103" s="7">
        <v>5000</v>
      </c>
      <c r="AQ1103" s="7">
        <v>2500</v>
      </c>
      <c r="AT1103" s="7" t="s">
        <v>206</v>
      </c>
      <c r="AU1103" s="7">
        <v>1746</v>
      </c>
      <c r="AV1103" s="7">
        <v>0</v>
      </c>
      <c r="AW1103" s="7">
        <v>0</v>
      </c>
      <c r="AX1103" s="7">
        <v>0</v>
      </c>
      <c r="AY1103" s="7">
        <v>0</v>
      </c>
    </row>
    <row r="1104" spans="1:51" ht="13.5" customHeight="1" x14ac:dyDescent="0.25">
      <c r="A1104" s="7" t="s">
        <v>2437</v>
      </c>
      <c r="B1104" s="8"/>
      <c r="C1104" s="8"/>
      <c r="D1104" s="7" t="s">
        <v>91</v>
      </c>
      <c r="E1104" s="7" t="s">
        <v>99</v>
      </c>
      <c r="F1104" s="8"/>
      <c r="G1104" s="8"/>
      <c r="H1104" s="8"/>
      <c r="I1104" s="8"/>
      <c r="J1104" s="8"/>
      <c r="K1104" s="8"/>
      <c r="L1104" s="8"/>
      <c r="M1104" s="8"/>
      <c r="N1104" s="7">
        <v>11</v>
      </c>
      <c r="O1104" s="7" t="s">
        <v>103</v>
      </c>
      <c r="P1104" s="7">
        <v>1</v>
      </c>
      <c r="Q1104" s="7" t="s">
        <v>101</v>
      </c>
      <c r="R1104" s="7">
        <v>60000</v>
      </c>
      <c r="S1104" s="7" t="s">
        <v>94</v>
      </c>
      <c r="T1104" s="7" t="s">
        <v>1406</v>
      </c>
      <c r="AE1104" s="7">
        <v>0</v>
      </c>
      <c r="AF1104" s="7">
        <v>0</v>
      </c>
      <c r="AG1104" s="7">
        <v>0</v>
      </c>
      <c r="AH1104" s="7">
        <v>0</v>
      </c>
      <c r="AI1104" s="7">
        <v>1</v>
      </c>
      <c r="AJ1104" s="7">
        <v>0</v>
      </c>
      <c r="AK1104" s="7">
        <v>0</v>
      </c>
      <c r="AL1104" s="7">
        <v>0</v>
      </c>
      <c r="AM1104" s="7">
        <v>0</v>
      </c>
      <c r="AN1104" s="7" t="s">
        <v>91</v>
      </c>
      <c r="AO1104" s="7">
        <v>1</v>
      </c>
      <c r="AP1104" s="7">
        <v>120000</v>
      </c>
      <c r="AQ1104" s="7">
        <v>60000</v>
      </c>
      <c r="AT1104" s="7" t="s">
        <v>206</v>
      </c>
      <c r="AU1104" s="7">
        <v>1747</v>
      </c>
      <c r="AV1104" s="7">
        <v>0</v>
      </c>
      <c r="AW1104" s="7">
        <v>0</v>
      </c>
      <c r="AX1104" s="7">
        <v>0</v>
      </c>
      <c r="AY1104" s="7">
        <v>0</v>
      </c>
    </row>
    <row r="1105" spans="1:51" ht="13.5" customHeight="1" x14ac:dyDescent="0.25">
      <c r="A1105" s="7" t="s">
        <v>2438</v>
      </c>
      <c r="B1105" s="8"/>
      <c r="C1105" s="8"/>
      <c r="D1105" s="7" t="s">
        <v>120</v>
      </c>
      <c r="E1105" s="7" t="s">
        <v>126</v>
      </c>
      <c r="F1105" s="8"/>
      <c r="G1105" s="8"/>
      <c r="H1105" s="8"/>
      <c r="I1105" s="8"/>
      <c r="J1105" s="8"/>
      <c r="K1105" s="8"/>
      <c r="L1105" s="8"/>
      <c r="M1105" s="8"/>
      <c r="N1105" s="7">
        <v>17</v>
      </c>
      <c r="O1105" s="7" t="s">
        <v>103</v>
      </c>
      <c r="P1105" s="7">
        <v>1</v>
      </c>
      <c r="Q1105" s="7" t="s">
        <v>2439</v>
      </c>
      <c r="R1105" s="7">
        <v>32000</v>
      </c>
      <c r="S1105" s="7" t="s">
        <v>94</v>
      </c>
      <c r="T1105" s="7" t="s">
        <v>1406</v>
      </c>
      <c r="AE1105" s="7">
        <v>0</v>
      </c>
      <c r="AF1105" s="7">
        <v>0</v>
      </c>
      <c r="AG1105" s="7">
        <v>0</v>
      </c>
      <c r="AH1105" s="7">
        <v>1</v>
      </c>
      <c r="AI1105" s="7">
        <v>0</v>
      </c>
      <c r="AJ1105" s="7">
        <v>0</v>
      </c>
      <c r="AK1105" s="7">
        <v>0</v>
      </c>
      <c r="AL1105" s="7">
        <v>0</v>
      </c>
      <c r="AM1105" s="7">
        <v>0</v>
      </c>
      <c r="AN1105" s="7" t="s">
        <v>120</v>
      </c>
      <c r="AO1105" s="7">
        <v>1</v>
      </c>
      <c r="AP1105" s="7">
        <v>64000</v>
      </c>
      <c r="AQ1105" s="7">
        <v>32000</v>
      </c>
      <c r="AT1105" s="7" t="s">
        <v>206</v>
      </c>
      <c r="AU1105" s="7">
        <v>1748</v>
      </c>
      <c r="AV1105" s="7">
        <v>0</v>
      </c>
      <c r="AW1105" s="7">
        <v>0</v>
      </c>
      <c r="AX1105" s="7">
        <v>0</v>
      </c>
      <c r="AY1105" s="7">
        <v>0</v>
      </c>
    </row>
    <row r="1106" spans="1:51" ht="13.5" customHeight="1" x14ac:dyDescent="0.25">
      <c r="A1106" s="7" t="s">
        <v>2440</v>
      </c>
      <c r="B1106" s="8"/>
      <c r="C1106" s="8"/>
      <c r="D1106" s="7" t="s">
        <v>91</v>
      </c>
      <c r="E1106" s="7" t="s">
        <v>126</v>
      </c>
      <c r="F1106" s="8"/>
      <c r="G1106" s="8"/>
      <c r="H1106" s="8"/>
      <c r="I1106" s="8"/>
      <c r="J1106" s="8"/>
      <c r="K1106" s="8"/>
      <c r="L1106" s="8"/>
      <c r="M1106" s="8"/>
      <c r="N1106" s="7">
        <v>7</v>
      </c>
      <c r="O1106" s="7" t="s">
        <v>103</v>
      </c>
      <c r="P1106" s="7">
        <v>1</v>
      </c>
      <c r="Q1106" s="7" t="s">
        <v>531</v>
      </c>
      <c r="R1106" s="7">
        <v>500</v>
      </c>
      <c r="S1106" s="7" t="s">
        <v>94</v>
      </c>
      <c r="T1106" s="7" t="s">
        <v>1406</v>
      </c>
      <c r="AE1106" s="7">
        <v>0</v>
      </c>
      <c r="AF1106" s="7">
        <v>0</v>
      </c>
      <c r="AG1106" s="7">
        <v>0</v>
      </c>
      <c r="AH1106" s="7">
        <v>1</v>
      </c>
      <c r="AI1106" s="7">
        <v>0</v>
      </c>
      <c r="AJ1106" s="7">
        <v>0</v>
      </c>
      <c r="AK1106" s="7">
        <v>0</v>
      </c>
      <c r="AL1106" s="7">
        <v>0</v>
      </c>
      <c r="AM1106" s="7">
        <v>0</v>
      </c>
      <c r="AN1106" s="7" t="s">
        <v>91</v>
      </c>
      <c r="AO1106" s="7">
        <v>1</v>
      </c>
      <c r="AP1106" s="7">
        <v>1000</v>
      </c>
      <c r="AQ1106" s="7">
        <v>500</v>
      </c>
      <c r="AT1106" s="7" t="s">
        <v>206</v>
      </c>
      <c r="AU1106" s="7">
        <v>1749</v>
      </c>
      <c r="AV1106" s="7">
        <v>0</v>
      </c>
      <c r="AW1106" s="7">
        <v>0</v>
      </c>
      <c r="AX1106" s="7">
        <v>0</v>
      </c>
      <c r="AY1106" s="7">
        <v>0</v>
      </c>
    </row>
    <row r="1107" spans="1:51" ht="13.5" customHeight="1" x14ac:dyDescent="0.25">
      <c r="A1107" s="7" t="s">
        <v>2441</v>
      </c>
      <c r="B1107" s="8"/>
      <c r="C1107" s="8"/>
      <c r="D1107" s="7" t="s">
        <v>83</v>
      </c>
      <c r="E1107" s="7" t="s">
        <v>157</v>
      </c>
      <c r="F1107" s="8"/>
      <c r="G1107" s="8"/>
      <c r="H1107" s="8"/>
      <c r="I1107" s="8"/>
      <c r="J1107" s="8"/>
      <c r="K1107" s="8"/>
      <c r="L1107" s="8"/>
      <c r="M1107" s="8"/>
      <c r="N1107" s="7">
        <v>5</v>
      </c>
      <c r="O1107" s="7" t="s">
        <v>103</v>
      </c>
      <c r="P1107" s="7">
        <v>4</v>
      </c>
      <c r="Q1107" s="7" t="s">
        <v>2442</v>
      </c>
      <c r="R1107" s="7">
        <v>500</v>
      </c>
      <c r="S1107" s="7" t="s">
        <v>94</v>
      </c>
      <c r="T1107" s="7" t="s">
        <v>1406</v>
      </c>
      <c r="AE1107" s="7">
        <v>0</v>
      </c>
      <c r="AF1107" s="7">
        <v>0</v>
      </c>
      <c r="AG1107" s="7">
        <v>0</v>
      </c>
      <c r="AH1107" s="7">
        <v>0</v>
      </c>
      <c r="AI1107" s="7">
        <v>0</v>
      </c>
      <c r="AJ1107" s="7">
        <v>0</v>
      </c>
      <c r="AK1107" s="7">
        <v>1</v>
      </c>
      <c r="AL1107" s="7">
        <v>0</v>
      </c>
      <c r="AM1107" s="7">
        <v>0</v>
      </c>
      <c r="AN1107" s="7" t="s">
        <v>83</v>
      </c>
      <c r="AO1107" s="7">
        <v>4</v>
      </c>
      <c r="AP1107" s="7">
        <v>1000</v>
      </c>
      <c r="AQ1107" s="7">
        <v>500</v>
      </c>
      <c r="AT1107" s="7" t="s">
        <v>206</v>
      </c>
      <c r="AU1107" s="7">
        <v>1750</v>
      </c>
      <c r="AV1107" s="7">
        <v>0</v>
      </c>
      <c r="AW1107" s="7">
        <v>0</v>
      </c>
      <c r="AX1107" s="7">
        <v>0</v>
      </c>
      <c r="AY1107" s="7">
        <v>0</v>
      </c>
    </row>
    <row r="1108" spans="1:51" ht="13.5" customHeight="1" x14ac:dyDescent="0.25">
      <c r="A1108" s="7" t="s">
        <v>2443</v>
      </c>
      <c r="B1108" s="8"/>
      <c r="C1108" s="8"/>
      <c r="D1108" s="7" t="s">
        <v>91</v>
      </c>
      <c r="E1108" s="7" t="s">
        <v>214</v>
      </c>
      <c r="F1108" s="8"/>
      <c r="G1108" s="8"/>
      <c r="H1108" s="8"/>
      <c r="I1108" s="8"/>
      <c r="J1108" s="8"/>
      <c r="K1108" s="8"/>
      <c r="L1108" s="8"/>
      <c r="M1108" s="8"/>
      <c r="N1108" s="7">
        <v>11</v>
      </c>
      <c r="O1108" s="7" t="s">
        <v>103</v>
      </c>
      <c r="P1108" s="7">
        <v>1</v>
      </c>
      <c r="Q1108" s="7" t="s">
        <v>2444</v>
      </c>
      <c r="R1108" s="7">
        <v>13500</v>
      </c>
      <c r="S1108" s="7" t="s">
        <v>94</v>
      </c>
      <c r="T1108" s="7" t="s">
        <v>1406</v>
      </c>
      <c r="AE1108" s="7">
        <v>0</v>
      </c>
      <c r="AF1108" s="7">
        <v>0</v>
      </c>
      <c r="AG1108" s="7">
        <v>0</v>
      </c>
      <c r="AH1108" s="7">
        <v>0</v>
      </c>
      <c r="AI1108" s="7">
        <v>0</v>
      </c>
      <c r="AJ1108" s="7">
        <v>0</v>
      </c>
      <c r="AK1108" s="7">
        <v>0</v>
      </c>
      <c r="AL1108" s="7">
        <v>0</v>
      </c>
      <c r="AM1108" s="7">
        <v>0</v>
      </c>
      <c r="AN1108" s="7" t="s">
        <v>91</v>
      </c>
      <c r="AO1108" s="7">
        <v>1</v>
      </c>
      <c r="AP1108" s="7">
        <v>27000</v>
      </c>
      <c r="AQ1108" s="7">
        <v>13500</v>
      </c>
      <c r="AT1108" s="7" t="s">
        <v>206</v>
      </c>
      <c r="AU1108" s="7">
        <v>1751</v>
      </c>
      <c r="AV1108" s="7">
        <v>0</v>
      </c>
      <c r="AW1108" s="7">
        <v>0</v>
      </c>
      <c r="AX1108" s="7">
        <v>1</v>
      </c>
      <c r="AY1108" s="7">
        <v>0</v>
      </c>
    </row>
    <row r="1109" spans="1:51" ht="13.5" customHeight="1" x14ac:dyDescent="0.25">
      <c r="A1109" s="7" t="s">
        <v>2445</v>
      </c>
      <c r="B1109" s="8"/>
      <c r="C1109" s="8"/>
      <c r="D1109" s="7" t="s">
        <v>120</v>
      </c>
      <c r="E1109" s="7" t="s">
        <v>265</v>
      </c>
      <c r="F1109" s="8"/>
      <c r="G1109" s="8"/>
      <c r="H1109" s="8"/>
      <c r="I1109" s="8"/>
      <c r="J1109" s="8"/>
      <c r="K1109" s="8"/>
      <c r="L1109" s="8"/>
      <c r="M1109" s="8"/>
      <c r="N1109" s="7">
        <v>15</v>
      </c>
      <c r="O1109" s="7" t="s">
        <v>103</v>
      </c>
      <c r="P1109" s="7">
        <v>1</v>
      </c>
      <c r="Q1109" s="7" t="s">
        <v>2446</v>
      </c>
      <c r="R1109" s="7">
        <v>29000</v>
      </c>
      <c r="S1109" s="7" t="s">
        <v>94</v>
      </c>
      <c r="T1109" s="7" t="s">
        <v>1406</v>
      </c>
      <c r="AE1109" s="7">
        <v>0</v>
      </c>
      <c r="AF1109" s="7">
        <v>0</v>
      </c>
      <c r="AG1109" s="7">
        <v>0</v>
      </c>
      <c r="AH1109" s="7">
        <v>0</v>
      </c>
      <c r="AI1109" s="7">
        <v>0</v>
      </c>
      <c r="AJ1109" s="7">
        <v>0</v>
      </c>
      <c r="AK1109" s="7">
        <v>0</v>
      </c>
      <c r="AL1109" s="7">
        <v>0</v>
      </c>
      <c r="AM1109" s="7">
        <v>0</v>
      </c>
      <c r="AN1109" s="7" t="s">
        <v>120</v>
      </c>
      <c r="AO1109" s="7">
        <v>1</v>
      </c>
      <c r="AP1109" s="7">
        <v>58000</v>
      </c>
      <c r="AQ1109" s="7">
        <v>29000</v>
      </c>
      <c r="AT1109" s="7" t="s">
        <v>206</v>
      </c>
      <c r="AU1109" s="7">
        <v>1752</v>
      </c>
      <c r="AV1109" s="7">
        <v>0</v>
      </c>
      <c r="AW1109" s="7">
        <v>0</v>
      </c>
      <c r="AX1109" s="7">
        <v>0</v>
      </c>
      <c r="AY1109" s="7">
        <v>0</v>
      </c>
    </row>
    <row r="1110" spans="1:51" ht="13.5" customHeight="1" x14ac:dyDescent="0.25">
      <c r="A1110" s="7" t="s">
        <v>2447</v>
      </c>
      <c r="B1110" s="8"/>
      <c r="C1110" s="8"/>
      <c r="D1110" s="7" t="s">
        <v>120</v>
      </c>
      <c r="E1110" s="7" t="s">
        <v>265</v>
      </c>
      <c r="F1110" s="8"/>
      <c r="G1110" s="8"/>
      <c r="H1110" s="8"/>
      <c r="I1110" s="8"/>
      <c r="J1110" s="8"/>
      <c r="K1110" s="8"/>
      <c r="L1110" s="8"/>
      <c r="M1110" s="8"/>
      <c r="N1110" s="7">
        <v>14</v>
      </c>
      <c r="O1110" s="7" t="s">
        <v>103</v>
      </c>
      <c r="P1110" s="7">
        <v>1</v>
      </c>
      <c r="Q1110" s="7" t="s">
        <v>2448</v>
      </c>
      <c r="R1110" s="7">
        <v>37500</v>
      </c>
      <c r="S1110" s="7" t="s">
        <v>94</v>
      </c>
      <c r="T1110" s="7" t="s">
        <v>1406</v>
      </c>
      <c r="AE1110" s="7">
        <v>0</v>
      </c>
      <c r="AF1110" s="7">
        <v>0</v>
      </c>
      <c r="AG1110" s="7">
        <v>0</v>
      </c>
      <c r="AH1110" s="7">
        <v>0</v>
      </c>
      <c r="AI1110" s="7">
        <v>0</v>
      </c>
      <c r="AJ1110" s="7">
        <v>0</v>
      </c>
      <c r="AK1110" s="7">
        <v>0</v>
      </c>
      <c r="AL1110" s="7">
        <v>0</v>
      </c>
      <c r="AM1110" s="7">
        <v>0</v>
      </c>
      <c r="AN1110" s="7" t="s">
        <v>120</v>
      </c>
      <c r="AO1110" s="7">
        <v>1</v>
      </c>
      <c r="AP1110" s="7">
        <v>75000</v>
      </c>
      <c r="AQ1110" s="7">
        <v>37500</v>
      </c>
      <c r="AT1110" s="7" t="s">
        <v>206</v>
      </c>
      <c r="AU1110" s="7">
        <v>1753</v>
      </c>
      <c r="AV1110" s="7">
        <v>0</v>
      </c>
      <c r="AW1110" s="7">
        <v>0</v>
      </c>
      <c r="AX1110" s="7">
        <v>0</v>
      </c>
      <c r="AY1110" s="7">
        <v>0</v>
      </c>
    </row>
    <row r="1111" spans="1:51" ht="13.5" customHeight="1" x14ac:dyDescent="0.25">
      <c r="A1111" s="7" t="s">
        <v>2449</v>
      </c>
      <c r="B1111" s="8"/>
      <c r="C1111" s="8"/>
      <c r="D1111" s="7" t="s">
        <v>91</v>
      </c>
      <c r="E1111" s="7" t="s">
        <v>92</v>
      </c>
      <c r="F1111" s="8"/>
      <c r="G1111" s="8"/>
      <c r="H1111" s="8"/>
      <c r="I1111" s="8"/>
      <c r="J1111" s="8"/>
      <c r="K1111" s="8"/>
      <c r="L1111" s="8"/>
      <c r="M1111" s="8"/>
      <c r="N1111" s="7">
        <v>9</v>
      </c>
      <c r="O1111" s="7" t="s">
        <v>103</v>
      </c>
      <c r="P1111" s="7">
        <v>1</v>
      </c>
      <c r="Q1111" s="7" t="s">
        <v>2450</v>
      </c>
      <c r="R1111" s="7">
        <v>3500</v>
      </c>
      <c r="S1111" s="7" t="s">
        <v>94</v>
      </c>
      <c r="T1111" s="7" t="s">
        <v>1406</v>
      </c>
      <c r="AE1111" s="7">
        <v>0</v>
      </c>
      <c r="AF1111" s="7">
        <v>0</v>
      </c>
      <c r="AG1111" s="7">
        <v>0</v>
      </c>
      <c r="AH1111" s="7">
        <v>0</v>
      </c>
      <c r="AI1111" s="7">
        <v>0</v>
      </c>
      <c r="AJ1111" s="7">
        <v>0</v>
      </c>
      <c r="AK1111" s="7">
        <v>0</v>
      </c>
      <c r="AL1111" s="7">
        <v>0</v>
      </c>
      <c r="AM1111" s="7">
        <v>1</v>
      </c>
      <c r="AN1111" s="7" t="s">
        <v>91</v>
      </c>
      <c r="AO1111" s="7">
        <v>1</v>
      </c>
      <c r="AP1111" s="7">
        <v>7000</v>
      </c>
      <c r="AQ1111" s="7">
        <v>3500</v>
      </c>
      <c r="AT1111" s="7" t="s">
        <v>206</v>
      </c>
      <c r="AU1111" s="7">
        <v>1754</v>
      </c>
      <c r="AV1111" s="7">
        <v>0</v>
      </c>
      <c r="AW1111" s="7">
        <v>0</v>
      </c>
      <c r="AX1111" s="7">
        <v>0</v>
      </c>
      <c r="AY1111" s="7">
        <v>0</v>
      </c>
    </row>
    <row r="1112" spans="1:51" ht="13.5" customHeight="1" x14ac:dyDescent="0.25">
      <c r="A1112" s="7" t="s">
        <v>2451</v>
      </c>
      <c r="B1112" s="8"/>
      <c r="C1112" s="8"/>
      <c r="D1112" s="7" t="s">
        <v>91</v>
      </c>
      <c r="E1112" s="7" t="s">
        <v>116</v>
      </c>
      <c r="F1112" s="7" t="s">
        <v>157</v>
      </c>
      <c r="G1112" s="8"/>
      <c r="H1112" s="8"/>
      <c r="I1112" s="8"/>
      <c r="J1112" s="8"/>
      <c r="K1112" s="8"/>
      <c r="L1112" s="8"/>
      <c r="M1112" s="8"/>
      <c r="N1112" s="7">
        <v>10</v>
      </c>
      <c r="O1112" s="7" t="s">
        <v>103</v>
      </c>
      <c r="P1112" s="7">
        <v>1</v>
      </c>
      <c r="Q1112" s="7" t="s">
        <v>2452</v>
      </c>
      <c r="R1112" s="7">
        <v>5500</v>
      </c>
      <c r="S1112" s="7" t="s">
        <v>94</v>
      </c>
      <c r="T1112" s="7" t="s">
        <v>1406</v>
      </c>
      <c r="AE1112" s="7">
        <v>0</v>
      </c>
      <c r="AF1112" s="7">
        <v>0</v>
      </c>
      <c r="AG1112" s="7">
        <v>1</v>
      </c>
      <c r="AH1112" s="7">
        <v>0</v>
      </c>
      <c r="AI1112" s="7">
        <v>0</v>
      </c>
      <c r="AJ1112" s="7">
        <v>0</v>
      </c>
      <c r="AK1112" s="7">
        <v>1</v>
      </c>
      <c r="AL1112" s="7">
        <v>0</v>
      </c>
      <c r="AM1112" s="7">
        <v>0</v>
      </c>
      <c r="AN1112" s="7" t="s">
        <v>91</v>
      </c>
      <c r="AO1112" s="7">
        <v>1</v>
      </c>
      <c r="AP1112" s="7">
        <v>11000</v>
      </c>
      <c r="AQ1112" s="7">
        <v>5500</v>
      </c>
      <c r="AT1112" s="7" t="s">
        <v>206</v>
      </c>
      <c r="AU1112" s="7">
        <v>1755</v>
      </c>
      <c r="AV1112" s="7">
        <v>0</v>
      </c>
      <c r="AW1112" s="7">
        <v>0</v>
      </c>
      <c r="AX1112" s="7">
        <v>0</v>
      </c>
      <c r="AY1112" s="7">
        <v>0</v>
      </c>
    </row>
    <row r="1113" spans="1:51" ht="13.5" customHeight="1" x14ac:dyDescent="0.25">
      <c r="A1113" s="7" t="s">
        <v>2453</v>
      </c>
      <c r="B1113" s="8"/>
      <c r="C1113" s="8"/>
      <c r="D1113" s="7" t="s">
        <v>91</v>
      </c>
      <c r="E1113" s="7" t="s">
        <v>126</v>
      </c>
      <c r="F1113" s="8"/>
      <c r="G1113" s="8"/>
      <c r="H1113" s="8"/>
      <c r="I1113" s="8"/>
      <c r="J1113" s="8"/>
      <c r="K1113" s="8"/>
      <c r="L1113" s="8"/>
      <c r="M1113" s="8"/>
      <c r="N1113" s="7">
        <v>9</v>
      </c>
      <c r="O1113" s="7" t="s">
        <v>103</v>
      </c>
      <c r="P1113" s="7">
        <v>1</v>
      </c>
      <c r="Q1113" s="7" t="s">
        <v>2454</v>
      </c>
      <c r="R1113" s="7">
        <v>24000</v>
      </c>
      <c r="S1113" s="7" t="s">
        <v>94</v>
      </c>
      <c r="T1113" s="7" t="s">
        <v>1406</v>
      </c>
      <c r="AE1113" s="7">
        <v>0</v>
      </c>
      <c r="AF1113" s="7">
        <v>0</v>
      </c>
      <c r="AG1113" s="7">
        <v>0</v>
      </c>
      <c r="AH1113" s="7">
        <v>1</v>
      </c>
      <c r="AI1113" s="7">
        <v>0</v>
      </c>
      <c r="AJ1113" s="7">
        <v>0</v>
      </c>
      <c r="AK1113" s="7">
        <v>0</v>
      </c>
      <c r="AL1113" s="7">
        <v>0</v>
      </c>
      <c r="AM1113" s="7">
        <v>0</v>
      </c>
      <c r="AN1113" s="7" t="s">
        <v>91</v>
      </c>
      <c r="AO1113" s="7">
        <v>1</v>
      </c>
      <c r="AP1113" s="7">
        <v>48000</v>
      </c>
      <c r="AQ1113" s="7">
        <v>24000</v>
      </c>
      <c r="AT1113" s="7" t="s">
        <v>206</v>
      </c>
      <c r="AU1113" s="7">
        <v>1756</v>
      </c>
      <c r="AV1113" s="7">
        <v>0</v>
      </c>
      <c r="AW1113" s="7">
        <v>0</v>
      </c>
      <c r="AX1113" s="7">
        <v>0</v>
      </c>
      <c r="AY1113" s="7">
        <v>0</v>
      </c>
    </row>
    <row r="1114" spans="1:51" ht="13.5" customHeight="1" x14ac:dyDescent="0.25">
      <c r="A1114" s="7" t="s">
        <v>2455</v>
      </c>
      <c r="B1114" s="8"/>
      <c r="C1114" s="8"/>
      <c r="D1114" s="7" t="s">
        <v>91</v>
      </c>
      <c r="E1114" s="7" t="s">
        <v>157</v>
      </c>
      <c r="F1114" s="8"/>
      <c r="G1114" s="8"/>
      <c r="H1114" s="8"/>
      <c r="I1114" s="8"/>
      <c r="J1114" s="8"/>
      <c r="K1114" s="8"/>
      <c r="L1114" s="8"/>
      <c r="M1114" s="8"/>
      <c r="N1114" s="7">
        <v>10</v>
      </c>
      <c r="O1114" s="7" t="s">
        <v>103</v>
      </c>
      <c r="P1114" s="7">
        <v>1</v>
      </c>
      <c r="Q1114" s="7" t="s">
        <v>2456</v>
      </c>
      <c r="R1114" s="7">
        <v>2500</v>
      </c>
      <c r="S1114" s="7" t="s">
        <v>94</v>
      </c>
      <c r="T1114" s="7" t="s">
        <v>1406</v>
      </c>
      <c r="AE1114" s="7">
        <v>0</v>
      </c>
      <c r="AF1114" s="7">
        <v>0</v>
      </c>
      <c r="AG1114" s="7">
        <v>0</v>
      </c>
      <c r="AH1114" s="7">
        <v>0</v>
      </c>
      <c r="AI1114" s="7">
        <v>0</v>
      </c>
      <c r="AJ1114" s="7">
        <v>0</v>
      </c>
      <c r="AK1114" s="7">
        <v>1</v>
      </c>
      <c r="AL1114" s="7">
        <v>0</v>
      </c>
      <c r="AM1114" s="7">
        <v>0</v>
      </c>
      <c r="AN1114" s="7" t="s">
        <v>91</v>
      </c>
      <c r="AO1114" s="7">
        <v>1</v>
      </c>
      <c r="AP1114" s="7">
        <v>5000</v>
      </c>
      <c r="AQ1114" s="7">
        <v>2500</v>
      </c>
      <c r="AT1114" s="7" t="s">
        <v>206</v>
      </c>
      <c r="AU1114" s="7">
        <v>1757</v>
      </c>
      <c r="AV1114" s="7">
        <v>0</v>
      </c>
      <c r="AW1114" s="7">
        <v>0</v>
      </c>
      <c r="AX1114" s="7">
        <v>0</v>
      </c>
      <c r="AY1114" s="7">
        <v>0</v>
      </c>
    </row>
    <row r="1115" spans="1:51" ht="13.5" customHeight="1" x14ac:dyDescent="0.25">
      <c r="A1115" s="7" t="s">
        <v>2457</v>
      </c>
      <c r="B1115" s="8"/>
      <c r="C1115" s="8"/>
      <c r="D1115" s="7" t="s">
        <v>91</v>
      </c>
      <c r="E1115" s="7" t="s">
        <v>116</v>
      </c>
      <c r="F1115" s="7" t="s">
        <v>157</v>
      </c>
      <c r="G1115" s="8"/>
      <c r="H1115" s="8"/>
      <c r="I1115" s="8"/>
      <c r="J1115" s="8"/>
      <c r="K1115" s="8"/>
      <c r="L1115" s="8"/>
      <c r="M1115" s="8"/>
      <c r="N1115" s="7">
        <v>10</v>
      </c>
      <c r="O1115" s="7" t="s">
        <v>103</v>
      </c>
      <c r="P1115" s="7">
        <v>1</v>
      </c>
      <c r="Q1115" s="7" t="s">
        <v>2458</v>
      </c>
      <c r="R1115" s="7">
        <v>5500</v>
      </c>
      <c r="S1115" s="7" t="s">
        <v>94</v>
      </c>
      <c r="T1115" s="7" t="s">
        <v>1406</v>
      </c>
      <c r="AE1115" s="7">
        <v>0</v>
      </c>
      <c r="AF1115" s="7">
        <v>0</v>
      </c>
      <c r="AG1115" s="7">
        <v>1</v>
      </c>
      <c r="AH1115" s="7">
        <v>0</v>
      </c>
      <c r="AI1115" s="7">
        <v>0</v>
      </c>
      <c r="AJ1115" s="7">
        <v>0</v>
      </c>
      <c r="AK1115" s="7">
        <v>1</v>
      </c>
      <c r="AL1115" s="7">
        <v>0</v>
      </c>
      <c r="AM1115" s="7">
        <v>0</v>
      </c>
      <c r="AN1115" s="7" t="s">
        <v>91</v>
      </c>
      <c r="AO1115" s="7">
        <v>1</v>
      </c>
      <c r="AP1115" s="7">
        <v>11000</v>
      </c>
      <c r="AQ1115" s="7">
        <v>5500</v>
      </c>
      <c r="AT1115" s="7" t="s">
        <v>206</v>
      </c>
      <c r="AU1115" s="7">
        <v>1758</v>
      </c>
      <c r="AV1115" s="7">
        <v>0</v>
      </c>
      <c r="AW1115" s="7">
        <v>0</v>
      </c>
      <c r="AX1115" s="7">
        <v>0</v>
      </c>
      <c r="AY1115" s="7">
        <v>0</v>
      </c>
    </row>
    <row r="1116" spans="1:51" ht="13.5" customHeight="1" x14ac:dyDescent="0.25">
      <c r="A1116" s="7" t="s">
        <v>2459</v>
      </c>
      <c r="B1116" s="8"/>
      <c r="C1116" s="8"/>
      <c r="D1116" s="7" t="s">
        <v>91</v>
      </c>
      <c r="E1116" s="7" t="s">
        <v>92</v>
      </c>
      <c r="F1116" s="8"/>
      <c r="G1116" s="8"/>
      <c r="H1116" s="8"/>
      <c r="I1116" s="8"/>
      <c r="J1116" s="8"/>
      <c r="K1116" s="8"/>
      <c r="L1116" s="8"/>
      <c r="M1116" s="8"/>
      <c r="N1116" s="7">
        <v>9</v>
      </c>
      <c r="O1116" s="7" t="s">
        <v>103</v>
      </c>
      <c r="P1116" s="7">
        <v>1</v>
      </c>
      <c r="Q1116" s="7" t="s">
        <v>2460</v>
      </c>
      <c r="R1116" s="7">
        <v>10000</v>
      </c>
      <c r="S1116" s="7" t="s">
        <v>94</v>
      </c>
      <c r="T1116" s="7" t="s">
        <v>1406</v>
      </c>
      <c r="AE1116" s="7">
        <v>0</v>
      </c>
      <c r="AF1116" s="7">
        <v>0</v>
      </c>
      <c r="AG1116" s="7">
        <v>0</v>
      </c>
      <c r="AH1116" s="7">
        <v>0</v>
      </c>
      <c r="AI1116" s="7">
        <v>0</v>
      </c>
      <c r="AJ1116" s="7">
        <v>0</v>
      </c>
      <c r="AK1116" s="7">
        <v>0</v>
      </c>
      <c r="AL1116" s="7">
        <v>0</v>
      </c>
      <c r="AM1116" s="7">
        <v>1</v>
      </c>
      <c r="AN1116" s="7" t="s">
        <v>91</v>
      </c>
      <c r="AO1116" s="7">
        <v>1</v>
      </c>
      <c r="AP1116" s="7">
        <v>20000</v>
      </c>
      <c r="AQ1116" s="7">
        <v>10000</v>
      </c>
      <c r="AT1116" s="7" t="s">
        <v>206</v>
      </c>
      <c r="AU1116" s="7">
        <v>1759</v>
      </c>
      <c r="AV1116" s="7">
        <v>0</v>
      </c>
      <c r="AW1116" s="7">
        <v>0</v>
      </c>
      <c r="AX1116" s="7">
        <v>0</v>
      </c>
      <c r="AY1116" s="7">
        <v>0</v>
      </c>
    </row>
    <row r="1117" spans="1:51" ht="13.5" customHeight="1" x14ac:dyDescent="0.25">
      <c r="A1117" s="7" t="s">
        <v>2461</v>
      </c>
      <c r="B1117" s="8"/>
      <c r="C1117" s="8"/>
      <c r="D1117" s="7" t="s">
        <v>83</v>
      </c>
      <c r="E1117" s="7" t="s">
        <v>126</v>
      </c>
      <c r="F1117" s="8"/>
      <c r="G1117" s="8"/>
      <c r="H1117" s="8"/>
      <c r="I1117" s="8"/>
      <c r="J1117" s="8"/>
      <c r="K1117" s="8"/>
      <c r="L1117" s="8"/>
      <c r="M1117" s="8"/>
      <c r="N1117" s="7">
        <v>1</v>
      </c>
      <c r="O1117" s="7" t="s">
        <v>381</v>
      </c>
      <c r="P1117" s="7">
        <v>5</v>
      </c>
      <c r="Q1117" s="7" t="s">
        <v>2462</v>
      </c>
      <c r="R1117" s="7">
        <v>900</v>
      </c>
      <c r="S1117" s="7" t="s">
        <v>94</v>
      </c>
      <c r="T1117" s="7" t="s">
        <v>1406</v>
      </c>
      <c r="AE1117" s="7">
        <v>0</v>
      </c>
      <c r="AF1117" s="7">
        <v>0</v>
      </c>
      <c r="AG1117" s="7">
        <v>0</v>
      </c>
      <c r="AH1117" s="7">
        <v>1</v>
      </c>
      <c r="AI1117" s="7">
        <v>0</v>
      </c>
      <c r="AJ1117" s="7">
        <v>0</v>
      </c>
      <c r="AK1117" s="7">
        <v>0</v>
      </c>
      <c r="AL1117" s="7">
        <v>0</v>
      </c>
      <c r="AM1117" s="7">
        <v>0</v>
      </c>
      <c r="AN1117" s="7" t="s">
        <v>83</v>
      </c>
      <c r="AO1117" s="7">
        <v>5</v>
      </c>
      <c r="AP1117" s="7">
        <v>1800</v>
      </c>
      <c r="AQ1117" s="7">
        <v>900</v>
      </c>
      <c r="AT1117" s="7" t="s">
        <v>206</v>
      </c>
      <c r="AU1117" s="7">
        <v>1760</v>
      </c>
      <c r="AV1117" s="7">
        <v>0</v>
      </c>
      <c r="AW1117" s="7">
        <v>0</v>
      </c>
      <c r="AX1117" s="7">
        <v>0</v>
      </c>
      <c r="AY1117" s="7">
        <v>0</v>
      </c>
    </row>
    <row r="1118" spans="1:51" ht="13.5" customHeight="1" x14ac:dyDescent="0.25">
      <c r="A1118" s="7" t="s">
        <v>2463</v>
      </c>
      <c r="B1118" s="8"/>
      <c r="C1118" s="8"/>
      <c r="D1118" s="7" t="s">
        <v>83</v>
      </c>
      <c r="E1118" s="7" t="s">
        <v>126</v>
      </c>
      <c r="F1118" s="8"/>
      <c r="G1118" s="8"/>
      <c r="H1118" s="8"/>
      <c r="I1118" s="8"/>
      <c r="J1118" s="8"/>
      <c r="K1118" s="8"/>
      <c r="L1118" s="8"/>
      <c r="M1118" s="8"/>
      <c r="N1118" s="7">
        <v>1</v>
      </c>
      <c r="O1118" s="7" t="s">
        <v>381</v>
      </c>
      <c r="P1118" s="7">
        <v>1</v>
      </c>
      <c r="Q1118" s="7" t="s">
        <v>2464</v>
      </c>
      <c r="R1118" s="7">
        <v>100</v>
      </c>
      <c r="S1118" s="7" t="s">
        <v>94</v>
      </c>
      <c r="T1118" s="7" t="s">
        <v>1406</v>
      </c>
      <c r="AE1118" s="7">
        <v>0</v>
      </c>
      <c r="AF1118" s="7">
        <v>0</v>
      </c>
      <c r="AG1118" s="7">
        <v>0</v>
      </c>
      <c r="AH1118" s="7">
        <v>1</v>
      </c>
      <c r="AI1118" s="7">
        <v>0</v>
      </c>
      <c r="AJ1118" s="7">
        <v>0</v>
      </c>
      <c r="AK1118" s="7">
        <v>0</v>
      </c>
      <c r="AL1118" s="7">
        <v>0</v>
      </c>
      <c r="AM1118" s="7">
        <v>0</v>
      </c>
      <c r="AN1118" s="7" t="s">
        <v>83</v>
      </c>
      <c r="AO1118" s="7">
        <v>1</v>
      </c>
      <c r="AP1118" s="7">
        <v>200</v>
      </c>
      <c r="AQ1118" s="7">
        <v>100</v>
      </c>
      <c r="AT1118" s="7" t="s">
        <v>206</v>
      </c>
      <c r="AU1118" s="7">
        <v>1761</v>
      </c>
      <c r="AV1118" s="7">
        <v>0</v>
      </c>
      <c r="AW1118" s="7">
        <v>0</v>
      </c>
      <c r="AX1118" s="7">
        <v>0</v>
      </c>
      <c r="AY1118" s="7">
        <v>0</v>
      </c>
    </row>
    <row r="1119" spans="1:51" ht="13.5" customHeight="1" x14ac:dyDescent="0.25">
      <c r="A1119" s="7" t="s">
        <v>2465</v>
      </c>
      <c r="B1119" s="8"/>
      <c r="C1119" s="8"/>
      <c r="D1119" s="7" t="s">
        <v>91</v>
      </c>
      <c r="E1119" s="7" t="s">
        <v>126</v>
      </c>
      <c r="F1119" s="8"/>
      <c r="G1119" s="8"/>
      <c r="H1119" s="8"/>
      <c r="I1119" s="8"/>
      <c r="J1119" s="8"/>
      <c r="K1119" s="8"/>
      <c r="L1119" s="8"/>
      <c r="M1119" s="8"/>
      <c r="N1119" s="7">
        <v>10</v>
      </c>
      <c r="O1119" s="7" t="s">
        <v>381</v>
      </c>
      <c r="P1119" s="7">
        <v>1</v>
      </c>
      <c r="Q1119" s="7" t="s">
        <v>2466</v>
      </c>
      <c r="R1119" s="7">
        <v>5000</v>
      </c>
      <c r="S1119" s="7" t="s">
        <v>94</v>
      </c>
      <c r="T1119" s="7" t="s">
        <v>1406</v>
      </c>
      <c r="AE1119" s="7">
        <v>0</v>
      </c>
      <c r="AF1119" s="7">
        <v>0</v>
      </c>
      <c r="AG1119" s="7">
        <v>0</v>
      </c>
      <c r="AH1119" s="7">
        <v>1</v>
      </c>
      <c r="AI1119" s="7">
        <v>0</v>
      </c>
      <c r="AJ1119" s="7">
        <v>0</v>
      </c>
      <c r="AK1119" s="7">
        <v>0</v>
      </c>
      <c r="AL1119" s="7">
        <v>0</v>
      </c>
      <c r="AM1119" s="7">
        <v>0</v>
      </c>
      <c r="AN1119" s="7" t="s">
        <v>91</v>
      </c>
      <c r="AO1119" s="7">
        <v>1</v>
      </c>
      <c r="AP1119" s="7">
        <v>10000</v>
      </c>
      <c r="AQ1119" s="7">
        <v>5000</v>
      </c>
      <c r="AT1119" s="7" t="s">
        <v>206</v>
      </c>
      <c r="AU1119" s="7">
        <v>1762</v>
      </c>
      <c r="AV1119" s="7">
        <v>0</v>
      </c>
      <c r="AW1119" s="7">
        <v>0</v>
      </c>
      <c r="AX1119" s="7">
        <v>0</v>
      </c>
      <c r="AY1119" s="7">
        <v>0</v>
      </c>
    </row>
    <row r="1120" spans="1:51" ht="13.5" customHeight="1" x14ac:dyDescent="0.25">
      <c r="A1120" s="7" t="s">
        <v>2467</v>
      </c>
      <c r="B1120" s="8"/>
      <c r="C1120" s="8"/>
      <c r="D1120" s="7" t="s">
        <v>83</v>
      </c>
      <c r="E1120" s="7" t="s">
        <v>129</v>
      </c>
      <c r="F1120" s="8"/>
      <c r="G1120" s="8"/>
      <c r="H1120" s="8"/>
      <c r="I1120" s="8"/>
      <c r="J1120" s="8"/>
      <c r="K1120" s="8"/>
      <c r="L1120" s="8"/>
      <c r="M1120" s="8"/>
      <c r="N1120" s="7">
        <v>3</v>
      </c>
      <c r="O1120" s="7" t="s">
        <v>381</v>
      </c>
      <c r="P1120" s="7">
        <v>2</v>
      </c>
      <c r="Q1120" s="7" t="s">
        <v>2468</v>
      </c>
      <c r="R1120" s="7">
        <v>3000</v>
      </c>
      <c r="S1120" s="7" t="s">
        <v>94</v>
      </c>
      <c r="T1120" s="7" t="s">
        <v>1406</v>
      </c>
      <c r="AE1120" s="7">
        <v>0</v>
      </c>
      <c r="AF1120" s="7">
        <v>0</v>
      </c>
      <c r="AG1120" s="7">
        <v>0</v>
      </c>
      <c r="AH1120" s="7">
        <v>0</v>
      </c>
      <c r="AI1120" s="7">
        <v>0</v>
      </c>
      <c r="AJ1120" s="7">
        <v>1</v>
      </c>
      <c r="AK1120" s="7">
        <v>0</v>
      </c>
      <c r="AL1120" s="7">
        <v>0</v>
      </c>
      <c r="AM1120" s="7">
        <v>0</v>
      </c>
      <c r="AN1120" s="7" t="s">
        <v>83</v>
      </c>
      <c r="AO1120" s="7">
        <v>2</v>
      </c>
      <c r="AP1120" s="7">
        <v>6000</v>
      </c>
      <c r="AQ1120" s="7">
        <v>3000</v>
      </c>
      <c r="AT1120" s="7" t="s">
        <v>206</v>
      </c>
      <c r="AU1120" s="7">
        <v>1763</v>
      </c>
      <c r="AV1120" s="7">
        <v>0</v>
      </c>
      <c r="AW1120" s="7">
        <v>0</v>
      </c>
      <c r="AX1120" s="7">
        <v>0</v>
      </c>
      <c r="AY1120" s="7">
        <v>0</v>
      </c>
    </row>
    <row r="1121" spans="1:51" ht="13.5" customHeight="1" x14ac:dyDescent="0.25">
      <c r="A1121" s="7" t="s">
        <v>2469</v>
      </c>
      <c r="B1121" s="8"/>
      <c r="C1121" s="8"/>
      <c r="D1121" s="7" t="s">
        <v>83</v>
      </c>
      <c r="E1121" s="7" t="s">
        <v>84</v>
      </c>
      <c r="F1121" s="8"/>
      <c r="G1121" s="8"/>
      <c r="H1121" s="8"/>
      <c r="I1121" s="8"/>
      <c r="J1121" s="8"/>
      <c r="K1121" s="8"/>
      <c r="L1121" s="8"/>
      <c r="M1121" s="8"/>
      <c r="N1121" s="7">
        <v>3</v>
      </c>
      <c r="O1121" s="7" t="s">
        <v>381</v>
      </c>
      <c r="P1121" s="7">
        <v>1</v>
      </c>
      <c r="Q1121" s="7" t="s">
        <v>2470</v>
      </c>
      <c r="R1121" s="7">
        <v>3000</v>
      </c>
      <c r="S1121" s="7" t="s">
        <v>94</v>
      </c>
      <c r="T1121" s="7" t="s">
        <v>1406</v>
      </c>
      <c r="AE1121" s="7">
        <v>0</v>
      </c>
      <c r="AF1121" s="7">
        <v>0</v>
      </c>
      <c r="AG1121" s="7">
        <v>0</v>
      </c>
      <c r="AH1121" s="7">
        <v>0</v>
      </c>
      <c r="AI1121" s="7">
        <v>0</v>
      </c>
      <c r="AJ1121" s="7">
        <v>0</v>
      </c>
      <c r="AK1121" s="7">
        <v>0</v>
      </c>
      <c r="AL1121" s="7">
        <v>1</v>
      </c>
      <c r="AM1121" s="7">
        <v>0</v>
      </c>
      <c r="AN1121" s="7" t="s">
        <v>83</v>
      </c>
      <c r="AO1121" s="7">
        <v>1</v>
      </c>
      <c r="AP1121" s="7">
        <v>6000</v>
      </c>
      <c r="AQ1121" s="7">
        <v>3000</v>
      </c>
      <c r="AT1121" s="7" t="s">
        <v>206</v>
      </c>
      <c r="AU1121" s="7">
        <v>1764</v>
      </c>
      <c r="AV1121" s="7">
        <v>0</v>
      </c>
      <c r="AW1121" s="7">
        <v>0</v>
      </c>
      <c r="AX1121" s="7">
        <v>0</v>
      </c>
      <c r="AY1121" s="7">
        <v>0</v>
      </c>
    </row>
    <row r="1122" spans="1:51" ht="13.5" customHeight="1" x14ac:dyDescent="0.25">
      <c r="A1122" s="7" t="s">
        <v>2471</v>
      </c>
      <c r="B1122" s="8"/>
      <c r="C1122" s="8"/>
      <c r="D1122" s="7" t="s">
        <v>91</v>
      </c>
      <c r="E1122" s="7" t="s">
        <v>126</v>
      </c>
      <c r="F1122" s="8"/>
      <c r="G1122" s="8"/>
      <c r="H1122" s="8"/>
      <c r="I1122" s="8"/>
      <c r="J1122" s="8"/>
      <c r="K1122" s="8"/>
      <c r="L1122" s="8"/>
      <c r="M1122" s="8"/>
      <c r="N1122" s="7">
        <v>9</v>
      </c>
      <c r="O1122" s="7" t="s">
        <v>381</v>
      </c>
      <c r="P1122" s="7">
        <v>2</v>
      </c>
      <c r="Q1122" s="7" t="s">
        <v>453</v>
      </c>
      <c r="R1122" s="7">
        <v>750</v>
      </c>
      <c r="S1122" s="7" t="s">
        <v>94</v>
      </c>
      <c r="T1122" s="7" t="s">
        <v>1406</v>
      </c>
      <c r="AE1122" s="7">
        <v>0</v>
      </c>
      <c r="AF1122" s="7">
        <v>0</v>
      </c>
      <c r="AG1122" s="7">
        <v>0</v>
      </c>
      <c r="AH1122" s="7">
        <v>1</v>
      </c>
      <c r="AI1122" s="7">
        <v>0</v>
      </c>
      <c r="AJ1122" s="7">
        <v>0</v>
      </c>
      <c r="AK1122" s="7">
        <v>0</v>
      </c>
      <c r="AL1122" s="7">
        <v>0</v>
      </c>
      <c r="AM1122" s="7">
        <v>0</v>
      </c>
      <c r="AN1122" s="7" t="s">
        <v>91</v>
      </c>
      <c r="AO1122" s="7">
        <v>2</v>
      </c>
      <c r="AP1122" s="7">
        <v>1500</v>
      </c>
      <c r="AQ1122" s="7">
        <v>750</v>
      </c>
      <c r="AT1122" s="7" t="s">
        <v>206</v>
      </c>
      <c r="AU1122" s="7">
        <v>1765</v>
      </c>
      <c r="AV1122" s="7">
        <v>0</v>
      </c>
      <c r="AW1122" s="7">
        <v>0</v>
      </c>
      <c r="AX1122" s="7">
        <v>0</v>
      </c>
      <c r="AY1122" s="7">
        <v>0</v>
      </c>
    </row>
    <row r="1123" spans="1:51" ht="13.5" customHeight="1" x14ac:dyDescent="0.25">
      <c r="A1123" s="7" t="s">
        <v>2472</v>
      </c>
      <c r="B1123" s="8"/>
      <c r="C1123" s="8"/>
      <c r="D1123" s="7" t="s">
        <v>120</v>
      </c>
      <c r="E1123" s="7" t="s">
        <v>116</v>
      </c>
      <c r="F1123" s="8"/>
      <c r="G1123" s="8"/>
      <c r="H1123" s="8"/>
      <c r="I1123" s="8"/>
      <c r="J1123" s="8"/>
      <c r="K1123" s="8"/>
      <c r="L1123" s="8"/>
      <c r="M1123" s="8"/>
      <c r="N1123" s="7">
        <v>20</v>
      </c>
      <c r="O1123" s="7" t="s">
        <v>381</v>
      </c>
      <c r="P1123" s="7" t="s">
        <v>107</v>
      </c>
      <c r="Q1123" s="7" t="s">
        <v>905</v>
      </c>
      <c r="R1123" s="7">
        <v>38000</v>
      </c>
      <c r="S1123" s="7" t="s">
        <v>94</v>
      </c>
      <c r="T1123" s="7" t="s">
        <v>1406</v>
      </c>
      <c r="AE1123" s="7">
        <v>0</v>
      </c>
      <c r="AF1123" s="7">
        <v>0</v>
      </c>
      <c r="AG1123" s="7">
        <v>1</v>
      </c>
      <c r="AH1123" s="7">
        <v>0</v>
      </c>
      <c r="AI1123" s="7">
        <v>0</v>
      </c>
      <c r="AJ1123" s="7">
        <v>0</v>
      </c>
      <c r="AK1123" s="7">
        <v>0</v>
      </c>
      <c r="AL1123" s="7">
        <v>0</v>
      </c>
      <c r="AM1123" s="7">
        <v>0</v>
      </c>
      <c r="AN1123" s="7" t="s">
        <v>120</v>
      </c>
      <c r="AO1123" s="7">
        <v>0</v>
      </c>
      <c r="AP1123" s="7">
        <v>76000</v>
      </c>
      <c r="AQ1123" s="7">
        <v>38000</v>
      </c>
      <c r="AT1123" s="7" t="s">
        <v>206</v>
      </c>
      <c r="AU1123" s="7">
        <v>1766</v>
      </c>
      <c r="AV1123" s="7">
        <v>0</v>
      </c>
      <c r="AW1123" s="7">
        <v>0</v>
      </c>
      <c r="AX1123" s="7">
        <v>0</v>
      </c>
      <c r="AY1123" s="7">
        <v>0</v>
      </c>
    </row>
    <row r="1124" spans="1:51" ht="13.5" customHeight="1" x14ac:dyDescent="0.25">
      <c r="A1124" s="7" t="s">
        <v>2473</v>
      </c>
      <c r="B1124" s="8"/>
      <c r="C1124" s="8"/>
      <c r="D1124" s="7" t="s">
        <v>120</v>
      </c>
      <c r="E1124" s="7" t="s">
        <v>92</v>
      </c>
      <c r="F1124" s="8"/>
      <c r="G1124" s="8"/>
      <c r="H1124" s="8"/>
      <c r="I1124" s="8"/>
      <c r="J1124" s="8"/>
      <c r="K1124" s="8"/>
      <c r="L1124" s="8"/>
      <c r="M1124" s="8"/>
      <c r="N1124" s="7">
        <v>17</v>
      </c>
      <c r="O1124" s="7" t="s">
        <v>381</v>
      </c>
      <c r="P1124" s="7">
        <v>1</v>
      </c>
      <c r="Q1124" s="7" t="s">
        <v>2474</v>
      </c>
      <c r="R1124" s="7">
        <v>25000</v>
      </c>
      <c r="S1124" s="7" t="s">
        <v>94</v>
      </c>
      <c r="T1124" s="7" t="s">
        <v>1406</v>
      </c>
      <c r="AE1124" s="7">
        <v>0</v>
      </c>
      <c r="AF1124" s="7">
        <v>0</v>
      </c>
      <c r="AG1124" s="7">
        <v>0</v>
      </c>
      <c r="AH1124" s="7">
        <v>0</v>
      </c>
      <c r="AI1124" s="7">
        <v>0</v>
      </c>
      <c r="AJ1124" s="7">
        <v>0</v>
      </c>
      <c r="AK1124" s="7">
        <v>0</v>
      </c>
      <c r="AL1124" s="7">
        <v>0</v>
      </c>
      <c r="AM1124" s="7">
        <v>1</v>
      </c>
      <c r="AN1124" s="7" t="s">
        <v>120</v>
      </c>
      <c r="AO1124" s="7">
        <v>1</v>
      </c>
      <c r="AP1124" s="7">
        <v>50000</v>
      </c>
      <c r="AQ1124" s="7">
        <v>25000</v>
      </c>
      <c r="AT1124" s="7" t="s">
        <v>206</v>
      </c>
      <c r="AU1124" s="7">
        <v>1767</v>
      </c>
      <c r="AV1124" s="7">
        <v>0</v>
      </c>
      <c r="AW1124" s="7">
        <v>0</v>
      </c>
      <c r="AX1124" s="7">
        <v>0</v>
      </c>
      <c r="AY1124" s="7">
        <v>0</v>
      </c>
    </row>
    <row r="1125" spans="1:51" ht="13.5" customHeight="1" x14ac:dyDescent="0.25">
      <c r="A1125" s="7" t="s">
        <v>2475</v>
      </c>
      <c r="B1125" s="8"/>
      <c r="C1125" s="8"/>
      <c r="D1125" s="7" t="s">
        <v>91</v>
      </c>
      <c r="E1125" s="7" t="s">
        <v>116</v>
      </c>
      <c r="F1125" s="8"/>
      <c r="G1125" s="8"/>
      <c r="H1125" s="8"/>
      <c r="I1125" s="8"/>
      <c r="J1125" s="8"/>
      <c r="K1125" s="8"/>
      <c r="L1125" s="8"/>
      <c r="M1125" s="8"/>
      <c r="N1125" s="7">
        <v>9</v>
      </c>
      <c r="O1125" s="7" t="s">
        <v>381</v>
      </c>
      <c r="P1125" s="7" t="s">
        <v>107</v>
      </c>
      <c r="Q1125" s="7" t="s">
        <v>2476</v>
      </c>
      <c r="R1125" s="7">
        <v>45000</v>
      </c>
      <c r="S1125" s="7" t="s">
        <v>94</v>
      </c>
      <c r="T1125" s="7" t="s">
        <v>1406</v>
      </c>
      <c r="AE1125" s="7">
        <v>0</v>
      </c>
      <c r="AF1125" s="7">
        <v>0</v>
      </c>
      <c r="AG1125" s="7">
        <v>1</v>
      </c>
      <c r="AH1125" s="7">
        <v>0</v>
      </c>
      <c r="AI1125" s="7">
        <v>0</v>
      </c>
      <c r="AJ1125" s="7">
        <v>0</v>
      </c>
      <c r="AK1125" s="7">
        <v>0</v>
      </c>
      <c r="AL1125" s="7">
        <v>0</v>
      </c>
      <c r="AM1125" s="7">
        <v>0</v>
      </c>
      <c r="AN1125" s="7" t="s">
        <v>91</v>
      </c>
      <c r="AO1125" s="7">
        <v>0</v>
      </c>
      <c r="AP1125" s="7">
        <v>90000</v>
      </c>
      <c r="AQ1125" s="7">
        <v>45000</v>
      </c>
      <c r="AT1125" s="7" t="s">
        <v>206</v>
      </c>
      <c r="AU1125" s="7">
        <v>1768</v>
      </c>
      <c r="AV1125" s="7">
        <v>0</v>
      </c>
      <c r="AW1125" s="7">
        <v>0</v>
      </c>
      <c r="AX1125" s="7">
        <v>0</v>
      </c>
      <c r="AY1125" s="7">
        <v>0</v>
      </c>
    </row>
    <row r="1126" spans="1:51" ht="13.5" customHeight="1" x14ac:dyDescent="0.25">
      <c r="A1126" s="7" t="s">
        <v>2477</v>
      </c>
      <c r="B1126" s="8"/>
      <c r="C1126" s="8"/>
      <c r="D1126" s="7" t="s">
        <v>91</v>
      </c>
      <c r="E1126" s="7" t="s">
        <v>126</v>
      </c>
      <c r="F1126" s="8"/>
      <c r="G1126" s="8"/>
      <c r="H1126" s="8"/>
      <c r="I1126" s="8"/>
      <c r="J1126" s="8"/>
      <c r="K1126" s="8"/>
      <c r="L1126" s="8"/>
      <c r="M1126" s="8"/>
      <c r="N1126" s="7">
        <v>11</v>
      </c>
      <c r="O1126" s="7" t="s">
        <v>381</v>
      </c>
      <c r="P1126" s="7">
        <v>2</v>
      </c>
      <c r="Q1126" s="7" t="s">
        <v>2478</v>
      </c>
      <c r="R1126" s="7">
        <v>30000</v>
      </c>
      <c r="S1126" s="7" t="s">
        <v>94</v>
      </c>
      <c r="T1126" s="7" t="s">
        <v>1406</v>
      </c>
      <c r="AE1126" s="7">
        <v>0</v>
      </c>
      <c r="AF1126" s="7">
        <v>0</v>
      </c>
      <c r="AG1126" s="7">
        <v>0</v>
      </c>
      <c r="AH1126" s="7">
        <v>1</v>
      </c>
      <c r="AI1126" s="7">
        <v>0</v>
      </c>
      <c r="AJ1126" s="7">
        <v>0</v>
      </c>
      <c r="AK1126" s="7">
        <v>0</v>
      </c>
      <c r="AL1126" s="7">
        <v>0</v>
      </c>
      <c r="AM1126" s="7">
        <v>0</v>
      </c>
      <c r="AN1126" s="7" t="s">
        <v>91</v>
      </c>
      <c r="AO1126" s="7">
        <v>2</v>
      </c>
      <c r="AP1126" s="7">
        <v>60000</v>
      </c>
      <c r="AQ1126" s="7">
        <v>30000</v>
      </c>
      <c r="AT1126" s="7" t="s">
        <v>206</v>
      </c>
      <c r="AU1126" s="7">
        <v>1769</v>
      </c>
      <c r="AV1126" s="7">
        <v>0</v>
      </c>
      <c r="AW1126" s="7">
        <v>0</v>
      </c>
      <c r="AX1126" s="7">
        <v>0</v>
      </c>
      <c r="AY1126" s="7">
        <v>0</v>
      </c>
    </row>
    <row r="1127" spans="1:51" ht="13.5" customHeight="1" x14ac:dyDescent="0.25">
      <c r="A1127" s="7" t="s">
        <v>2479</v>
      </c>
      <c r="B1127" s="8"/>
      <c r="C1127" s="8"/>
      <c r="D1127" s="7" t="s">
        <v>120</v>
      </c>
      <c r="E1127" s="7" t="s">
        <v>126</v>
      </c>
      <c r="F1127" s="7" t="s">
        <v>84</v>
      </c>
      <c r="G1127" s="8"/>
      <c r="H1127" s="8"/>
      <c r="I1127" s="8"/>
      <c r="J1127" s="8"/>
      <c r="K1127" s="8"/>
      <c r="L1127" s="8"/>
      <c r="M1127" s="8"/>
      <c r="N1127" s="7">
        <v>15</v>
      </c>
      <c r="O1127" s="7" t="s">
        <v>381</v>
      </c>
      <c r="P1127" s="7">
        <v>4</v>
      </c>
      <c r="Q1127" s="7" t="s">
        <v>2480</v>
      </c>
      <c r="R1127" s="7">
        <v>29000</v>
      </c>
      <c r="S1127" s="7" t="s">
        <v>94</v>
      </c>
      <c r="T1127" s="7" t="s">
        <v>1406</v>
      </c>
      <c r="AE1127" s="7">
        <v>0</v>
      </c>
      <c r="AF1127" s="7">
        <v>0</v>
      </c>
      <c r="AG1127" s="7">
        <v>0</v>
      </c>
      <c r="AH1127" s="7">
        <v>1</v>
      </c>
      <c r="AI1127" s="7">
        <v>0</v>
      </c>
      <c r="AJ1127" s="7">
        <v>0</v>
      </c>
      <c r="AK1127" s="7">
        <v>0</v>
      </c>
      <c r="AL1127" s="7">
        <v>1</v>
      </c>
      <c r="AM1127" s="7">
        <v>0</v>
      </c>
      <c r="AN1127" s="7" t="s">
        <v>120</v>
      </c>
      <c r="AO1127" s="7">
        <v>4</v>
      </c>
      <c r="AP1127" s="7">
        <v>58000</v>
      </c>
      <c r="AQ1127" s="7">
        <v>29000</v>
      </c>
      <c r="AT1127" s="7" t="s">
        <v>206</v>
      </c>
      <c r="AU1127" s="7">
        <v>1770</v>
      </c>
      <c r="AV1127" s="7">
        <v>0</v>
      </c>
      <c r="AW1127" s="7">
        <v>0</v>
      </c>
      <c r="AX1127" s="7">
        <v>0</v>
      </c>
      <c r="AY1127" s="7">
        <v>0</v>
      </c>
    </row>
    <row r="1128" spans="1:51" ht="13.5" customHeight="1" x14ac:dyDescent="0.25">
      <c r="A1128" s="7" t="s">
        <v>2481</v>
      </c>
      <c r="B1128" s="8"/>
      <c r="C1128" s="8"/>
      <c r="D1128" s="7" t="s">
        <v>83</v>
      </c>
      <c r="E1128" s="7" t="s">
        <v>126</v>
      </c>
      <c r="F1128" s="7" t="s">
        <v>84</v>
      </c>
      <c r="G1128" s="8"/>
      <c r="H1128" s="8"/>
      <c r="I1128" s="8"/>
      <c r="J1128" s="8"/>
      <c r="K1128" s="8"/>
      <c r="L1128" s="8"/>
      <c r="M1128" s="8"/>
      <c r="N1128" s="7">
        <v>5</v>
      </c>
      <c r="O1128" s="7" t="s">
        <v>381</v>
      </c>
      <c r="P1128" s="7">
        <v>3</v>
      </c>
      <c r="Q1128" s="7" t="s">
        <v>2482</v>
      </c>
      <c r="R1128" s="7">
        <v>6000</v>
      </c>
      <c r="S1128" s="7" t="s">
        <v>94</v>
      </c>
      <c r="T1128" s="7" t="s">
        <v>1406</v>
      </c>
      <c r="AE1128" s="7">
        <v>0</v>
      </c>
      <c r="AF1128" s="7">
        <v>0</v>
      </c>
      <c r="AG1128" s="7">
        <v>0</v>
      </c>
      <c r="AH1128" s="7">
        <v>1</v>
      </c>
      <c r="AI1128" s="7">
        <v>0</v>
      </c>
      <c r="AJ1128" s="7">
        <v>0</v>
      </c>
      <c r="AK1128" s="7">
        <v>0</v>
      </c>
      <c r="AL1128" s="7">
        <v>1</v>
      </c>
      <c r="AM1128" s="7">
        <v>0</v>
      </c>
      <c r="AN1128" s="7" t="s">
        <v>83</v>
      </c>
      <c r="AO1128" s="7">
        <v>3</v>
      </c>
      <c r="AP1128" s="7">
        <v>12000</v>
      </c>
      <c r="AQ1128" s="7">
        <v>6000</v>
      </c>
      <c r="AT1128" s="7" t="s">
        <v>206</v>
      </c>
      <c r="AU1128" s="7">
        <v>1771</v>
      </c>
      <c r="AV1128" s="7">
        <v>0</v>
      </c>
      <c r="AW1128" s="7">
        <v>0</v>
      </c>
      <c r="AX1128" s="7">
        <v>0</v>
      </c>
      <c r="AY1128" s="7">
        <v>0</v>
      </c>
    </row>
    <row r="1129" spans="1:51" ht="13.5" customHeight="1" x14ac:dyDescent="0.25">
      <c r="A1129" s="7" t="s">
        <v>2483</v>
      </c>
      <c r="B1129" s="8"/>
      <c r="C1129" s="8"/>
      <c r="D1129" s="7" t="s">
        <v>83</v>
      </c>
      <c r="E1129" s="7" t="s">
        <v>99</v>
      </c>
      <c r="F1129" s="8"/>
      <c r="G1129" s="8"/>
      <c r="H1129" s="8"/>
      <c r="I1129" s="8"/>
      <c r="J1129" s="8"/>
      <c r="K1129" s="8"/>
      <c r="L1129" s="8"/>
      <c r="M1129" s="8"/>
      <c r="N1129" s="7">
        <v>3</v>
      </c>
      <c r="O1129" s="7" t="s">
        <v>381</v>
      </c>
      <c r="P1129" s="7">
        <v>1</v>
      </c>
      <c r="Q1129" s="7" t="s">
        <v>2484</v>
      </c>
      <c r="R1129" s="7">
        <v>3000</v>
      </c>
      <c r="S1129" s="7" t="s">
        <v>94</v>
      </c>
      <c r="T1129" s="7" t="s">
        <v>1406</v>
      </c>
      <c r="AE1129" s="7">
        <v>0</v>
      </c>
      <c r="AF1129" s="7">
        <v>0</v>
      </c>
      <c r="AG1129" s="7">
        <v>0</v>
      </c>
      <c r="AH1129" s="7">
        <v>0</v>
      </c>
      <c r="AI1129" s="7">
        <v>1</v>
      </c>
      <c r="AJ1129" s="7">
        <v>0</v>
      </c>
      <c r="AK1129" s="7">
        <v>0</v>
      </c>
      <c r="AL1129" s="7">
        <v>0</v>
      </c>
      <c r="AM1129" s="7">
        <v>0</v>
      </c>
      <c r="AN1129" s="7" t="s">
        <v>83</v>
      </c>
      <c r="AO1129" s="7">
        <v>1</v>
      </c>
      <c r="AP1129" s="7">
        <v>6000</v>
      </c>
      <c r="AQ1129" s="7">
        <v>3000</v>
      </c>
      <c r="AT1129" s="7" t="s">
        <v>206</v>
      </c>
      <c r="AU1129" s="7">
        <v>1772</v>
      </c>
      <c r="AV1129" s="7">
        <v>0</v>
      </c>
      <c r="AW1129" s="7">
        <v>0</v>
      </c>
      <c r="AX1129" s="7">
        <v>0</v>
      </c>
      <c r="AY1129" s="7">
        <v>0</v>
      </c>
    </row>
    <row r="1130" spans="1:51" ht="13.5" customHeight="1" x14ac:dyDescent="0.25">
      <c r="A1130" s="7" t="s">
        <v>2485</v>
      </c>
      <c r="B1130" s="8"/>
      <c r="C1130" s="8"/>
      <c r="D1130" s="7" t="s">
        <v>83</v>
      </c>
      <c r="E1130" s="7" t="s">
        <v>92</v>
      </c>
      <c r="F1130" s="8"/>
      <c r="G1130" s="8"/>
      <c r="H1130" s="8"/>
      <c r="I1130" s="8"/>
      <c r="J1130" s="8"/>
      <c r="K1130" s="8"/>
      <c r="L1130" s="8"/>
      <c r="M1130" s="8"/>
      <c r="N1130" s="7">
        <v>5</v>
      </c>
      <c r="O1130" s="7" t="s">
        <v>381</v>
      </c>
      <c r="P1130" s="7" t="s">
        <v>107</v>
      </c>
      <c r="Q1130" s="7" t="s">
        <v>2486</v>
      </c>
      <c r="R1130" s="7">
        <v>500</v>
      </c>
      <c r="S1130" s="7" t="s">
        <v>94</v>
      </c>
      <c r="T1130" s="7" t="s">
        <v>1406</v>
      </c>
      <c r="AE1130" s="7">
        <v>0</v>
      </c>
      <c r="AF1130" s="7">
        <v>0</v>
      </c>
      <c r="AG1130" s="7">
        <v>0</v>
      </c>
      <c r="AH1130" s="7">
        <v>0</v>
      </c>
      <c r="AI1130" s="7">
        <v>0</v>
      </c>
      <c r="AJ1130" s="7">
        <v>0</v>
      </c>
      <c r="AK1130" s="7">
        <v>0</v>
      </c>
      <c r="AL1130" s="7">
        <v>0</v>
      </c>
      <c r="AM1130" s="7">
        <v>1</v>
      </c>
      <c r="AN1130" s="7" t="s">
        <v>83</v>
      </c>
      <c r="AO1130" s="7">
        <v>0</v>
      </c>
      <c r="AP1130" s="7">
        <v>1000</v>
      </c>
      <c r="AQ1130" s="7">
        <v>500</v>
      </c>
      <c r="AT1130" s="7" t="s">
        <v>206</v>
      </c>
      <c r="AU1130" s="7">
        <v>1773</v>
      </c>
      <c r="AV1130" s="7">
        <v>0</v>
      </c>
      <c r="AW1130" s="7">
        <v>0</v>
      </c>
      <c r="AX1130" s="7">
        <v>0</v>
      </c>
      <c r="AY1130" s="7">
        <v>0</v>
      </c>
    </row>
    <row r="1131" spans="1:51" ht="13.5" customHeight="1" x14ac:dyDescent="0.25">
      <c r="A1131" s="7" t="s">
        <v>2487</v>
      </c>
      <c r="B1131" s="8"/>
      <c r="C1131" s="8"/>
      <c r="D1131" s="7" t="s">
        <v>83</v>
      </c>
      <c r="E1131" s="7" t="s">
        <v>129</v>
      </c>
      <c r="F1131" s="8"/>
      <c r="G1131" s="8"/>
      <c r="H1131" s="8"/>
      <c r="I1131" s="8"/>
      <c r="J1131" s="8"/>
      <c r="K1131" s="8"/>
      <c r="L1131" s="8"/>
      <c r="M1131" s="8"/>
      <c r="N1131" s="7">
        <v>5</v>
      </c>
      <c r="O1131" s="7" t="s">
        <v>381</v>
      </c>
      <c r="P1131" s="7">
        <v>5</v>
      </c>
      <c r="Q1131" s="7" t="s">
        <v>636</v>
      </c>
      <c r="R1131" s="7">
        <v>3500</v>
      </c>
      <c r="S1131" s="7" t="s">
        <v>94</v>
      </c>
      <c r="T1131" s="7" t="s">
        <v>1406</v>
      </c>
      <c r="AE1131" s="7">
        <v>0</v>
      </c>
      <c r="AF1131" s="7">
        <v>0</v>
      </c>
      <c r="AG1131" s="7">
        <v>0</v>
      </c>
      <c r="AH1131" s="7">
        <v>0</v>
      </c>
      <c r="AI1131" s="7">
        <v>0</v>
      </c>
      <c r="AJ1131" s="7">
        <v>1</v>
      </c>
      <c r="AK1131" s="7">
        <v>0</v>
      </c>
      <c r="AL1131" s="7">
        <v>0</v>
      </c>
      <c r="AM1131" s="7">
        <v>0</v>
      </c>
      <c r="AN1131" s="7" t="s">
        <v>83</v>
      </c>
      <c r="AO1131" s="7">
        <v>5</v>
      </c>
      <c r="AP1131" s="7">
        <v>7000</v>
      </c>
      <c r="AQ1131" s="7">
        <v>3500</v>
      </c>
      <c r="AT1131" s="7" t="s">
        <v>206</v>
      </c>
      <c r="AU1131" s="7">
        <v>1774</v>
      </c>
      <c r="AV1131" s="7">
        <v>0</v>
      </c>
      <c r="AW1131" s="7">
        <v>0</v>
      </c>
      <c r="AX1131" s="7">
        <v>0</v>
      </c>
      <c r="AY1131" s="7">
        <v>0</v>
      </c>
    </row>
    <row r="1132" spans="1:51" ht="13.5" customHeight="1" x14ac:dyDescent="0.25">
      <c r="A1132" s="7" t="s">
        <v>2488</v>
      </c>
      <c r="B1132" s="8"/>
      <c r="C1132" s="8"/>
      <c r="D1132" s="7" t="s">
        <v>91</v>
      </c>
      <c r="E1132" s="7" t="s">
        <v>116</v>
      </c>
      <c r="F1132" s="8"/>
      <c r="G1132" s="8"/>
      <c r="H1132" s="8"/>
      <c r="I1132" s="8"/>
      <c r="J1132" s="8"/>
      <c r="K1132" s="8"/>
      <c r="L1132" s="8"/>
      <c r="M1132" s="8"/>
      <c r="N1132" s="7">
        <v>9</v>
      </c>
      <c r="O1132" s="7" t="s">
        <v>381</v>
      </c>
      <c r="P1132" s="7">
        <v>1</v>
      </c>
      <c r="Q1132" s="7" t="s">
        <v>2489</v>
      </c>
      <c r="R1132" s="7">
        <v>2000</v>
      </c>
      <c r="S1132" s="7" t="s">
        <v>94</v>
      </c>
      <c r="T1132" s="7" t="s">
        <v>1406</v>
      </c>
      <c r="AE1132" s="7">
        <v>0</v>
      </c>
      <c r="AF1132" s="7">
        <v>0</v>
      </c>
      <c r="AG1132" s="7">
        <v>1</v>
      </c>
      <c r="AH1132" s="7">
        <v>0</v>
      </c>
      <c r="AI1132" s="7">
        <v>0</v>
      </c>
      <c r="AJ1132" s="7">
        <v>0</v>
      </c>
      <c r="AK1132" s="7">
        <v>0</v>
      </c>
      <c r="AL1132" s="7">
        <v>0</v>
      </c>
      <c r="AM1132" s="7">
        <v>0</v>
      </c>
      <c r="AN1132" s="7" t="s">
        <v>91</v>
      </c>
      <c r="AO1132" s="7">
        <v>1</v>
      </c>
      <c r="AP1132" s="7">
        <v>4000</v>
      </c>
      <c r="AQ1132" s="7">
        <v>2000</v>
      </c>
      <c r="AT1132" s="7" t="s">
        <v>206</v>
      </c>
      <c r="AU1132" s="7">
        <v>1775</v>
      </c>
      <c r="AV1132" s="7">
        <v>0</v>
      </c>
      <c r="AW1132" s="7">
        <v>0</v>
      </c>
      <c r="AX1132" s="7">
        <v>0</v>
      </c>
      <c r="AY1132" s="7">
        <v>0</v>
      </c>
    </row>
    <row r="1133" spans="1:51" ht="13.5" customHeight="1" x14ac:dyDescent="0.25">
      <c r="A1133" s="7" t="s">
        <v>2490</v>
      </c>
      <c r="B1133" s="8"/>
      <c r="C1133" s="8"/>
      <c r="D1133" s="7" t="s">
        <v>91</v>
      </c>
      <c r="E1133" s="7" t="s">
        <v>157</v>
      </c>
      <c r="F1133" s="8"/>
      <c r="G1133" s="8"/>
      <c r="H1133" s="8"/>
      <c r="I1133" s="8"/>
      <c r="J1133" s="8"/>
      <c r="K1133" s="8"/>
      <c r="L1133" s="8"/>
      <c r="M1133" s="8"/>
      <c r="N1133" s="7">
        <v>10</v>
      </c>
      <c r="O1133" s="7" t="s">
        <v>381</v>
      </c>
      <c r="P1133" s="7">
        <v>1</v>
      </c>
      <c r="Q1133" s="7" t="s">
        <v>878</v>
      </c>
      <c r="R1133" s="7">
        <v>4000</v>
      </c>
      <c r="S1133" s="7" t="s">
        <v>94</v>
      </c>
      <c r="T1133" s="7" t="s">
        <v>1406</v>
      </c>
      <c r="AE1133" s="7">
        <v>0</v>
      </c>
      <c r="AF1133" s="7">
        <v>0</v>
      </c>
      <c r="AG1133" s="7">
        <v>0</v>
      </c>
      <c r="AH1133" s="7">
        <v>0</v>
      </c>
      <c r="AI1133" s="7">
        <v>0</v>
      </c>
      <c r="AJ1133" s="7">
        <v>0</v>
      </c>
      <c r="AK1133" s="7">
        <v>1</v>
      </c>
      <c r="AL1133" s="7">
        <v>0</v>
      </c>
      <c r="AM1133" s="7">
        <v>0</v>
      </c>
      <c r="AN1133" s="7" t="s">
        <v>91</v>
      </c>
      <c r="AO1133" s="7">
        <v>1</v>
      </c>
      <c r="AP1133" s="7">
        <v>8000</v>
      </c>
      <c r="AQ1133" s="7">
        <v>4000</v>
      </c>
      <c r="AT1133" s="7" t="s">
        <v>206</v>
      </c>
      <c r="AU1133" s="7">
        <v>1776</v>
      </c>
      <c r="AV1133" s="7">
        <v>0</v>
      </c>
      <c r="AW1133" s="7">
        <v>0</v>
      </c>
      <c r="AX1133" s="7">
        <v>0</v>
      </c>
      <c r="AY1133" s="7">
        <v>0</v>
      </c>
    </row>
    <row r="1134" spans="1:51" ht="13.5" customHeight="1" x14ac:dyDescent="0.25">
      <c r="A1134" s="7" t="s">
        <v>2491</v>
      </c>
      <c r="B1134" s="8"/>
      <c r="C1134" s="8"/>
      <c r="D1134" s="7" t="s">
        <v>91</v>
      </c>
      <c r="E1134" s="7" t="s">
        <v>92</v>
      </c>
      <c r="F1134" s="8"/>
      <c r="G1134" s="8"/>
      <c r="H1134" s="8"/>
      <c r="I1134" s="8"/>
      <c r="J1134" s="8"/>
      <c r="K1134" s="8"/>
      <c r="L1134" s="8"/>
      <c r="M1134" s="8"/>
      <c r="N1134" s="7">
        <v>7</v>
      </c>
      <c r="O1134" s="7" t="s">
        <v>381</v>
      </c>
      <c r="P1134" s="7">
        <v>5</v>
      </c>
      <c r="Q1134" s="7" t="s">
        <v>2492</v>
      </c>
      <c r="R1134" s="7">
        <v>2500</v>
      </c>
      <c r="S1134" s="7" t="s">
        <v>94</v>
      </c>
      <c r="T1134" s="7" t="s">
        <v>1406</v>
      </c>
      <c r="AE1134" s="7">
        <v>0</v>
      </c>
      <c r="AF1134" s="7">
        <v>0</v>
      </c>
      <c r="AG1134" s="7">
        <v>0</v>
      </c>
      <c r="AH1134" s="7">
        <v>0</v>
      </c>
      <c r="AI1134" s="7">
        <v>0</v>
      </c>
      <c r="AJ1134" s="7">
        <v>0</v>
      </c>
      <c r="AK1134" s="7">
        <v>0</v>
      </c>
      <c r="AL1134" s="7">
        <v>0</v>
      </c>
      <c r="AM1134" s="7">
        <v>1</v>
      </c>
      <c r="AN1134" s="7" t="s">
        <v>91</v>
      </c>
      <c r="AO1134" s="7">
        <v>5</v>
      </c>
      <c r="AP1134" s="7">
        <v>5000</v>
      </c>
      <c r="AQ1134" s="7">
        <v>2500</v>
      </c>
      <c r="AT1134" s="7" t="s">
        <v>206</v>
      </c>
      <c r="AU1134" s="7">
        <v>1777</v>
      </c>
      <c r="AV1134" s="7">
        <v>0</v>
      </c>
      <c r="AW1134" s="7">
        <v>0</v>
      </c>
      <c r="AX1134" s="7">
        <v>0</v>
      </c>
      <c r="AY1134" s="7">
        <v>0</v>
      </c>
    </row>
    <row r="1135" spans="1:51" ht="13.5" customHeight="1" x14ac:dyDescent="0.25">
      <c r="A1135" s="7" t="s">
        <v>2493</v>
      </c>
      <c r="B1135" s="8"/>
      <c r="C1135" s="8"/>
      <c r="D1135" s="7" t="s">
        <v>91</v>
      </c>
      <c r="E1135" s="7" t="s">
        <v>116</v>
      </c>
      <c r="F1135" s="7" t="s">
        <v>92</v>
      </c>
      <c r="G1135" s="8"/>
      <c r="H1135" s="8"/>
      <c r="I1135" s="8"/>
      <c r="J1135" s="8"/>
      <c r="K1135" s="8"/>
      <c r="L1135" s="8"/>
      <c r="M1135" s="8"/>
      <c r="N1135" s="7">
        <v>8</v>
      </c>
      <c r="O1135" s="7" t="s">
        <v>381</v>
      </c>
      <c r="P1135" s="7">
        <v>2</v>
      </c>
      <c r="Q1135" s="7" t="s">
        <v>2494</v>
      </c>
      <c r="R1135" s="7">
        <v>4000</v>
      </c>
      <c r="S1135" s="7" t="s">
        <v>94</v>
      </c>
      <c r="T1135" s="7" t="s">
        <v>1406</v>
      </c>
      <c r="AE1135" s="7">
        <v>0</v>
      </c>
      <c r="AF1135" s="7">
        <v>0</v>
      </c>
      <c r="AG1135" s="7">
        <v>1</v>
      </c>
      <c r="AH1135" s="7">
        <v>0</v>
      </c>
      <c r="AI1135" s="7">
        <v>0</v>
      </c>
      <c r="AJ1135" s="7">
        <v>0</v>
      </c>
      <c r="AK1135" s="7">
        <v>0</v>
      </c>
      <c r="AL1135" s="7">
        <v>0</v>
      </c>
      <c r="AM1135" s="7">
        <v>1</v>
      </c>
      <c r="AN1135" s="7" t="s">
        <v>91</v>
      </c>
      <c r="AO1135" s="7">
        <v>2</v>
      </c>
      <c r="AP1135" s="7">
        <v>8000</v>
      </c>
      <c r="AQ1135" s="7">
        <v>4000</v>
      </c>
      <c r="AT1135" s="7" t="s">
        <v>206</v>
      </c>
      <c r="AU1135" s="7">
        <v>1778</v>
      </c>
      <c r="AV1135" s="7">
        <v>0</v>
      </c>
      <c r="AW1135" s="7">
        <v>0</v>
      </c>
      <c r="AX1135" s="7">
        <v>0</v>
      </c>
      <c r="AY1135" s="7">
        <v>0</v>
      </c>
    </row>
    <row r="1136" spans="1:51" ht="13.5" customHeight="1" x14ac:dyDescent="0.25">
      <c r="A1136" s="7" t="s">
        <v>2495</v>
      </c>
      <c r="B1136" s="8"/>
      <c r="C1136" s="8"/>
      <c r="D1136" s="7" t="s">
        <v>91</v>
      </c>
      <c r="E1136" s="7" t="s">
        <v>84</v>
      </c>
      <c r="F1136" s="8"/>
      <c r="G1136" s="8"/>
      <c r="H1136" s="8"/>
      <c r="I1136" s="8"/>
      <c r="J1136" s="8"/>
      <c r="K1136" s="8"/>
      <c r="L1136" s="8"/>
      <c r="M1136" s="8"/>
      <c r="N1136" s="7">
        <v>5</v>
      </c>
      <c r="O1136" s="7" t="s">
        <v>381</v>
      </c>
      <c r="P1136" s="7" t="s">
        <v>107</v>
      </c>
      <c r="Q1136" s="7" t="s">
        <v>2496</v>
      </c>
      <c r="R1136" s="7">
        <v>13000</v>
      </c>
      <c r="S1136" s="7" t="s">
        <v>94</v>
      </c>
      <c r="T1136" s="7" t="s">
        <v>1406</v>
      </c>
      <c r="AE1136" s="7">
        <v>0</v>
      </c>
      <c r="AF1136" s="7">
        <v>0</v>
      </c>
      <c r="AG1136" s="7">
        <v>0</v>
      </c>
      <c r="AH1136" s="7">
        <v>0</v>
      </c>
      <c r="AI1136" s="7">
        <v>0</v>
      </c>
      <c r="AJ1136" s="7">
        <v>0</v>
      </c>
      <c r="AK1136" s="7">
        <v>0</v>
      </c>
      <c r="AL1136" s="7">
        <v>1</v>
      </c>
      <c r="AM1136" s="7">
        <v>0</v>
      </c>
      <c r="AN1136" s="7" t="s">
        <v>91</v>
      </c>
      <c r="AO1136" s="7">
        <v>0</v>
      </c>
      <c r="AP1136" s="7">
        <v>26000</v>
      </c>
      <c r="AQ1136" s="7">
        <v>13000</v>
      </c>
      <c r="AT1136" s="7" t="s">
        <v>206</v>
      </c>
      <c r="AU1136" s="7">
        <v>1779</v>
      </c>
      <c r="AV1136" s="7">
        <v>0</v>
      </c>
      <c r="AW1136" s="7">
        <v>0</v>
      </c>
      <c r="AX1136" s="7">
        <v>0</v>
      </c>
      <c r="AY1136" s="7">
        <v>0</v>
      </c>
    </row>
    <row r="1137" spans="1:51" ht="13.5" customHeight="1" x14ac:dyDescent="0.25">
      <c r="A1137" s="7" t="s">
        <v>2497</v>
      </c>
      <c r="B1137" s="8"/>
      <c r="C1137" s="8"/>
      <c r="D1137" s="7" t="s">
        <v>83</v>
      </c>
      <c r="E1137" s="7" t="s">
        <v>116</v>
      </c>
      <c r="F1137" s="8"/>
      <c r="G1137" s="8"/>
      <c r="H1137" s="8"/>
      <c r="I1137" s="8"/>
      <c r="J1137" s="8"/>
      <c r="K1137" s="8"/>
      <c r="L1137" s="8"/>
      <c r="M1137" s="8"/>
      <c r="N1137" s="7">
        <v>3</v>
      </c>
      <c r="O1137" s="7" t="s">
        <v>381</v>
      </c>
      <c r="P1137" s="7">
        <v>1</v>
      </c>
      <c r="Q1137" s="7" t="s">
        <v>2498</v>
      </c>
      <c r="R1137" s="7">
        <v>2500</v>
      </c>
      <c r="S1137" s="7" t="s">
        <v>94</v>
      </c>
      <c r="T1137" s="7" t="s">
        <v>1406</v>
      </c>
      <c r="AE1137" s="7">
        <v>0</v>
      </c>
      <c r="AF1137" s="7">
        <v>0</v>
      </c>
      <c r="AG1137" s="7">
        <v>1</v>
      </c>
      <c r="AH1137" s="7">
        <v>0</v>
      </c>
      <c r="AI1137" s="7">
        <v>0</v>
      </c>
      <c r="AJ1137" s="7">
        <v>0</v>
      </c>
      <c r="AK1137" s="7">
        <v>0</v>
      </c>
      <c r="AL1137" s="7">
        <v>0</v>
      </c>
      <c r="AM1137" s="7">
        <v>0</v>
      </c>
      <c r="AN1137" s="7" t="s">
        <v>83</v>
      </c>
      <c r="AO1137" s="7">
        <v>1</v>
      </c>
      <c r="AP1137" s="7">
        <v>5000</v>
      </c>
      <c r="AQ1137" s="7">
        <v>2500</v>
      </c>
      <c r="AT1137" s="7" t="s">
        <v>206</v>
      </c>
      <c r="AU1137" s="7">
        <v>1780</v>
      </c>
      <c r="AV1137" s="7">
        <v>0</v>
      </c>
      <c r="AW1137" s="7">
        <v>0</v>
      </c>
      <c r="AX1137" s="7">
        <v>0</v>
      </c>
      <c r="AY1137" s="7">
        <v>0</v>
      </c>
    </row>
    <row r="1138" spans="1:51" ht="13.5" customHeight="1" x14ac:dyDescent="0.25">
      <c r="A1138" s="7" t="s">
        <v>2499</v>
      </c>
      <c r="B1138" s="8"/>
      <c r="C1138" s="8"/>
      <c r="D1138" s="7" t="s">
        <v>83</v>
      </c>
      <c r="E1138" s="7" t="s">
        <v>157</v>
      </c>
      <c r="F1138" s="8"/>
      <c r="G1138" s="8"/>
      <c r="H1138" s="8"/>
      <c r="I1138" s="8"/>
      <c r="J1138" s="8"/>
      <c r="K1138" s="8"/>
      <c r="L1138" s="8"/>
      <c r="M1138" s="8"/>
      <c r="N1138" s="7">
        <v>3</v>
      </c>
      <c r="O1138" s="7" t="s">
        <v>381</v>
      </c>
      <c r="P1138" s="7">
        <v>2</v>
      </c>
      <c r="Q1138" s="7" t="s">
        <v>2500</v>
      </c>
      <c r="R1138" s="7">
        <v>3000</v>
      </c>
      <c r="S1138" s="7" t="s">
        <v>94</v>
      </c>
      <c r="T1138" s="7" t="s">
        <v>1406</v>
      </c>
      <c r="AE1138" s="7">
        <v>0</v>
      </c>
      <c r="AF1138" s="7">
        <v>0</v>
      </c>
      <c r="AG1138" s="7">
        <v>0</v>
      </c>
      <c r="AH1138" s="7">
        <v>0</v>
      </c>
      <c r="AI1138" s="7">
        <v>0</v>
      </c>
      <c r="AJ1138" s="7">
        <v>0</v>
      </c>
      <c r="AK1138" s="7">
        <v>1</v>
      </c>
      <c r="AL1138" s="7">
        <v>0</v>
      </c>
      <c r="AM1138" s="7">
        <v>0</v>
      </c>
      <c r="AN1138" s="7" t="s">
        <v>83</v>
      </c>
      <c r="AO1138" s="7">
        <v>2</v>
      </c>
      <c r="AP1138" s="7">
        <v>6000</v>
      </c>
      <c r="AQ1138" s="7">
        <v>3000</v>
      </c>
      <c r="AT1138" s="7" t="s">
        <v>206</v>
      </c>
      <c r="AU1138" s="7">
        <v>1781</v>
      </c>
      <c r="AV1138" s="7">
        <v>0</v>
      </c>
      <c r="AW1138" s="7">
        <v>0</v>
      </c>
      <c r="AX1138" s="7">
        <v>0</v>
      </c>
      <c r="AY1138" s="7">
        <v>0</v>
      </c>
    </row>
    <row r="1139" spans="1:51" ht="13.5" customHeight="1" x14ac:dyDescent="0.25">
      <c r="A1139" s="7" t="s">
        <v>2501</v>
      </c>
      <c r="B1139" s="8"/>
      <c r="C1139" s="8"/>
      <c r="D1139" s="7" t="s">
        <v>91</v>
      </c>
      <c r="E1139" s="7" t="s">
        <v>116</v>
      </c>
      <c r="F1139" s="7" t="s">
        <v>92</v>
      </c>
      <c r="G1139" s="8"/>
      <c r="H1139" s="8"/>
      <c r="I1139" s="8"/>
      <c r="J1139" s="8"/>
      <c r="K1139" s="8"/>
      <c r="L1139" s="8"/>
      <c r="M1139" s="8"/>
      <c r="N1139" s="7">
        <v>7</v>
      </c>
      <c r="O1139" s="7" t="s">
        <v>381</v>
      </c>
      <c r="P1139" s="7" t="s">
        <v>107</v>
      </c>
      <c r="Q1139" s="7" t="s">
        <v>2502</v>
      </c>
      <c r="R1139" s="7">
        <v>5000</v>
      </c>
      <c r="S1139" s="7" t="s">
        <v>94</v>
      </c>
      <c r="T1139" s="7" t="s">
        <v>1406</v>
      </c>
      <c r="AE1139" s="7">
        <v>0</v>
      </c>
      <c r="AF1139" s="7">
        <v>0</v>
      </c>
      <c r="AG1139" s="7">
        <v>1</v>
      </c>
      <c r="AH1139" s="7">
        <v>0</v>
      </c>
      <c r="AI1139" s="7">
        <v>0</v>
      </c>
      <c r="AJ1139" s="7">
        <v>0</v>
      </c>
      <c r="AK1139" s="7">
        <v>0</v>
      </c>
      <c r="AL1139" s="7">
        <v>0</v>
      </c>
      <c r="AM1139" s="7">
        <v>1</v>
      </c>
      <c r="AN1139" s="7" t="s">
        <v>91</v>
      </c>
      <c r="AO1139" s="7">
        <v>0</v>
      </c>
      <c r="AP1139" s="7">
        <v>10000</v>
      </c>
      <c r="AQ1139" s="7">
        <v>5000</v>
      </c>
      <c r="AT1139" s="7" t="s">
        <v>206</v>
      </c>
      <c r="AU1139" s="7">
        <v>1782</v>
      </c>
      <c r="AV1139" s="7">
        <v>0</v>
      </c>
      <c r="AW1139" s="7">
        <v>0</v>
      </c>
      <c r="AX1139" s="7">
        <v>0</v>
      </c>
      <c r="AY1139" s="7">
        <v>0</v>
      </c>
    </row>
    <row r="1140" spans="1:51" ht="13.5" customHeight="1" x14ac:dyDescent="0.25">
      <c r="A1140" s="7" t="s">
        <v>2503</v>
      </c>
      <c r="B1140" s="8"/>
      <c r="C1140" s="8"/>
      <c r="D1140" s="7" t="s">
        <v>83</v>
      </c>
      <c r="E1140" s="7" t="s">
        <v>126</v>
      </c>
      <c r="F1140" s="7" t="s">
        <v>92</v>
      </c>
      <c r="G1140" s="8"/>
      <c r="H1140" s="8"/>
      <c r="I1140" s="8"/>
      <c r="J1140" s="8"/>
      <c r="K1140" s="8"/>
      <c r="L1140" s="8"/>
      <c r="M1140" s="8"/>
      <c r="N1140" s="7">
        <v>4</v>
      </c>
      <c r="O1140" s="7" t="s">
        <v>381</v>
      </c>
      <c r="P1140" s="7" t="s">
        <v>107</v>
      </c>
      <c r="Q1140" s="7" t="s">
        <v>2504</v>
      </c>
      <c r="R1140" s="7">
        <v>2600</v>
      </c>
      <c r="S1140" s="7" t="s">
        <v>94</v>
      </c>
      <c r="T1140" s="7" t="s">
        <v>1406</v>
      </c>
      <c r="AE1140" s="7">
        <v>0</v>
      </c>
      <c r="AF1140" s="7">
        <v>0</v>
      </c>
      <c r="AG1140" s="7">
        <v>0</v>
      </c>
      <c r="AH1140" s="7">
        <v>1</v>
      </c>
      <c r="AI1140" s="7">
        <v>0</v>
      </c>
      <c r="AJ1140" s="7">
        <v>0</v>
      </c>
      <c r="AK1140" s="7">
        <v>0</v>
      </c>
      <c r="AL1140" s="7">
        <v>0</v>
      </c>
      <c r="AM1140" s="7">
        <v>1</v>
      </c>
      <c r="AN1140" s="7" t="s">
        <v>83</v>
      </c>
      <c r="AO1140" s="7">
        <v>0</v>
      </c>
      <c r="AP1140" s="7">
        <v>5200</v>
      </c>
      <c r="AQ1140" s="7">
        <v>2600</v>
      </c>
      <c r="AT1140" s="7" t="s">
        <v>206</v>
      </c>
      <c r="AU1140" s="7">
        <v>1783</v>
      </c>
      <c r="AV1140" s="7">
        <v>0</v>
      </c>
      <c r="AW1140" s="7">
        <v>0</v>
      </c>
      <c r="AX1140" s="7">
        <v>0</v>
      </c>
      <c r="AY1140" s="7">
        <v>0</v>
      </c>
    </row>
    <row r="1141" spans="1:51" ht="13.5" customHeight="1" x14ac:dyDescent="0.25">
      <c r="A1141" s="7" t="s">
        <v>2505</v>
      </c>
      <c r="B1141" s="8"/>
      <c r="C1141" s="8"/>
      <c r="D1141" s="7" t="s">
        <v>91</v>
      </c>
      <c r="E1141" s="7" t="s">
        <v>116</v>
      </c>
      <c r="F1141" s="8"/>
      <c r="G1141" s="8"/>
      <c r="H1141" s="8"/>
      <c r="I1141" s="8"/>
      <c r="J1141" s="8"/>
      <c r="K1141" s="8"/>
      <c r="L1141" s="8"/>
      <c r="M1141" s="8"/>
      <c r="N1141" s="7">
        <v>8</v>
      </c>
      <c r="O1141" s="7" t="s">
        <v>381</v>
      </c>
      <c r="P1141" s="7">
        <v>2</v>
      </c>
      <c r="Q1141" s="7" t="s">
        <v>2506</v>
      </c>
      <c r="R1141" s="7">
        <v>10000</v>
      </c>
      <c r="S1141" s="7" t="s">
        <v>94</v>
      </c>
      <c r="T1141" s="7" t="s">
        <v>1406</v>
      </c>
      <c r="AE1141" s="7">
        <v>0</v>
      </c>
      <c r="AF1141" s="7">
        <v>0</v>
      </c>
      <c r="AG1141" s="7">
        <v>1</v>
      </c>
      <c r="AH1141" s="7">
        <v>0</v>
      </c>
      <c r="AI1141" s="7">
        <v>0</v>
      </c>
      <c r="AJ1141" s="7">
        <v>0</v>
      </c>
      <c r="AK1141" s="7">
        <v>0</v>
      </c>
      <c r="AL1141" s="7">
        <v>0</v>
      </c>
      <c r="AM1141" s="7">
        <v>0</v>
      </c>
      <c r="AN1141" s="7" t="s">
        <v>91</v>
      </c>
      <c r="AO1141" s="7">
        <v>2</v>
      </c>
      <c r="AP1141" s="7">
        <v>20000</v>
      </c>
      <c r="AQ1141" s="7">
        <v>10000</v>
      </c>
      <c r="AT1141" s="7" t="s">
        <v>206</v>
      </c>
      <c r="AU1141" s="7">
        <v>1784</v>
      </c>
      <c r="AV1141" s="7">
        <v>0</v>
      </c>
      <c r="AW1141" s="7">
        <v>0</v>
      </c>
      <c r="AX1141" s="7">
        <v>0</v>
      </c>
      <c r="AY1141" s="7">
        <v>0</v>
      </c>
    </row>
    <row r="1142" spans="1:51" ht="13.5" customHeight="1" x14ac:dyDescent="0.25">
      <c r="A1142" s="7" t="s">
        <v>2507</v>
      </c>
      <c r="B1142" s="8"/>
      <c r="C1142" s="8"/>
      <c r="D1142" s="7" t="s">
        <v>83</v>
      </c>
      <c r="E1142" s="7" t="s">
        <v>126</v>
      </c>
      <c r="F1142" s="8"/>
      <c r="G1142" s="8"/>
      <c r="H1142" s="8"/>
      <c r="I1142" s="8"/>
      <c r="J1142" s="8"/>
      <c r="K1142" s="8"/>
      <c r="L1142" s="8"/>
      <c r="M1142" s="8"/>
      <c r="N1142" s="7">
        <v>5</v>
      </c>
      <c r="O1142" s="7" t="s">
        <v>381</v>
      </c>
      <c r="P1142" s="7">
        <v>4</v>
      </c>
      <c r="Q1142" s="7" t="s">
        <v>2508</v>
      </c>
      <c r="R1142" s="7">
        <v>1500</v>
      </c>
      <c r="S1142" s="7" t="s">
        <v>94</v>
      </c>
      <c r="T1142" s="7" t="s">
        <v>1406</v>
      </c>
      <c r="AE1142" s="7">
        <v>0</v>
      </c>
      <c r="AF1142" s="7">
        <v>0</v>
      </c>
      <c r="AG1142" s="7">
        <v>0</v>
      </c>
      <c r="AH1142" s="7">
        <v>1</v>
      </c>
      <c r="AI1142" s="7">
        <v>0</v>
      </c>
      <c r="AJ1142" s="7">
        <v>0</v>
      </c>
      <c r="AK1142" s="7">
        <v>0</v>
      </c>
      <c r="AL1142" s="7">
        <v>0</v>
      </c>
      <c r="AM1142" s="7">
        <v>0</v>
      </c>
      <c r="AN1142" s="7" t="s">
        <v>83</v>
      </c>
      <c r="AO1142" s="7">
        <v>4</v>
      </c>
      <c r="AP1142" s="7">
        <v>3000</v>
      </c>
      <c r="AQ1142" s="7">
        <v>1500</v>
      </c>
      <c r="AT1142" s="7" t="s">
        <v>206</v>
      </c>
      <c r="AU1142" s="7">
        <v>1785</v>
      </c>
      <c r="AV1142" s="7">
        <v>0</v>
      </c>
      <c r="AW1142" s="7">
        <v>0</v>
      </c>
      <c r="AX1142" s="7">
        <v>0</v>
      </c>
      <c r="AY1142" s="7">
        <v>0</v>
      </c>
    </row>
    <row r="1143" spans="1:51" ht="13.5" customHeight="1" x14ac:dyDescent="0.25">
      <c r="A1143" s="7" t="s">
        <v>2509</v>
      </c>
      <c r="B1143" s="8"/>
      <c r="C1143" s="8"/>
      <c r="D1143" s="7" t="s">
        <v>83</v>
      </c>
      <c r="E1143" s="7" t="s">
        <v>84</v>
      </c>
      <c r="F1143" s="8"/>
      <c r="G1143" s="8"/>
      <c r="H1143" s="8"/>
      <c r="I1143" s="8"/>
      <c r="J1143" s="8"/>
      <c r="K1143" s="8"/>
      <c r="L1143" s="8"/>
      <c r="M1143" s="8"/>
      <c r="N1143" s="7">
        <v>3</v>
      </c>
      <c r="O1143" s="7" t="s">
        <v>381</v>
      </c>
      <c r="P1143" s="7">
        <v>2</v>
      </c>
      <c r="Q1143" s="7" t="s">
        <v>2510</v>
      </c>
      <c r="R1143" s="7">
        <v>8000</v>
      </c>
      <c r="S1143" s="7" t="s">
        <v>94</v>
      </c>
      <c r="T1143" s="7" t="s">
        <v>1406</v>
      </c>
      <c r="AE1143" s="7">
        <v>0</v>
      </c>
      <c r="AF1143" s="7">
        <v>0</v>
      </c>
      <c r="AG1143" s="7">
        <v>0</v>
      </c>
      <c r="AH1143" s="7">
        <v>0</v>
      </c>
      <c r="AI1143" s="7">
        <v>0</v>
      </c>
      <c r="AJ1143" s="7">
        <v>0</v>
      </c>
      <c r="AK1143" s="7">
        <v>0</v>
      </c>
      <c r="AL1143" s="7">
        <v>1</v>
      </c>
      <c r="AM1143" s="7">
        <v>0</v>
      </c>
      <c r="AN1143" s="7" t="s">
        <v>83</v>
      </c>
      <c r="AO1143" s="7">
        <v>2</v>
      </c>
      <c r="AP1143" s="7">
        <v>16000</v>
      </c>
      <c r="AQ1143" s="7">
        <v>8000</v>
      </c>
      <c r="AT1143" s="7" t="s">
        <v>206</v>
      </c>
      <c r="AU1143" s="7">
        <v>1786</v>
      </c>
      <c r="AV1143" s="7">
        <v>0</v>
      </c>
      <c r="AW1143" s="7">
        <v>0</v>
      </c>
      <c r="AX1143" s="7">
        <v>0</v>
      </c>
      <c r="AY1143" s="7">
        <v>0</v>
      </c>
    </row>
    <row r="1144" spans="1:51" ht="13.5" customHeight="1" x14ac:dyDescent="0.25">
      <c r="A1144" s="7" t="s">
        <v>2511</v>
      </c>
      <c r="B1144" s="8"/>
      <c r="C1144" s="8"/>
      <c r="D1144" s="7" t="s">
        <v>83</v>
      </c>
      <c r="E1144" s="7" t="s">
        <v>99</v>
      </c>
      <c r="F1144" s="8"/>
      <c r="G1144" s="8"/>
      <c r="H1144" s="8"/>
      <c r="I1144" s="8"/>
      <c r="J1144" s="8"/>
      <c r="K1144" s="8"/>
      <c r="L1144" s="8"/>
      <c r="M1144" s="8"/>
      <c r="N1144" s="7">
        <v>5</v>
      </c>
      <c r="O1144" s="7" t="s">
        <v>381</v>
      </c>
      <c r="P1144" s="7">
        <v>3</v>
      </c>
      <c r="Q1144" s="7" t="s">
        <v>2512</v>
      </c>
      <c r="R1144" s="7">
        <v>3000</v>
      </c>
      <c r="S1144" s="7" t="s">
        <v>94</v>
      </c>
      <c r="T1144" s="7" t="s">
        <v>1406</v>
      </c>
      <c r="AE1144" s="7">
        <v>0</v>
      </c>
      <c r="AF1144" s="7">
        <v>0</v>
      </c>
      <c r="AG1144" s="7">
        <v>0</v>
      </c>
      <c r="AH1144" s="7">
        <v>0</v>
      </c>
      <c r="AI1144" s="7">
        <v>1</v>
      </c>
      <c r="AJ1144" s="7">
        <v>0</v>
      </c>
      <c r="AK1144" s="7">
        <v>0</v>
      </c>
      <c r="AL1144" s="7">
        <v>0</v>
      </c>
      <c r="AM1144" s="7">
        <v>0</v>
      </c>
      <c r="AN1144" s="7" t="s">
        <v>83</v>
      </c>
      <c r="AO1144" s="7">
        <v>3</v>
      </c>
      <c r="AP1144" s="7">
        <v>6000</v>
      </c>
      <c r="AQ1144" s="7">
        <v>3000</v>
      </c>
      <c r="AT1144" s="7" t="s">
        <v>206</v>
      </c>
      <c r="AU1144" s="7">
        <v>1787</v>
      </c>
      <c r="AV1144" s="7">
        <v>0</v>
      </c>
      <c r="AW1144" s="7">
        <v>0</v>
      </c>
      <c r="AX1144" s="7">
        <v>0</v>
      </c>
      <c r="AY1144" s="7">
        <v>0</v>
      </c>
    </row>
    <row r="1145" spans="1:51" ht="13.5" customHeight="1" x14ac:dyDescent="0.25">
      <c r="A1145" s="7" t="s">
        <v>2513</v>
      </c>
      <c r="B1145" s="8"/>
      <c r="C1145" s="8"/>
      <c r="D1145" s="7" t="s">
        <v>91</v>
      </c>
      <c r="E1145" s="7" t="s">
        <v>92</v>
      </c>
      <c r="F1145" s="8"/>
      <c r="G1145" s="8"/>
      <c r="H1145" s="8"/>
      <c r="I1145" s="8"/>
      <c r="J1145" s="8"/>
      <c r="K1145" s="8"/>
      <c r="L1145" s="8"/>
      <c r="M1145" s="8"/>
      <c r="N1145" s="7">
        <v>11</v>
      </c>
      <c r="O1145" s="7" t="s">
        <v>100</v>
      </c>
      <c r="P1145" s="12">
        <v>41643</v>
      </c>
      <c r="Q1145" s="7" t="s">
        <v>2514</v>
      </c>
      <c r="R1145" s="7">
        <v>12500</v>
      </c>
      <c r="S1145" s="7" t="s">
        <v>94</v>
      </c>
      <c r="T1145" s="7" t="s">
        <v>1406</v>
      </c>
      <c r="AE1145" s="7">
        <v>0</v>
      </c>
      <c r="AF1145" s="7">
        <v>0</v>
      </c>
      <c r="AG1145" s="7">
        <v>0</v>
      </c>
      <c r="AH1145" s="7">
        <v>0</v>
      </c>
      <c r="AI1145" s="7">
        <v>0</v>
      </c>
      <c r="AJ1145" s="7">
        <v>0</v>
      </c>
      <c r="AK1145" s="7">
        <v>0</v>
      </c>
      <c r="AL1145" s="7">
        <v>0</v>
      </c>
      <c r="AM1145" s="7">
        <v>1</v>
      </c>
      <c r="AN1145" s="7" t="s">
        <v>91</v>
      </c>
      <c r="AO1145" s="7">
        <v>0.2</v>
      </c>
      <c r="AP1145" s="7">
        <v>25000</v>
      </c>
      <c r="AQ1145" s="7">
        <v>12500</v>
      </c>
      <c r="AT1145" s="7" t="s">
        <v>206</v>
      </c>
      <c r="AU1145" s="7">
        <v>1788</v>
      </c>
      <c r="AV1145" s="7">
        <v>0</v>
      </c>
      <c r="AW1145" s="7">
        <v>0</v>
      </c>
      <c r="AX1145" s="7">
        <v>0</v>
      </c>
      <c r="AY1145" s="7">
        <v>0</v>
      </c>
    </row>
    <row r="1146" spans="1:51" ht="13.5" customHeight="1" x14ac:dyDescent="0.25">
      <c r="A1146" s="7" t="s">
        <v>2515</v>
      </c>
      <c r="B1146" s="8"/>
      <c r="C1146" s="8"/>
      <c r="D1146" s="7" t="s">
        <v>91</v>
      </c>
      <c r="E1146" s="7" t="s">
        <v>92</v>
      </c>
      <c r="F1146" s="8"/>
      <c r="G1146" s="8"/>
      <c r="H1146" s="8"/>
      <c r="I1146" s="8"/>
      <c r="J1146" s="8"/>
      <c r="K1146" s="8"/>
      <c r="L1146" s="8"/>
      <c r="M1146" s="8"/>
      <c r="N1146" s="7">
        <v>9</v>
      </c>
      <c r="O1146" s="7" t="s">
        <v>100</v>
      </c>
      <c r="P1146" s="7">
        <v>2</v>
      </c>
      <c r="Q1146" s="7" t="s">
        <v>2516</v>
      </c>
      <c r="R1146" s="7">
        <v>7500</v>
      </c>
      <c r="S1146" s="7" t="s">
        <v>94</v>
      </c>
      <c r="T1146" s="7" t="s">
        <v>1406</v>
      </c>
      <c r="AE1146" s="7">
        <v>0</v>
      </c>
      <c r="AF1146" s="7">
        <v>0</v>
      </c>
      <c r="AG1146" s="7">
        <v>0</v>
      </c>
      <c r="AH1146" s="7">
        <v>0</v>
      </c>
      <c r="AI1146" s="7">
        <v>0</v>
      </c>
      <c r="AJ1146" s="7">
        <v>0</v>
      </c>
      <c r="AK1146" s="7">
        <v>0</v>
      </c>
      <c r="AL1146" s="7">
        <v>0</v>
      </c>
      <c r="AM1146" s="7">
        <v>1</v>
      </c>
      <c r="AN1146" s="7" t="s">
        <v>91</v>
      </c>
      <c r="AO1146" s="7">
        <v>2</v>
      </c>
      <c r="AP1146" s="7">
        <v>15000</v>
      </c>
      <c r="AQ1146" s="7">
        <v>7500</v>
      </c>
      <c r="AT1146" s="7" t="s">
        <v>206</v>
      </c>
      <c r="AU1146" s="7">
        <v>1789</v>
      </c>
      <c r="AV1146" s="7">
        <v>0</v>
      </c>
      <c r="AW1146" s="7">
        <v>0</v>
      </c>
      <c r="AX1146" s="7">
        <v>0</v>
      </c>
      <c r="AY1146" s="7">
        <v>0</v>
      </c>
    </row>
    <row r="1147" spans="1:51" ht="13.5" customHeight="1" x14ac:dyDescent="0.25">
      <c r="A1147" s="7" t="s">
        <v>2517</v>
      </c>
      <c r="B1147" s="8"/>
      <c r="C1147" s="8"/>
      <c r="D1147" s="7" t="s">
        <v>91</v>
      </c>
      <c r="E1147" s="7" t="s">
        <v>92</v>
      </c>
      <c r="F1147" s="8"/>
      <c r="G1147" s="8"/>
      <c r="H1147" s="8"/>
      <c r="I1147" s="8"/>
      <c r="J1147" s="8"/>
      <c r="K1147" s="8"/>
      <c r="L1147" s="8"/>
      <c r="M1147" s="8"/>
      <c r="N1147" s="7">
        <v>6</v>
      </c>
      <c r="O1147" s="7" t="s">
        <v>100</v>
      </c>
      <c r="P1147" s="7" t="s">
        <v>107</v>
      </c>
      <c r="Q1147" s="7" t="s">
        <v>2518</v>
      </c>
      <c r="R1147" s="7">
        <v>6000</v>
      </c>
      <c r="S1147" s="7" t="s">
        <v>94</v>
      </c>
      <c r="T1147" s="7" t="s">
        <v>1406</v>
      </c>
      <c r="AE1147" s="7">
        <v>0</v>
      </c>
      <c r="AF1147" s="7">
        <v>0</v>
      </c>
      <c r="AG1147" s="7">
        <v>0</v>
      </c>
      <c r="AH1147" s="7">
        <v>0</v>
      </c>
      <c r="AI1147" s="7">
        <v>0</v>
      </c>
      <c r="AJ1147" s="7">
        <v>0</v>
      </c>
      <c r="AK1147" s="7">
        <v>0</v>
      </c>
      <c r="AL1147" s="7">
        <v>0</v>
      </c>
      <c r="AM1147" s="7">
        <v>1</v>
      </c>
      <c r="AN1147" s="7" t="s">
        <v>91</v>
      </c>
      <c r="AO1147" s="7">
        <v>0</v>
      </c>
      <c r="AP1147" s="7">
        <v>12000</v>
      </c>
      <c r="AQ1147" s="7">
        <v>6000</v>
      </c>
      <c r="AT1147" s="7" t="s">
        <v>206</v>
      </c>
      <c r="AU1147" s="7">
        <v>1790</v>
      </c>
      <c r="AV1147" s="7">
        <v>0</v>
      </c>
      <c r="AW1147" s="7">
        <v>0</v>
      </c>
      <c r="AX1147" s="7">
        <v>0</v>
      </c>
      <c r="AY1147" s="7">
        <v>0</v>
      </c>
    </row>
    <row r="1148" spans="1:51" ht="13.5" customHeight="1" x14ac:dyDescent="0.25">
      <c r="A1148" s="7" t="s">
        <v>2519</v>
      </c>
      <c r="B1148" s="8"/>
      <c r="C1148" s="8"/>
      <c r="D1148" s="7" t="s">
        <v>91</v>
      </c>
      <c r="E1148" s="7" t="s">
        <v>92</v>
      </c>
      <c r="F1148" s="8"/>
      <c r="G1148" s="8"/>
      <c r="H1148" s="8"/>
      <c r="I1148" s="8"/>
      <c r="J1148" s="8"/>
      <c r="K1148" s="8"/>
      <c r="L1148" s="8"/>
      <c r="M1148" s="8"/>
      <c r="N1148" s="7">
        <v>6</v>
      </c>
      <c r="O1148" s="7" t="s">
        <v>100</v>
      </c>
      <c r="P1148" s="7" t="s">
        <v>107</v>
      </c>
      <c r="Q1148" s="7" t="s">
        <v>2520</v>
      </c>
      <c r="R1148" s="7">
        <v>10000</v>
      </c>
      <c r="S1148" s="7" t="s">
        <v>94</v>
      </c>
      <c r="T1148" s="7" t="s">
        <v>1406</v>
      </c>
      <c r="AE1148" s="7">
        <v>0</v>
      </c>
      <c r="AF1148" s="7">
        <v>0</v>
      </c>
      <c r="AG1148" s="7">
        <v>0</v>
      </c>
      <c r="AH1148" s="7">
        <v>0</v>
      </c>
      <c r="AI1148" s="7">
        <v>0</v>
      </c>
      <c r="AJ1148" s="7">
        <v>0</v>
      </c>
      <c r="AK1148" s="7">
        <v>0</v>
      </c>
      <c r="AL1148" s="7">
        <v>0</v>
      </c>
      <c r="AM1148" s="7">
        <v>1</v>
      </c>
      <c r="AN1148" s="7" t="s">
        <v>91</v>
      </c>
      <c r="AO1148" s="7">
        <v>0</v>
      </c>
      <c r="AP1148" s="7">
        <v>20000</v>
      </c>
      <c r="AQ1148" s="7">
        <v>10000</v>
      </c>
      <c r="AT1148" s="7" t="s">
        <v>206</v>
      </c>
      <c r="AU1148" s="7">
        <v>1791</v>
      </c>
      <c r="AV1148" s="7">
        <v>0</v>
      </c>
      <c r="AW1148" s="7">
        <v>0</v>
      </c>
      <c r="AX1148" s="7">
        <v>0</v>
      </c>
      <c r="AY1148" s="7">
        <v>0</v>
      </c>
    </row>
    <row r="1149" spans="1:51" ht="13.5" customHeight="1" x14ac:dyDescent="0.25">
      <c r="A1149" s="7" t="s">
        <v>2521</v>
      </c>
      <c r="B1149" s="8"/>
      <c r="C1149" s="8"/>
      <c r="D1149" s="7" t="s">
        <v>83</v>
      </c>
      <c r="E1149" s="7" t="s">
        <v>84</v>
      </c>
      <c r="F1149" s="8"/>
      <c r="G1149" s="8"/>
      <c r="H1149" s="8"/>
      <c r="I1149" s="8"/>
      <c r="J1149" s="8"/>
      <c r="K1149" s="8"/>
      <c r="L1149" s="8"/>
      <c r="M1149" s="8"/>
      <c r="N1149" s="7">
        <v>1</v>
      </c>
      <c r="O1149" s="7" t="s">
        <v>100</v>
      </c>
      <c r="P1149" s="7" t="s">
        <v>107</v>
      </c>
      <c r="Q1149" s="7" t="s">
        <v>1401</v>
      </c>
      <c r="R1149" s="7">
        <v>1000</v>
      </c>
      <c r="S1149" s="7" t="s">
        <v>94</v>
      </c>
      <c r="T1149" s="7" t="s">
        <v>1406</v>
      </c>
      <c r="AE1149" s="7">
        <v>0</v>
      </c>
      <c r="AF1149" s="7">
        <v>0</v>
      </c>
      <c r="AG1149" s="7">
        <v>0</v>
      </c>
      <c r="AH1149" s="7">
        <v>0</v>
      </c>
      <c r="AI1149" s="7">
        <v>0</v>
      </c>
      <c r="AJ1149" s="7">
        <v>0</v>
      </c>
      <c r="AK1149" s="7">
        <v>0</v>
      </c>
      <c r="AL1149" s="7">
        <v>1</v>
      </c>
      <c r="AM1149" s="7">
        <v>0</v>
      </c>
      <c r="AN1149" s="7" t="s">
        <v>83</v>
      </c>
      <c r="AO1149" s="7">
        <v>0</v>
      </c>
      <c r="AP1149" s="7">
        <v>2000</v>
      </c>
      <c r="AQ1149" s="7">
        <v>1000</v>
      </c>
      <c r="AT1149" s="7" t="s">
        <v>206</v>
      </c>
      <c r="AU1149" s="7">
        <v>1792</v>
      </c>
      <c r="AV1149" s="7">
        <v>0</v>
      </c>
      <c r="AW1149" s="7">
        <v>0</v>
      </c>
      <c r="AX1149" s="7">
        <v>0</v>
      </c>
      <c r="AY1149" s="7">
        <v>0</v>
      </c>
    </row>
    <row r="1150" spans="1:51" ht="13.5" customHeight="1" x14ac:dyDescent="0.25">
      <c r="A1150" s="7" t="s">
        <v>2522</v>
      </c>
      <c r="B1150" s="8"/>
      <c r="C1150" s="8"/>
      <c r="D1150" s="7" t="s">
        <v>91</v>
      </c>
      <c r="E1150" s="7" t="s">
        <v>129</v>
      </c>
      <c r="F1150" s="8"/>
      <c r="G1150" s="8"/>
      <c r="H1150" s="8"/>
      <c r="I1150" s="8"/>
      <c r="J1150" s="8"/>
      <c r="K1150" s="8"/>
      <c r="L1150" s="8"/>
      <c r="M1150" s="8"/>
      <c r="N1150" s="7">
        <v>7</v>
      </c>
      <c r="O1150" s="7" t="s">
        <v>100</v>
      </c>
      <c r="P1150" s="7" t="s">
        <v>107</v>
      </c>
      <c r="Q1150" s="7" t="s">
        <v>2523</v>
      </c>
      <c r="R1150" s="7">
        <v>28000</v>
      </c>
      <c r="S1150" s="7" t="s">
        <v>94</v>
      </c>
      <c r="T1150" s="7" t="s">
        <v>1406</v>
      </c>
      <c r="AE1150" s="7">
        <v>0</v>
      </c>
      <c r="AF1150" s="7">
        <v>0</v>
      </c>
      <c r="AG1150" s="7">
        <v>0</v>
      </c>
      <c r="AH1150" s="7">
        <v>0</v>
      </c>
      <c r="AI1150" s="7">
        <v>0</v>
      </c>
      <c r="AJ1150" s="7">
        <v>1</v>
      </c>
      <c r="AK1150" s="7">
        <v>0</v>
      </c>
      <c r="AL1150" s="7">
        <v>0</v>
      </c>
      <c r="AM1150" s="7">
        <v>0</v>
      </c>
      <c r="AN1150" s="7" t="s">
        <v>91</v>
      </c>
      <c r="AO1150" s="7">
        <v>0</v>
      </c>
      <c r="AP1150" s="7">
        <v>56000</v>
      </c>
      <c r="AQ1150" s="7">
        <v>28000</v>
      </c>
      <c r="AT1150" s="7" t="s">
        <v>206</v>
      </c>
      <c r="AU1150" s="7">
        <v>1793</v>
      </c>
      <c r="AV1150" s="7">
        <v>0</v>
      </c>
      <c r="AW1150" s="7">
        <v>0</v>
      </c>
      <c r="AX1150" s="7">
        <v>0</v>
      </c>
      <c r="AY1150" s="7">
        <v>0</v>
      </c>
    </row>
    <row r="1151" spans="1:51" ht="13.5" customHeight="1" x14ac:dyDescent="0.25">
      <c r="A1151" s="7" t="s">
        <v>2524</v>
      </c>
      <c r="B1151" s="8"/>
      <c r="C1151" s="8"/>
      <c r="D1151" s="7" t="s">
        <v>91</v>
      </c>
      <c r="E1151" s="7" t="s">
        <v>84</v>
      </c>
      <c r="F1151" s="8"/>
      <c r="G1151" s="8"/>
      <c r="H1151" s="8"/>
      <c r="I1151" s="8"/>
      <c r="J1151" s="8"/>
      <c r="K1151" s="8"/>
      <c r="L1151" s="8"/>
      <c r="M1151" s="8"/>
      <c r="N1151" s="7">
        <v>11</v>
      </c>
      <c r="O1151" s="7" t="s">
        <v>100</v>
      </c>
      <c r="P1151" s="7" t="s">
        <v>107</v>
      </c>
      <c r="Q1151" s="7" t="s">
        <v>2525</v>
      </c>
      <c r="R1151" s="7">
        <v>12500</v>
      </c>
      <c r="S1151" s="7" t="s">
        <v>94</v>
      </c>
      <c r="T1151" s="7" t="s">
        <v>1406</v>
      </c>
      <c r="AE1151" s="7">
        <v>0</v>
      </c>
      <c r="AF1151" s="7">
        <v>0</v>
      </c>
      <c r="AG1151" s="7">
        <v>0</v>
      </c>
      <c r="AH1151" s="7">
        <v>0</v>
      </c>
      <c r="AI1151" s="7">
        <v>0</v>
      </c>
      <c r="AJ1151" s="7">
        <v>0</v>
      </c>
      <c r="AK1151" s="7">
        <v>0</v>
      </c>
      <c r="AL1151" s="7">
        <v>1</v>
      </c>
      <c r="AM1151" s="7">
        <v>0</v>
      </c>
      <c r="AN1151" s="7" t="s">
        <v>91</v>
      </c>
      <c r="AO1151" s="7">
        <v>0</v>
      </c>
      <c r="AP1151" s="7">
        <v>25000</v>
      </c>
      <c r="AQ1151" s="7">
        <v>12500</v>
      </c>
      <c r="AT1151" s="7" t="s">
        <v>206</v>
      </c>
      <c r="AU1151" s="7">
        <v>1794</v>
      </c>
      <c r="AV1151" s="7">
        <v>0</v>
      </c>
      <c r="AW1151" s="7">
        <v>0</v>
      </c>
      <c r="AX1151" s="7">
        <v>0</v>
      </c>
      <c r="AY1151" s="7">
        <v>0</v>
      </c>
    </row>
    <row r="1152" spans="1:51" ht="13.5" customHeight="1" x14ac:dyDescent="0.25">
      <c r="A1152" s="7" t="s">
        <v>2526</v>
      </c>
      <c r="B1152" s="8"/>
      <c r="C1152" s="8"/>
      <c r="D1152" s="7" t="s">
        <v>91</v>
      </c>
      <c r="E1152" s="7" t="s">
        <v>84</v>
      </c>
      <c r="F1152" s="8"/>
      <c r="G1152" s="8"/>
      <c r="H1152" s="8"/>
      <c r="I1152" s="8"/>
      <c r="J1152" s="8"/>
      <c r="K1152" s="8"/>
      <c r="L1152" s="8"/>
      <c r="M1152" s="8"/>
      <c r="N1152" s="7">
        <v>11</v>
      </c>
      <c r="O1152" s="7" t="s">
        <v>100</v>
      </c>
      <c r="P1152" s="7" t="s">
        <v>107</v>
      </c>
      <c r="Q1152" s="7" t="s">
        <v>2527</v>
      </c>
      <c r="R1152" s="7">
        <v>15000</v>
      </c>
      <c r="S1152" s="7" t="s">
        <v>94</v>
      </c>
      <c r="T1152" s="7" t="s">
        <v>1406</v>
      </c>
      <c r="AE1152" s="7">
        <v>0</v>
      </c>
      <c r="AF1152" s="7">
        <v>0</v>
      </c>
      <c r="AG1152" s="7">
        <v>0</v>
      </c>
      <c r="AH1152" s="7">
        <v>0</v>
      </c>
      <c r="AI1152" s="7">
        <v>0</v>
      </c>
      <c r="AJ1152" s="7">
        <v>0</v>
      </c>
      <c r="AK1152" s="7">
        <v>0</v>
      </c>
      <c r="AL1152" s="7">
        <v>1</v>
      </c>
      <c r="AM1152" s="7">
        <v>0</v>
      </c>
      <c r="AN1152" s="7" t="s">
        <v>91</v>
      </c>
      <c r="AO1152" s="7">
        <v>0</v>
      </c>
      <c r="AP1152" s="7">
        <v>30000</v>
      </c>
      <c r="AQ1152" s="7">
        <v>15000</v>
      </c>
      <c r="AT1152" s="7" t="s">
        <v>206</v>
      </c>
      <c r="AU1152" s="7">
        <v>1795</v>
      </c>
      <c r="AV1152" s="7">
        <v>0</v>
      </c>
      <c r="AW1152" s="7">
        <v>0</v>
      </c>
      <c r="AX1152" s="7">
        <v>0</v>
      </c>
      <c r="AY1152" s="7">
        <v>0</v>
      </c>
    </row>
    <row r="1153" spans="1:51" ht="13.5" customHeight="1" x14ac:dyDescent="0.25">
      <c r="A1153" s="7" t="s">
        <v>2528</v>
      </c>
      <c r="B1153" s="8"/>
      <c r="C1153" s="8"/>
      <c r="D1153" s="7" t="s">
        <v>83</v>
      </c>
      <c r="E1153" s="7" t="s">
        <v>92</v>
      </c>
      <c r="F1153" s="8"/>
      <c r="G1153" s="8"/>
      <c r="H1153" s="8"/>
      <c r="I1153" s="8"/>
      <c r="J1153" s="8"/>
      <c r="K1153" s="8"/>
      <c r="L1153" s="8"/>
      <c r="M1153" s="8"/>
      <c r="N1153" s="7">
        <v>1</v>
      </c>
      <c r="O1153" s="7" t="s">
        <v>100</v>
      </c>
      <c r="P1153" s="7" t="s">
        <v>107</v>
      </c>
      <c r="Q1153" s="7" t="s">
        <v>2529</v>
      </c>
      <c r="R1153" s="7">
        <v>3000</v>
      </c>
      <c r="S1153" s="7" t="s">
        <v>94</v>
      </c>
      <c r="T1153" s="7" t="s">
        <v>1406</v>
      </c>
      <c r="AE1153" s="7">
        <v>0</v>
      </c>
      <c r="AF1153" s="7">
        <v>0</v>
      </c>
      <c r="AG1153" s="7">
        <v>0</v>
      </c>
      <c r="AH1153" s="7">
        <v>0</v>
      </c>
      <c r="AI1153" s="7">
        <v>0</v>
      </c>
      <c r="AJ1153" s="7">
        <v>0</v>
      </c>
      <c r="AK1153" s="7">
        <v>0</v>
      </c>
      <c r="AL1153" s="7">
        <v>0</v>
      </c>
      <c r="AM1153" s="7">
        <v>1</v>
      </c>
      <c r="AN1153" s="7" t="s">
        <v>83</v>
      </c>
      <c r="AO1153" s="7">
        <v>0</v>
      </c>
      <c r="AP1153" s="7">
        <v>6000</v>
      </c>
      <c r="AQ1153" s="7">
        <v>3000</v>
      </c>
      <c r="AT1153" s="7" t="s">
        <v>206</v>
      </c>
      <c r="AU1153" s="7">
        <v>1796</v>
      </c>
      <c r="AV1153" s="7">
        <v>0</v>
      </c>
      <c r="AW1153" s="7">
        <v>0</v>
      </c>
      <c r="AX1153" s="7">
        <v>0</v>
      </c>
      <c r="AY1153" s="7">
        <v>0</v>
      </c>
    </row>
    <row r="1154" spans="1:51" ht="13.5" customHeight="1" x14ac:dyDescent="0.25">
      <c r="A1154" s="7" t="s">
        <v>2530</v>
      </c>
      <c r="B1154" s="8"/>
      <c r="C1154" s="8"/>
      <c r="D1154" s="7" t="s">
        <v>120</v>
      </c>
      <c r="E1154" s="7" t="s">
        <v>92</v>
      </c>
      <c r="F1154" s="8"/>
      <c r="G1154" s="8"/>
      <c r="H1154" s="8"/>
      <c r="I1154" s="8"/>
      <c r="J1154" s="8"/>
      <c r="K1154" s="8"/>
      <c r="L1154" s="8"/>
      <c r="M1154" s="8"/>
      <c r="N1154" s="7">
        <v>15</v>
      </c>
      <c r="O1154" s="7" t="s">
        <v>100</v>
      </c>
      <c r="P1154" s="7" t="s">
        <v>107</v>
      </c>
      <c r="Q1154" s="7" t="s">
        <v>2531</v>
      </c>
      <c r="R1154" s="7">
        <v>55000</v>
      </c>
      <c r="S1154" s="7" t="s">
        <v>94</v>
      </c>
      <c r="T1154" s="7" t="s">
        <v>1406</v>
      </c>
      <c r="AE1154" s="7">
        <v>0</v>
      </c>
      <c r="AF1154" s="7">
        <v>0</v>
      </c>
      <c r="AG1154" s="7">
        <v>0</v>
      </c>
      <c r="AH1154" s="7">
        <v>0</v>
      </c>
      <c r="AI1154" s="7">
        <v>0</v>
      </c>
      <c r="AJ1154" s="7">
        <v>0</v>
      </c>
      <c r="AK1154" s="7">
        <v>0</v>
      </c>
      <c r="AL1154" s="7">
        <v>0</v>
      </c>
      <c r="AM1154" s="7">
        <v>1</v>
      </c>
      <c r="AN1154" s="7" t="s">
        <v>120</v>
      </c>
      <c r="AO1154" s="7">
        <v>0</v>
      </c>
      <c r="AP1154" s="7">
        <v>110000</v>
      </c>
      <c r="AQ1154" s="7">
        <v>55000</v>
      </c>
      <c r="AT1154" s="7" t="s">
        <v>206</v>
      </c>
      <c r="AU1154" s="7">
        <v>1797</v>
      </c>
      <c r="AV1154" s="7">
        <v>0</v>
      </c>
      <c r="AW1154" s="7">
        <v>0</v>
      </c>
      <c r="AX1154" s="7">
        <v>0</v>
      </c>
      <c r="AY1154" s="7">
        <v>0</v>
      </c>
    </row>
    <row r="1155" spans="1:51" ht="13.5" customHeight="1" x14ac:dyDescent="0.25">
      <c r="A1155" s="7" t="s">
        <v>2532</v>
      </c>
      <c r="B1155" s="8"/>
      <c r="C1155" s="8"/>
      <c r="D1155" s="7" t="s">
        <v>83</v>
      </c>
      <c r="E1155" s="7" t="s">
        <v>99</v>
      </c>
      <c r="F1155" s="8"/>
      <c r="G1155" s="8"/>
      <c r="H1155" s="8"/>
      <c r="I1155" s="8"/>
      <c r="J1155" s="8"/>
      <c r="K1155" s="8"/>
      <c r="L1155" s="8"/>
      <c r="M1155" s="8"/>
      <c r="N1155" s="7">
        <v>3</v>
      </c>
      <c r="O1155" s="7" t="s">
        <v>100</v>
      </c>
      <c r="P1155" s="7" t="s">
        <v>107</v>
      </c>
      <c r="Q1155" s="7" t="s">
        <v>2533</v>
      </c>
      <c r="R1155" s="7">
        <v>1250</v>
      </c>
      <c r="S1155" s="7" t="s">
        <v>94</v>
      </c>
      <c r="T1155" s="7" t="s">
        <v>1406</v>
      </c>
      <c r="AE1155" s="7">
        <v>0</v>
      </c>
      <c r="AF1155" s="7">
        <v>0</v>
      </c>
      <c r="AG1155" s="7">
        <v>0</v>
      </c>
      <c r="AH1155" s="7">
        <v>0</v>
      </c>
      <c r="AI1155" s="7">
        <v>1</v>
      </c>
      <c r="AJ1155" s="7">
        <v>0</v>
      </c>
      <c r="AK1155" s="7">
        <v>0</v>
      </c>
      <c r="AL1155" s="7">
        <v>0</v>
      </c>
      <c r="AM1155" s="7">
        <v>0</v>
      </c>
      <c r="AN1155" s="7" t="s">
        <v>83</v>
      </c>
      <c r="AO1155" s="7">
        <v>0</v>
      </c>
      <c r="AP1155" s="7">
        <v>2500</v>
      </c>
      <c r="AQ1155" s="7">
        <v>1250</v>
      </c>
      <c r="AT1155" s="7" t="s">
        <v>206</v>
      </c>
      <c r="AU1155" s="7">
        <v>1798</v>
      </c>
      <c r="AV1155" s="7">
        <v>0</v>
      </c>
      <c r="AW1155" s="7">
        <v>0</v>
      </c>
      <c r="AX1155" s="7">
        <v>0</v>
      </c>
      <c r="AY1155" s="7">
        <v>0</v>
      </c>
    </row>
    <row r="1156" spans="1:51" ht="13.5" customHeight="1" x14ac:dyDescent="0.25">
      <c r="A1156" s="7" t="s">
        <v>2534</v>
      </c>
      <c r="B1156" s="8"/>
      <c r="C1156" s="8"/>
      <c r="D1156" s="7" t="s">
        <v>83</v>
      </c>
      <c r="E1156" s="7" t="s">
        <v>92</v>
      </c>
      <c r="F1156" s="8"/>
      <c r="G1156" s="8"/>
      <c r="H1156" s="8"/>
      <c r="I1156" s="8"/>
      <c r="J1156" s="8"/>
      <c r="K1156" s="8"/>
      <c r="L1156" s="8"/>
      <c r="M1156" s="8"/>
      <c r="N1156" s="7">
        <v>5</v>
      </c>
      <c r="O1156" s="7" t="s">
        <v>100</v>
      </c>
      <c r="P1156" s="7" t="s">
        <v>107</v>
      </c>
      <c r="Q1156" s="7" t="s">
        <v>2362</v>
      </c>
      <c r="R1156" s="7">
        <v>2000</v>
      </c>
      <c r="S1156" s="7" t="s">
        <v>94</v>
      </c>
      <c r="T1156" s="7" t="s">
        <v>1406</v>
      </c>
      <c r="AE1156" s="7">
        <v>0</v>
      </c>
      <c r="AF1156" s="7">
        <v>0</v>
      </c>
      <c r="AG1156" s="7">
        <v>0</v>
      </c>
      <c r="AH1156" s="7">
        <v>0</v>
      </c>
      <c r="AI1156" s="7">
        <v>0</v>
      </c>
      <c r="AJ1156" s="7">
        <v>0</v>
      </c>
      <c r="AK1156" s="7">
        <v>0</v>
      </c>
      <c r="AL1156" s="7">
        <v>0</v>
      </c>
      <c r="AM1156" s="7">
        <v>1</v>
      </c>
      <c r="AN1156" s="7" t="s">
        <v>83</v>
      </c>
      <c r="AO1156" s="7">
        <v>0</v>
      </c>
      <c r="AP1156" s="7">
        <v>4000</v>
      </c>
      <c r="AQ1156" s="7">
        <v>2000</v>
      </c>
      <c r="AT1156" s="7" t="s">
        <v>206</v>
      </c>
      <c r="AU1156" s="7">
        <v>1799</v>
      </c>
      <c r="AV1156" s="7">
        <v>0</v>
      </c>
      <c r="AW1156" s="7">
        <v>0</v>
      </c>
      <c r="AX1156" s="7">
        <v>0</v>
      </c>
      <c r="AY1156" s="7">
        <v>0</v>
      </c>
    </row>
    <row r="1157" spans="1:51" ht="13.5" customHeight="1" x14ac:dyDescent="0.25">
      <c r="A1157" s="7" t="s">
        <v>2535</v>
      </c>
      <c r="B1157" s="8"/>
      <c r="C1157" s="8"/>
      <c r="D1157" s="7" t="s">
        <v>83</v>
      </c>
      <c r="E1157" s="7" t="s">
        <v>157</v>
      </c>
      <c r="F1157" s="8"/>
      <c r="G1157" s="8"/>
      <c r="H1157" s="8"/>
      <c r="I1157" s="8"/>
      <c r="J1157" s="8"/>
      <c r="K1157" s="8"/>
      <c r="L1157" s="8"/>
      <c r="M1157" s="8"/>
      <c r="N1157" s="7">
        <v>3</v>
      </c>
      <c r="O1157" s="7" t="s">
        <v>100</v>
      </c>
      <c r="P1157" s="7" t="s">
        <v>107</v>
      </c>
      <c r="Q1157" s="7" t="s">
        <v>2536</v>
      </c>
      <c r="R1157" s="7">
        <v>4400</v>
      </c>
      <c r="S1157" s="7" t="s">
        <v>94</v>
      </c>
      <c r="T1157" s="7" t="s">
        <v>1406</v>
      </c>
      <c r="AE1157" s="7">
        <v>0</v>
      </c>
      <c r="AF1157" s="7">
        <v>0</v>
      </c>
      <c r="AG1157" s="7">
        <v>0</v>
      </c>
      <c r="AH1157" s="7">
        <v>0</v>
      </c>
      <c r="AI1157" s="7">
        <v>0</v>
      </c>
      <c r="AJ1157" s="7">
        <v>0</v>
      </c>
      <c r="AK1157" s="7">
        <v>1</v>
      </c>
      <c r="AL1157" s="7">
        <v>0</v>
      </c>
      <c r="AM1157" s="7">
        <v>0</v>
      </c>
      <c r="AN1157" s="7" t="s">
        <v>83</v>
      </c>
      <c r="AO1157" s="7">
        <v>0</v>
      </c>
      <c r="AP1157" s="7">
        <v>8800</v>
      </c>
      <c r="AQ1157" s="7">
        <v>4400</v>
      </c>
      <c r="AT1157" s="7" t="s">
        <v>206</v>
      </c>
      <c r="AU1157" s="7">
        <v>1800</v>
      </c>
      <c r="AV1157" s="7">
        <v>0</v>
      </c>
      <c r="AW1157" s="7">
        <v>0</v>
      </c>
      <c r="AX1157" s="7">
        <v>0</v>
      </c>
      <c r="AY1157" s="7">
        <v>0</v>
      </c>
    </row>
    <row r="1158" spans="1:51" ht="13.5" customHeight="1" x14ac:dyDescent="0.25">
      <c r="A1158" s="7" t="s">
        <v>2537</v>
      </c>
      <c r="B1158" s="8"/>
      <c r="C1158" s="8"/>
      <c r="D1158" s="7" t="s">
        <v>83</v>
      </c>
      <c r="E1158" s="7" t="s">
        <v>99</v>
      </c>
      <c r="F1158" s="8"/>
      <c r="G1158" s="8"/>
      <c r="H1158" s="8"/>
      <c r="I1158" s="8"/>
      <c r="J1158" s="8"/>
      <c r="K1158" s="8"/>
      <c r="L1158" s="8"/>
      <c r="M1158" s="8"/>
      <c r="N1158" s="7">
        <v>5</v>
      </c>
      <c r="O1158" s="7" t="s">
        <v>100</v>
      </c>
      <c r="P1158" s="7" t="s">
        <v>107</v>
      </c>
      <c r="Q1158" s="7" t="s">
        <v>2538</v>
      </c>
      <c r="R1158" s="7">
        <v>4250</v>
      </c>
      <c r="S1158" s="7" t="s">
        <v>94</v>
      </c>
      <c r="T1158" s="7" t="s">
        <v>1406</v>
      </c>
      <c r="AE1158" s="7">
        <v>0</v>
      </c>
      <c r="AF1158" s="7">
        <v>0</v>
      </c>
      <c r="AG1158" s="7">
        <v>0</v>
      </c>
      <c r="AH1158" s="7">
        <v>0</v>
      </c>
      <c r="AI1158" s="7">
        <v>1</v>
      </c>
      <c r="AJ1158" s="7">
        <v>0</v>
      </c>
      <c r="AK1158" s="7">
        <v>0</v>
      </c>
      <c r="AL1158" s="7">
        <v>0</v>
      </c>
      <c r="AM1158" s="7">
        <v>0</v>
      </c>
      <c r="AN1158" s="7" t="s">
        <v>83</v>
      </c>
      <c r="AO1158" s="7">
        <v>0</v>
      </c>
      <c r="AP1158" s="7">
        <v>8500</v>
      </c>
      <c r="AQ1158" s="7">
        <v>4250</v>
      </c>
      <c r="AT1158" s="7" t="s">
        <v>206</v>
      </c>
      <c r="AU1158" s="7">
        <v>1801</v>
      </c>
      <c r="AV1158" s="7">
        <v>0</v>
      </c>
      <c r="AW1158" s="7">
        <v>0</v>
      </c>
      <c r="AX1158" s="7">
        <v>0</v>
      </c>
      <c r="AY1158" s="7">
        <v>0</v>
      </c>
    </row>
    <row r="1159" spans="1:51" ht="13.5" customHeight="1" x14ac:dyDescent="0.25">
      <c r="A1159" s="7" t="s">
        <v>2539</v>
      </c>
      <c r="B1159" s="8"/>
      <c r="C1159" s="8"/>
      <c r="D1159" s="7" t="s">
        <v>83</v>
      </c>
      <c r="E1159" s="7" t="s">
        <v>99</v>
      </c>
      <c r="F1159" s="8"/>
      <c r="G1159" s="8"/>
      <c r="H1159" s="8"/>
      <c r="I1159" s="8"/>
      <c r="J1159" s="8"/>
      <c r="K1159" s="8"/>
      <c r="L1159" s="8"/>
      <c r="M1159" s="8"/>
      <c r="N1159" s="7">
        <v>3</v>
      </c>
      <c r="O1159" s="7" t="s">
        <v>100</v>
      </c>
      <c r="P1159" s="7" t="s">
        <v>107</v>
      </c>
      <c r="Q1159" s="7" t="s">
        <v>101</v>
      </c>
      <c r="R1159" s="7">
        <v>1250</v>
      </c>
      <c r="S1159" s="7" t="s">
        <v>94</v>
      </c>
      <c r="T1159" s="7" t="s">
        <v>1406</v>
      </c>
      <c r="AE1159" s="7">
        <v>0</v>
      </c>
      <c r="AF1159" s="7">
        <v>0</v>
      </c>
      <c r="AG1159" s="7">
        <v>0</v>
      </c>
      <c r="AH1159" s="7">
        <v>0</v>
      </c>
      <c r="AI1159" s="7">
        <v>1</v>
      </c>
      <c r="AJ1159" s="7">
        <v>0</v>
      </c>
      <c r="AK1159" s="7">
        <v>0</v>
      </c>
      <c r="AL1159" s="7">
        <v>0</v>
      </c>
      <c r="AM1159" s="7">
        <v>0</v>
      </c>
      <c r="AN1159" s="7" t="s">
        <v>83</v>
      </c>
      <c r="AO1159" s="7">
        <v>0</v>
      </c>
      <c r="AP1159" s="7">
        <v>2500</v>
      </c>
      <c r="AQ1159" s="7">
        <v>1250</v>
      </c>
      <c r="AT1159" s="7" t="s">
        <v>206</v>
      </c>
      <c r="AU1159" s="7">
        <v>1802</v>
      </c>
      <c r="AV1159" s="7">
        <v>0</v>
      </c>
      <c r="AW1159" s="7">
        <v>0</v>
      </c>
      <c r="AX1159" s="7">
        <v>0</v>
      </c>
      <c r="AY1159" s="7">
        <v>0</v>
      </c>
    </row>
    <row r="1160" spans="1:51" ht="13.5" customHeight="1" x14ac:dyDescent="0.25">
      <c r="A1160" s="7" t="s">
        <v>2540</v>
      </c>
      <c r="B1160" s="8"/>
      <c r="C1160" s="8"/>
      <c r="D1160" s="7" t="s">
        <v>83</v>
      </c>
      <c r="E1160" s="7" t="s">
        <v>92</v>
      </c>
      <c r="F1160" s="8"/>
      <c r="G1160" s="8"/>
      <c r="H1160" s="8"/>
      <c r="I1160" s="8"/>
      <c r="J1160" s="8"/>
      <c r="K1160" s="8"/>
      <c r="L1160" s="8"/>
      <c r="M1160" s="8"/>
      <c r="N1160" s="7">
        <v>3</v>
      </c>
      <c r="O1160" s="7" t="s">
        <v>100</v>
      </c>
      <c r="P1160" s="7" t="s">
        <v>107</v>
      </c>
      <c r="Q1160" s="7" t="s">
        <v>2541</v>
      </c>
      <c r="R1160" s="7">
        <v>6000</v>
      </c>
      <c r="S1160" s="7" t="s">
        <v>94</v>
      </c>
      <c r="T1160" s="7" t="s">
        <v>1406</v>
      </c>
      <c r="AE1160" s="7">
        <v>0</v>
      </c>
      <c r="AF1160" s="7">
        <v>0</v>
      </c>
      <c r="AG1160" s="7">
        <v>0</v>
      </c>
      <c r="AH1160" s="7">
        <v>0</v>
      </c>
      <c r="AI1160" s="7">
        <v>0</v>
      </c>
      <c r="AJ1160" s="7">
        <v>0</v>
      </c>
      <c r="AK1160" s="7">
        <v>0</v>
      </c>
      <c r="AL1160" s="7">
        <v>0</v>
      </c>
      <c r="AM1160" s="7">
        <v>1</v>
      </c>
      <c r="AN1160" s="7" t="s">
        <v>83</v>
      </c>
      <c r="AO1160" s="7">
        <v>0</v>
      </c>
      <c r="AP1160" s="7">
        <v>12000</v>
      </c>
      <c r="AQ1160" s="7">
        <v>6000</v>
      </c>
      <c r="AT1160" s="7" t="s">
        <v>206</v>
      </c>
      <c r="AU1160" s="7">
        <v>1803</v>
      </c>
      <c r="AV1160" s="7">
        <v>0</v>
      </c>
      <c r="AW1160" s="7">
        <v>0</v>
      </c>
      <c r="AX1160" s="7">
        <v>0</v>
      </c>
      <c r="AY1160" s="7">
        <v>0</v>
      </c>
    </row>
    <row r="1161" spans="1:51" ht="13.5" customHeight="1" x14ac:dyDescent="0.25">
      <c r="A1161" s="7" t="s">
        <v>2542</v>
      </c>
      <c r="B1161" s="8"/>
      <c r="C1161" s="8"/>
      <c r="D1161" s="7" t="s">
        <v>83</v>
      </c>
      <c r="E1161" s="7" t="s">
        <v>129</v>
      </c>
      <c r="F1161" s="8"/>
      <c r="G1161" s="8"/>
      <c r="H1161" s="8"/>
      <c r="I1161" s="8"/>
      <c r="J1161" s="8"/>
      <c r="K1161" s="8"/>
      <c r="L1161" s="8"/>
      <c r="M1161" s="8"/>
      <c r="N1161" s="7">
        <v>3</v>
      </c>
      <c r="O1161" s="7" t="s">
        <v>100</v>
      </c>
      <c r="P1161" s="7" t="s">
        <v>107</v>
      </c>
      <c r="Q1161" s="7" t="s">
        <v>2543</v>
      </c>
      <c r="R1161" s="7">
        <v>3400</v>
      </c>
      <c r="S1161" s="7" t="s">
        <v>94</v>
      </c>
      <c r="T1161" s="7" t="s">
        <v>1406</v>
      </c>
      <c r="AE1161" s="7">
        <v>0</v>
      </c>
      <c r="AF1161" s="7">
        <v>0</v>
      </c>
      <c r="AG1161" s="7">
        <v>0</v>
      </c>
      <c r="AH1161" s="7">
        <v>0</v>
      </c>
      <c r="AI1161" s="7">
        <v>0</v>
      </c>
      <c r="AJ1161" s="7">
        <v>1</v>
      </c>
      <c r="AK1161" s="7">
        <v>0</v>
      </c>
      <c r="AL1161" s="7">
        <v>0</v>
      </c>
      <c r="AM1161" s="7">
        <v>0</v>
      </c>
      <c r="AN1161" s="7" t="s">
        <v>83</v>
      </c>
      <c r="AO1161" s="7">
        <v>0</v>
      </c>
      <c r="AP1161" s="7">
        <v>6800</v>
      </c>
      <c r="AQ1161" s="7">
        <v>3400</v>
      </c>
      <c r="AT1161" s="7" t="s">
        <v>206</v>
      </c>
      <c r="AU1161" s="7">
        <v>1804</v>
      </c>
      <c r="AV1161" s="7">
        <v>0</v>
      </c>
      <c r="AW1161" s="7">
        <v>0</v>
      </c>
      <c r="AX1161" s="7">
        <v>0</v>
      </c>
      <c r="AY1161" s="7">
        <v>0</v>
      </c>
    </row>
    <row r="1162" spans="1:51" ht="13.5" customHeight="1" x14ac:dyDescent="0.25">
      <c r="A1162" s="7" t="s">
        <v>2544</v>
      </c>
      <c r="B1162" s="8"/>
      <c r="C1162" s="8"/>
      <c r="D1162" s="7" t="s">
        <v>83</v>
      </c>
      <c r="E1162" s="7" t="s">
        <v>99</v>
      </c>
      <c r="F1162" s="8"/>
      <c r="G1162" s="8"/>
      <c r="H1162" s="8"/>
      <c r="I1162" s="8"/>
      <c r="J1162" s="8"/>
      <c r="K1162" s="8"/>
      <c r="L1162" s="8"/>
      <c r="M1162" s="8"/>
      <c r="N1162" s="7">
        <v>2</v>
      </c>
      <c r="O1162" s="7" t="s">
        <v>100</v>
      </c>
      <c r="P1162" s="7">
        <v>1</v>
      </c>
      <c r="Q1162" s="7" t="s">
        <v>2545</v>
      </c>
      <c r="R1162" s="7">
        <v>3750</v>
      </c>
      <c r="S1162" s="7" t="s">
        <v>94</v>
      </c>
      <c r="T1162" s="7" t="s">
        <v>1406</v>
      </c>
      <c r="AE1162" s="7">
        <v>0</v>
      </c>
      <c r="AF1162" s="7">
        <v>0</v>
      </c>
      <c r="AG1162" s="7">
        <v>0</v>
      </c>
      <c r="AH1162" s="7">
        <v>0</v>
      </c>
      <c r="AI1162" s="7">
        <v>1</v>
      </c>
      <c r="AJ1162" s="7">
        <v>0</v>
      </c>
      <c r="AK1162" s="7">
        <v>0</v>
      </c>
      <c r="AL1162" s="7">
        <v>0</v>
      </c>
      <c r="AM1162" s="7">
        <v>0</v>
      </c>
      <c r="AN1162" s="7" t="s">
        <v>83</v>
      </c>
      <c r="AO1162" s="7">
        <v>1</v>
      </c>
      <c r="AP1162" s="7">
        <v>7500</v>
      </c>
      <c r="AQ1162" s="7">
        <v>3750</v>
      </c>
      <c r="AT1162" s="7" t="s">
        <v>206</v>
      </c>
      <c r="AU1162" s="7">
        <v>1805</v>
      </c>
      <c r="AV1162" s="7">
        <v>0</v>
      </c>
      <c r="AW1162" s="7">
        <v>0</v>
      </c>
      <c r="AX1162" s="7">
        <v>0</v>
      </c>
      <c r="AY1162" s="7">
        <v>0</v>
      </c>
    </row>
    <row r="1163" spans="1:51" ht="13.5" customHeight="1" x14ac:dyDescent="0.25">
      <c r="A1163" s="7" t="s">
        <v>2546</v>
      </c>
      <c r="B1163" s="8"/>
      <c r="C1163" s="8"/>
      <c r="D1163" s="7" t="s">
        <v>91</v>
      </c>
      <c r="E1163" s="7" t="s">
        <v>99</v>
      </c>
      <c r="F1163" s="8"/>
      <c r="G1163" s="8"/>
      <c r="H1163" s="8"/>
      <c r="I1163" s="8"/>
      <c r="J1163" s="8"/>
      <c r="K1163" s="8"/>
      <c r="L1163" s="8"/>
      <c r="M1163" s="8"/>
      <c r="N1163" s="7">
        <v>9</v>
      </c>
      <c r="O1163" s="7" t="s">
        <v>100</v>
      </c>
      <c r="P1163" s="7">
        <v>1</v>
      </c>
      <c r="Q1163" s="7" t="s">
        <v>101</v>
      </c>
      <c r="R1163" s="7">
        <v>1750</v>
      </c>
      <c r="S1163" s="7" t="s">
        <v>94</v>
      </c>
      <c r="T1163" s="7" t="s">
        <v>1406</v>
      </c>
      <c r="AE1163" s="7">
        <v>0</v>
      </c>
      <c r="AF1163" s="7">
        <v>0</v>
      </c>
      <c r="AG1163" s="7">
        <v>0</v>
      </c>
      <c r="AH1163" s="7">
        <v>0</v>
      </c>
      <c r="AI1163" s="7">
        <v>1</v>
      </c>
      <c r="AJ1163" s="7">
        <v>0</v>
      </c>
      <c r="AK1163" s="7">
        <v>0</v>
      </c>
      <c r="AL1163" s="7">
        <v>0</v>
      </c>
      <c r="AM1163" s="7">
        <v>0</v>
      </c>
      <c r="AN1163" s="7" t="s">
        <v>91</v>
      </c>
      <c r="AO1163" s="7">
        <v>1</v>
      </c>
      <c r="AP1163" s="7">
        <v>3500</v>
      </c>
      <c r="AQ1163" s="7">
        <v>1750</v>
      </c>
      <c r="AT1163" s="7" t="s">
        <v>206</v>
      </c>
      <c r="AU1163" s="7">
        <v>1806</v>
      </c>
      <c r="AV1163" s="7">
        <v>0</v>
      </c>
      <c r="AW1163" s="7">
        <v>0</v>
      </c>
      <c r="AX1163" s="7">
        <v>0</v>
      </c>
      <c r="AY1163" s="7">
        <v>0</v>
      </c>
    </row>
    <row r="1164" spans="1:51" ht="13.5" customHeight="1" x14ac:dyDescent="0.25">
      <c r="A1164" s="7" t="s">
        <v>2547</v>
      </c>
      <c r="B1164" s="8"/>
      <c r="C1164" s="8"/>
      <c r="D1164" s="7" t="s">
        <v>83</v>
      </c>
      <c r="E1164" s="7" t="s">
        <v>99</v>
      </c>
      <c r="F1164" s="8"/>
      <c r="G1164" s="8"/>
      <c r="H1164" s="8"/>
      <c r="I1164" s="8"/>
      <c r="J1164" s="8"/>
      <c r="K1164" s="8"/>
      <c r="L1164" s="8"/>
      <c r="M1164" s="8"/>
      <c r="N1164" s="7">
        <v>3</v>
      </c>
      <c r="O1164" s="7" t="s">
        <v>100</v>
      </c>
      <c r="P1164" s="7" t="s">
        <v>107</v>
      </c>
      <c r="Q1164" s="7" t="s">
        <v>744</v>
      </c>
      <c r="R1164" s="7">
        <v>6000</v>
      </c>
      <c r="S1164" s="7" t="s">
        <v>94</v>
      </c>
      <c r="T1164" s="7" t="s">
        <v>1406</v>
      </c>
      <c r="AE1164" s="7">
        <v>0</v>
      </c>
      <c r="AF1164" s="7">
        <v>0</v>
      </c>
      <c r="AG1164" s="7">
        <v>0</v>
      </c>
      <c r="AH1164" s="7">
        <v>0</v>
      </c>
      <c r="AI1164" s="7">
        <v>1</v>
      </c>
      <c r="AJ1164" s="7">
        <v>0</v>
      </c>
      <c r="AK1164" s="7">
        <v>0</v>
      </c>
      <c r="AL1164" s="7">
        <v>0</v>
      </c>
      <c r="AM1164" s="7">
        <v>0</v>
      </c>
      <c r="AN1164" s="7" t="s">
        <v>83</v>
      </c>
      <c r="AO1164" s="7">
        <v>0</v>
      </c>
      <c r="AP1164" s="7">
        <v>12000</v>
      </c>
      <c r="AQ1164" s="7">
        <v>6000</v>
      </c>
      <c r="AT1164" s="7" t="s">
        <v>206</v>
      </c>
      <c r="AU1164" s="7">
        <v>1807</v>
      </c>
      <c r="AV1164" s="7">
        <v>0</v>
      </c>
      <c r="AW1164" s="7">
        <v>0</v>
      </c>
      <c r="AX1164" s="7">
        <v>0</v>
      </c>
      <c r="AY1164" s="7">
        <v>0</v>
      </c>
    </row>
    <row r="1165" spans="1:51" ht="13.5" customHeight="1" x14ac:dyDescent="0.25">
      <c r="A1165" s="7" t="s">
        <v>2548</v>
      </c>
      <c r="B1165" s="8"/>
      <c r="C1165" s="8"/>
      <c r="D1165" s="7" t="s">
        <v>120</v>
      </c>
      <c r="E1165" s="7" t="s">
        <v>129</v>
      </c>
      <c r="F1165" s="8"/>
      <c r="G1165" s="8"/>
      <c r="H1165" s="8"/>
      <c r="I1165" s="8"/>
      <c r="J1165" s="8"/>
      <c r="K1165" s="8"/>
      <c r="L1165" s="8"/>
      <c r="M1165" s="8"/>
      <c r="N1165" s="7">
        <v>11</v>
      </c>
      <c r="O1165" s="7" t="s">
        <v>100</v>
      </c>
      <c r="P1165" s="7" t="s">
        <v>107</v>
      </c>
      <c r="Q1165" s="7" t="s">
        <v>2549</v>
      </c>
      <c r="R1165" s="7">
        <v>47500</v>
      </c>
      <c r="S1165" s="7" t="s">
        <v>94</v>
      </c>
      <c r="T1165" s="7" t="s">
        <v>1406</v>
      </c>
      <c r="AE1165" s="7">
        <v>0</v>
      </c>
      <c r="AF1165" s="7">
        <v>0</v>
      </c>
      <c r="AG1165" s="7">
        <v>0</v>
      </c>
      <c r="AH1165" s="7">
        <v>0</v>
      </c>
      <c r="AI1165" s="7">
        <v>0</v>
      </c>
      <c r="AJ1165" s="7">
        <v>1</v>
      </c>
      <c r="AK1165" s="7">
        <v>0</v>
      </c>
      <c r="AL1165" s="7">
        <v>0</v>
      </c>
      <c r="AM1165" s="7">
        <v>0</v>
      </c>
      <c r="AN1165" s="7" t="s">
        <v>120</v>
      </c>
      <c r="AO1165" s="7">
        <v>0</v>
      </c>
      <c r="AP1165" s="7">
        <v>95000</v>
      </c>
      <c r="AQ1165" s="7">
        <v>47500</v>
      </c>
      <c r="AT1165" s="7" t="s">
        <v>206</v>
      </c>
      <c r="AU1165" s="7">
        <v>1808</v>
      </c>
      <c r="AV1165" s="7">
        <v>0</v>
      </c>
      <c r="AW1165" s="7">
        <v>0</v>
      </c>
      <c r="AX1165" s="7">
        <v>0</v>
      </c>
      <c r="AY1165" s="7">
        <v>0</v>
      </c>
    </row>
    <row r="1166" spans="1:51" ht="13.5" customHeight="1" x14ac:dyDescent="0.25">
      <c r="A1166" s="7" t="s">
        <v>2550</v>
      </c>
      <c r="B1166" s="8"/>
      <c r="C1166" s="8"/>
      <c r="D1166" s="7" t="s">
        <v>91</v>
      </c>
      <c r="E1166" s="7" t="s">
        <v>99</v>
      </c>
      <c r="F1166" s="8"/>
      <c r="G1166" s="8"/>
      <c r="H1166" s="8"/>
      <c r="I1166" s="8"/>
      <c r="J1166" s="8"/>
      <c r="K1166" s="8"/>
      <c r="L1166" s="8"/>
      <c r="M1166" s="8"/>
      <c r="N1166" s="7">
        <v>11</v>
      </c>
      <c r="O1166" s="7" t="s">
        <v>100</v>
      </c>
      <c r="P1166" s="7" t="s">
        <v>107</v>
      </c>
      <c r="Q1166" s="7" t="s">
        <v>2551</v>
      </c>
      <c r="R1166" s="7">
        <v>33000</v>
      </c>
      <c r="S1166" s="7" t="s">
        <v>94</v>
      </c>
      <c r="T1166" s="7" t="s">
        <v>1406</v>
      </c>
      <c r="AE1166" s="7">
        <v>0</v>
      </c>
      <c r="AF1166" s="7">
        <v>0</v>
      </c>
      <c r="AG1166" s="7">
        <v>0</v>
      </c>
      <c r="AH1166" s="7">
        <v>0</v>
      </c>
      <c r="AI1166" s="7">
        <v>1</v>
      </c>
      <c r="AJ1166" s="7">
        <v>0</v>
      </c>
      <c r="AK1166" s="7">
        <v>0</v>
      </c>
      <c r="AL1166" s="7">
        <v>0</v>
      </c>
      <c r="AM1166" s="7">
        <v>0</v>
      </c>
      <c r="AN1166" s="7" t="s">
        <v>91</v>
      </c>
      <c r="AO1166" s="7">
        <v>0</v>
      </c>
      <c r="AP1166" s="7">
        <v>66000</v>
      </c>
      <c r="AQ1166" s="7">
        <v>33000</v>
      </c>
      <c r="AT1166" s="7" t="s">
        <v>206</v>
      </c>
      <c r="AU1166" s="7">
        <v>1809</v>
      </c>
      <c r="AV1166" s="7">
        <v>0</v>
      </c>
      <c r="AW1166" s="7">
        <v>0</v>
      </c>
      <c r="AX1166" s="7">
        <v>0</v>
      </c>
      <c r="AY1166" s="7">
        <v>0</v>
      </c>
    </row>
    <row r="1167" spans="1:51" ht="13.5" customHeight="1" x14ac:dyDescent="0.25">
      <c r="A1167" s="7" t="s">
        <v>2552</v>
      </c>
      <c r="B1167" s="8"/>
      <c r="C1167" s="8"/>
      <c r="D1167" s="7" t="s">
        <v>83</v>
      </c>
      <c r="E1167" s="7" t="s">
        <v>92</v>
      </c>
      <c r="F1167" s="8"/>
      <c r="G1167" s="8"/>
      <c r="H1167" s="8"/>
      <c r="I1167" s="8"/>
      <c r="J1167" s="8"/>
      <c r="K1167" s="8"/>
      <c r="L1167" s="8"/>
      <c r="M1167" s="8"/>
      <c r="N1167" s="7">
        <v>2</v>
      </c>
      <c r="O1167" s="7" t="s">
        <v>100</v>
      </c>
      <c r="P1167" s="7" t="s">
        <v>107</v>
      </c>
      <c r="Q1167" s="7" t="s">
        <v>2553</v>
      </c>
      <c r="R1167" s="7">
        <v>1300</v>
      </c>
      <c r="S1167" s="7" t="s">
        <v>94</v>
      </c>
      <c r="T1167" s="7" t="s">
        <v>1406</v>
      </c>
      <c r="AE1167" s="7">
        <v>0</v>
      </c>
      <c r="AF1167" s="7">
        <v>0</v>
      </c>
      <c r="AG1167" s="7">
        <v>0</v>
      </c>
      <c r="AH1167" s="7">
        <v>0</v>
      </c>
      <c r="AI1167" s="7">
        <v>0</v>
      </c>
      <c r="AJ1167" s="7">
        <v>0</v>
      </c>
      <c r="AK1167" s="7">
        <v>0</v>
      </c>
      <c r="AL1167" s="7">
        <v>0</v>
      </c>
      <c r="AM1167" s="7">
        <v>1</v>
      </c>
      <c r="AN1167" s="7" t="s">
        <v>83</v>
      </c>
      <c r="AO1167" s="7">
        <v>0</v>
      </c>
      <c r="AP1167" s="7">
        <v>2600</v>
      </c>
      <c r="AQ1167" s="7">
        <v>1300</v>
      </c>
      <c r="AT1167" s="7" t="s">
        <v>206</v>
      </c>
      <c r="AU1167" s="7">
        <v>1810</v>
      </c>
      <c r="AV1167" s="7">
        <v>0</v>
      </c>
      <c r="AW1167" s="7">
        <v>0</v>
      </c>
      <c r="AX1167" s="7">
        <v>0</v>
      </c>
      <c r="AY1167" s="7">
        <v>0</v>
      </c>
    </row>
    <row r="1168" spans="1:51" ht="13.5" customHeight="1" x14ac:dyDescent="0.25">
      <c r="A1168" s="7" t="s">
        <v>2554</v>
      </c>
      <c r="B1168" s="8"/>
      <c r="C1168" s="8"/>
      <c r="D1168" s="7" t="s">
        <v>120</v>
      </c>
      <c r="E1168" s="7" t="s">
        <v>129</v>
      </c>
      <c r="F1168" s="8"/>
      <c r="G1168" s="8"/>
      <c r="H1168" s="8"/>
      <c r="I1168" s="8"/>
      <c r="J1168" s="8"/>
      <c r="K1168" s="8"/>
      <c r="L1168" s="8"/>
      <c r="M1168" s="8"/>
      <c r="N1168" s="7">
        <v>15</v>
      </c>
      <c r="O1168" s="7" t="s">
        <v>100</v>
      </c>
      <c r="P1168" s="7" t="s">
        <v>107</v>
      </c>
      <c r="Q1168" s="7" t="s">
        <v>2555</v>
      </c>
      <c r="R1168" s="7">
        <v>10500</v>
      </c>
      <c r="S1168" s="7" t="s">
        <v>94</v>
      </c>
      <c r="T1168" s="7" t="s">
        <v>1406</v>
      </c>
      <c r="AE1168" s="7">
        <v>0</v>
      </c>
      <c r="AF1168" s="7">
        <v>0</v>
      </c>
      <c r="AG1168" s="7">
        <v>0</v>
      </c>
      <c r="AH1168" s="7">
        <v>0</v>
      </c>
      <c r="AI1168" s="7">
        <v>0</v>
      </c>
      <c r="AJ1168" s="7">
        <v>1</v>
      </c>
      <c r="AK1168" s="7">
        <v>0</v>
      </c>
      <c r="AL1168" s="7">
        <v>0</v>
      </c>
      <c r="AM1168" s="7">
        <v>0</v>
      </c>
      <c r="AN1168" s="7" t="s">
        <v>120</v>
      </c>
      <c r="AO1168" s="7">
        <v>0</v>
      </c>
      <c r="AP1168" s="7">
        <v>21000</v>
      </c>
      <c r="AQ1168" s="7">
        <v>10500</v>
      </c>
      <c r="AT1168" s="7" t="s">
        <v>206</v>
      </c>
      <c r="AU1168" s="7">
        <v>1811</v>
      </c>
      <c r="AV1168" s="7">
        <v>0</v>
      </c>
      <c r="AW1168" s="7">
        <v>0</v>
      </c>
      <c r="AX1168" s="7">
        <v>0</v>
      </c>
      <c r="AY1168" s="7">
        <v>0</v>
      </c>
    </row>
    <row r="1169" spans="1:51" ht="13.5" customHeight="1" x14ac:dyDescent="0.25">
      <c r="A1169" s="7" t="s">
        <v>2556</v>
      </c>
      <c r="B1169" s="8"/>
      <c r="C1169" s="8"/>
      <c r="D1169" s="7" t="s">
        <v>120</v>
      </c>
      <c r="E1169" s="7" t="s">
        <v>129</v>
      </c>
      <c r="F1169" s="8"/>
      <c r="G1169" s="8"/>
      <c r="H1169" s="8"/>
      <c r="I1169" s="8"/>
      <c r="J1169" s="8"/>
      <c r="K1169" s="8"/>
      <c r="L1169" s="8"/>
      <c r="M1169" s="8"/>
      <c r="N1169" s="7">
        <v>15</v>
      </c>
      <c r="O1169" s="7" t="s">
        <v>100</v>
      </c>
      <c r="P1169" s="7" t="s">
        <v>107</v>
      </c>
      <c r="Q1169" s="7" t="s">
        <v>2557</v>
      </c>
      <c r="R1169" s="7">
        <v>35000</v>
      </c>
      <c r="S1169" s="7" t="s">
        <v>94</v>
      </c>
      <c r="T1169" s="7" t="s">
        <v>1406</v>
      </c>
      <c r="AE1169" s="7">
        <v>0</v>
      </c>
      <c r="AF1169" s="7">
        <v>0</v>
      </c>
      <c r="AG1169" s="7">
        <v>0</v>
      </c>
      <c r="AH1169" s="7">
        <v>0</v>
      </c>
      <c r="AI1169" s="7">
        <v>0</v>
      </c>
      <c r="AJ1169" s="7">
        <v>1</v>
      </c>
      <c r="AK1169" s="7">
        <v>0</v>
      </c>
      <c r="AL1169" s="7">
        <v>0</v>
      </c>
      <c r="AM1169" s="7">
        <v>0</v>
      </c>
      <c r="AN1169" s="7" t="s">
        <v>120</v>
      </c>
      <c r="AO1169" s="7">
        <v>0</v>
      </c>
      <c r="AP1169" s="7">
        <v>70000</v>
      </c>
      <c r="AQ1169" s="7">
        <v>35000</v>
      </c>
      <c r="AT1169" s="7" t="s">
        <v>206</v>
      </c>
      <c r="AU1169" s="7">
        <v>1812</v>
      </c>
      <c r="AV1169" s="7">
        <v>0</v>
      </c>
      <c r="AW1169" s="7">
        <v>0</v>
      </c>
      <c r="AX1169" s="7">
        <v>0</v>
      </c>
      <c r="AY1169" s="7">
        <v>0</v>
      </c>
    </row>
    <row r="1170" spans="1:51" ht="13.5" customHeight="1" x14ac:dyDescent="0.25">
      <c r="A1170" s="7" t="s">
        <v>2558</v>
      </c>
      <c r="B1170" s="8"/>
      <c r="C1170" s="8"/>
      <c r="D1170" s="7" t="s">
        <v>83</v>
      </c>
      <c r="E1170" s="7" t="s">
        <v>99</v>
      </c>
      <c r="F1170" s="8"/>
      <c r="G1170" s="8"/>
      <c r="H1170" s="8"/>
      <c r="I1170" s="8"/>
      <c r="J1170" s="8"/>
      <c r="K1170" s="8"/>
      <c r="L1170" s="8"/>
      <c r="M1170" s="8"/>
      <c r="N1170" s="7">
        <v>5</v>
      </c>
      <c r="O1170" s="7" t="s">
        <v>100</v>
      </c>
      <c r="P1170" s="7">
        <v>1</v>
      </c>
      <c r="Q1170" s="7" t="s">
        <v>822</v>
      </c>
      <c r="R1170" s="7">
        <v>10000</v>
      </c>
      <c r="S1170" s="7" t="s">
        <v>94</v>
      </c>
      <c r="T1170" s="7" t="s">
        <v>1406</v>
      </c>
      <c r="AE1170" s="7">
        <v>0</v>
      </c>
      <c r="AF1170" s="7">
        <v>0</v>
      </c>
      <c r="AG1170" s="7">
        <v>0</v>
      </c>
      <c r="AH1170" s="7">
        <v>0</v>
      </c>
      <c r="AI1170" s="7">
        <v>1</v>
      </c>
      <c r="AJ1170" s="7">
        <v>0</v>
      </c>
      <c r="AK1170" s="7">
        <v>0</v>
      </c>
      <c r="AL1170" s="7">
        <v>0</v>
      </c>
      <c r="AM1170" s="7">
        <v>0</v>
      </c>
      <c r="AN1170" s="7" t="s">
        <v>83</v>
      </c>
      <c r="AO1170" s="7">
        <v>1</v>
      </c>
      <c r="AP1170" s="7">
        <v>20000</v>
      </c>
      <c r="AQ1170" s="7">
        <v>10000</v>
      </c>
      <c r="AT1170" s="7" t="s">
        <v>206</v>
      </c>
      <c r="AU1170" s="7">
        <v>1813</v>
      </c>
      <c r="AV1170" s="7">
        <v>0</v>
      </c>
      <c r="AW1170" s="7">
        <v>0</v>
      </c>
      <c r="AX1170" s="7">
        <v>0</v>
      </c>
      <c r="AY1170" s="7">
        <v>0</v>
      </c>
    </row>
    <row r="1171" spans="1:51" ht="13.5" customHeight="1" x14ac:dyDescent="0.25">
      <c r="A1171" s="7" t="s">
        <v>2559</v>
      </c>
      <c r="B1171" s="8"/>
      <c r="C1171" s="8"/>
      <c r="D1171" s="7" t="s">
        <v>91</v>
      </c>
      <c r="E1171" s="7" t="s">
        <v>99</v>
      </c>
      <c r="F1171" s="8"/>
      <c r="G1171" s="8"/>
      <c r="H1171" s="8"/>
      <c r="I1171" s="8"/>
      <c r="J1171" s="8"/>
      <c r="K1171" s="8"/>
      <c r="L1171" s="8"/>
      <c r="M1171" s="8"/>
      <c r="N1171" s="7">
        <v>8</v>
      </c>
      <c r="O1171" s="7" t="s">
        <v>100</v>
      </c>
      <c r="P1171" s="7" t="s">
        <v>107</v>
      </c>
      <c r="Q1171" s="7" t="s">
        <v>822</v>
      </c>
      <c r="R1171" s="7">
        <v>25000</v>
      </c>
      <c r="S1171" s="7" t="s">
        <v>94</v>
      </c>
      <c r="T1171" s="7" t="s">
        <v>1406</v>
      </c>
      <c r="AE1171" s="7">
        <v>0</v>
      </c>
      <c r="AF1171" s="7">
        <v>0</v>
      </c>
      <c r="AG1171" s="7">
        <v>0</v>
      </c>
      <c r="AH1171" s="7">
        <v>0</v>
      </c>
      <c r="AI1171" s="7">
        <v>1</v>
      </c>
      <c r="AJ1171" s="7">
        <v>0</v>
      </c>
      <c r="AK1171" s="7">
        <v>0</v>
      </c>
      <c r="AL1171" s="7">
        <v>0</v>
      </c>
      <c r="AM1171" s="7">
        <v>0</v>
      </c>
      <c r="AN1171" s="7" t="s">
        <v>91</v>
      </c>
      <c r="AO1171" s="7">
        <v>0</v>
      </c>
      <c r="AP1171" s="7">
        <v>50000</v>
      </c>
      <c r="AQ1171" s="7">
        <v>25000</v>
      </c>
      <c r="AT1171" s="7" t="s">
        <v>206</v>
      </c>
      <c r="AU1171" s="7">
        <v>1814</v>
      </c>
      <c r="AV1171" s="7">
        <v>0</v>
      </c>
      <c r="AW1171" s="7">
        <v>0</v>
      </c>
      <c r="AX1171" s="7">
        <v>0</v>
      </c>
      <c r="AY1171" s="7">
        <v>0</v>
      </c>
    </row>
    <row r="1172" spans="1:51" ht="13.5" customHeight="1" x14ac:dyDescent="0.25">
      <c r="A1172" s="7" t="s">
        <v>2560</v>
      </c>
      <c r="B1172" s="8"/>
      <c r="C1172" s="8"/>
      <c r="D1172" s="7" t="s">
        <v>83</v>
      </c>
      <c r="E1172" s="7" t="s">
        <v>99</v>
      </c>
      <c r="F1172" s="8"/>
      <c r="G1172" s="8"/>
      <c r="H1172" s="8"/>
      <c r="I1172" s="8"/>
      <c r="J1172" s="8"/>
      <c r="K1172" s="8"/>
      <c r="L1172" s="8"/>
      <c r="M1172" s="8"/>
      <c r="N1172" s="7">
        <v>2</v>
      </c>
      <c r="O1172" s="7" t="s">
        <v>100</v>
      </c>
      <c r="P1172" s="7" t="s">
        <v>107</v>
      </c>
      <c r="Q1172" s="7" t="s">
        <v>2561</v>
      </c>
      <c r="R1172" s="7">
        <v>1500</v>
      </c>
      <c r="S1172" s="7" t="s">
        <v>94</v>
      </c>
      <c r="T1172" s="7" t="s">
        <v>1406</v>
      </c>
      <c r="AE1172" s="7">
        <v>0</v>
      </c>
      <c r="AF1172" s="7">
        <v>0</v>
      </c>
      <c r="AG1172" s="7">
        <v>0</v>
      </c>
      <c r="AH1172" s="7">
        <v>0</v>
      </c>
      <c r="AI1172" s="7">
        <v>1</v>
      </c>
      <c r="AJ1172" s="7">
        <v>0</v>
      </c>
      <c r="AK1172" s="7">
        <v>0</v>
      </c>
      <c r="AL1172" s="7">
        <v>0</v>
      </c>
      <c r="AM1172" s="7">
        <v>0</v>
      </c>
      <c r="AN1172" s="7" t="s">
        <v>83</v>
      </c>
      <c r="AO1172" s="7">
        <v>0</v>
      </c>
      <c r="AP1172" s="7">
        <v>3000</v>
      </c>
      <c r="AQ1172" s="7">
        <v>1500</v>
      </c>
      <c r="AT1172" s="7" t="s">
        <v>206</v>
      </c>
      <c r="AU1172" s="7">
        <v>1815</v>
      </c>
      <c r="AV1172" s="7">
        <v>0</v>
      </c>
      <c r="AW1172" s="7">
        <v>0</v>
      </c>
      <c r="AX1172" s="7">
        <v>0</v>
      </c>
      <c r="AY1172" s="7">
        <v>0</v>
      </c>
    </row>
    <row r="1173" spans="1:51" ht="13.5" customHeight="1" x14ac:dyDescent="0.25">
      <c r="A1173" s="7" t="s">
        <v>2562</v>
      </c>
      <c r="B1173" s="8"/>
      <c r="C1173" s="8"/>
      <c r="D1173" s="7" t="s">
        <v>91</v>
      </c>
      <c r="E1173" s="7" t="s">
        <v>92</v>
      </c>
      <c r="F1173" s="8"/>
      <c r="G1173" s="8"/>
      <c r="H1173" s="8"/>
      <c r="I1173" s="8"/>
      <c r="J1173" s="8"/>
      <c r="K1173" s="8"/>
      <c r="L1173" s="8"/>
      <c r="M1173" s="8"/>
      <c r="N1173" s="7">
        <v>9</v>
      </c>
      <c r="O1173" s="7" t="s">
        <v>100</v>
      </c>
      <c r="P1173" s="7" t="s">
        <v>107</v>
      </c>
      <c r="Q1173" s="7" t="s">
        <v>2563</v>
      </c>
      <c r="R1173" s="7">
        <v>40000</v>
      </c>
      <c r="S1173" s="7" t="s">
        <v>94</v>
      </c>
      <c r="T1173" s="7" t="s">
        <v>1406</v>
      </c>
      <c r="AE1173" s="7">
        <v>0</v>
      </c>
      <c r="AF1173" s="7">
        <v>0</v>
      </c>
      <c r="AG1173" s="7">
        <v>0</v>
      </c>
      <c r="AH1173" s="7">
        <v>0</v>
      </c>
      <c r="AI1173" s="7">
        <v>0</v>
      </c>
      <c r="AJ1173" s="7">
        <v>0</v>
      </c>
      <c r="AK1173" s="7">
        <v>0</v>
      </c>
      <c r="AL1173" s="7">
        <v>0</v>
      </c>
      <c r="AM1173" s="7">
        <v>1</v>
      </c>
      <c r="AN1173" s="7" t="s">
        <v>91</v>
      </c>
      <c r="AO1173" s="7">
        <v>0</v>
      </c>
      <c r="AP1173" s="7">
        <v>80000</v>
      </c>
      <c r="AQ1173" s="7">
        <v>40000</v>
      </c>
      <c r="AT1173" s="7" t="s">
        <v>206</v>
      </c>
      <c r="AU1173" s="7">
        <v>1816</v>
      </c>
      <c r="AV1173" s="7">
        <v>0</v>
      </c>
      <c r="AW1173" s="7">
        <v>0</v>
      </c>
      <c r="AX1173" s="7">
        <v>0</v>
      </c>
      <c r="AY1173" s="7">
        <v>0</v>
      </c>
    </row>
    <row r="1174" spans="1:51" ht="13.5" customHeight="1" x14ac:dyDescent="0.25">
      <c r="A1174" s="7" t="s">
        <v>2564</v>
      </c>
      <c r="B1174" s="8"/>
      <c r="C1174" s="8"/>
      <c r="D1174" s="7" t="s">
        <v>83</v>
      </c>
      <c r="E1174" s="7" t="s">
        <v>99</v>
      </c>
      <c r="F1174" s="8"/>
      <c r="G1174" s="8"/>
      <c r="H1174" s="8"/>
      <c r="I1174" s="8"/>
      <c r="J1174" s="8"/>
      <c r="K1174" s="8"/>
      <c r="L1174" s="8"/>
      <c r="M1174" s="8"/>
      <c r="N1174" s="7">
        <v>3</v>
      </c>
      <c r="O1174" s="7" t="s">
        <v>100</v>
      </c>
      <c r="P1174" s="7" t="s">
        <v>107</v>
      </c>
      <c r="Q1174" s="7" t="s">
        <v>2565</v>
      </c>
      <c r="R1174" s="7">
        <v>3200</v>
      </c>
      <c r="S1174" s="7" t="s">
        <v>94</v>
      </c>
      <c r="T1174" s="7" t="s">
        <v>1406</v>
      </c>
      <c r="AE1174" s="7">
        <v>0</v>
      </c>
      <c r="AF1174" s="7">
        <v>0</v>
      </c>
      <c r="AG1174" s="7">
        <v>0</v>
      </c>
      <c r="AH1174" s="7">
        <v>0</v>
      </c>
      <c r="AI1174" s="7">
        <v>1</v>
      </c>
      <c r="AJ1174" s="7">
        <v>0</v>
      </c>
      <c r="AK1174" s="7">
        <v>0</v>
      </c>
      <c r="AL1174" s="7">
        <v>0</v>
      </c>
      <c r="AM1174" s="7">
        <v>0</v>
      </c>
      <c r="AN1174" s="7" t="s">
        <v>83</v>
      </c>
      <c r="AO1174" s="7">
        <v>0</v>
      </c>
      <c r="AP1174" s="7">
        <v>6400</v>
      </c>
      <c r="AQ1174" s="7">
        <v>3200</v>
      </c>
      <c r="AT1174" s="7" t="s">
        <v>206</v>
      </c>
      <c r="AU1174" s="7">
        <v>1817</v>
      </c>
      <c r="AV1174" s="7">
        <v>0</v>
      </c>
      <c r="AW1174" s="7">
        <v>0</v>
      </c>
      <c r="AX1174" s="7">
        <v>0</v>
      </c>
      <c r="AY1174" s="7">
        <v>0</v>
      </c>
    </row>
    <row r="1175" spans="1:51" ht="13.5" customHeight="1" x14ac:dyDescent="0.25">
      <c r="A1175" s="7" t="s">
        <v>2566</v>
      </c>
      <c r="B1175" s="8"/>
      <c r="C1175" s="8"/>
      <c r="D1175" s="7" t="s">
        <v>120</v>
      </c>
      <c r="E1175" s="7" t="s">
        <v>99</v>
      </c>
      <c r="F1175" s="8"/>
      <c r="G1175" s="8"/>
      <c r="H1175" s="8"/>
      <c r="I1175" s="8"/>
      <c r="J1175" s="8"/>
      <c r="K1175" s="8"/>
      <c r="L1175" s="8"/>
      <c r="M1175" s="8"/>
      <c r="N1175" s="7">
        <v>11</v>
      </c>
      <c r="O1175" s="7" t="s">
        <v>100</v>
      </c>
      <c r="P1175" s="7" t="s">
        <v>107</v>
      </c>
      <c r="Q1175" s="7" t="s">
        <v>2567</v>
      </c>
      <c r="R1175" s="7">
        <v>92400</v>
      </c>
      <c r="S1175" s="7" t="s">
        <v>94</v>
      </c>
      <c r="T1175" s="7" t="s">
        <v>1406</v>
      </c>
      <c r="AE1175" s="7">
        <v>0</v>
      </c>
      <c r="AF1175" s="7">
        <v>0</v>
      </c>
      <c r="AG1175" s="7">
        <v>0</v>
      </c>
      <c r="AH1175" s="7">
        <v>0</v>
      </c>
      <c r="AI1175" s="7">
        <v>1</v>
      </c>
      <c r="AJ1175" s="7">
        <v>0</v>
      </c>
      <c r="AK1175" s="7">
        <v>0</v>
      </c>
      <c r="AL1175" s="7">
        <v>0</v>
      </c>
      <c r="AM1175" s="7">
        <v>0</v>
      </c>
      <c r="AN1175" s="7" t="s">
        <v>120</v>
      </c>
      <c r="AO1175" s="7">
        <v>0</v>
      </c>
      <c r="AP1175" s="7">
        <v>184800</v>
      </c>
      <c r="AQ1175" s="7">
        <v>92400</v>
      </c>
      <c r="AT1175" s="7" t="s">
        <v>206</v>
      </c>
      <c r="AU1175" s="7">
        <v>1818</v>
      </c>
      <c r="AV1175" s="7">
        <v>0</v>
      </c>
      <c r="AW1175" s="7">
        <v>0</v>
      </c>
      <c r="AX1175" s="7">
        <v>0</v>
      </c>
      <c r="AY1175" s="7">
        <v>0</v>
      </c>
    </row>
    <row r="1176" spans="1:51" ht="13.5" customHeight="1" x14ac:dyDescent="0.25">
      <c r="A1176" s="7" t="s">
        <v>2568</v>
      </c>
      <c r="B1176" s="8"/>
      <c r="C1176" s="8"/>
      <c r="D1176" s="7" t="s">
        <v>83</v>
      </c>
      <c r="E1176" s="7" t="s">
        <v>92</v>
      </c>
      <c r="F1176" s="8"/>
      <c r="G1176" s="8"/>
      <c r="H1176" s="8"/>
      <c r="I1176" s="8"/>
      <c r="J1176" s="8"/>
      <c r="K1176" s="8"/>
      <c r="L1176" s="8"/>
      <c r="M1176" s="8"/>
      <c r="N1176" s="7">
        <v>3</v>
      </c>
      <c r="O1176" s="7" t="s">
        <v>96</v>
      </c>
      <c r="P1176" s="7">
        <v>2</v>
      </c>
      <c r="Q1176" s="7" t="s">
        <v>1219</v>
      </c>
      <c r="R1176" s="7">
        <v>1500</v>
      </c>
      <c r="S1176" s="7" t="s">
        <v>94</v>
      </c>
      <c r="T1176" s="7" t="s">
        <v>1406</v>
      </c>
      <c r="AE1176" s="7">
        <v>0</v>
      </c>
      <c r="AF1176" s="7">
        <v>0</v>
      </c>
      <c r="AG1176" s="7">
        <v>0</v>
      </c>
      <c r="AH1176" s="7">
        <v>0</v>
      </c>
      <c r="AI1176" s="7">
        <v>0</v>
      </c>
      <c r="AJ1176" s="7">
        <v>0</v>
      </c>
      <c r="AK1176" s="7">
        <v>0</v>
      </c>
      <c r="AL1176" s="7">
        <v>0</v>
      </c>
      <c r="AM1176" s="7">
        <v>1</v>
      </c>
      <c r="AN1176" s="7" t="s">
        <v>83</v>
      </c>
      <c r="AO1176" s="7">
        <v>2</v>
      </c>
      <c r="AP1176" s="7">
        <v>3000</v>
      </c>
      <c r="AQ1176" s="7">
        <v>1500</v>
      </c>
      <c r="AT1176" s="7" t="s">
        <v>206</v>
      </c>
      <c r="AU1176" s="7">
        <v>1819</v>
      </c>
      <c r="AV1176" s="7">
        <v>0</v>
      </c>
      <c r="AW1176" s="7">
        <v>0</v>
      </c>
      <c r="AX1176" s="7">
        <v>0</v>
      </c>
      <c r="AY1176" s="7">
        <v>0</v>
      </c>
    </row>
    <row r="1177" spans="1:51" ht="13.5" customHeight="1" x14ac:dyDescent="0.25">
      <c r="A1177" s="7" t="s">
        <v>2569</v>
      </c>
      <c r="B1177" s="8"/>
      <c r="C1177" s="8"/>
      <c r="D1177" s="7" t="s">
        <v>83</v>
      </c>
      <c r="E1177" s="7" t="s">
        <v>92</v>
      </c>
      <c r="F1177" s="8"/>
      <c r="G1177" s="8"/>
      <c r="H1177" s="8"/>
      <c r="I1177" s="8"/>
      <c r="J1177" s="8"/>
      <c r="K1177" s="8"/>
      <c r="L1177" s="8"/>
      <c r="M1177" s="8"/>
      <c r="N1177" s="7">
        <v>5</v>
      </c>
      <c r="O1177" s="7" t="s">
        <v>96</v>
      </c>
      <c r="P1177" s="7">
        <v>1</v>
      </c>
      <c r="Q1177" s="7" t="s">
        <v>2570</v>
      </c>
      <c r="R1177" s="7">
        <v>1250</v>
      </c>
      <c r="S1177" s="7" t="s">
        <v>94</v>
      </c>
      <c r="T1177" s="7" t="s">
        <v>1406</v>
      </c>
      <c r="AE1177" s="7">
        <v>0</v>
      </c>
      <c r="AF1177" s="7">
        <v>0</v>
      </c>
      <c r="AG1177" s="7">
        <v>0</v>
      </c>
      <c r="AH1177" s="7">
        <v>0</v>
      </c>
      <c r="AI1177" s="7">
        <v>0</v>
      </c>
      <c r="AJ1177" s="7">
        <v>0</v>
      </c>
      <c r="AK1177" s="7">
        <v>0</v>
      </c>
      <c r="AL1177" s="7">
        <v>0</v>
      </c>
      <c r="AM1177" s="7">
        <v>1</v>
      </c>
      <c r="AN1177" s="7" t="s">
        <v>83</v>
      </c>
      <c r="AO1177" s="7">
        <v>1</v>
      </c>
      <c r="AP1177" s="7">
        <v>2500</v>
      </c>
      <c r="AQ1177" s="7">
        <v>1250</v>
      </c>
      <c r="AT1177" s="7" t="s">
        <v>206</v>
      </c>
      <c r="AU1177" s="7">
        <v>1820</v>
      </c>
      <c r="AV1177" s="7">
        <v>0</v>
      </c>
      <c r="AW1177" s="7">
        <v>0</v>
      </c>
      <c r="AX1177" s="7">
        <v>0</v>
      </c>
      <c r="AY1177" s="7">
        <v>0</v>
      </c>
    </row>
    <row r="1178" spans="1:51" ht="13.5" customHeight="1" x14ac:dyDescent="0.25">
      <c r="A1178" s="7" t="s">
        <v>2571</v>
      </c>
      <c r="B1178" s="8"/>
      <c r="C1178" s="8"/>
      <c r="D1178" s="7" t="s">
        <v>91</v>
      </c>
      <c r="E1178" s="7" t="s">
        <v>126</v>
      </c>
      <c r="F1178" s="8"/>
      <c r="G1178" s="8"/>
      <c r="H1178" s="8"/>
      <c r="I1178" s="8"/>
      <c r="J1178" s="8"/>
      <c r="K1178" s="8"/>
      <c r="L1178" s="8"/>
      <c r="M1178" s="8"/>
      <c r="N1178" s="7">
        <v>5</v>
      </c>
      <c r="O1178" s="7" t="s">
        <v>96</v>
      </c>
      <c r="P1178" s="7">
        <v>1</v>
      </c>
      <c r="Q1178" s="7" t="s">
        <v>2572</v>
      </c>
      <c r="R1178" s="7">
        <v>4000</v>
      </c>
      <c r="S1178" s="7" t="s">
        <v>94</v>
      </c>
      <c r="T1178" s="7" t="s">
        <v>1406</v>
      </c>
      <c r="AE1178" s="7">
        <v>0</v>
      </c>
      <c r="AF1178" s="7">
        <v>0</v>
      </c>
      <c r="AG1178" s="7">
        <v>0</v>
      </c>
      <c r="AH1178" s="7">
        <v>1</v>
      </c>
      <c r="AI1178" s="7">
        <v>0</v>
      </c>
      <c r="AJ1178" s="7">
        <v>0</v>
      </c>
      <c r="AK1178" s="7">
        <v>0</v>
      </c>
      <c r="AL1178" s="7">
        <v>0</v>
      </c>
      <c r="AM1178" s="7">
        <v>0</v>
      </c>
      <c r="AN1178" s="7" t="s">
        <v>91</v>
      </c>
      <c r="AO1178" s="7">
        <v>1</v>
      </c>
      <c r="AP1178" s="7">
        <v>8000</v>
      </c>
      <c r="AQ1178" s="7">
        <v>4000</v>
      </c>
      <c r="AT1178" s="7" t="s">
        <v>206</v>
      </c>
      <c r="AU1178" s="7">
        <v>1821</v>
      </c>
      <c r="AV1178" s="7">
        <v>0</v>
      </c>
      <c r="AW1178" s="7">
        <v>0</v>
      </c>
      <c r="AX1178" s="7">
        <v>0</v>
      </c>
      <c r="AY1178" s="7">
        <v>0</v>
      </c>
    </row>
    <row r="1179" spans="1:51" ht="13.5" customHeight="1" x14ac:dyDescent="0.25">
      <c r="A1179" s="7" t="s">
        <v>2573</v>
      </c>
      <c r="B1179" s="8"/>
      <c r="C1179" s="8"/>
      <c r="D1179" s="7" t="s">
        <v>83</v>
      </c>
      <c r="E1179" s="7" t="s">
        <v>92</v>
      </c>
      <c r="F1179" s="8"/>
      <c r="G1179" s="8"/>
      <c r="H1179" s="8"/>
      <c r="I1179" s="8"/>
      <c r="J1179" s="8"/>
      <c r="K1179" s="8"/>
      <c r="L1179" s="8"/>
      <c r="M1179" s="8"/>
      <c r="N1179" s="7">
        <v>5</v>
      </c>
      <c r="O1179" s="7" t="s">
        <v>96</v>
      </c>
      <c r="P1179" s="7">
        <v>1</v>
      </c>
      <c r="Q1179" s="7" t="s">
        <v>2574</v>
      </c>
      <c r="R1179" s="7">
        <v>1200</v>
      </c>
      <c r="S1179" s="7" t="s">
        <v>94</v>
      </c>
      <c r="T1179" s="7" t="s">
        <v>1406</v>
      </c>
      <c r="AE1179" s="7">
        <v>0</v>
      </c>
      <c r="AF1179" s="7">
        <v>0</v>
      </c>
      <c r="AG1179" s="7">
        <v>0</v>
      </c>
      <c r="AH1179" s="7">
        <v>0</v>
      </c>
      <c r="AI1179" s="7">
        <v>0</v>
      </c>
      <c r="AJ1179" s="7">
        <v>0</v>
      </c>
      <c r="AK1179" s="7">
        <v>0</v>
      </c>
      <c r="AL1179" s="7">
        <v>0</v>
      </c>
      <c r="AM1179" s="7">
        <v>1</v>
      </c>
      <c r="AN1179" s="7" t="s">
        <v>83</v>
      </c>
      <c r="AO1179" s="7">
        <v>1</v>
      </c>
      <c r="AP1179" s="7">
        <v>2400</v>
      </c>
      <c r="AQ1179" s="7">
        <v>1200</v>
      </c>
      <c r="AT1179" s="7" t="s">
        <v>206</v>
      </c>
      <c r="AU1179" s="7">
        <v>1822</v>
      </c>
      <c r="AV1179" s="7">
        <v>0</v>
      </c>
      <c r="AW1179" s="7">
        <v>0</v>
      </c>
      <c r="AX1179" s="7">
        <v>0</v>
      </c>
      <c r="AY1179" s="7">
        <v>0</v>
      </c>
    </row>
    <row r="1180" spans="1:51" ht="13.5" customHeight="1" x14ac:dyDescent="0.25">
      <c r="A1180" s="7" t="s">
        <v>2575</v>
      </c>
      <c r="B1180" s="8"/>
      <c r="C1180" s="8"/>
      <c r="D1180" s="7" t="s">
        <v>83</v>
      </c>
      <c r="E1180" s="7" t="s">
        <v>92</v>
      </c>
      <c r="F1180" s="8"/>
      <c r="G1180" s="8"/>
      <c r="H1180" s="8"/>
      <c r="I1180" s="8"/>
      <c r="J1180" s="8"/>
      <c r="K1180" s="8"/>
      <c r="L1180" s="8"/>
      <c r="M1180" s="8"/>
      <c r="N1180" s="7">
        <v>3</v>
      </c>
      <c r="O1180" s="7" t="s">
        <v>96</v>
      </c>
      <c r="P1180" s="7">
        <v>1</v>
      </c>
      <c r="Q1180" s="7" t="s">
        <v>2576</v>
      </c>
      <c r="R1180" s="7">
        <v>3750</v>
      </c>
      <c r="S1180" s="7" t="s">
        <v>94</v>
      </c>
      <c r="T1180" s="7" t="s">
        <v>1406</v>
      </c>
      <c r="AE1180" s="7">
        <v>0</v>
      </c>
      <c r="AF1180" s="7">
        <v>0</v>
      </c>
      <c r="AG1180" s="7">
        <v>0</v>
      </c>
      <c r="AH1180" s="7">
        <v>0</v>
      </c>
      <c r="AI1180" s="7">
        <v>0</v>
      </c>
      <c r="AJ1180" s="7">
        <v>0</v>
      </c>
      <c r="AK1180" s="7">
        <v>0</v>
      </c>
      <c r="AL1180" s="7">
        <v>0</v>
      </c>
      <c r="AM1180" s="7">
        <v>1</v>
      </c>
      <c r="AN1180" s="7" t="s">
        <v>83</v>
      </c>
      <c r="AO1180" s="7">
        <v>1</v>
      </c>
      <c r="AP1180" s="7">
        <v>7500</v>
      </c>
      <c r="AQ1180" s="7">
        <v>3750</v>
      </c>
      <c r="AT1180" s="7" t="s">
        <v>206</v>
      </c>
      <c r="AU1180" s="7">
        <v>1823</v>
      </c>
      <c r="AV1180" s="7">
        <v>0</v>
      </c>
      <c r="AW1180" s="7">
        <v>0</v>
      </c>
      <c r="AX1180" s="7">
        <v>0</v>
      </c>
      <c r="AY1180" s="7">
        <v>0</v>
      </c>
    </row>
    <row r="1181" spans="1:51" ht="13.5" customHeight="1" x14ac:dyDescent="0.25">
      <c r="A1181" s="7" t="s">
        <v>2577</v>
      </c>
      <c r="B1181" s="8"/>
      <c r="C1181" s="8"/>
      <c r="D1181" s="7" t="s">
        <v>91</v>
      </c>
      <c r="E1181" s="7" t="s">
        <v>92</v>
      </c>
      <c r="F1181" s="8"/>
      <c r="G1181" s="8"/>
      <c r="H1181" s="8"/>
      <c r="I1181" s="8"/>
      <c r="J1181" s="8"/>
      <c r="K1181" s="8"/>
      <c r="L1181" s="8"/>
      <c r="M1181" s="8"/>
      <c r="N1181" s="7">
        <v>10</v>
      </c>
      <c r="O1181" s="7" t="s">
        <v>96</v>
      </c>
      <c r="P1181" s="7">
        <v>1</v>
      </c>
      <c r="Q1181" s="7" t="s">
        <v>2486</v>
      </c>
      <c r="R1181" s="7">
        <v>6000</v>
      </c>
      <c r="S1181" s="7" t="s">
        <v>94</v>
      </c>
      <c r="T1181" s="7" t="s">
        <v>1406</v>
      </c>
      <c r="AE1181" s="7">
        <v>0</v>
      </c>
      <c r="AF1181" s="7">
        <v>0</v>
      </c>
      <c r="AG1181" s="7">
        <v>0</v>
      </c>
      <c r="AH1181" s="7">
        <v>0</v>
      </c>
      <c r="AI1181" s="7">
        <v>0</v>
      </c>
      <c r="AJ1181" s="7">
        <v>0</v>
      </c>
      <c r="AK1181" s="7">
        <v>0</v>
      </c>
      <c r="AL1181" s="7">
        <v>0</v>
      </c>
      <c r="AM1181" s="7">
        <v>1</v>
      </c>
      <c r="AN1181" s="7" t="s">
        <v>91</v>
      </c>
      <c r="AO1181" s="7">
        <v>1</v>
      </c>
      <c r="AP1181" s="7">
        <v>12000</v>
      </c>
      <c r="AQ1181" s="7">
        <v>6000</v>
      </c>
      <c r="AT1181" s="7" t="s">
        <v>206</v>
      </c>
      <c r="AU1181" s="7">
        <v>1824</v>
      </c>
      <c r="AV1181" s="7">
        <v>0</v>
      </c>
      <c r="AW1181" s="7">
        <v>0</v>
      </c>
      <c r="AX1181" s="7">
        <v>0</v>
      </c>
      <c r="AY1181" s="7">
        <v>0</v>
      </c>
    </row>
    <row r="1182" spans="1:51" ht="13.5" customHeight="1" x14ac:dyDescent="0.25">
      <c r="A1182" s="7" t="s">
        <v>2578</v>
      </c>
      <c r="B1182" s="8"/>
      <c r="C1182" s="8"/>
      <c r="D1182" s="7" t="s">
        <v>83</v>
      </c>
      <c r="E1182" s="7" t="s">
        <v>92</v>
      </c>
      <c r="F1182" s="8"/>
      <c r="G1182" s="8"/>
      <c r="H1182" s="8"/>
      <c r="I1182" s="8"/>
      <c r="J1182" s="8"/>
      <c r="K1182" s="8"/>
      <c r="L1182" s="8"/>
      <c r="M1182" s="8"/>
      <c r="N1182" s="7">
        <v>3</v>
      </c>
      <c r="O1182" s="7" t="s">
        <v>96</v>
      </c>
      <c r="P1182" s="7">
        <v>1</v>
      </c>
      <c r="Q1182" s="7" t="s">
        <v>2579</v>
      </c>
      <c r="R1182" s="7">
        <v>2750</v>
      </c>
      <c r="S1182" s="7" t="s">
        <v>94</v>
      </c>
      <c r="T1182" s="7" t="s">
        <v>1406</v>
      </c>
      <c r="AE1182" s="7">
        <v>0</v>
      </c>
      <c r="AF1182" s="7">
        <v>0</v>
      </c>
      <c r="AG1182" s="7">
        <v>0</v>
      </c>
      <c r="AH1182" s="7">
        <v>0</v>
      </c>
      <c r="AI1182" s="7">
        <v>0</v>
      </c>
      <c r="AJ1182" s="7">
        <v>0</v>
      </c>
      <c r="AK1182" s="7">
        <v>0</v>
      </c>
      <c r="AL1182" s="7">
        <v>0</v>
      </c>
      <c r="AM1182" s="7">
        <v>1</v>
      </c>
      <c r="AN1182" s="7" t="s">
        <v>83</v>
      </c>
      <c r="AO1182" s="7">
        <v>1</v>
      </c>
      <c r="AP1182" s="7">
        <v>5500</v>
      </c>
      <c r="AQ1182" s="7">
        <v>2750</v>
      </c>
      <c r="AT1182" s="7" t="s">
        <v>206</v>
      </c>
      <c r="AU1182" s="7">
        <v>1825</v>
      </c>
      <c r="AV1182" s="7">
        <v>0</v>
      </c>
      <c r="AW1182" s="7">
        <v>0</v>
      </c>
      <c r="AX1182" s="7">
        <v>0</v>
      </c>
      <c r="AY1182" s="7">
        <v>0</v>
      </c>
    </row>
    <row r="1183" spans="1:51" ht="13.5" customHeight="1" x14ac:dyDescent="0.25">
      <c r="A1183" s="7" t="s">
        <v>2580</v>
      </c>
      <c r="B1183" s="8"/>
      <c r="C1183" s="8"/>
      <c r="D1183" s="7" t="s">
        <v>91</v>
      </c>
      <c r="E1183" s="7" t="s">
        <v>126</v>
      </c>
      <c r="F1183" s="8"/>
      <c r="G1183" s="8"/>
      <c r="H1183" s="8"/>
      <c r="I1183" s="8"/>
      <c r="J1183" s="8"/>
      <c r="K1183" s="8"/>
      <c r="L1183" s="8"/>
      <c r="M1183" s="8"/>
      <c r="N1183" s="7">
        <v>9</v>
      </c>
      <c r="O1183" s="7" t="s">
        <v>96</v>
      </c>
      <c r="P1183" s="7">
        <v>3</v>
      </c>
      <c r="Q1183" s="7" t="s">
        <v>2581</v>
      </c>
      <c r="R1183" s="7">
        <v>24500</v>
      </c>
      <c r="S1183" s="7" t="s">
        <v>94</v>
      </c>
      <c r="T1183" s="7" t="s">
        <v>1406</v>
      </c>
      <c r="AE1183" s="7">
        <v>0</v>
      </c>
      <c r="AF1183" s="7">
        <v>0</v>
      </c>
      <c r="AG1183" s="7">
        <v>0</v>
      </c>
      <c r="AH1183" s="7">
        <v>1</v>
      </c>
      <c r="AI1183" s="7">
        <v>0</v>
      </c>
      <c r="AJ1183" s="7">
        <v>0</v>
      </c>
      <c r="AK1183" s="7">
        <v>0</v>
      </c>
      <c r="AL1183" s="7">
        <v>0</v>
      </c>
      <c r="AM1183" s="7">
        <v>0</v>
      </c>
      <c r="AN1183" s="7" t="s">
        <v>91</v>
      </c>
      <c r="AO1183" s="7">
        <v>3</v>
      </c>
      <c r="AP1183" s="7">
        <v>49000</v>
      </c>
      <c r="AQ1183" s="7">
        <v>24500</v>
      </c>
      <c r="AT1183" s="7" t="s">
        <v>206</v>
      </c>
      <c r="AU1183" s="7">
        <v>1826</v>
      </c>
      <c r="AV1183" s="7">
        <v>0</v>
      </c>
      <c r="AW1183" s="7">
        <v>0</v>
      </c>
      <c r="AX1183" s="7">
        <v>0</v>
      </c>
      <c r="AY1183" s="7">
        <v>0</v>
      </c>
    </row>
    <row r="1184" spans="1:51" ht="13.5" customHeight="1" x14ac:dyDescent="0.25">
      <c r="A1184" s="7" t="s">
        <v>2582</v>
      </c>
      <c r="B1184" s="8"/>
      <c r="C1184" s="8"/>
      <c r="D1184" s="7" t="s">
        <v>83</v>
      </c>
      <c r="E1184" s="7" t="s">
        <v>92</v>
      </c>
      <c r="F1184" s="8"/>
      <c r="G1184" s="8"/>
      <c r="H1184" s="8"/>
      <c r="I1184" s="8"/>
      <c r="J1184" s="8"/>
      <c r="K1184" s="8"/>
      <c r="L1184" s="8"/>
      <c r="M1184" s="8"/>
      <c r="N1184" s="7">
        <v>1</v>
      </c>
      <c r="O1184" s="7" t="s">
        <v>96</v>
      </c>
      <c r="P1184" s="7">
        <v>1</v>
      </c>
      <c r="Q1184" s="7" t="s">
        <v>2583</v>
      </c>
      <c r="R1184" s="7">
        <v>500</v>
      </c>
      <c r="S1184" s="7" t="s">
        <v>94</v>
      </c>
      <c r="T1184" s="7" t="s">
        <v>1406</v>
      </c>
      <c r="AE1184" s="7">
        <v>0</v>
      </c>
      <c r="AF1184" s="7">
        <v>0</v>
      </c>
      <c r="AG1184" s="7">
        <v>0</v>
      </c>
      <c r="AH1184" s="7">
        <v>0</v>
      </c>
      <c r="AI1184" s="7">
        <v>0</v>
      </c>
      <c r="AJ1184" s="7">
        <v>0</v>
      </c>
      <c r="AK1184" s="7">
        <v>0</v>
      </c>
      <c r="AL1184" s="7">
        <v>0</v>
      </c>
      <c r="AM1184" s="7">
        <v>1</v>
      </c>
      <c r="AN1184" s="7" t="s">
        <v>83</v>
      </c>
      <c r="AO1184" s="7">
        <v>1</v>
      </c>
      <c r="AP1184" s="7">
        <v>1000</v>
      </c>
      <c r="AQ1184" s="7">
        <v>500</v>
      </c>
      <c r="AT1184" s="7" t="s">
        <v>206</v>
      </c>
      <c r="AU1184" s="7">
        <v>1827</v>
      </c>
      <c r="AV1184" s="7">
        <v>0</v>
      </c>
      <c r="AW1184" s="7">
        <v>0</v>
      </c>
      <c r="AX1184" s="7">
        <v>0</v>
      </c>
      <c r="AY1184" s="7">
        <v>0</v>
      </c>
    </row>
    <row r="1185" spans="1:51" ht="13.5" customHeight="1" x14ac:dyDescent="0.25">
      <c r="A1185" s="7" t="s">
        <v>2584</v>
      </c>
      <c r="B1185" s="8"/>
      <c r="C1185" s="8"/>
      <c r="D1185" s="7" t="s">
        <v>83</v>
      </c>
      <c r="E1185" s="7" t="s">
        <v>126</v>
      </c>
      <c r="F1185" s="8"/>
      <c r="G1185" s="8"/>
      <c r="H1185" s="8"/>
      <c r="I1185" s="8"/>
      <c r="J1185" s="8"/>
      <c r="K1185" s="8"/>
      <c r="L1185" s="8"/>
      <c r="M1185" s="8"/>
      <c r="N1185" s="7">
        <v>2</v>
      </c>
      <c r="O1185" s="7" t="s">
        <v>96</v>
      </c>
      <c r="P1185" s="7">
        <v>2</v>
      </c>
      <c r="Q1185" s="7" t="s">
        <v>2585</v>
      </c>
      <c r="R1185" s="7">
        <v>750</v>
      </c>
      <c r="S1185" s="7" t="s">
        <v>94</v>
      </c>
      <c r="T1185" s="7" t="s">
        <v>1406</v>
      </c>
      <c r="AE1185" s="7">
        <v>0</v>
      </c>
      <c r="AF1185" s="7">
        <v>0</v>
      </c>
      <c r="AG1185" s="7">
        <v>0</v>
      </c>
      <c r="AH1185" s="7">
        <v>1</v>
      </c>
      <c r="AI1185" s="7">
        <v>0</v>
      </c>
      <c r="AJ1185" s="7">
        <v>0</v>
      </c>
      <c r="AK1185" s="7">
        <v>0</v>
      </c>
      <c r="AL1185" s="7">
        <v>0</v>
      </c>
      <c r="AM1185" s="7">
        <v>0</v>
      </c>
      <c r="AN1185" s="7" t="s">
        <v>83</v>
      </c>
      <c r="AO1185" s="7">
        <v>2</v>
      </c>
      <c r="AP1185" s="7">
        <v>1500</v>
      </c>
      <c r="AQ1185" s="7">
        <v>750</v>
      </c>
      <c r="AT1185" s="7" t="s">
        <v>206</v>
      </c>
      <c r="AU1185" s="7">
        <v>1828</v>
      </c>
      <c r="AV1185" s="7">
        <v>0</v>
      </c>
      <c r="AW1185" s="7">
        <v>0</v>
      </c>
      <c r="AX1185" s="7">
        <v>0</v>
      </c>
      <c r="AY1185" s="7">
        <v>0</v>
      </c>
    </row>
    <row r="1186" spans="1:51" ht="13.5" customHeight="1" x14ac:dyDescent="0.25">
      <c r="A1186" s="7" t="s">
        <v>2586</v>
      </c>
      <c r="B1186" s="8"/>
      <c r="C1186" s="8"/>
      <c r="D1186" s="7" t="s">
        <v>91</v>
      </c>
      <c r="E1186" s="7" t="s">
        <v>92</v>
      </c>
      <c r="F1186" s="8"/>
      <c r="G1186" s="8"/>
      <c r="H1186" s="8"/>
      <c r="I1186" s="8"/>
      <c r="J1186" s="8"/>
      <c r="K1186" s="8"/>
      <c r="L1186" s="8"/>
      <c r="M1186" s="8"/>
      <c r="N1186" s="7">
        <v>8</v>
      </c>
      <c r="O1186" s="7" t="s">
        <v>96</v>
      </c>
      <c r="P1186" s="7">
        <v>2</v>
      </c>
      <c r="Q1186" s="7" t="s">
        <v>2587</v>
      </c>
      <c r="R1186" s="7">
        <v>5250</v>
      </c>
      <c r="S1186" s="7" t="s">
        <v>94</v>
      </c>
      <c r="T1186" s="7" t="s">
        <v>1406</v>
      </c>
      <c r="AE1186" s="7">
        <v>0</v>
      </c>
      <c r="AF1186" s="7">
        <v>0</v>
      </c>
      <c r="AG1186" s="7">
        <v>0</v>
      </c>
      <c r="AH1186" s="7">
        <v>0</v>
      </c>
      <c r="AI1186" s="7">
        <v>0</v>
      </c>
      <c r="AJ1186" s="7">
        <v>0</v>
      </c>
      <c r="AK1186" s="7">
        <v>0</v>
      </c>
      <c r="AL1186" s="7">
        <v>0</v>
      </c>
      <c r="AM1186" s="7">
        <v>1</v>
      </c>
      <c r="AN1186" s="7" t="s">
        <v>91</v>
      </c>
      <c r="AO1186" s="7">
        <v>2</v>
      </c>
      <c r="AP1186" s="7">
        <v>10500</v>
      </c>
      <c r="AQ1186" s="7">
        <v>5250</v>
      </c>
      <c r="AT1186" s="7" t="s">
        <v>206</v>
      </c>
      <c r="AU1186" s="7">
        <v>1829</v>
      </c>
      <c r="AV1186" s="7">
        <v>0</v>
      </c>
      <c r="AW1186" s="7">
        <v>0</v>
      </c>
      <c r="AX1186" s="7">
        <v>0</v>
      </c>
      <c r="AY1186" s="7">
        <v>0</v>
      </c>
    </row>
    <row r="1187" spans="1:51" ht="13.5" customHeight="1" x14ac:dyDescent="0.25">
      <c r="A1187" s="7" t="s">
        <v>2588</v>
      </c>
      <c r="B1187" s="8"/>
      <c r="C1187" s="8"/>
      <c r="D1187" s="7" t="s">
        <v>83</v>
      </c>
      <c r="E1187" s="7" t="s">
        <v>116</v>
      </c>
      <c r="F1187" s="7" t="s">
        <v>92</v>
      </c>
      <c r="G1187" s="8"/>
      <c r="H1187" s="8"/>
      <c r="I1187" s="8"/>
      <c r="J1187" s="8"/>
      <c r="K1187" s="8"/>
      <c r="L1187" s="8"/>
      <c r="M1187" s="8"/>
      <c r="N1187" s="7">
        <v>5</v>
      </c>
      <c r="O1187" s="7" t="s">
        <v>96</v>
      </c>
      <c r="P1187" s="7">
        <v>1</v>
      </c>
      <c r="Q1187" s="7" t="s">
        <v>2589</v>
      </c>
      <c r="R1187" s="7">
        <v>1750</v>
      </c>
      <c r="S1187" s="7" t="s">
        <v>94</v>
      </c>
      <c r="T1187" s="7" t="s">
        <v>1406</v>
      </c>
      <c r="AE1187" s="7">
        <v>0</v>
      </c>
      <c r="AF1187" s="7">
        <v>0</v>
      </c>
      <c r="AG1187" s="7">
        <v>1</v>
      </c>
      <c r="AH1187" s="7">
        <v>0</v>
      </c>
      <c r="AI1187" s="7">
        <v>0</v>
      </c>
      <c r="AJ1187" s="7">
        <v>0</v>
      </c>
      <c r="AK1187" s="7">
        <v>0</v>
      </c>
      <c r="AL1187" s="7">
        <v>0</v>
      </c>
      <c r="AM1187" s="7">
        <v>1</v>
      </c>
      <c r="AN1187" s="7" t="s">
        <v>83</v>
      </c>
      <c r="AO1187" s="7">
        <v>1</v>
      </c>
      <c r="AP1187" s="7">
        <v>3500</v>
      </c>
      <c r="AQ1187" s="7">
        <v>1750</v>
      </c>
      <c r="AT1187" s="7" t="s">
        <v>206</v>
      </c>
      <c r="AU1187" s="7">
        <v>1830</v>
      </c>
      <c r="AV1187" s="7">
        <v>0</v>
      </c>
      <c r="AW1187" s="7">
        <v>0</v>
      </c>
      <c r="AX1187" s="7">
        <v>0</v>
      </c>
      <c r="AY1187" s="7">
        <v>0</v>
      </c>
    </row>
    <row r="1188" spans="1:51" ht="13.5" customHeight="1" x14ac:dyDescent="0.25">
      <c r="A1188" s="7" t="s">
        <v>2590</v>
      </c>
      <c r="B1188" s="8"/>
      <c r="C1188" s="8"/>
      <c r="D1188" s="7" t="s">
        <v>83</v>
      </c>
      <c r="E1188" s="7" t="s">
        <v>116</v>
      </c>
      <c r="F1188" s="7" t="s">
        <v>92</v>
      </c>
      <c r="G1188" s="8"/>
      <c r="H1188" s="8"/>
      <c r="I1188" s="8"/>
      <c r="J1188" s="8"/>
      <c r="K1188" s="8"/>
      <c r="L1188" s="8"/>
      <c r="M1188" s="8"/>
      <c r="N1188" s="7">
        <v>5</v>
      </c>
      <c r="O1188" s="7" t="s">
        <v>96</v>
      </c>
      <c r="P1188" s="7">
        <v>1</v>
      </c>
      <c r="Q1188" s="7" t="s">
        <v>2591</v>
      </c>
      <c r="R1188" s="7">
        <v>1250</v>
      </c>
      <c r="S1188" s="7" t="s">
        <v>94</v>
      </c>
      <c r="T1188" s="7" t="s">
        <v>1406</v>
      </c>
      <c r="AE1188" s="7">
        <v>0</v>
      </c>
      <c r="AF1188" s="7">
        <v>0</v>
      </c>
      <c r="AG1188" s="7">
        <v>1</v>
      </c>
      <c r="AH1188" s="7">
        <v>0</v>
      </c>
      <c r="AI1188" s="7">
        <v>0</v>
      </c>
      <c r="AJ1188" s="7">
        <v>0</v>
      </c>
      <c r="AK1188" s="7">
        <v>0</v>
      </c>
      <c r="AL1188" s="7">
        <v>0</v>
      </c>
      <c r="AM1188" s="7">
        <v>1</v>
      </c>
      <c r="AN1188" s="7" t="s">
        <v>83</v>
      </c>
      <c r="AO1188" s="7">
        <v>1</v>
      </c>
      <c r="AP1188" s="7">
        <v>2500</v>
      </c>
      <c r="AQ1188" s="7">
        <v>1250</v>
      </c>
      <c r="AT1188" s="7" t="s">
        <v>206</v>
      </c>
      <c r="AU1188" s="7">
        <v>1831</v>
      </c>
      <c r="AV1188" s="7">
        <v>0</v>
      </c>
      <c r="AW1188" s="7">
        <v>0</v>
      </c>
      <c r="AX1188" s="7">
        <v>0</v>
      </c>
      <c r="AY1188" s="7">
        <v>0</v>
      </c>
    </row>
    <row r="1189" spans="1:51" ht="13.5" customHeight="1" x14ac:dyDescent="0.25">
      <c r="A1189" s="7" t="s">
        <v>2592</v>
      </c>
      <c r="B1189" s="8"/>
      <c r="C1189" s="8"/>
      <c r="D1189" s="7" t="s">
        <v>91</v>
      </c>
      <c r="E1189" s="7" t="s">
        <v>99</v>
      </c>
      <c r="F1189" s="8"/>
      <c r="G1189" s="8"/>
      <c r="H1189" s="8"/>
      <c r="I1189" s="8"/>
      <c r="J1189" s="8"/>
      <c r="K1189" s="8"/>
      <c r="L1189" s="8"/>
      <c r="M1189" s="8"/>
      <c r="N1189" s="7">
        <v>10</v>
      </c>
      <c r="O1189" s="7" t="s">
        <v>96</v>
      </c>
      <c r="P1189" s="7">
        <v>0.5</v>
      </c>
      <c r="Q1189" s="7" t="s">
        <v>2593</v>
      </c>
      <c r="R1189" s="7">
        <v>23000</v>
      </c>
      <c r="S1189" s="7" t="s">
        <v>94</v>
      </c>
      <c r="T1189" s="7" t="s">
        <v>1406</v>
      </c>
      <c r="AE1189" s="7">
        <v>0</v>
      </c>
      <c r="AF1189" s="7">
        <v>0</v>
      </c>
      <c r="AG1189" s="7">
        <v>0</v>
      </c>
      <c r="AH1189" s="7">
        <v>0</v>
      </c>
      <c r="AI1189" s="7">
        <v>1</v>
      </c>
      <c r="AJ1189" s="7">
        <v>0</v>
      </c>
      <c r="AK1189" s="7">
        <v>0</v>
      </c>
      <c r="AL1189" s="7">
        <v>0</v>
      </c>
      <c r="AM1189" s="7">
        <v>0</v>
      </c>
      <c r="AN1189" s="7" t="s">
        <v>91</v>
      </c>
      <c r="AO1189" s="7">
        <v>0.5</v>
      </c>
      <c r="AP1189" s="7">
        <v>46000</v>
      </c>
      <c r="AQ1189" s="7">
        <v>23000</v>
      </c>
      <c r="AT1189" s="7" t="s">
        <v>206</v>
      </c>
      <c r="AU1189" s="7">
        <v>1832</v>
      </c>
      <c r="AV1189" s="7">
        <v>0</v>
      </c>
      <c r="AW1189" s="7">
        <v>0</v>
      </c>
      <c r="AX1189" s="7">
        <v>0</v>
      </c>
      <c r="AY1189" s="7">
        <v>0</v>
      </c>
    </row>
    <row r="1190" spans="1:51" ht="13.5" customHeight="1" x14ac:dyDescent="0.25">
      <c r="A1190" s="7" t="s">
        <v>2594</v>
      </c>
      <c r="B1190" s="8"/>
      <c r="C1190" s="8"/>
      <c r="D1190" s="7" t="s">
        <v>83</v>
      </c>
      <c r="E1190" s="7" t="s">
        <v>99</v>
      </c>
      <c r="F1190" s="8"/>
      <c r="G1190" s="8"/>
      <c r="H1190" s="8"/>
      <c r="I1190" s="8"/>
      <c r="J1190" s="8"/>
      <c r="K1190" s="8"/>
      <c r="L1190" s="8"/>
      <c r="M1190" s="8"/>
      <c r="N1190" s="7">
        <v>1</v>
      </c>
      <c r="O1190" s="7" t="s">
        <v>96</v>
      </c>
      <c r="P1190" s="7">
        <v>0.5</v>
      </c>
      <c r="Q1190" s="7" t="s">
        <v>2595</v>
      </c>
      <c r="R1190" s="7">
        <v>2000</v>
      </c>
      <c r="S1190" s="7" t="s">
        <v>94</v>
      </c>
      <c r="T1190" s="7" t="s">
        <v>1406</v>
      </c>
      <c r="AE1190" s="7">
        <v>0</v>
      </c>
      <c r="AF1190" s="7">
        <v>0</v>
      </c>
      <c r="AG1190" s="7">
        <v>0</v>
      </c>
      <c r="AH1190" s="7">
        <v>0</v>
      </c>
      <c r="AI1190" s="7">
        <v>1</v>
      </c>
      <c r="AJ1190" s="7">
        <v>0</v>
      </c>
      <c r="AK1190" s="7">
        <v>0</v>
      </c>
      <c r="AL1190" s="7">
        <v>0</v>
      </c>
      <c r="AM1190" s="7">
        <v>0</v>
      </c>
      <c r="AN1190" s="7" t="s">
        <v>83</v>
      </c>
      <c r="AO1190" s="7">
        <v>0.5</v>
      </c>
      <c r="AP1190" s="7">
        <v>4000</v>
      </c>
      <c r="AQ1190" s="7">
        <v>2000</v>
      </c>
      <c r="AT1190" s="7" t="s">
        <v>206</v>
      </c>
      <c r="AU1190" s="7">
        <v>1833</v>
      </c>
      <c r="AV1190" s="7">
        <v>0</v>
      </c>
      <c r="AW1190" s="7">
        <v>0</v>
      </c>
      <c r="AX1190" s="7">
        <v>0</v>
      </c>
      <c r="AY1190" s="7">
        <v>0</v>
      </c>
    </row>
    <row r="1191" spans="1:51" ht="13.5" customHeight="1" x14ac:dyDescent="0.25">
      <c r="A1191" s="7" t="s">
        <v>2596</v>
      </c>
      <c r="B1191" s="8"/>
      <c r="C1191" s="8"/>
      <c r="D1191" s="7" t="s">
        <v>83</v>
      </c>
      <c r="E1191" s="7" t="s">
        <v>92</v>
      </c>
      <c r="F1191" s="8"/>
      <c r="G1191" s="8"/>
      <c r="H1191" s="8"/>
      <c r="I1191" s="8"/>
      <c r="J1191" s="8"/>
      <c r="K1191" s="8"/>
      <c r="L1191" s="8"/>
      <c r="M1191" s="8"/>
      <c r="N1191" s="7">
        <v>5</v>
      </c>
      <c r="O1191" s="7" t="s">
        <v>96</v>
      </c>
      <c r="P1191" s="7">
        <v>2</v>
      </c>
      <c r="Q1191" s="7" t="s">
        <v>2597</v>
      </c>
      <c r="R1191" s="7">
        <v>5000</v>
      </c>
      <c r="S1191" s="7" t="s">
        <v>94</v>
      </c>
      <c r="T1191" s="7" t="s">
        <v>1406</v>
      </c>
      <c r="AE1191" s="7">
        <v>0</v>
      </c>
      <c r="AF1191" s="7">
        <v>0</v>
      </c>
      <c r="AG1191" s="7">
        <v>0</v>
      </c>
      <c r="AH1191" s="7">
        <v>0</v>
      </c>
      <c r="AI1191" s="7">
        <v>0</v>
      </c>
      <c r="AJ1191" s="7">
        <v>0</v>
      </c>
      <c r="AK1191" s="7">
        <v>0</v>
      </c>
      <c r="AL1191" s="7">
        <v>0</v>
      </c>
      <c r="AM1191" s="7">
        <v>1</v>
      </c>
      <c r="AN1191" s="7" t="s">
        <v>83</v>
      </c>
      <c r="AO1191" s="7">
        <v>2</v>
      </c>
      <c r="AP1191" s="7">
        <v>10000</v>
      </c>
      <c r="AQ1191" s="7">
        <v>5000</v>
      </c>
      <c r="AT1191" s="7" t="s">
        <v>206</v>
      </c>
      <c r="AU1191" s="7">
        <v>1834</v>
      </c>
      <c r="AV1191" s="7">
        <v>0</v>
      </c>
      <c r="AW1191" s="7">
        <v>0</v>
      </c>
      <c r="AX1191" s="7">
        <v>0</v>
      </c>
      <c r="AY1191" s="7">
        <v>0</v>
      </c>
    </row>
    <row r="1192" spans="1:51" ht="13.5" customHeight="1" x14ac:dyDescent="0.25">
      <c r="A1192" s="7" t="s">
        <v>2598</v>
      </c>
      <c r="B1192" s="8"/>
      <c r="C1192" s="8"/>
      <c r="D1192" s="7" t="s">
        <v>83</v>
      </c>
      <c r="E1192" s="7" t="s">
        <v>129</v>
      </c>
      <c r="F1192" s="8"/>
      <c r="G1192" s="8"/>
      <c r="H1192" s="8"/>
      <c r="I1192" s="8"/>
      <c r="J1192" s="8"/>
      <c r="K1192" s="8"/>
      <c r="L1192" s="8"/>
      <c r="M1192" s="8"/>
      <c r="N1192" s="7">
        <v>3</v>
      </c>
      <c r="O1192" s="7" t="s">
        <v>96</v>
      </c>
      <c r="P1192" s="7">
        <v>1</v>
      </c>
      <c r="Q1192" s="7" t="s">
        <v>1219</v>
      </c>
      <c r="R1192" s="7">
        <v>700</v>
      </c>
      <c r="S1192" s="7" t="s">
        <v>94</v>
      </c>
      <c r="T1192" s="7" t="s">
        <v>1406</v>
      </c>
      <c r="AE1192" s="7">
        <v>0</v>
      </c>
      <c r="AF1192" s="7">
        <v>0</v>
      </c>
      <c r="AG1192" s="7">
        <v>0</v>
      </c>
      <c r="AH1192" s="7">
        <v>0</v>
      </c>
      <c r="AI1192" s="7">
        <v>0</v>
      </c>
      <c r="AJ1192" s="7">
        <v>1</v>
      </c>
      <c r="AK1192" s="7">
        <v>0</v>
      </c>
      <c r="AL1192" s="7">
        <v>0</v>
      </c>
      <c r="AM1192" s="7">
        <v>0</v>
      </c>
      <c r="AN1192" s="7" t="s">
        <v>83</v>
      </c>
      <c r="AO1192" s="7">
        <v>1</v>
      </c>
      <c r="AP1192" s="7">
        <v>1400</v>
      </c>
      <c r="AQ1192" s="7">
        <v>700</v>
      </c>
      <c r="AT1192" s="7" t="s">
        <v>206</v>
      </c>
      <c r="AU1192" s="7">
        <v>1835</v>
      </c>
      <c r="AV1192" s="7">
        <v>0</v>
      </c>
      <c r="AW1192" s="7">
        <v>0</v>
      </c>
      <c r="AX1192" s="7">
        <v>0</v>
      </c>
      <c r="AY1192" s="7">
        <v>0</v>
      </c>
    </row>
    <row r="1193" spans="1:51" ht="13.5" customHeight="1" x14ac:dyDescent="0.25">
      <c r="A1193" s="7" t="s">
        <v>2599</v>
      </c>
      <c r="B1193" s="8"/>
      <c r="C1193" s="8"/>
      <c r="D1193" s="7" t="s">
        <v>91</v>
      </c>
      <c r="E1193" s="7" t="s">
        <v>126</v>
      </c>
      <c r="F1193" s="7" t="s">
        <v>92</v>
      </c>
      <c r="G1193" s="8"/>
      <c r="H1193" s="8"/>
      <c r="I1193" s="8"/>
      <c r="J1193" s="8"/>
      <c r="K1193" s="8"/>
      <c r="L1193" s="8"/>
      <c r="M1193" s="8"/>
      <c r="N1193" s="7">
        <v>9</v>
      </c>
      <c r="O1193" s="7" t="s">
        <v>96</v>
      </c>
      <c r="P1193" s="7">
        <v>1</v>
      </c>
      <c r="Q1193" s="7" t="s">
        <v>2600</v>
      </c>
      <c r="R1193" s="7">
        <v>12000</v>
      </c>
      <c r="S1193" s="7" t="s">
        <v>94</v>
      </c>
      <c r="T1193" s="7" t="s">
        <v>1406</v>
      </c>
      <c r="AE1193" s="7">
        <v>0</v>
      </c>
      <c r="AF1193" s="7">
        <v>0</v>
      </c>
      <c r="AG1193" s="7">
        <v>0</v>
      </c>
      <c r="AH1193" s="7">
        <v>1</v>
      </c>
      <c r="AI1193" s="7">
        <v>0</v>
      </c>
      <c r="AJ1193" s="7">
        <v>0</v>
      </c>
      <c r="AK1193" s="7">
        <v>0</v>
      </c>
      <c r="AL1193" s="7">
        <v>0</v>
      </c>
      <c r="AM1193" s="7">
        <v>1</v>
      </c>
      <c r="AN1193" s="7" t="s">
        <v>91</v>
      </c>
      <c r="AO1193" s="7">
        <v>1</v>
      </c>
      <c r="AP1193" s="7">
        <v>24000</v>
      </c>
      <c r="AQ1193" s="7">
        <v>12000</v>
      </c>
      <c r="AT1193" s="7" t="s">
        <v>206</v>
      </c>
      <c r="AU1193" s="7">
        <v>1836</v>
      </c>
      <c r="AV1193" s="7">
        <v>0</v>
      </c>
      <c r="AW1193" s="7">
        <v>0</v>
      </c>
      <c r="AX1193" s="7">
        <v>0</v>
      </c>
      <c r="AY1193" s="7">
        <v>0</v>
      </c>
    </row>
    <row r="1194" spans="1:51" ht="13.5" customHeight="1" x14ac:dyDescent="0.25">
      <c r="A1194" s="7" t="s">
        <v>2601</v>
      </c>
      <c r="B1194" s="8"/>
      <c r="C1194" s="8"/>
      <c r="D1194" s="7" t="s">
        <v>83</v>
      </c>
      <c r="E1194" s="7" t="s">
        <v>92</v>
      </c>
      <c r="F1194" s="8"/>
      <c r="G1194" s="8"/>
      <c r="H1194" s="8"/>
      <c r="I1194" s="8"/>
      <c r="J1194" s="8"/>
      <c r="K1194" s="8"/>
      <c r="L1194" s="8"/>
      <c r="M1194" s="8"/>
      <c r="N1194" s="7">
        <v>3</v>
      </c>
      <c r="O1194" s="7" t="s">
        <v>96</v>
      </c>
      <c r="P1194" s="7">
        <v>2</v>
      </c>
      <c r="Q1194" s="7" t="s">
        <v>2602</v>
      </c>
      <c r="R1194" s="7">
        <v>4000</v>
      </c>
      <c r="S1194" s="7" t="s">
        <v>94</v>
      </c>
      <c r="T1194" s="7" t="s">
        <v>1406</v>
      </c>
      <c r="AE1194" s="7">
        <v>0</v>
      </c>
      <c r="AF1194" s="7">
        <v>0</v>
      </c>
      <c r="AG1194" s="7">
        <v>0</v>
      </c>
      <c r="AH1194" s="7">
        <v>0</v>
      </c>
      <c r="AI1194" s="7">
        <v>0</v>
      </c>
      <c r="AJ1194" s="7">
        <v>0</v>
      </c>
      <c r="AK1194" s="7">
        <v>0</v>
      </c>
      <c r="AL1194" s="7">
        <v>0</v>
      </c>
      <c r="AM1194" s="7">
        <v>1</v>
      </c>
      <c r="AN1194" s="7" t="s">
        <v>83</v>
      </c>
      <c r="AO1194" s="7">
        <v>2</v>
      </c>
      <c r="AP1194" s="7">
        <v>8000</v>
      </c>
      <c r="AQ1194" s="7">
        <v>4000</v>
      </c>
      <c r="AT1194" s="7" t="s">
        <v>206</v>
      </c>
      <c r="AU1194" s="7">
        <v>1837</v>
      </c>
      <c r="AV1194" s="7">
        <v>0</v>
      </c>
      <c r="AW1194" s="7">
        <v>0</v>
      </c>
      <c r="AX1194" s="7">
        <v>0</v>
      </c>
      <c r="AY1194" s="7">
        <v>0</v>
      </c>
    </row>
    <row r="1195" spans="1:51" ht="13.5" customHeight="1" x14ac:dyDescent="0.25">
      <c r="A1195" s="7" t="s">
        <v>2603</v>
      </c>
      <c r="B1195" s="8"/>
      <c r="C1195" s="8"/>
      <c r="D1195" s="7" t="s">
        <v>83</v>
      </c>
      <c r="E1195" s="7" t="s">
        <v>92</v>
      </c>
      <c r="F1195" s="8"/>
      <c r="G1195" s="8"/>
      <c r="H1195" s="8"/>
      <c r="I1195" s="8"/>
      <c r="J1195" s="8"/>
      <c r="K1195" s="8"/>
      <c r="L1195" s="8"/>
      <c r="M1195" s="8"/>
      <c r="N1195" s="7">
        <v>3</v>
      </c>
      <c r="O1195" s="7" t="s">
        <v>96</v>
      </c>
      <c r="P1195" s="7">
        <v>1</v>
      </c>
      <c r="Q1195" s="7" t="s">
        <v>2604</v>
      </c>
      <c r="R1195" s="7">
        <v>1000</v>
      </c>
      <c r="S1195" s="7" t="s">
        <v>94</v>
      </c>
      <c r="T1195" s="7" t="s">
        <v>1406</v>
      </c>
      <c r="AE1195" s="7">
        <v>0</v>
      </c>
      <c r="AF1195" s="7">
        <v>0</v>
      </c>
      <c r="AG1195" s="7">
        <v>0</v>
      </c>
      <c r="AH1195" s="7">
        <v>0</v>
      </c>
      <c r="AI1195" s="7">
        <v>0</v>
      </c>
      <c r="AJ1195" s="7">
        <v>0</v>
      </c>
      <c r="AK1195" s="7">
        <v>0</v>
      </c>
      <c r="AL1195" s="7">
        <v>0</v>
      </c>
      <c r="AM1195" s="7">
        <v>1</v>
      </c>
      <c r="AN1195" s="7" t="s">
        <v>83</v>
      </c>
      <c r="AO1195" s="7">
        <v>1</v>
      </c>
      <c r="AP1195" s="7">
        <v>2000</v>
      </c>
      <c r="AQ1195" s="7">
        <v>1000</v>
      </c>
      <c r="AT1195" s="7" t="s">
        <v>206</v>
      </c>
      <c r="AU1195" s="7">
        <v>1838</v>
      </c>
      <c r="AV1195" s="7">
        <v>0</v>
      </c>
      <c r="AW1195" s="7">
        <v>0</v>
      </c>
      <c r="AX1195" s="7">
        <v>0</v>
      </c>
      <c r="AY1195" s="7">
        <v>0</v>
      </c>
    </row>
    <row r="1196" spans="1:51" ht="13.5" customHeight="1" x14ac:dyDescent="0.25">
      <c r="A1196" s="7" t="s">
        <v>2605</v>
      </c>
      <c r="B1196" s="8"/>
      <c r="C1196" s="8"/>
      <c r="D1196" s="7" t="s">
        <v>91</v>
      </c>
      <c r="E1196" s="7" t="s">
        <v>126</v>
      </c>
      <c r="F1196" s="8"/>
      <c r="G1196" s="8"/>
      <c r="H1196" s="8"/>
      <c r="I1196" s="8"/>
      <c r="J1196" s="8"/>
      <c r="K1196" s="8"/>
      <c r="L1196" s="8"/>
      <c r="M1196" s="8"/>
      <c r="N1196" s="7">
        <v>11</v>
      </c>
      <c r="O1196" s="7" t="s">
        <v>96</v>
      </c>
      <c r="P1196" s="7">
        <v>1</v>
      </c>
      <c r="Q1196" s="7" t="s">
        <v>2606</v>
      </c>
      <c r="R1196" s="7">
        <v>15000</v>
      </c>
      <c r="S1196" s="7" t="s">
        <v>94</v>
      </c>
      <c r="T1196" s="7" t="s">
        <v>1406</v>
      </c>
      <c r="AE1196" s="7">
        <v>0</v>
      </c>
      <c r="AF1196" s="7">
        <v>0</v>
      </c>
      <c r="AG1196" s="7">
        <v>0</v>
      </c>
      <c r="AH1196" s="7">
        <v>1</v>
      </c>
      <c r="AI1196" s="7">
        <v>0</v>
      </c>
      <c r="AJ1196" s="7">
        <v>0</v>
      </c>
      <c r="AK1196" s="7">
        <v>0</v>
      </c>
      <c r="AL1196" s="7">
        <v>0</v>
      </c>
      <c r="AM1196" s="7">
        <v>0</v>
      </c>
      <c r="AN1196" s="7" t="s">
        <v>91</v>
      </c>
      <c r="AO1196" s="7">
        <v>1</v>
      </c>
      <c r="AP1196" s="7">
        <v>30000</v>
      </c>
      <c r="AQ1196" s="7">
        <v>15000</v>
      </c>
      <c r="AT1196" s="7" t="s">
        <v>206</v>
      </c>
      <c r="AU1196" s="7">
        <v>1839</v>
      </c>
      <c r="AV1196" s="7">
        <v>0</v>
      </c>
      <c r="AW1196" s="7">
        <v>0</v>
      </c>
      <c r="AX1196" s="7">
        <v>0</v>
      </c>
      <c r="AY1196" s="7">
        <v>0</v>
      </c>
    </row>
    <row r="1197" spans="1:51" ht="13.5" customHeight="1" x14ac:dyDescent="0.25">
      <c r="A1197" s="7" t="s">
        <v>2607</v>
      </c>
      <c r="B1197" s="8"/>
      <c r="C1197" s="8"/>
      <c r="D1197" s="7" t="s">
        <v>83</v>
      </c>
      <c r="E1197" s="7" t="s">
        <v>126</v>
      </c>
      <c r="F1197" s="7" t="s">
        <v>214</v>
      </c>
      <c r="G1197" s="8"/>
      <c r="H1197" s="8"/>
      <c r="I1197" s="8"/>
      <c r="J1197" s="8"/>
      <c r="K1197" s="8"/>
      <c r="L1197" s="8"/>
      <c r="M1197" s="8"/>
      <c r="N1197" s="7">
        <v>3</v>
      </c>
      <c r="O1197" s="7" t="s">
        <v>96</v>
      </c>
      <c r="P1197" s="7">
        <v>1</v>
      </c>
      <c r="Q1197" s="7" t="s">
        <v>2608</v>
      </c>
      <c r="R1197" s="7">
        <v>3240</v>
      </c>
      <c r="S1197" s="7" t="s">
        <v>94</v>
      </c>
      <c r="T1197" s="7" t="s">
        <v>1406</v>
      </c>
      <c r="AE1197" s="7">
        <v>0</v>
      </c>
      <c r="AF1197" s="7">
        <v>0</v>
      </c>
      <c r="AG1197" s="7">
        <v>0</v>
      </c>
      <c r="AH1197" s="7">
        <v>1</v>
      </c>
      <c r="AI1197" s="7">
        <v>0</v>
      </c>
      <c r="AJ1197" s="7">
        <v>0</v>
      </c>
      <c r="AK1197" s="7">
        <v>0</v>
      </c>
      <c r="AL1197" s="7">
        <v>0</v>
      </c>
      <c r="AM1197" s="7">
        <v>0</v>
      </c>
      <c r="AN1197" s="7" t="s">
        <v>83</v>
      </c>
      <c r="AO1197" s="7">
        <v>1</v>
      </c>
      <c r="AP1197" s="7">
        <v>6480</v>
      </c>
      <c r="AQ1197" s="7">
        <v>3240</v>
      </c>
      <c r="AT1197" s="7" t="s">
        <v>206</v>
      </c>
      <c r="AU1197" s="7">
        <v>1840</v>
      </c>
      <c r="AV1197" s="7">
        <v>0</v>
      </c>
      <c r="AW1197" s="7">
        <v>0</v>
      </c>
      <c r="AX1197" s="7">
        <v>1</v>
      </c>
      <c r="AY1197" s="7">
        <v>0</v>
      </c>
    </row>
    <row r="1198" spans="1:51" ht="13.5" customHeight="1" x14ac:dyDescent="0.25">
      <c r="A1198" s="7" t="s">
        <v>2609</v>
      </c>
      <c r="B1198" s="8"/>
      <c r="C1198" s="8"/>
      <c r="D1198" s="7" t="s">
        <v>83</v>
      </c>
      <c r="E1198" s="7" t="s">
        <v>92</v>
      </c>
      <c r="F1198" s="8"/>
      <c r="G1198" s="8"/>
      <c r="H1198" s="8"/>
      <c r="I1198" s="8"/>
      <c r="J1198" s="8"/>
      <c r="K1198" s="8"/>
      <c r="L1198" s="8"/>
      <c r="M1198" s="8"/>
      <c r="N1198" s="7">
        <v>3</v>
      </c>
      <c r="O1198" s="7" t="s">
        <v>96</v>
      </c>
      <c r="P1198" s="7">
        <v>4</v>
      </c>
      <c r="Q1198" s="7" t="s">
        <v>2576</v>
      </c>
      <c r="R1198" s="7">
        <v>3000</v>
      </c>
      <c r="S1198" s="7" t="s">
        <v>94</v>
      </c>
      <c r="T1198" s="7" t="s">
        <v>1406</v>
      </c>
      <c r="AE1198" s="7">
        <v>0</v>
      </c>
      <c r="AF1198" s="7">
        <v>0</v>
      </c>
      <c r="AG1198" s="7">
        <v>0</v>
      </c>
      <c r="AH1198" s="7">
        <v>0</v>
      </c>
      <c r="AI1198" s="7">
        <v>0</v>
      </c>
      <c r="AJ1198" s="7">
        <v>0</v>
      </c>
      <c r="AK1198" s="7">
        <v>0</v>
      </c>
      <c r="AL1198" s="7">
        <v>0</v>
      </c>
      <c r="AM1198" s="7">
        <v>1</v>
      </c>
      <c r="AN1198" s="7" t="s">
        <v>83</v>
      </c>
      <c r="AO1198" s="7">
        <v>4</v>
      </c>
      <c r="AP1198" s="7">
        <v>6000</v>
      </c>
      <c r="AQ1198" s="7">
        <v>3000</v>
      </c>
      <c r="AT1198" s="7" t="s">
        <v>206</v>
      </c>
      <c r="AU1198" s="7">
        <v>1841</v>
      </c>
      <c r="AV1198" s="7">
        <v>0</v>
      </c>
      <c r="AW1198" s="7">
        <v>0</v>
      </c>
      <c r="AX1198" s="7">
        <v>0</v>
      </c>
      <c r="AY1198" s="7">
        <v>0</v>
      </c>
    </row>
    <row r="1199" spans="1:51" ht="13.5" customHeight="1" x14ac:dyDescent="0.25">
      <c r="A1199" s="7" t="s">
        <v>2610</v>
      </c>
      <c r="B1199" s="8"/>
      <c r="C1199" s="8"/>
      <c r="D1199" s="7" t="s">
        <v>83</v>
      </c>
      <c r="E1199" s="7" t="s">
        <v>157</v>
      </c>
      <c r="F1199" s="8"/>
      <c r="G1199" s="8"/>
      <c r="H1199" s="8"/>
      <c r="I1199" s="8"/>
      <c r="J1199" s="8"/>
      <c r="K1199" s="8"/>
      <c r="L1199" s="8"/>
      <c r="M1199" s="8"/>
      <c r="N1199" s="7">
        <v>5</v>
      </c>
      <c r="O1199" s="7" t="s">
        <v>96</v>
      </c>
      <c r="P1199" s="7">
        <v>4</v>
      </c>
      <c r="Q1199" s="7" t="s">
        <v>2611</v>
      </c>
      <c r="R1199" s="7">
        <v>2000</v>
      </c>
      <c r="S1199" s="7" t="s">
        <v>94</v>
      </c>
      <c r="T1199" s="7" t="s">
        <v>1406</v>
      </c>
      <c r="AE1199" s="7">
        <v>0</v>
      </c>
      <c r="AF1199" s="7">
        <v>0</v>
      </c>
      <c r="AG1199" s="7">
        <v>0</v>
      </c>
      <c r="AH1199" s="7">
        <v>0</v>
      </c>
      <c r="AI1199" s="7">
        <v>0</v>
      </c>
      <c r="AJ1199" s="7">
        <v>0</v>
      </c>
      <c r="AK1199" s="7">
        <v>1</v>
      </c>
      <c r="AL1199" s="7">
        <v>0</v>
      </c>
      <c r="AM1199" s="7">
        <v>0</v>
      </c>
      <c r="AN1199" s="7" t="s">
        <v>83</v>
      </c>
      <c r="AO1199" s="7">
        <v>4</v>
      </c>
      <c r="AP1199" s="7">
        <v>4000</v>
      </c>
      <c r="AQ1199" s="7">
        <v>2000</v>
      </c>
      <c r="AT1199" s="7" t="s">
        <v>206</v>
      </c>
      <c r="AU1199" s="7">
        <v>1842</v>
      </c>
      <c r="AV1199" s="7">
        <v>0</v>
      </c>
      <c r="AW1199" s="7">
        <v>0</v>
      </c>
      <c r="AX1199" s="7">
        <v>0</v>
      </c>
      <c r="AY1199" s="7">
        <v>0</v>
      </c>
    </row>
    <row r="1200" spans="1:51" ht="13.5" customHeight="1" x14ac:dyDescent="0.25">
      <c r="A1200" s="7" t="s">
        <v>2612</v>
      </c>
      <c r="B1200" s="8"/>
      <c r="C1200" s="8"/>
      <c r="D1200" s="7" t="s">
        <v>83</v>
      </c>
      <c r="E1200" s="7" t="s">
        <v>157</v>
      </c>
      <c r="F1200" s="8"/>
      <c r="G1200" s="8"/>
      <c r="H1200" s="8"/>
      <c r="I1200" s="8"/>
      <c r="J1200" s="8"/>
      <c r="K1200" s="8"/>
      <c r="L1200" s="8"/>
      <c r="M1200" s="8"/>
      <c r="N1200" s="7">
        <v>5</v>
      </c>
      <c r="O1200" s="7" t="s">
        <v>96</v>
      </c>
      <c r="P1200" s="7">
        <v>4</v>
      </c>
      <c r="Q1200" s="7" t="s">
        <v>2611</v>
      </c>
      <c r="R1200" s="7">
        <v>8000</v>
      </c>
      <c r="S1200" s="7" t="s">
        <v>94</v>
      </c>
      <c r="T1200" s="7" t="s">
        <v>1406</v>
      </c>
      <c r="AE1200" s="7">
        <v>0</v>
      </c>
      <c r="AF1200" s="7">
        <v>0</v>
      </c>
      <c r="AG1200" s="7">
        <v>0</v>
      </c>
      <c r="AH1200" s="7">
        <v>0</v>
      </c>
      <c r="AI1200" s="7">
        <v>0</v>
      </c>
      <c r="AJ1200" s="7">
        <v>0</v>
      </c>
      <c r="AK1200" s="7">
        <v>1</v>
      </c>
      <c r="AL1200" s="7">
        <v>0</v>
      </c>
      <c r="AM1200" s="7">
        <v>0</v>
      </c>
      <c r="AN1200" s="7" t="s">
        <v>83</v>
      </c>
      <c r="AO1200" s="7">
        <v>4</v>
      </c>
      <c r="AP1200" s="7">
        <v>16000</v>
      </c>
      <c r="AQ1200" s="7">
        <v>8000</v>
      </c>
      <c r="AT1200" s="7" t="s">
        <v>206</v>
      </c>
      <c r="AU1200" s="7">
        <v>1843</v>
      </c>
      <c r="AV1200" s="7">
        <v>0</v>
      </c>
      <c r="AW1200" s="7">
        <v>0</v>
      </c>
      <c r="AX1200" s="7">
        <v>0</v>
      </c>
      <c r="AY1200" s="7">
        <v>0</v>
      </c>
    </row>
    <row r="1201" spans="1:51" ht="13.5" customHeight="1" x14ac:dyDescent="0.25">
      <c r="A1201" s="7" t="s">
        <v>2613</v>
      </c>
      <c r="B1201" s="8"/>
      <c r="C1201" s="8"/>
      <c r="D1201" s="7" t="s">
        <v>83</v>
      </c>
      <c r="E1201" s="7" t="s">
        <v>157</v>
      </c>
      <c r="F1201" s="8"/>
      <c r="G1201" s="8"/>
      <c r="H1201" s="8"/>
      <c r="I1201" s="8"/>
      <c r="J1201" s="8"/>
      <c r="K1201" s="8"/>
      <c r="L1201" s="8"/>
      <c r="M1201" s="8"/>
      <c r="N1201" s="7">
        <v>5</v>
      </c>
      <c r="O1201" s="7" t="s">
        <v>96</v>
      </c>
      <c r="P1201" s="7">
        <v>4</v>
      </c>
      <c r="Q1201" s="7" t="s">
        <v>2611</v>
      </c>
      <c r="R1201" s="7">
        <v>18000</v>
      </c>
      <c r="S1201" s="7" t="s">
        <v>94</v>
      </c>
      <c r="T1201" s="7" t="s">
        <v>1406</v>
      </c>
      <c r="AE1201" s="7">
        <v>0</v>
      </c>
      <c r="AF1201" s="7">
        <v>0</v>
      </c>
      <c r="AG1201" s="7">
        <v>0</v>
      </c>
      <c r="AH1201" s="7">
        <v>0</v>
      </c>
      <c r="AI1201" s="7">
        <v>0</v>
      </c>
      <c r="AJ1201" s="7">
        <v>0</v>
      </c>
      <c r="AK1201" s="7">
        <v>1</v>
      </c>
      <c r="AL1201" s="7">
        <v>0</v>
      </c>
      <c r="AM1201" s="7">
        <v>0</v>
      </c>
      <c r="AN1201" s="7" t="s">
        <v>83</v>
      </c>
      <c r="AO1201" s="7">
        <v>4</v>
      </c>
      <c r="AP1201" s="7">
        <v>36000</v>
      </c>
      <c r="AQ1201" s="7">
        <v>18000</v>
      </c>
      <c r="AT1201" s="7" t="s">
        <v>206</v>
      </c>
      <c r="AU1201" s="7">
        <v>1844</v>
      </c>
      <c r="AV1201" s="7">
        <v>0</v>
      </c>
      <c r="AW1201" s="7">
        <v>0</v>
      </c>
      <c r="AX1201" s="7">
        <v>0</v>
      </c>
      <c r="AY1201" s="7">
        <v>0</v>
      </c>
    </row>
    <row r="1202" spans="1:51" ht="13.5" customHeight="1" x14ac:dyDescent="0.25">
      <c r="A1202" s="7" t="s">
        <v>2614</v>
      </c>
      <c r="B1202" s="8"/>
      <c r="C1202" s="8"/>
      <c r="D1202" s="7" t="s">
        <v>83</v>
      </c>
      <c r="E1202" s="7" t="s">
        <v>157</v>
      </c>
      <c r="F1202" s="8"/>
      <c r="G1202" s="8"/>
      <c r="H1202" s="8"/>
      <c r="I1202" s="8"/>
      <c r="J1202" s="8"/>
      <c r="K1202" s="8"/>
      <c r="L1202" s="8"/>
      <c r="M1202" s="8"/>
      <c r="N1202" s="7">
        <v>5</v>
      </c>
      <c r="O1202" s="7" t="s">
        <v>96</v>
      </c>
      <c r="P1202" s="7">
        <v>4</v>
      </c>
      <c r="Q1202" s="7" t="s">
        <v>2611</v>
      </c>
      <c r="R1202" s="7">
        <v>32000</v>
      </c>
      <c r="S1202" s="7" t="s">
        <v>94</v>
      </c>
      <c r="T1202" s="7" t="s">
        <v>1406</v>
      </c>
      <c r="AE1202" s="7">
        <v>0</v>
      </c>
      <c r="AF1202" s="7">
        <v>0</v>
      </c>
      <c r="AG1202" s="7">
        <v>0</v>
      </c>
      <c r="AH1202" s="7">
        <v>0</v>
      </c>
      <c r="AI1202" s="7">
        <v>0</v>
      </c>
      <c r="AJ1202" s="7">
        <v>0</v>
      </c>
      <c r="AK1202" s="7">
        <v>1</v>
      </c>
      <c r="AL1202" s="7">
        <v>0</v>
      </c>
      <c r="AM1202" s="7">
        <v>0</v>
      </c>
      <c r="AN1202" s="7" t="s">
        <v>83</v>
      </c>
      <c r="AO1202" s="7">
        <v>4</v>
      </c>
      <c r="AP1202" s="7">
        <v>64000</v>
      </c>
      <c r="AQ1202" s="7">
        <v>32000</v>
      </c>
      <c r="AT1202" s="7" t="s">
        <v>206</v>
      </c>
      <c r="AU1202" s="7">
        <v>1845</v>
      </c>
      <c r="AV1202" s="7">
        <v>0</v>
      </c>
      <c r="AW1202" s="7">
        <v>0</v>
      </c>
      <c r="AX1202" s="7">
        <v>0</v>
      </c>
      <c r="AY1202" s="7">
        <v>0</v>
      </c>
    </row>
    <row r="1203" spans="1:51" ht="13.5" customHeight="1" x14ac:dyDescent="0.25">
      <c r="A1203" s="7" t="s">
        <v>2615</v>
      </c>
      <c r="B1203" s="8"/>
      <c r="C1203" s="8"/>
      <c r="D1203" s="7" t="s">
        <v>83</v>
      </c>
      <c r="E1203" s="7" t="s">
        <v>157</v>
      </c>
      <c r="F1203" s="8"/>
      <c r="G1203" s="8"/>
      <c r="H1203" s="8"/>
      <c r="I1203" s="8"/>
      <c r="J1203" s="8"/>
      <c r="K1203" s="8"/>
      <c r="L1203" s="8"/>
      <c r="M1203" s="8"/>
      <c r="N1203" s="7">
        <v>5</v>
      </c>
      <c r="O1203" s="7" t="s">
        <v>96</v>
      </c>
      <c r="P1203" s="7">
        <v>4</v>
      </c>
      <c r="Q1203" s="7" t="s">
        <v>2611</v>
      </c>
      <c r="R1203" s="7">
        <v>50000</v>
      </c>
      <c r="S1203" s="7" t="s">
        <v>94</v>
      </c>
      <c r="T1203" s="7" t="s">
        <v>1406</v>
      </c>
      <c r="AE1203" s="7">
        <v>0</v>
      </c>
      <c r="AF1203" s="7">
        <v>0</v>
      </c>
      <c r="AG1203" s="7">
        <v>0</v>
      </c>
      <c r="AH1203" s="7">
        <v>0</v>
      </c>
      <c r="AI1203" s="7">
        <v>0</v>
      </c>
      <c r="AJ1203" s="7">
        <v>0</v>
      </c>
      <c r="AK1203" s="7">
        <v>1</v>
      </c>
      <c r="AL1203" s="7">
        <v>0</v>
      </c>
      <c r="AM1203" s="7">
        <v>0</v>
      </c>
      <c r="AN1203" s="7" t="s">
        <v>83</v>
      </c>
      <c r="AO1203" s="7">
        <v>4</v>
      </c>
      <c r="AP1203" s="7">
        <v>100000</v>
      </c>
      <c r="AQ1203" s="7">
        <v>50000</v>
      </c>
      <c r="AT1203" s="7" t="s">
        <v>206</v>
      </c>
      <c r="AU1203" s="7">
        <v>1846</v>
      </c>
      <c r="AV1203" s="7">
        <v>0</v>
      </c>
      <c r="AW1203" s="7">
        <v>0</v>
      </c>
      <c r="AX1203" s="7">
        <v>0</v>
      </c>
      <c r="AY1203" s="7">
        <v>0</v>
      </c>
    </row>
    <row r="1204" spans="1:51" ht="13.5" customHeight="1" x14ac:dyDescent="0.25">
      <c r="A1204" s="7" t="s">
        <v>2616</v>
      </c>
      <c r="B1204" s="8"/>
      <c r="C1204" s="8"/>
      <c r="D1204" s="7" t="s">
        <v>91</v>
      </c>
      <c r="E1204" s="7" t="s">
        <v>116</v>
      </c>
      <c r="F1204" s="7" t="s">
        <v>92</v>
      </c>
      <c r="G1204" s="8"/>
      <c r="H1204" s="8"/>
      <c r="I1204" s="8"/>
      <c r="J1204" s="8"/>
      <c r="K1204" s="8"/>
      <c r="L1204" s="8"/>
      <c r="M1204" s="8"/>
      <c r="N1204" s="7">
        <v>11</v>
      </c>
      <c r="O1204" s="7" t="s">
        <v>96</v>
      </c>
      <c r="P1204" s="7">
        <v>12</v>
      </c>
      <c r="Q1204" s="7" t="s">
        <v>2617</v>
      </c>
      <c r="R1204" s="7">
        <v>19800</v>
      </c>
      <c r="S1204" s="7" t="s">
        <v>94</v>
      </c>
      <c r="T1204" s="7" t="s">
        <v>1406</v>
      </c>
      <c r="AE1204" s="7">
        <v>0</v>
      </c>
      <c r="AF1204" s="7">
        <v>0</v>
      </c>
      <c r="AG1204" s="7">
        <v>1</v>
      </c>
      <c r="AH1204" s="7">
        <v>0</v>
      </c>
      <c r="AI1204" s="7">
        <v>0</v>
      </c>
      <c r="AJ1204" s="7">
        <v>0</v>
      </c>
      <c r="AK1204" s="7">
        <v>0</v>
      </c>
      <c r="AL1204" s="7">
        <v>0</v>
      </c>
      <c r="AM1204" s="7">
        <v>1</v>
      </c>
      <c r="AN1204" s="7" t="s">
        <v>91</v>
      </c>
      <c r="AO1204" s="7">
        <v>12</v>
      </c>
      <c r="AP1204" s="7">
        <v>39600</v>
      </c>
      <c r="AQ1204" s="7">
        <v>19800</v>
      </c>
      <c r="AT1204" s="7" t="s">
        <v>206</v>
      </c>
      <c r="AU1204" s="7">
        <v>1847</v>
      </c>
      <c r="AV1204" s="7">
        <v>0</v>
      </c>
      <c r="AW1204" s="7">
        <v>0</v>
      </c>
      <c r="AX1204" s="7">
        <v>0</v>
      </c>
      <c r="AY1204" s="7">
        <v>0</v>
      </c>
    </row>
    <row r="1205" spans="1:51" ht="13.5" customHeight="1" x14ac:dyDescent="0.25">
      <c r="A1205" s="7" t="s">
        <v>2618</v>
      </c>
      <c r="B1205" s="8"/>
      <c r="C1205" s="8"/>
      <c r="D1205" s="7" t="s">
        <v>83</v>
      </c>
      <c r="E1205" s="7" t="s">
        <v>92</v>
      </c>
      <c r="F1205" s="8"/>
      <c r="G1205" s="8"/>
      <c r="H1205" s="8"/>
      <c r="I1205" s="8"/>
      <c r="J1205" s="8"/>
      <c r="K1205" s="8"/>
      <c r="L1205" s="8"/>
      <c r="M1205" s="8"/>
      <c r="N1205" s="7">
        <v>5</v>
      </c>
      <c r="O1205" s="7" t="s">
        <v>96</v>
      </c>
      <c r="P1205" s="7">
        <v>12</v>
      </c>
      <c r="Q1205" s="7" t="s">
        <v>2619</v>
      </c>
      <c r="R1205" s="7">
        <v>13500</v>
      </c>
      <c r="S1205" s="7" t="s">
        <v>94</v>
      </c>
      <c r="T1205" s="7" t="s">
        <v>1406</v>
      </c>
      <c r="AE1205" s="7">
        <v>0</v>
      </c>
      <c r="AF1205" s="7">
        <v>0</v>
      </c>
      <c r="AG1205" s="7">
        <v>0</v>
      </c>
      <c r="AH1205" s="7">
        <v>0</v>
      </c>
      <c r="AI1205" s="7">
        <v>0</v>
      </c>
      <c r="AJ1205" s="7">
        <v>0</v>
      </c>
      <c r="AK1205" s="7">
        <v>0</v>
      </c>
      <c r="AL1205" s="7">
        <v>0</v>
      </c>
      <c r="AM1205" s="7">
        <v>1</v>
      </c>
      <c r="AN1205" s="7" t="s">
        <v>83</v>
      </c>
      <c r="AO1205" s="7">
        <v>12</v>
      </c>
      <c r="AP1205" s="7">
        <v>27000</v>
      </c>
      <c r="AQ1205" s="7">
        <v>13500</v>
      </c>
      <c r="AT1205" s="7" t="s">
        <v>206</v>
      </c>
      <c r="AU1205" s="7">
        <v>1848</v>
      </c>
      <c r="AV1205" s="7">
        <v>0</v>
      </c>
      <c r="AW1205" s="7">
        <v>0</v>
      </c>
      <c r="AX1205" s="7">
        <v>0</v>
      </c>
      <c r="AY1205" s="7">
        <v>0</v>
      </c>
    </row>
    <row r="1206" spans="1:51" ht="13.5" customHeight="1" x14ac:dyDescent="0.25">
      <c r="A1206" s="7" t="s">
        <v>2620</v>
      </c>
      <c r="B1206" s="8"/>
      <c r="C1206" s="8"/>
      <c r="D1206" s="7" t="s">
        <v>83</v>
      </c>
      <c r="E1206" s="7" t="s">
        <v>92</v>
      </c>
      <c r="F1206" s="8"/>
      <c r="G1206" s="8"/>
      <c r="H1206" s="8"/>
      <c r="I1206" s="8"/>
      <c r="J1206" s="8"/>
      <c r="K1206" s="8"/>
      <c r="L1206" s="8"/>
      <c r="M1206" s="8"/>
      <c r="N1206" s="7">
        <v>3</v>
      </c>
      <c r="O1206" s="7" t="s">
        <v>96</v>
      </c>
      <c r="P1206" s="7">
        <v>12</v>
      </c>
      <c r="Q1206" s="7" t="s">
        <v>2486</v>
      </c>
      <c r="R1206" s="7">
        <v>1500</v>
      </c>
      <c r="S1206" s="7" t="s">
        <v>94</v>
      </c>
      <c r="T1206" s="7" t="s">
        <v>1406</v>
      </c>
      <c r="AE1206" s="7">
        <v>0</v>
      </c>
      <c r="AF1206" s="7">
        <v>0</v>
      </c>
      <c r="AG1206" s="7">
        <v>0</v>
      </c>
      <c r="AH1206" s="7">
        <v>0</v>
      </c>
      <c r="AI1206" s="7">
        <v>0</v>
      </c>
      <c r="AJ1206" s="7">
        <v>0</v>
      </c>
      <c r="AK1206" s="7">
        <v>0</v>
      </c>
      <c r="AL1206" s="7">
        <v>0</v>
      </c>
      <c r="AM1206" s="7">
        <v>1</v>
      </c>
      <c r="AN1206" s="7" t="s">
        <v>83</v>
      </c>
      <c r="AO1206" s="7">
        <v>12</v>
      </c>
      <c r="AP1206" s="7">
        <v>3000</v>
      </c>
      <c r="AQ1206" s="7">
        <v>1500</v>
      </c>
      <c r="AT1206" s="7" t="s">
        <v>206</v>
      </c>
      <c r="AU1206" s="7">
        <v>1849</v>
      </c>
      <c r="AV1206" s="7">
        <v>0</v>
      </c>
      <c r="AW1206" s="7">
        <v>0</v>
      </c>
      <c r="AX1206" s="7">
        <v>0</v>
      </c>
      <c r="AY1206" s="7">
        <v>0</v>
      </c>
    </row>
    <row r="1207" spans="1:51" ht="13.5" customHeight="1" x14ac:dyDescent="0.25">
      <c r="A1207" s="7" t="s">
        <v>2621</v>
      </c>
      <c r="B1207" s="8"/>
      <c r="C1207" s="8"/>
      <c r="D1207" s="7" t="s">
        <v>83</v>
      </c>
      <c r="E1207" s="7" t="s">
        <v>92</v>
      </c>
      <c r="F1207" s="8"/>
      <c r="G1207" s="8"/>
      <c r="H1207" s="8"/>
      <c r="I1207" s="8"/>
      <c r="J1207" s="8"/>
      <c r="K1207" s="8"/>
      <c r="L1207" s="8"/>
      <c r="M1207" s="8"/>
      <c r="N1207" s="7">
        <v>3</v>
      </c>
      <c r="O1207" s="7" t="s">
        <v>96</v>
      </c>
      <c r="P1207" s="7">
        <v>2</v>
      </c>
      <c r="Q1207" s="7" t="s">
        <v>2622</v>
      </c>
      <c r="R1207" s="7">
        <v>3600</v>
      </c>
      <c r="S1207" s="7" t="s">
        <v>94</v>
      </c>
      <c r="T1207" s="7" t="s">
        <v>1406</v>
      </c>
      <c r="AE1207" s="7">
        <v>0</v>
      </c>
      <c r="AF1207" s="7">
        <v>0</v>
      </c>
      <c r="AG1207" s="7">
        <v>0</v>
      </c>
      <c r="AH1207" s="7">
        <v>0</v>
      </c>
      <c r="AI1207" s="7">
        <v>0</v>
      </c>
      <c r="AJ1207" s="7">
        <v>0</v>
      </c>
      <c r="AK1207" s="7">
        <v>0</v>
      </c>
      <c r="AL1207" s="7">
        <v>0</v>
      </c>
      <c r="AM1207" s="7">
        <v>1</v>
      </c>
      <c r="AN1207" s="7" t="s">
        <v>83</v>
      </c>
      <c r="AO1207" s="7">
        <v>2</v>
      </c>
      <c r="AP1207" s="7">
        <v>7200</v>
      </c>
      <c r="AQ1207" s="7">
        <v>3600</v>
      </c>
      <c r="AT1207" s="7" t="s">
        <v>206</v>
      </c>
      <c r="AU1207" s="7">
        <v>1850</v>
      </c>
      <c r="AV1207" s="7">
        <v>0</v>
      </c>
      <c r="AW1207" s="7">
        <v>0</v>
      </c>
      <c r="AX1207" s="7">
        <v>0</v>
      </c>
      <c r="AY1207" s="7">
        <v>0</v>
      </c>
    </row>
    <row r="1208" spans="1:51" ht="13.5" customHeight="1" x14ac:dyDescent="0.25">
      <c r="A1208" s="7" t="s">
        <v>2623</v>
      </c>
      <c r="B1208" s="8"/>
      <c r="C1208" s="8"/>
      <c r="D1208" s="7" t="s">
        <v>91</v>
      </c>
      <c r="E1208" s="7" t="s">
        <v>157</v>
      </c>
      <c r="F1208" s="7" t="s">
        <v>92</v>
      </c>
      <c r="G1208" s="8"/>
      <c r="H1208" s="8"/>
      <c r="I1208" s="8"/>
      <c r="J1208" s="8"/>
      <c r="K1208" s="8"/>
      <c r="L1208" s="8"/>
      <c r="M1208" s="8"/>
      <c r="N1208" s="7">
        <v>6</v>
      </c>
      <c r="O1208" s="7" t="s">
        <v>96</v>
      </c>
      <c r="P1208" s="7">
        <v>3</v>
      </c>
      <c r="Q1208" s="7" t="s">
        <v>2624</v>
      </c>
      <c r="R1208" s="7">
        <v>3750</v>
      </c>
      <c r="S1208" s="7" t="s">
        <v>94</v>
      </c>
      <c r="T1208" s="7" t="s">
        <v>1406</v>
      </c>
      <c r="AE1208" s="7">
        <v>0</v>
      </c>
      <c r="AF1208" s="7">
        <v>0</v>
      </c>
      <c r="AG1208" s="7">
        <v>0</v>
      </c>
      <c r="AH1208" s="7">
        <v>0</v>
      </c>
      <c r="AI1208" s="7">
        <v>0</v>
      </c>
      <c r="AJ1208" s="7">
        <v>0</v>
      </c>
      <c r="AK1208" s="7">
        <v>1</v>
      </c>
      <c r="AL1208" s="7">
        <v>0</v>
      </c>
      <c r="AM1208" s="7">
        <v>1</v>
      </c>
      <c r="AN1208" s="7" t="s">
        <v>91</v>
      </c>
      <c r="AO1208" s="7">
        <v>3</v>
      </c>
      <c r="AP1208" s="7">
        <v>8500</v>
      </c>
      <c r="AQ1208" s="7">
        <v>3750</v>
      </c>
      <c r="AT1208" s="7" t="s">
        <v>206</v>
      </c>
      <c r="AU1208" s="7">
        <v>1851</v>
      </c>
      <c r="AV1208" s="7">
        <v>0</v>
      </c>
      <c r="AW1208" s="7">
        <v>0</v>
      </c>
      <c r="AX1208" s="7">
        <v>0</v>
      </c>
      <c r="AY1208" s="7">
        <v>0</v>
      </c>
    </row>
    <row r="1209" spans="1:51" ht="13.5" customHeight="1" x14ac:dyDescent="0.25">
      <c r="A1209" s="7" t="s">
        <v>2625</v>
      </c>
      <c r="B1209" s="8"/>
      <c r="C1209" s="8"/>
      <c r="D1209" s="7" t="s">
        <v>91</v>
      </c>
      <c r="E1209" s="7" t="s">
        <v>126</v>
      </c>
      <c r="F1209" s="7" t="s">
        <v>92</v>
      </c>
      <c r="G1209" s="8"/>
      <c r="H1209" s="8"/>
      <c r="I1209" s="8"/>
      <c r="J1209" s="8"/>
      <c r="K1209" s="8"/>
      <c r="L1209" s="8"/>
      <c r="M1209" s="8"/>
      <c r="N1209" s="7">
        <v>7</v>
      </c>
      <c r="O1209" s="7" t="s">
        <v>96</v>
      </c>
      <c r="P1209" s="7">
        <v>12</v>
      </c>
      <c r="Q1209" s="7" t="s">
        <v>2626</v>
      </c>
      <c r="R1209" s="7">
        <v>4500</v>
      </c>
      <c r="S1209" s="7" t="s">
        <v>94</v>
      </c>
      <c r="T1209" s="7" t="s">
        <v>1406</v>
      </c>
      <c r="AE1209" s="7">
        <v>0</v>
      </c>
      <c r="AF1209" s="7">
        <v>0</v>
      </c>
      <c r="AG1209" s="7">
        <v>0</v>
      </c>
      <c r="AH1209" s="7">
        <v>1</v>
      </c>
      <c r="AI1209" s="7">
        <v>0</v>
      </c>
      <c r="AJ1209" s="7">
        <v>0</v>
      </c>
      <c r="AK1209" s="7">
        <v>0</v>
      </c>
      <c r="AL1209" s="7">
        <v>0</v>
      </c>
      <c r="AM1209" s="7">
        <v>1</v>
      </c>
      <c r="AN1209" s="7" t="s">
        <v>91</v>
      </c>
      <c r="AO1209" s="7">
        <v>12</v>
      </c>
      <c r="AP1209" s="7">
        <v>9000</v>
      </c>
      <c r="AQ1209" s="7">
        <v>4500</v>
      </c>
      <c r="AT1209" s="7" t="s">
        <v>206</v>
      </c>
      <c r="AU1209" s="7">
        <v>1852</v>
      </c>
      <c r="AV1209" s="7">
        <v>0</v>
      </c>
      <c r="AW1209" s="7">
        <v>0</v>
      </c>
      <c r="AX1209" s="7">
        <v>0</v>
      </c>
      <c r="AY1209" s="7">
        <v>0</v>
      </c>
    </row>
    <row r="1210" spans="1:51" ht="13.5" customHeight="1" x14ac:dyDescent="0.25">
      <c r="A1210" s="7" t="s">
        <v>2627</v>
      </c>
      <c r="B1210" s="8"/>
      <c r="C1210" s="8"/>
      <c r="D1210" s="7" t="s">
        <v>83</v>
      </c>
      <c r="E1210" s="7" t="s">
        <v>92</v>
      </c>
      <c r="F1210" s="8"/>
      <c r="G1210" s="8"/>
      <c r="H1210" s="8"/>
      <c r="I1210" s="8"/>
      <c r="J1210" s="8"/>
      <c r="K1210" s="8"/>
      <c r="L1210" s="8"/>
      <c r="M1210" s="8"/>
      <c r="N1210" s="7">
        <v>4</v>
      </c>
      <c r="O1210" s="7" t="s">
        <v>96</v>
      </c>
      <c r="P1210" s="7">
        <v>1</v>
      </c>
      <c r="Q1210" s="7" t="s">
        <v>2628</v>
      </c>
      <c r="R1210" s="7">
        <v>2000</v>
      </c>
      <c r="S1210" s="7" t="s">
        <v>94</v>
      </c>
      <c r="T1210" s="7" t="s">
        <v>1406</v>
      </c>
      <c r="AE1210" s="7">
        <v>0</v>
      </c>
      <c r="AF1210" s="7">
        <v>0</v>
      </c>
      <c r="AG1210" s="7">
        <v>0</v>
      </c>
      <c r="AH1210" s="7">
        <v>0</v>
      </c>
      <c r="AI1210" s="7">
        <v>0</v>
      </c>
      <c r="AJ1210" s="7">
        <v>0</v>
      </c>
      <c r="AK1210" s="7">
        <v>0</v>
      </c>
      <c r="AL1210" s="7">
        <v>0</v>
      </c>
      <c r="AM1210" s="7">
        <v>1</v>
      </c>
      <c r="AN1210" s="7" t="s">
        <v>83</v>
      </c>
      <c r="AO1210" s="7">
        <v>1</v>
      </c>
      <c r="AP1210" s="7">
        <v>4000</v>
      </c>
      <c r="AQ1210" s="7">
        <v>2000</v>
      </c>
      <c r="AT1210" s="7" t="s">
        <v>206</v>
      </c>
      <c r="AU1210" s="7">
        <v>1853</v>
      </c>
      <c r="AV1210" s="7">
        <v>0</v>
      </c>
      <c r="AW1210" s="7">
        <v>0</v>
      </c>
      <c r="AX1210" s="7">
        <v>0</v>
      </c>
      <c r="AY1210" s="7">
        <v>0</v>
      </c>
    </row>
    <row r="1211" spans="1:51" ht="13.5" customHeight="1" x14ac:dyDescent="0.25">
      <c r="A1211" s="7" t="s">
        <v>2629</v>
      </c>
      <c r="B1211" s="8"/>
      <c r="C1211" s="8"/>
      <c r="D1211" s="7" t="s">
        <v>91</v>
      </c>
      <c r="E1211" s="7" t="s">
        <v>92</v>
      </c>
      <c r="F1211" s="8"/>
      <c r="G1211" s="8"/>
      <c r="H1211" s="8"/>
      <c r="I1211" s="8"/>
      <c r="J1211" s="8"/>
      <c r="K1211" s="8"/>
      <c r="L1211" s="8"/>
      <c r="M1211" s="8"/>
      <c r="N1211" s="7">
        <v>7</v>
      </c>
      <c r="O1211" s="7" t="s">
        <v>96</v>
      </c>
      <c r="P1211" s="7">
        <v>0.5</v>
      </c>
      <c r="Q1211" s="7" t="s">
        <v>2630</v>
      </c>
      <c r="R1211" s="7">
        <v>2500</v>
      </c>
      <c r="S1211" s="7" t="s">
        <v>94</v>
      </c>
      <c r="T1211" s="7" t="s">
        <v>1406</v>
      </c>
      <c r="AE1211" s="7">
        <v>0</v>
      </c>
      <c r="AF1211" s="7">
        <v>0</v>
      </c>
      <c r="AG1211" s="7">
        <v>0</v>
      </c>
      <c r="AH1211" s="7">
        <v>0</v>
      </c>
      <c r="AI1211" s="7">
        <v>0</v>
      </c>
      <c r="AJ1211" s="7">
        <v>0</v>
      </c>
      <c r="AK1211" s="7">
        <v>0</v>
      </c>
      <c r="AL1211" s="7">
        <v>0</v>
      </c>
      <c r="AM1211" s="7">
        <v>1</v>
      </c>
      <c r="AN1211" s="7" t="s">
        <v>91</v>
      </c>
      <c r="AO1211" s="7">
        <v>0.5</v>
      </c>
      <c r="AP1211" s="7">
        <v>5000</v>
      </c>
      <c r="AQ1211" s="7">
        <v>2500</v>
      </c>
      <c r="AT1211" s="7" t="s">
        <v>206</v>
      </c>
      <c r="AU1211" s="7">
        <v>1854</v>
      </c>
      <c r="AV1211" s="7">
        <v>0</v>
      </c>
      <c r="AW1211" s="7">
        <v>0</v>
      </c>
      <c r="AX1211" s="7">
        <v>0</v>
      </c>
      <c r="AY1211" s="7">
        <v>0</v>
      </c>
    </row>
    <row r="1212" spans="1:51" ht="13.5" customHeight="1" x14ac:dyDescent="0.25">
      <c r="A1212" s="7" t="s">
        <v>2631</v>
      </c>
      <c r="B1212" s="8"/>
      <c r="C1212" s="8"/>
      <c r="D1212" s="7" t="s">
        <v>91</v>
      </c>
      <c r="E1212" s="7" t="s">
        <v>92</v>
      </c>
      <c r="F1212" s="8"/>
      <c r="G1212" s="8"/>
      <c r="H1212" s="8"/>
      <c r="I1212" s="8"/>
      <c r="J1212" s="8"/>
      <c r="K1212" s="8"/>
      <c r="L1212" s="8"/>
      <c r="M1212" s="8"/>
      <c r="N1212" s="7">
        <v>6</v>
      </c>
      <c r="O1212" s="7" t="s">
        <v>96</v>
      </c>
      <c r="P1212" s="7">
        <v>1</v>
      </c>
      <c r="Q1212" s="7" t="s">
        <v>2632</v>
      </c>
      <c r="R1212" s="7">
        <v>5250</v>
      </c>
      <c r="S1212" s="7" t="s">
        <v>94</v>
      </c>
      <c r="T1212" s="7" t="s">
        <v>1406</v>
      </c>
      <c r="AE1212" s="7">
        <v>0</v>
      </c>
      <c r="AF1212" s="7">
        <v>0</v>
      </c>
      <c r="AG1212" s="7">
        <v>0</v>
      </c>
      <c r="AH1212" s="7">
        <v>0</v>
      </c>
      <c r="AI1212" s="7">
        <v>0</v>
      </c>
      <c r="AJ1212" s="7">
        <v>0</v>
      </c>
      <c r="AK1212" s="7">
        <v>0</v>
      </c>
      <c r="AL1212" s="7">
        <v>0</v>
      </c>
      <c r="AM1212" s="7">
        <v>1</v>
      </c>
      <c r="AN1212" s="7" t="s">
        <v>91</v>
      </c>
      <c r="AO1212" s="7">
        <v>1</v>
      </c>
      <c r="AP1212" s="7">
        <v>10500</v>
      </c>
      <c r="AQ1212" s="7">
        <v>5250</v>
      </c>
      <c r="AT1212" s="7" t="s">
        <v>206</v>
      </c>
      <c r="AU1212" s="7">
        <v>1855</v>
      </c>
      <c r="AV1212" s="7">
        <v>0</v>
      </c>
      <c r="AW1212" s="7">
        <v>0</v>
      </c>
      <c r="AX1212" s="7">
        <v>0</v>
      </c>
      <c r="AY1212" s="7">
        <v>0</v>
      </c>
    </row>
    <row r="1213" spans="1:51" ht="13.5" customHeight="1" x14ac:dyDescent="0.25">
      <c r="A1213" s="7" t="s">
        <v>2633</v>
      </c>
      <c r="B1213" s="8"/>
      <c r="C1213" s="8"/>
      <c r="D1213" s="7" t="s">
        <v>91</v>
      </c>
      <c r="E1213" s="7" t="s">
        <v>157</v>
      </c>
      <c r="F1213" s="8"/>
      <c r="G1213" s="8"/>
      <c r="H1213" s="8"/>
      <c r="I1213" s="8"/>
      <c r="J1213" s="8"/>
      <c r="K1213" s="8"/>
      <c r="L1213" s="8"/>
      <c r="M1213" s="8"/>
      <c r="N1213" s="7">
        <v>6</v>
      </c>
      <c r="O1213" s="7" t="s">
        <v>96</v>
      </c>
      <c r="P1213" s="7">
        <v>1</v>
      </c>
      <c r="Q1213" s="7" t="s">
        <v>2634</v>
      </c>
      <c r="R1213" s="7">
        <v>10500</v>
      </c>
      <c r="S1213" s="7" t="s">
        <v>94</v>
      </c>
      <c r="T1213" s="7" t="s">
        <v>1406</v>
      </c>
      <c r="AE1213" s="7">
        <v>0</v>
      </c>
      <c r="AF1213" s="7">
        <v>0</v>
      </c>
      <c r="AG1213" s="7">
        <v>0</v>
      </c>
      <c r="AH1213" s="7">
        <v>0</v>
      </c>
      <c r="AI1213" s="7">
        <v>0</v>
      </c>
      <c r="AJ1213" s="7">
        <v>0</v>
      </c>
      <c r="AK1213" s="7">
        <v>1</v>
      </c>
      <c r="AL1213" s="7">
        <v>0</v>
      </c>
      <c r="AM1213" s="7">
        <v>0</v>
      </c>
      <c r="AN1213" s="7" t="s">
        <v>91</v>
      </c>
      <c r="AO1213" s="7">
        <v>1</v>
      </c>
      <c r="AP1213" s="7">
        <v>21000</v>
      </c>
      <c r="AQ1213" s="7">
        <v>10500</v>
      </c>
      <c r="AT1213" s="7" t="s">
        <v>206</v>
      </c>
      <c r="AU1213" s="7">
        <v>1856</v>
      </c>
      <c r="AV1213" s="7">
        <v>0</v>
      </c>
      <c r="AW1213" s="7">
        <v>0</v>
      </c>
      <c r="AX1213" s="7">
        <v>0</v>
      </c>
      <c r="AY1213" s="7">
        <v>0</v>
      </c>
    </row>
    <row r="1214" spans="1:51" ht="13.5" customHeight="1" x14ac:dyDescent="0.25">
      <c r="A1214" s="7" t="s">
        <v>2635</v>
      </c>
      <c r="B1214" s="8"/>
      <c r="C1214" s="8"/>
      <c r="D1214" s="7" t="s">
        <v>91</v>
      </c>
      <c r="E1214" s="7" t="s">
        <v>92</v>
      </c>
      <c r="F1214" s="8"/>
      <c r="G1214" s="8"/>
      <c r="H1214" s="8"/>
      <c r="I1214" s="8"/>
      <c r="J1214" s="8"/>
      <c r="K1214" s="8"/>
      <c r="L1214" s="8"/>
      <c r="M1214" s="8"/>
      <c r="N1214" s="7">
        <v>11</v>
      </c>
      <c r="O1214" s="7" t="s">
        <v>96</v>
      </c>
      <c r="P1214" s="7">
        <v>1</v>
      </c>
      <c r="Q1214" s="7" t="s">
        <v>2636</v>
      </c>
      <c r="R1214" s="7">
        <v>2200</v>
      </c>
      <c r="S1214" s="7" t="s">
        <v>94</v>
      </c>
      <c r="T1214" s="7" t="s">
        <v>1406</v>
      </c>
      <c r="AE1214" s="7">
        <v>0</v>
      </c>
      <c r="AF1214" s="7">
        <v>0</v>
      </c>
      <c r="AG1214" s="7">
        <v>0</v>
      </c>
      <c r="AH1214" s="7">
        <v>0</v>
      </c>
      <c r="AI1214" s="7">
        <v>0</v>
      </c>
      <c r="AJ1214" s="7">
        <v>0</v>
      </c>
      <c r="AK1214" s="7">
        <v>0</v>
      </c>
      <c r="AL1214" s="7">
        <v>0</v>
      </c>
      <c r="AM1214" s="7">
        <v>1</v>
      </c>
      <c r="AN1214" s="7" t="s">
        <v>91</v>
      </c>
      <c r="AO1214" s="7">
        <v>1</v>
      </c>
      <c r="AP1214" s="7">
        <v>4400</v>
      </c>
      <c r="AQ1214" s="7">
        <v>2200</v>
      </c>
      <c r="AT1214" s="7" t="s">
        <v>206</v>
      </c>
      <c r="AU1214" s="7">
        <v>1857</v>
      </c>
      <c r="AV1214" s="7">
        <v>0</v>
      </c>
      <c r="AW1214" s="7">
        <v>0</v>
      </c>
      <c r="AX1214" s="7">
        <v>0</v>
      </c>
      <c r="AY1214" s="7">
        <v>0</v>
      </c>
    </row>
    <row r="1215" spans="1:51" ht="13.5" customHeight="1" x14ac:dyDescent="0.25">
      <c r="A1215" s="7" t="s">
        <v>2637</v>
      </c>
      <c r="B1215" s="8"/>
      <c r="C1215" s="8"/>
      <c r="D1215" s="7" t="s">
        <v>83</v>
      </c>
      <c r="E1215" s="7" t="s">
        <v>92</v>
      </c>
      <c r="F1215" s="8"/>
      <c r="G1215" s="8"/>
      <c r="H1215" s="8"/>
      <c r="I1215" s="8"/>
      <c r="J1215" s="8"/>
      <c r="K1215" s="8"/>
      <c r="L1215" s="8"/>
      <c r="M1215" s="8"/>
      <c r="N1215" s="7">
        <v>4</v>
      </c>
      <c r="O1215" s="7" t="s">
        <v>96</v>
      </c>
      <c r="P1215" s="7">
        <v>0.5</v>
      </c>
      <c r="Q1215" s="7" t="s">
        <v>2638</v>
      </c>
      <c r="R1215" s="7">
        <v>2400</v>
      </c>
      <c r="S1215" s="7" t="s">
        <v>94</v>
      </c>
      <c r="T1215" s="7" t="s">
        <v>1406</v>
      </c>
      <c r="AE1215" s="7">
        <v>0</v>
      </c>
      <c r="AF1215" s="7">
        <v>0</v>
      </c>
      <c r="AG1215" s="7">
        <v>0</v>
      </c>
      <c r="AH1215" s="7">
        <v>0</v>
      </c>
      <c r="AI1215" s="7">
        <v>0</v>
      </c>
      <c r="AJ1215" s="7">
        <v>0</v>
      </c>
      <c r="AK1215" s="7">
        <v>0</v>
      </c>
      <c r="AL1215" s="7">
        <v>0</v>
      </c>
      <c r="AM1215" s="7">
        <v>1</v>
      </c>
      <c r="AN1215" s="7" t="s">
        <v>83</v>
      </c>
      <c r="AO1215" s="7">
        <v>0.5</v>
      </c>
      <c r="AP1215" s="7">
        <v>4800</v>
      </c>
      <c r="AQ1215" s="7">
        <v>2400</v>
      </c>
      <c r="AT1215" s="7" t="s">
        <v>206</v>
      </c>
      <c r="AU1215" s="7">
        <v>1858</v>
      </c>
      <c r="AV1215" s="7">
        <v>0</v>
      </c>
      <c r="AW1215" s="7">
        <v>0</v>
      </c>
      <c r="AX1215" s="7">
        <v>0</v>
      </c>
      <c r="AY1215" s="7">
        <v>0</v>
      </c>
    </row>
    <row r="1216" spans="1:51" ht="13.5" customHeight="1" x14ac:dyDescent="0.25">
      <c r="A1216" s="7" t="s">
        <v>2639</v>
      </c>
      <c r="B1216" s="8"/>
      <c r="C1216" s="8"/>
      <c r="D1216" s="7" t="s">
        <v>91</v>
      </c>
      <c r="E1216" s="7" t="s">
        <v>116</v>
      </c>
      <c r="F1216" s="8"/>
      <c r="G1216" s="8"/>
      <c r="H1216" s="8"/>
      <c r="I1216" s="8"/>
      <c r="J1216" s="8"/>
      <c r="K1216" s="8"/>
      <c r="L1216" s="8"/>
      <c r="M1216" s="8"/>
      <c r="N1216" s="7">
        <v>7</v>
      </c>
      <c r="O1216" s="7" t="s">
        <v>96</v>
      </c>
      <c r="P1216" s="7">
        <v>1</v>
      </c>
      <c r="Q1216" s="7" t="s">
        <v>2640</v>
      </c>
      <c r="R1216" s="7">
        <v>28000</v>
      </c>
      <c r="S1216" s="7" t="s">
        <v>94</v>
      </c>
      <c r="T1216" s="7" t="s">
        <v>1406</v>
      </c>
      <c r="AE1216" s="7">
        <v>0</v>
      </c>
      <c r="AF1216" s="7">
        <v>0</v>
      </c>
      <c r="AG1216" s="7">
        <v>1</v>
      </c>
      <c r="AH1216" s="7">
        <v>0</v>
      </c>
      <c r="AI1216" s="7">
        <v>0</v>
      </c>
      <c r="AJ1216" s="7">
        <v>0</v>
      </c>
      <c r="AK1216" s="7">
        <v>0</v>
      </c>
      <c r="AL1216" s="7">
        <v>0</v>
      </c>
      <c r="AM1216" s="7">
        <v>0</v>
      </c>
      <c r="AN1216" s="7" t="s">
        <v>91</v>
      </c>
      <c r="AO1216" s="7">
        <v>1</v>
      </c>
      <c r="AP1216" s="7">
        <v>56000</v>
      </c>
      <c r="AQ1216" s="7">
        <v>28000</v>
      </c>
      <c r="AT1216" s="7" t="s">
        <v>206</v>
      </c>
      <c r="AU1216" s="7">
        <v>1859</v>
      </c>
      <c r="AV1216" s="7">
        <v>0</v>
      </c>
      <c r="AW1216" s="7">
        <v>0</v>
      </c>
      <c r="AX1216" s="7">
        <v>0</v>
      </c>
      <c r="AY1216" s="7">
        <v>0</v>
      </c>
    </row>
    <row r="1217" spans="1:51" ht="13.5" customHeight="1" x14ac:dyDescent="0.25">
      <c r="A1217" s="7" t="s">
        <v>2641</v>
      </c>
      <c r="B1217" s="8"/>
      <c r="C1217" s="8"/>
      <c r="D1217" s="7" t="s">
        <v>83</v>
      </c>
      <c r="E1217" s="7" t="s">
        <v>99</v>
      </c>
      <c r="F1217" s="8"/>
      <c r="G1217" s="8"/>
      <c r="H1217" s="8"/>
      <c r="I1217" s="8"/>
      <c r="J1217" s="8"/>
      <c r="K1217" s="8"/>
      <c r="L1217" s="8"/>
      <c r="M1217" s="8"/>
      <c r="N1217" s="7">
        <v>5</v>
      </c>
      <c r="O1217" s="7" t="s">
        <v>96</v>
      </c>
      <c r="P1217" s="7">
        <v>1</v>
      </c>
      <c r="Q1217" s="7" t="s">
        <v>744</v>
      </c>
      <c r="R1217" s="7">
        <v>5000</v>
      </c>
      <c r="S1217" s="7" t="s">
        <v>94</v>
      </c>
      <c r="T1217" s="7" t="s">
        <v>1406</v>
      </c>
      <c r="AE1217" s="7">
        <v>0</v>
      </c>
      <c r="AF1217" s="7">
        <v>0</v>
      </c>
      <c r="AG1217" s="7">
        <v>0</v>
      </c>
      <c r="AH1217" s="7">
        <v>0</v>
      </c>
      <c r="AI1217" s="7">
        <v>1</v>
      </c>
      <c r="AJ1217" s="7">
        <v>0</v>
      </c>
      <c r="AK1217" s="7">
        <v>0</v>
      </c>
      <c r="AL1217" s="7">
        <v>0</v>
      </c>
      <c r="AM1217" s="7">
        <v>0</v>
      </c>
      <c r="AN1217" s="7" t="s">
        <v>83</v>
      </c>
      <c r="AO1217" s="7">
        <v>1</v>
      </c>
      <c r="AP1217" s="7">
        <v>10000</v>
      </c>
      <c r="AQ1217" s="7">
        <v>5000</v>
      </c>
      <c r="AT1217" s="7" t="s">
        <v>206</v>
      </c>
      <c r="AU1217" s="7">
        <v>1860</v>
      </c>
      <c r="AV1217" s="7">
        <v>0</v>
      </c>
      <c r="AW1217" s="7">
        <v>0</v>
      </c>
      <c r="AX1217" s="7">
        <v>0</v>
      </c>
      <c r="AY1217" s="7">
        <v>0</v>
      </c>
    </row>
    <row r="1218" spans="1:51" ht="13.5" customHeight="1" x14ac:dyDescent="0.25">
      <c r="A1218" s="7" t="s">
        <v>2642</v>
      </c>
      <c r="B1218" s="8"/>
      <c r="C1218" s="8"/>
      <c r="D1218" s="7" t="s">
        <v>83</v>
      </c>
      <c r="E1218" s="7" t="s">
        <v>92</v>
      </c>
      <c r="F1218" s="8"/>
      <c r="G1218" s="8"/>
      <c r="H1218" s="8"/>
      <c r="I1218" s="8"/>
      <c r="J1218" s="8"/>
      <c r="K1218" s="8"/>
      <c r="L1218" s="8"/>
      <c r="M1218" s="8"/>
      <c r="N1218" s="7">
        <v>5</v>
      </c>
      <c r="O1218" s="7" t="s">
        <v>96</v>
      </c>
      <c r="P1218" s="7">
        <v>2</v>
      </c>
      <c r="Q1218" s="7" t="s">
        <v>2643</v>
      </c>
      <c r="R1218" s="7">
        <v>6000</v>
      </c>
      <c r="S1218" s="7" t="s">
        <v>94</v>
      </c>
      <c r="T1218" s="7" t="s">
        <v>1406</v>
      </c>
      <c r="AE1218" s="7">
        <v>0</v>
      </c>
      <c r="AF1218" s="7">
        <v>0</v>
      </c>
      <c r="AG1218" s="7">
        <v>0</v>
      </c>
      <c r="AH1218" s="7">
        <v>0</v>
      </c>
      <c r="AI1218" s="7">
        <v>0</v>
      </c>
      <c r="AJ1218" s="7">
        <v>0</v>
      </c>
      <c r="AK1218" s="7">
        <v>0</v>
      </c>
      <c r="AL1218" s="7">
        <v>0</v>
      </c>
      <c r="AM1218" s="7">
        <v>1</v>
      </c>
      <c r="AN1218" s="7" t="s">
        <v>83</v>
      </c>
      <c r="AO1218" s="7">
        <v>2</v>
      </c>
      <c r="AP1218" s="7">
        <v>12000</v>
      </c>
      <c r="AQ1218" s="7">
        <v>6000</v>
      </c>
      <c r="AT1218" s="7" t="s">
        <v>206</v>
      </c>
      <c r="AU1218" s="7">
        <v>1861</v>
      </c>
      <c r="AV1218" s="7">
        <v>0</v>
      </c>
      <c r="AW1218" s="7">
        <v>0</v>
      </c>
      <c r="AX1218" s="7">
        <v>0</v>
      </c>
      <c r="AY1218" s="7">
        <v>0</v>
      </c>
    </row>
    <row r="1219" spans="1:51" ht="13.5" customHeight="1" x14ac:dyDescent="0.25">
      <c r="A1219" s="7" t="s">
        <v>2644</v>
      </c>
      <c r="B1219" s="8"/>
      <c r="C1219" s="8"/>
      <c r="D1219" s="7" t="s">
        <v>91</v>
      </c>
      <c r="E1219" s="7" t="s">
        <v>92</v>
      </c>
      <c r="F1219" s="8"/>
      <c r="G1219" s="8"/>
      <c r="H1219" s="8"/>
      <c r="I1219" s="8"/>
      <c r="J1219" s="8"/>
      <c r="K1219" s="8"/>
      <c r="L1219" s="8"/>
      <c r="M1219" s="8"/>
      <c r="N1219" s="7">
        <v>8</v>
      </c>
      <c r="O1219" s="7" t="s">
        <v>96</v>
      </c>
      <c r="P1219" s="7">
        <v>1</v>
      </c>
      <c r="Q1219" s="7" t="s">
        <v>97</v>
      </c>
      <c r="R1219" s="7">
        <v>8000</v>
      </c>
      <c r="S1219" s="7" t="s">
        <v>94</v>
      </c>
      <c r="T1219" s="7" t="s">
        <v>1406</v>
      </c>
      <c r="AE1219" s="7">
        <v>0</v>
      </c>
      <c r="AF1219" s="7">
        <v>0</v>
      </c>
      <c r="AG1219" s="7">
        <v>0</v>
      </c>
      <c r="AH1219" s="7">
        <v>0</v>
      </c>
      <c r="AI1219" s="7">
        <v>0</v>
      </c>
      <c r="AJ1219" s="7">
        <v>0</v>
      </c>
      <c r="AK1219" s="7">
        <v>0</v>
      </c>
      <c r="AL1219" s="7">
        <v>0</v>
      </c>
      <c r="AM1219" s="7">
        <v>1</v>
      </c>
      <c r="AN1219" s="7" t="s">
        <v>91</v>
      </c>
      <c r="AO1219" s="7">
        <v>1</v>
      </c>
      <c r="AP1219" s="7">
        <v>16000</v>
      </c>
      <c r="AQ1219" s="7">
        <v>8000</v>
      </c>
      <c r="AT1219" s="7" t="s">
        <v>206</v>
      </c>
      <c r="AU1219" s="7">
        <v>1862</v>
      </c>
      <c r="AV1219" s="7">
        <v>0</v>
      </c>
      <c r="AW1219" s="7">
        <v>0</v>
      </c>
      <c r="AX1219" s="7">
        <v>0</v>
      </c>
      <c r="AY1219" s="7">
        <v>0</v>
      </c>
    </row>
    <row r="1220" spans="1:51" ht="13.5" customHeight="1" x14ac:dyDescent="0.25">
      <c r="A1220" s="7" t="s">
        <v>2645</v>
      </c>
      <c r="B1220" s="8"/>
      <c r="C1220" s="8"/>
      <c r="D1220" s="7" t="s">
        <v>83</v>
      </c>
      <c r="E1220" s="7" t="s">
        <v>92</v>
      </c>
      <c r="F1220" s="8"/>
      <c r="G1220" s="8"/>
      <c r="H1220" s="8"/>
      <c r="I1220" s="8"/>
      <c r="J1220" s="8"/>
      <c r="K1220" s="8"/>
      <c r="L1220" s="8"/>
      <c r="M1220" s="8"/>
      <c r="N1220" s="7">
        <v>3</v>
      </c>
      <c r="O1220" s="7" t="s">
        <v>143</v>
      </c>
      <c r="P1220" s="7" t="s">
        <v>107</v>
      </c>
      <c r="Q1220" s="7" t="s">
        <v>2646</v>
      </c>
      <c r="R1220" s="7">
        <v>1100</v>
      </c>
      <c r="S1220" s="7" t="s">
        <v>94</v>
      </c>
      <c r="T1220" s="7" t="s">
        <v>1406</v>
      </c>
      <c r="AE1220" s="7">
        <v>0</v>
      </c>
      <c r="AF1220" s="7">
        <v>0</v>
      </c>
      <c r="AG1220" s="7">
        <v>0</v>
      </c>
      <c r="AH1220" s="7">
        <v>0</v>
      </c>
      <c r="AI1220" s="7">
        <v>0</v>
      </c>
      <c r="AJ1220" s="7">
        <v>0</v>
      </c>
      <c r="AK1220" s="7">
        <v>0</v>
      </c>
      <c r="AL1220" s="7">
        <v>0</v>
      </c>
      <c r="AM1220" s="7">
        <v>1</v>
      </c>
      <c r="AN1220" s="7" t="s">
        <v>83</v>
      </c>
      <c r="AO1220" s="7">
        <v>0</v>
      </c>
      <c r="AP1220" s="7">
        <v>2200</v>
      </c>
      <c r="AQ1220" s="7">
        <v>1100</v>
      </c>
      <c r="AT1220" s="7" t="s">
        <v>206</v>
      </c>
      <c r="AU1220" s="7">
        <v>1863</v>
      </c>
      <c r="AV1220" s="7">
        <v>0</v>
      </c>
      <c r="AW1220" s="7">
        <v>0</v>
      </c>
      <c r="AX1220" s="7">
        <v>0</v>
      </c>
      <c r="AY1220" s="7">
        <v>0</v>
      </c>
    </row>
    <row r="1221" spans="1:51" ht="13.5" customHeight="1" x14ac:dyDescent="0.25">
      <c r="A1221" s="7" t="s">
        <v>2647</v>
      </c>
      <c r="B1221" s="8"/>
      <c r="C1221" s="8"/>
      <c r="D1221" s="7" t="s">
        <v>83</v>
      </c>
      <c r="E1221" s="7" t="s">
        <v>92</v>
      </c>
      <c r="F1221" s="8"/>
      <c r="G1221" s="8"/>
      <c r="H1221" s="8"/>
      <c r="I1221" s="8"/>
      <c r="J1221" s="8"/>
      <c r="K1221" s="8"/>
      <c r="L1221" s="8"/>
      <c r="M1221" s="8"/>
      <c r="N1221" s="7">
        <v>1</v>
      </c>
      <c r="O1221" s="7" t="s">
        <v>143</v>
      </c>
      <c r="P1221" s="7">
        <v>1</v>
      </c>
      <c r="Q1221" s="7" t="s">
        <v>626</v>
      </c>
      <c r="R1221" s="7">
        <v>90</v>
      </c>
      <c r="S1221" s="7" t="s">
        <v>94</v>
      </c>
      <c r="T1221" s="7" t="s">
        <v>1406</v>
      </c>
      <c r="AE1221" s="7">
        <v>0</v>
      </c>
      <c r="AF1221" s="7">
        <v>0</v>
      </c>
      <c r="AG1221" s="7">
        <v>0</v>
      </c>
      <c r="AH1221" s="7">
        <v>0</v>
      </c>
      <c r="AI1221" s="7">
        <v>0</v>
      </c>
      <c r="AJ1221" s="7">
        <v>0</v>
      </c>
      <c r="AK1221" s="7">
        <v>0</v>
      </c>
      <c r="AL1221" s="7">
        <v>0</v>
      </c>
      <c r="AM1221" s="7">
        <v>1</v>
      </c>
      <c r="AN1221" s="7" t="s">
        <v>83</v>
      </c>
      <c r="AO1221" s="7">
        <v>1</v>
      </c>
      <c r="AP1221" s="7">
        <v>180</v>
      </c>
      <c r="AQ1221" s="7">
        <v>90</v>
      </c>
      <c r="AT1221" s="7" t="s">
        <v>206</v>
      </c>
      <c r="AU1221" s="7">
        <v>1864</v>
      </c>
      <c r="AV1221" s="7">
        <v>0</v>
      </c>
      <c r="AW1221" s="7">
        <v>0</v>
      </c>
      <c r="AX1221" s="7">
        <v>0</v>
      </c>
      <c r="AY1221" s="7">
        <v>0</v>
      </c>
    </row>
    <row r="1222" spans="1:51" ht="13.5" customHeight="1" x14ac:dyDescent="0.25">
      <c r="A1222" s="7" t="s">
        <v>2648</v>
      </c>
      <c r="B1222" s="8"/>
      <c r="C1222" s="8"/>
      <c r="D1222" s="7" t="s">
        <v>83</v>
      </c>
      <c r="E1222" s="7" t="s">
        <v>129</v>
      </c>
      <c r="F1222" s="8"/>
      <c r="G1222" s="8"/>
      <c r="H1222" s="8"/>
      <c r="I1222" s="8"/>
      <c r="J1222" s="8"/>
      <c r="K1222" s="8"/>
      <c r="L1222" s="8"/>
      <c r="M1222" s="8"/>
      <c r="N1222" s="7">
        <v>1</v>
      </c>
      <c r="O1222" s="7" t="s">
        <v>143</v>
      </c>
      <c r="P1222" s="7" t="s">
        <v>107</v>
      </c>
      <c r="Q1222" s="7" t="s">
        <v>2649</v>
      </c>
      <c r="R1222" s="7">
        <v>1100</v>
      </c>
      <c r="S1222" s="7" t="s">
        <v>94</v>
      </c>
      <c r="T1222" s="7" t="s">
        <v>1406</v>
      </c>
      <c r="AE1222" s="7">
        <v>0</v>
      </c>
      <c r="AF1222" s="7">
        <v>0</v>
      </c>
      <c r="AG1222" s="7">
        <v>0</v>
      </c>
      <c r="AH1222" s="7">
        <v>0</v>
      </c>
      <c r="AI1222" s="7">
        <v>0</v>
      </c>
      <c r="AJ1222" s="7">
        <v>1</v>
      </c>
      <c r="AK1222" s="7">
        <v>0</v>
      </c>
      <c r="AL1222" s="7">
        <v>0</v>
      </c>
      <c r="AM1222" s="7">
        <v>0</v>
      </c>
      <c r="AN1222" s="7" t="s">
        <v>83</v>
      </c>
      <c r="AO1222" s="7">
        <v>0</v>
      </c>
      <c r="AP1222" s="7">
        <v>2200</v>
      </c>
      <c r="AQ1222" s="7">
        <v>1100</v>
      </c>
      <c r="AT1222" s="7" t="s">
        <v>206</v>
      </c>
      <c r="AU1222" s="7">
        <v>1865</v>
      </c>
      <c r="AV1222" s="7">
        <v>0</v>
      </c>
      <c r="AW1222" s="7">
        <v>0</v>
      </c>
      <c r="AX1222" s="7">
        <v>0</v>
      </c>
      <c r="AY1222" s="7">
        <v>0</v>
      </c>
    </row>
    <row r="1223" spans="1:51" ht="13.5" customHeight="1" x14ac:dyDescent="0.25">
      <c r="A1223" s="7" t="s">
        <v>2650</v>
      </c>
      <c r="B1223" s="8"/>
      <c r="C1223" s="8"/>
      <c r="D1223" s="7" t="s">
        <v>83</v>
      </c>
      <c r="E1223" s="7" t="s">
        <v>92</v>
      </c>
      <c r="F1223" s="8"/>
      <c r="G1223" s="8"/>
      <c r="H1223" s="8"/>
      <c r="I1223" s="8"/>
      <c r="J1223" s="8"/>
      <c r="K1223" s="8"/>
      <c r="L1223" s="8"/>
      <c r="M1223" s="8"/>
      <c r="N1223" s="7">
        <v>3</v>
      </c>
      <c r="O1223" s="7" t="s">
        <v>143</v>
      </c>
      <c r="P1223" s="7">
        <v>1</v>
      </c>
      <c r="Q1223" s="7" t="s">
        <v>2638</v>
      </c>
      <c r="R1223" s="7">
        <v>750</v>
      </c>
      <c r="S1223" s="7" t="s">
        <v>94</v>
      </c>
      <c r="T1223" s="7" t="s">
        <v>1406</v>
      </c>
      <c r="AE1223" s="7">
        <v>0</v>
      </c>
      <c r="AF1223" s="7">
        <v>0</v>
      </c>
      <c r="AG1223" s="7">
        <v>0</v>
      </c>
      <c r="AH1223" s="7">
        <v>0</v>
      </c>
      <c r="AI1223" s="7">
        <v>0</v>
      </c>
      <c r="AJ1223" s="7">
        <v>0</v>
      </c>
      <c r="AK1223" s="7">
        <v>0</v>
      </c>
      <c r="AL1223" s="7">
        <v>0</v>
      </c>
      <c r="AM1223" s="7">
        <v>1</v>
      </c>
      <c r="AN1223" s="7" t="s">
        <v>83</v>
      </c>
      <c r="AO1223" s="7">
        <v>1</v>
      </c>
      <c r="AP1223" s="7">
        <v>1300</v>
      </c>
      <c r="AQ1223" s="7">
        <v>750</v>
      </c>
      <c r="AT1223" s="7" t="s">
        <v>206</v>
      </c>
      <c r="AU1223" s="7">
        <v>1866</v>
      </c>
      <c r="AV1223" s="7">
        <v>0</v>
      </c>
      <c r="AW1223" s="7">
        <v>0</v>
      </c>
      <c r="AX1223" s="7">
        <v>0</v>
      </c>
      <c r="AY1223" s="7">
        <v>0</v>
      </c>
    </row>
    <row r="1224" spans="1:51" ht="13.5" customHeight="1" x14ac:dyDescent="0.25">
      <c r="A1224" s="7" t="s">
        <v>2651</v>
      </c>
      <c r="B1224" s="8"/>
      <c r="C1224" s="8"/>
      <c r="D1224" s="7" t="s">
        <v>91</v>
      </c>
      <c r="E1224" s="7" t="s">
        <v>126</v>
      </c>
      <c r="F1224" s="8"/>
      <c r="G1224" s="8"/>
      <c r="H1224" s="8"/>
      <c r="I1224" s="8"/>
      <c r="J1224" s="8"/>
      <c r="K1224" s="8"/>
      <c r="L1224" s="8"/>
      <c r="M1224" s="8"/>
      <c r="N1224" s="7">
        <v>7</v>
      </c>
      <c r="O1224" s="7" t="s">
        <v>143</v>
      </c>
      <c r="P1224" s="7">
        <v>1</v>
      </c>
      <c r="Q1224" s="7" t="s">
        <v>2652</v>
      </c>
      <c r="R1224" s="7">
        <v>4000</v>
      </c>
      <c r="S1224" s="7" t="s">
        <v>94</v>
      </c>
      <c r="T1224" s="7" t="s">
        <v>1406</v>
      </c>
      <c r="AE1224" s="7">
        <v>0</v>
      </c>
      <c r="AF1224" s="7">
        <v>0</v>
      </c>
      <c r="AG1224" s="7">
        <v>0</v>
      </c>
      <c r="AH1224" s="7">
        <v>1</v>
      </c>
      <c r="AI1224" s="7">
        <v>0</v>
      </c>
      <c r="AJ1224" s="7">
        <v>0</v>
      </c>
      <c r="AK1224" s="7">
        <v>0</v>
      </c>
      <c r="AL1224" s="7">
        <v>0</v>
      </c>
      <c r="AM1224" s="7">
        <v>0</v>
      </c>
      <c r="AN1224" s="7" t="s">
        <v>91</v>
      </c>
      <c r="AO1224" s="7">
        <v>1</v>
      </c>
      <c r="AP1224" s="7">
        <v>8000</v>
      </c>
      <c r="AQ1224" s="7">
        <v>4000</v>
      </c>
      <c r="AT1224" s="7" t="s">
        <v>206</v>
      </c>
      <c r="AU1224" s="7">
        <v>1867</v>
      </c>
      <c r="AV1224" s="7">
        <v>0</v>
      </c>
      <c r="AW1224" s="7">
        <v>0</v>
      </c>
      <c r="AX1224" s="7">
        <v>0</v>
      </c>
      <c r="AY1224" s="7">
        <v>0</v>
      </c>
    </row>
    <row r="1225" spans="1:51" ht="13.5" customHeight="1" x14ac:dyDescent="0.25">
      <c r="A1225" s="7" t="s">
        <v>2653</v>
      </c>
      <c r="B1225" s="8"/>
      <c r="C1225" s="8"/>
      <c r="D1225" s="7" t="s">
        <v>83</v>
      </c>
      <c r="E1225" s="7" t="s">
        <v>99</v>
      </c>
      <c r="F1225" s="8"/>
      <c r="G1225" s="8"/>
      <c r="H1225" s="8"/>
      <c r="I1225" s="8"/>
      <c r="J1225" s="8"/>
      <c r="K1225" s="8"/>
      <c r="L1225" s="8"/>
      <c r="M1225" s="8"/>
      <c r="N1225" s="7">
        <v>5</v>
      </c>
      <c r="O1225" s="7" t="s">
        <v>143</v>
      </c>
      <c r="P1225" s="7" t="s">
        <v>107</v>
      </c>
      <c r="Q1225" s="7" t="s">
        <v>2654</v>
      </c>
      <c r="R1225" s="7">
        <v>1500</v>
      </c>
      <c r="S1225" s="7" t="s">
        <v>94</v>
      </c>
      <c r="T1225" s="7" t="s">
        <v>1406</v>
      </c>
      <c r="AE1225" s="7">
        <v>0</v>
      </c>
      <c r="AF1225" s="7">
        <v>0</v>
      </c>
      <c r="AG1225" s="7">
        <v>0</v>
      </c>
      <c r="AH1225" s="7">
        <v>0</v>
      </c>
      <c r="AI1225" s="7">
        <v>1</v>
      </c>
      <c r="AJ1225" s="7">
        <v>0</v>
      </c>
      <c r="AK1225" s="7">
        <v>0</v>
      </c>
      <c r="AL1225" s="7">
        <v>0</v>
      </c>
      <c r="AM1225" s="7">
        <v>0</v>
      </c>
      <c r="AN1225" s="7" t="s">
        <v>83</v>
      </c>
      <c r="AO1225" s="7">
        <v>0</v>
      </c>
      <c r="AP1225" s="7">
        <v>3000</v>
      </c>
      <c r="AQ1225" s="7">
        <v>1500</v>
      </c>
      <c r="AT1225" s="7" t="s">
        <v>206</v>
      </c>
      <c r="AU1225" s="7">
        <v>1868</v>
      </c>
      <c r="AV1225" s="7">
        <v>0</v>
      </c>
      <c r="AW1225" s="7">
        <v>0</v>
      </c>
      <c r="AX1225" s="7">
        <v>0</v>
      </c>
      <c r="AY1225" s="7">
        <v>0</v>
      </c>
    </row>
    <row r="1226" spans="1:51" ht="13.5" customHeight="1" x14ac:dyDescent="0.25">
      <c r="A1226" s="7" t="s">
        <v>2655</v>
      </c>
      <c r="B1226" s="8"/>
      <c r="C1226" s="8"/>
      <c r="D1226" s="7" t="s">
        <v>120</v>
      </c>
      <c r="E1226" s="7" t="s">
        <v>116</v>
      </c>
      <c r="F1226" s="8"/>
      <c r="G1226" s="8"/>
      <c r="H1226" s="8"/>
      <c r="I1226" s="8"/>
      <c r="J1226" s="8"/>
      <c r="K1226" s="8"/>
      <c r="L1226" s="8"/>
      <c r="M1226" s="8"/>
      <c r="N1226" s="7">
        <v>15</v>
      </c>
      <c r="O1226" s="7" t="s">
        <v>143</v>
      </c>
      <c r="P1226" s="7">
        <v>0.5</v>
      </c>
      <c r="Q1226" s="7" t="s">
        <v>2656</v>
      </c>
      <c r="R1226" s="7">
        <v>4000</v>
      </c>
      <c r="S1226" s="7" t="s">
        <v>94</v>
      </c>
      <c r="T1226" s="7" t="s">
        <v>1406</v>
      </c>
      <c r="AE1226" s="7">
        <v>0</v>
      </c>
      <c r="AF1226" s="7">
        <v>0</v>
      </c>
      <c r="AG1226" s="7">
        <v>1</v>
      </c>
      <c r="AH1226" s="7">
        <v>0</v>
      </c>
      <c r="AI1226" s="7">
        <v>0</v>
      </c>
      <c r="AJ1226" s="7">
        <v>0</v>
      </c>
      <c r="AK1226" s="7">
        <v>0</v>
      </c>
      <c r="AL1226" s="7">
        <v>0</v>
      </c>
      <c r="AM1226" s="7">
        <v>0</v>
      </c>
      <c r="AN1226" s="7" t="s">
        <v>120</v>
      </c>
      <c r="AO1226" s="7">
        <v>0.5</v>
      </c>
      <c r="AP1226" s="7">
        <v>8000</v>
      </c>
      <c r="AQ1226" s="7">
        <v>4000</v>
      </c>
      <c r="AT1226" s="7" t="s">
        <v>206</v>
      </c>
      <c r="AU1226" s="7">
        <v>1869</v>
      </c>
      <c r="AV1226" s="7">
        <v>0</v>
      </c>
      <c r="AW1226" s="7">
        <v>0</v>
      </c>
      <c r="AX1226" s="7">
        <v>0</v>
      </c>
      <c r="AY1226" s="7">
        <v>0</v>
      </c>
    </row>
    <row r="1227" spans="1:51" ht="13.5" customHeight="1" x14ac:dyDescent="0.25">
      <c r="A1227" s="7" t="s">
        <v>2657</v>
      </c>
      <c r="B1227" s="8"/>
      <c r="C1227" s="8"/>
      <c r="D1227" s="7" t="s">
        <v>91</v>
      </c>
      <c r="E1227" s="7" t="s">
        <v>92</v>
      </c>
      <c r="F1227" s="8"/>
      <c r="G1227" s="8"/>
      <c r="H1227" s="8"/>
      <c r="I1227" s="8"/>
      <c r="J1227" s="8"/>
      <c r="K1227" s="8"/>
      <c r="L1227" s="8"/>
      <c r="M1227" s="8"/>
      <c r="N1227" s="7">
        <v>7</v>
      </c>
      <c r="O1227" s="7" t="s">
        <v>143</v>
      </c>
      <c r="P1227" s="7">
        <v>2</v>
      </c>
      <c r="Q1227" s="7" t="s">
        <v>2658</v>
      </c>
      <c r="R1227" s="7">
        <v>5750</v>
      </c>
      <c r="S1227" s="7" t="s">
        <v>94</v>
      </c>
      <c r="T1227" s="7" t="s">
        <v>1406</v>
      </c>
      <c r="AE1227" s="7">
        <v>0</v>
      </c>
      <c r="AF1227" s="7">
        <v>0</v>
      </c>
      <c r="AG1227" s="7">
        <v>0</v>
      </c>
      <c r="AH1227" s="7">
        <v>0</v>
      </c>
      <c r="AI1227" s="7">
        <v>0</v>
      </c>
      <c r="AJ1227" s="7">
        <v>0</v>
      </c>
      <c r="AK1227" s="7">
        <v>0</v>
      </c>
      <c r="AL1227" s="7">
        <v>0</v>
      </c>
      <c r="AM1227" s="7">
        <v>1</v>
      </c>
      <c r="AN1227" s="7" t="s">
        <v>91</v>
      </c>
      <c r="AO1227" s="7">
        <v>2</v>
      </c>
      <c r="AP1227" s="7">
        <v>11500</v>
      </c>
      <c r="AQ1227" s="7">
        <v>5750</v>
      </c>
      <c r="AT1227" s="7" t="s">
        <v>206</v>
      </c>
      <c r="AU1227" s="7">
        <v>1870</v>
      </c>
      <c r="AV1227" s="7">
        <v>0</v>
      </c>
      <c r="AW1227" s="7">
        <v>0</v>
      </c>
      <c r="AX1227" s="7">
        <v>0</v>
      </c>
      <c r="AY1227" s="7">
        <v>0</v>
      </c>
    </row>
    <row r="1228" spans="1:51" ht="13.5" customHeight="1" x14ac:dyDescent="0.25">
      <c r="A1228" s="7" t="s">
        <v>2659</v>
      </c>
      <c r="B1228" s="8"/>
      <c r="C1228" s="8"/>
      <c r="D1228" s="7" t="s">
        <v>91</v>
      </c>
      <c r="E1228" s="7" t="s">
        <v>92</v>
      </c>
      <c r="F1228" s="8"/>
      <c r="G1228" s="8"/>
      <c r="H1228" s="8"/>
      <c r="I1228" s="8"/>
      <c r="J1228" s="8"/>
      <c r="K1228" s="8"/>
      <c r="L1228" s="8"/>
      <c r="M1228" s="8"/>
      <c r="N1228" s="7">
        <v>7</v>
      </c>
      <c r="O1228" s="7" t="s">
        <v>143</v>
      </c>
      <c r="P1228" s="7">
        <v>1</v>
      </c>
      <c r="Q1228" s="7" t="s">
        <v>2658</v>
      </c>
      <c r="R1228" s="7">
        <v>17250</v>
      </c>
      <c r="S1228" s="7" t="s">
        <v>94</v>
      </c>
      <c r="T1228" s="7" t="s">
        <v>1406</v>
      </c>
      <c r="AE1228" s="7">
        <v>0</v>
      </c>
      <c r="AF1228" s="7">
        <v>0</v>
      </c>
      <c r="AG1228" s="7">
        <v>0</v>
      </c>
      <c r="AH1228" s="7">
        <v>0</v>
      </c>
      <c r="AI1228" s="7">
        <v>0</v>
      </c>
      <c r="AJ1228" s="7">
        <v>0</v>
      </c>
      <c r="AK1228" s="7">
        <v>0</v>
      </c>
      <c r="AL1228" s="7">
        <v>0</v>
      </c>
      <c r="AM1228" s="7">
        <v>1</v>
      </c>
      <c r="AN1228" s="7" t="s">
        <v>91</v>
      </c>
      <c r="AO1228" s="7">
        <v>1</v>
      </c>
      <c r="AP1228" s="7">
        <v>34500</v>
      </c>
      <c r="AQ1228" s="7">
        <v>17250</v>
      </c>
      <c r="AT1228" s="7" t="s">
        <v>206</v>
      </c>
      <c r="AU1228" s="7">
        <v>1871</v>
      </c>
      <c r="AV1228" s="7">
        <v>0</v>
      </c>
      <c r="AW1228" s="7">
        <v>0</v>
      </c>
      <c r="AX1228" s="7">
        <v>0</v>
      </c>
      <c r="AY1228" s="7">
        <v>0</v>
      </c>
    </row>
    <row r="1229" spans="1:51" ht="13.5" customHeight="1" x14ac:dyDescent="0.25">
      <c r="A1229" s="7" t="s">
        <v>2660</v>
      </c>
      <c r="B1229" s="8"/>
      <c r="C1229" s="8"/>
      <c r="D1229" s="7" t="s">
        <v>83</v>
      </c>
      <c r="E1229" s="7" t="s">
        <v>92</v>
      </c>
      <c r="F1229" s="8"/>
      <c r="G1229" s="8"/>
      <c r="H1229" s="8"/>
      <c r="I1229" s="8"/>
      <c r="J1229" s="8"/>
      <c r="K1229" s="8"/>
      <c r="L1229" s="8"/>
      <c r="M1229" s="8"/>
      <c r="N1229" s="7">
        <v>3</v>
      </c>
      <c r="O1229" s="7" t="s">
        <v>143</v>
      </c>
      <c r="P1229" s="7">
        <v>1</v>
      </c>
      <c r="Q1229" s="7" t="s">
        <v>2661</v>
      </c>
      <c r="R1229" s="7">
        <v>2000</v>
      </c>
      <c r="S1229" s="7" t="s">
        <v>94</v>
      </c>
      <c r="T1229" s="7" t="s">
        <v>1406</v>
      </c>
      <c r="AE1229" s="7">
        <v>0</v>
      </c>
      <c r="AF1229" s="7">
        <v>0</v>
      </c>
      <c r="AG1229" s="7">
        <v>0</v>
      </c>
      <c r="AH1229" s="7">
        <v>0</v>
      </c>
      <c r="AI1229" s="7">
        <v>0</v>
      </c>
      <c r="AJ1229" s="7">
        <v>0</v>
      </c>
      <c r="AK1229" s="7">
        <v>0</v>
      </c>
      <c r="AL1229" s="7">
        <v>0</v>
      </c>
      <c r="AM1229" s="7">
        <v>1</v>
      </c>
      <c r="AN1229" s="7" t="s">
        <v>83</v>
      </c>
      <c r="AO1229" s="7">
        <v>1</v>
      </c>
      <c r="AP1229" s="7">
        <v>4000</v>
      </c>
      <c r="AQ1229" s="7">
        <v>2000</v>
      </c>
      <c r="AT1229" s="7" t="s">
        <v>206</v>
      </c>
      <c r="AU1229" s="7">
        <v>1872</v>
      </c>
      <c r="AV1229" s="7">
        <v>0</v>
      </c>
      <c r="AW1229" s="7">
        <v>0</v>
      </c>
      <c r="AX1229" s="7">
        <v>0</v>
      </c>
      <c r="AY1229" s="7">
        <v>0</v>
      </c>
    </row>
    <row r="1230" spans="1:51" ht="13.5" customHeight="1" x14ac:dyDescent="0.25">
      <c r="A1230" s="7" t="s">
        <v>2662</v>
      </c>
      <c r="B1230" s="8"/>
      <c r="C1230" s="8"/>
      <c r="D1230" s="7" t="s">
        <v>120</v>
      </c>
      <c r="E1230" s="7" t="s">
        <v>126</v>
      </c>
      <c r="F1230" s="8"/>
      <c r="G1230" s="8"/>
      <c r="H1230" s="8"/>
      <c r="I1230" s="8"/>
      <c r="J1230" s="8"/>
      <c r="K1230" s="8"/>
      <c r="L1230" s="8"/>
      <c r="M1230" s="8"/>
      <c r="N1230" s="7">
        <v>10</v>
      </c>
      <c r="O1230" s="7" t="s">
        <v>143</v>
      </c>
      <c r="P1230" s="7">
        <v>5</v>
      </c>
      <c r="Q1230" s="7" t="s">
        <v>2663</v>
      </c>
      <c r="R1230" s="7">
        <v>55000</v>
      </c>
      <c r="S1230" s="7" t="s">
        <v>94</v>
      </c>
      <c r="T1230" s="7" t="s">
        <v>1406</v>
      </c>
      <c r="AE1230" s="7">
        <v>0</v>
      </c>
      <c r="AF1230" s="7">
        <v>0</v>
      </c>
      <c r="AG1230" s="7">
        <v>0</v>
      </c>
      <c r="AH1230" s="7">
        <v>1</v>
      </c>
      <c r="AI1230" s="7">
        <v>0</v>
      </c>
      <c r="AJ1230" s="7">
        <v>0</v>
      </c>
      <c r="AK1230" s="7">
        <v>0</v>
      </c>
      <c r="AL1230" s="7">
        <v>0</v>
      </c>
      <c r="AM1230" s="7">
        <v>0</v>
      </c>
      <c r="AN1230" s="7" t="s">
        <v>120</v>
      </c>
      <c r="AO1230" s="7">
        <v>5</v>
      </c>
      <c r="AP1230" s="7">
        <v>110000</v>
      </c>
      <c r="AQ1230" s="7">
        <v>55000</v>
      </c>
      <c r="AT1230" s="7" t="s">
        <v>206</v>
      </c>
      <c r="AU1230" s="7">
        <v>1873</v>
      </c>
      <c r="AV1230" s="7">
        <v>0</v>
      </c>
      <c r="AW1230" s="7">
        <v>0</v>
      </c>
      <c r="AX1230" s="7">
        <v>0</v>
      </c>
      <c r="AY1230" s="7">
        <v>0</v>
      </c>
    </row>
    <row r="1231" spans="1:51" ht="13.5" customHeight="1" x14ac:dyDescent="0.25">
      <c r="A1231" s="7" t="s">
        <v>2664</v>
      </c>
      <c r="B1231" s="8"/>
      <c r="C1231" s="8"/>
      <c r="D1231" s="7" t="s">
        <v>83</v>
      </c>
      <c r="E1231" s="7" t="s">
        <v>99</v>
      </c>
      <c r="F1231" s="7" t="s">
        <v>157</v>
      </c>
      <c r="G1231" s="8"/>
      <c r="H1231" s="8"/>
      <c r="I1231" s="8"/>
      <c r="J1231" s="8"/>
      <c r="K1231" s="8"/>
      <c r="L1231" s="8"/>
      <c r="M1231" s="8"/>
      <c r="N1231" s="7">
        <v>5</v>
      </c>
      <c r="O1231" s="7" t="s">
        <v>143</v>
      </c>
      <c r="P1231" s="7" t="s">
        <v>107</v>
      </c>
      <c r="Q1231" s="7" t="s">
        <v>2665</v>
      </c>
      <c r="R1231" s="7">
        <v>2000</v>
      </c>
      <c r="S1231" s="7" t="s">
        <v>94</v>
      </c>
      <c r="T1231" s="7" t="s">
        <v>1406</v>
      </c>
      <c r="AE1231" s="7">
        <v>0</v>
      </c>
      <c r="AF1231" s="7">
        <v>0</v>
      </c>
      <c r="AG1231" s="7">
        <v>0</v>
      </c>
      <c r="AH1231" s="7">
        <v>0</v>
      </c>
      <c r="AI1231" s="7">
        <v>1</v>
      </c>
      <c r="AJ1231" s="7">
        <v>0</v>
      </c>
      <c r="AK1231" s="7">
        <v>1</v>
      </c>
      <c r="AL1231" s="7">
        <v>0</v>
      </c>
      <c r="AM1231" s="7">
        <v>0</v>
      </c>
      <c r="AN1231" s="7" t="s">
        <v>83</v>
      </c>
      <c r="AO1231" s="7">
        <v>0</v>
      </c>
      <c r="AP1231" s="7">
        <v>4000</v>
      </c>
      <c r="AQ1231" s="7">
        <v>2000</v>
      </c>
      <c r="AT1231" s="7" t="s">
        <v>206</v>
      </c>
      <c r="AU1231" s="7">
        <v>1874</v>
      </c>
      <c r="AV1231" s="7">
        <v>0</v>
      </c>
      <c r="AW1231" s="7">
        <v>0</v>
      </c>
      <c r="AX1231" s="7">
        <v>0</v>
      </c>
      <c r="AY1231" s="7">
        <v>0</v>
      </c>
    </row>
    <row r="1232" spans="1:51" ht="13.5" customHeight="1" x14ac:dyDescent="0.25">
      <c r="A1232" s="7" t="s">
        <v>2666</v>
      </c>
      <c r="B1232" s="8"/>
      <c r="C1232" s="8"/>
      <c r="D1232" s="7" t="s">
        <v>91</v>
      </c>
      <c r="E1232" s="7" t="s">
        <v>92</v>
      </c>
      <c r="F1232" s="8"/>
      <c r="G1232" s="8"/>
      <c r="H1232" s="8"/>
      <c r="I1232" s="8"/>
      <c r="J1232" s="8"/>
      <c r="K1232" s="8"/>
      <c r="L1232" s="8"/>
      <c r="M1232" s="8"/>
      <c r="N1232" s="7">
        <v>8</v>
      </c>
      <c r="O1232" s="7" t="s">
        <v>143</v>
      </c>
      <c r="P1232" s="7">
        <v>5</v>
      </c>
      <c r="Q1232" s="7" t="s">
        <v>2667</v>
      </c>
      <c r="R1232" s="7">
        <v>10000</v>
      </c>
      <c r="S1232" s="7" t="s">
        <v>94</v>
      </c>
      <c r="T1232" s="7" t="s">
        <v>1406</v>
      </c>
      <c r="AE1232" s="7">
        <v>0</v>
      </c>
      <c r="AF1232" s="7">
        <v>0</v>
      </c>
      <c r="AG1232" s="7">
        <v>0</v>
      </c>
      <c r="AH1232" s="7">
        <v>0</v>
      </c>
      <c r="AI1232" s="7">
        <v>0</v>
      </c>
      <c r="AJ1232" s="7">
        <v>0</v>
      </c>
      <c r="AK1232" s="7">
        <v>0</v>
      </c>
      <c r="AL1232" s="7">
        <v>0</v>
      </c>
      <c r="AM1232" s="7">
        <v>1</v>
      </c>
      <c r="AN1232" s="7" t="s">
        <v>91</v>
      </c>
      <c r="AO1232" s="7">
        <v>5</v>
      </c>
      <c r="AP1232" s="7">
        <v>20000</v>
      </c>
      <c r="AQ1232" s="7">
        <v>10000</v>
      </c>
      <c r="AT1232" s="7" t="s">
        <v>206</v>
      </c>
      <c r="AU1232" s="7">
        <v>1875</v>
      </c>
      <c r="AV1232" s="7">
        <v>0</v>
      </c>
      <c r="AW1232" s="7">
        <v>0</v>
      </c>
      <c r="AX1232" s="7">
        <v>0</v>
      </c>
      <c r="AY1232" s="7">
        <v>0</v>
      </c>
    </row>
    <row r="1233" spans="1:51" ht="13.5" customHeight="1" x14ac:dyDescent="0.25">
      <c r="A1233" s="7" t="s">
        <v>2668</v>
      </c>
      <c r="B1233" s="8"/>
      <c r="C1233" s="8"/>
      <c r="D1233" s="7" t="s">
        <v>91</v>
      </c>
      <c r="E1233" s="7" t="s">
        <v>92</v>
      </c>
      <c r="F1233" s="8"/>
      <c r="G1233" s="8"/>
      <c r="H1233" s="8"/>
      <c r="I1233" s="8"/>
      <c r="J1233" s="8"/>
      <c r="K1233" s="8"/>
      <c r="L1233" s="8"/>
      <c r="M1233" s="8"/>
      <c r="N1233" s="7">
        <v>6</v>
      </c>
      <c r="O1233" s="7" t="s">
        <v>143</v>
      </c>
      <c r="P1233" s="7" t="s">
        <v>107</v>
      </c>
      <c r="Q1233" s="7" t="s">
        <v>2669</v>
      </c>
      <c r="R1233" s="7">
        <v>5000</v>
      </c>
      <c r="S1233" s="7" t="s">
        <v>94</v>
      </c>
      <c r="T1233" s="7" t="s">
        <v>1406</v>
      </c>
      <c r="AE1233" s="7">
        <v>0</v>
      </c>
      <c r="AF1233" s="7">
        <v>0</v>
      </c>
      <c r="AG1233" s="7">
        <v>0</v>
      </c>
      <c r="AH1233" s="7">
        <v>0</v>
      </c>
      <c r="AI1233" s="7">
        <v>0</v>
      </c>
      <c r="AJ1233" s="7">
        <v>0</v>
      </c>
      <c r="AK1233" s="7">
        <v>0</v>
      </c>
      <c r="AL1233" s="7">
        <v>0</v>
      </c>
      <c r="AM1233" s="7">
        <v>1</v>
      </c>
      <c r="AN1233" s="7" t="s">
        <v>91</v>
      </c>
      <c r="AO1233" s="7">
        <v>0</v>
      </c>
      <c r="AP1233" s="7">
        <v>10000</v>
      </c>
      <c r="AQ1233" s="7">
        <v>5000</v>
      </c>
      <c r="AT1233" s="7" t="s">
        <v>206</v>
      </c>
      <c r="AU1233" s="7">
        <v>1876</v>
      </c>
      <c r="AV1233" s="7">
        <v>0</v>
      </c>
      <c r="AW1233" s="7">
        <v>0</v>
      </c>
      <c r="AX1233" s="7">
        <v>0</v>
      </c>
      <c r="AY1233" s="7">
        <v>0</v>
      </c>
    </row>
    <row r="1234" spans="1:51" ht="13.5" customHeight="1" x14ac:dyDescent="0.25">
      <c r="A1234" s="7" t="s">
        <v>2670</v>
      </c>
      <c r="B1234" s="8"/>
      <c r="C1234" s="8"/>
      <c r="D1234" s="7" t="s">
        <v>83</v>
      </c>
      <c r="E1234" s="7" t="s">
        <v>92</v>
      </c>
      <c r="F1234" s="8"/>
      <c r="G1234" s="8"/>
      <c r="H1234" s="8"/>
      <c r="I1234" s="8"/>
      <c r="J1234" s="8"/>
      <c r="K1234" s="8"/>
      <c r="L1234" s="8"/>
      <c r="M1234" s="8"/>
      <c r="N1234" s="7">
        <v>1</v>
      </c>
      <c r="O1234" s="7" t="s">
        <v>143</v>
      </c>
      <c r="P1234" s="7">
        <v>1</v>
      </c>
      <c r="Q1234" s="7" t="s">
        <v>2671</v>
      </c>
      <c r="R1234" s="7">
        <v>2500</v>
      </c>
      <c r="S1234" s="7" t="s">
        <v>94</v>
      </c>
      <c r="T1234" s="7" t="s">
        <v>1406</v>
      </c>
      <c r="AE1234" s="7">
        <v>0</v>
      </c>
      <c r="AF1234" s="7">
        <v>0</v>
      </c>
      <c r="AG1234" s="7">
        <v>0</v>
      </c>
      <c r="AH1234" s="7">
        <v>0</v>
      </c>
      <c r="AI1234" s="7">
        <v>0</v>
      </c>
      <c r="AJ1234" s="7">
        <v>0</v>
      </c>
      <c r="AK1234" s="7">
        <v>0</v>
      </c>
      <c r="AL1234" s="7">
        <v>0</v>
      </c>
      <c r="AM1234" s="7">
        <v>1</v>
      </c>
      <c r="AN1234" s="7" t="s">
        <v>83</v>
      </c>
      <c r="AO1234" s="7">
        <v>1</v>
      </c>
      <c r="AP1234" s="7">
        <v>5000</v>
      </c>
      <c r="AQ1234" s="7">
        <v>2500</v>
      </c>
      <c r="AT1234" s="7" t="s">
        <v>206</v>
      </c>
      <c r="AU1234" s="7">
        <v>1877</v>
      </c>
      <c r="AV1234" s="7">
        <v>0</v>
      </c>
      <c r="AW1234" s="7">
        <v>0</v>
      </c>
      <c r="AX1234" s="7">
        <v>0</v>
      </c>
      <c r="AY1234" s="7">
        <v>0</v>
      </c>
    </row>
    <row r="1235" spans="1:51" ht="13.5" customHeight="1" x14ac:dyDescent="0.25">
      <c r="A1235" s="7" t="s">
        <v>2672</v>
      </c>
      <c r="B1235" s="8"/>
      <c r="C1235" s="8"/>
      <c r="D1235" s="7" t="s">
        <v>83</v>
      </c>
      <c r="E1235" s="7" t="s">
        <v>116</v>
      </c>
      <c r="F1235" s="8"/>
      <c r="G1235" s="8"/>
      <c r="H1235" s="8"/>
      <c r="I1235" s="8"/>
      <c r="J1235" s="8"/>
      <c r="K1235" s="8"/>
      <c r="L1235" s="8"/>
      <c r="M1235" s="8"/>
      <c r="N1235" s="7">
        <v>3</v>
      </c>
      <c r="O1235" s="7" t="s">
        <v>143</v>
      </c>
      <c r="P1235" s="7" t="s">
        <v>107</v>
      </c>
      <c r="Q1235" s="7" t="s">
        <v>2673</v>
      </c>
      <c r="R1235" s="7">
        <v>2000</v>
      </c>
      <c r="S1235" s="7" t="s">
        <v>94</v>
      </c>
      <c r="T1235" s="7" t="s">
        <v>1406</v>
      </c>
      <c r="AE1235" s="7">
        <v>0</v>
      </c>
      <c r="AF1235" s="7">
        <v>0</v>
      </c>
      <c r="AG1235" s="7">
        <v>1</v>
      </c>
      <c r="AH1235" s="7">
        <v>0</v>
      </c>
      <c r="AI1235" s="7">
        <v>0</v>
      </c>
      <c r="AJ1235" s="7">
        <v>0</v>
      </c>
      <c r="AK1235" s="7">
        <v>0</v>
      </c>
      <c r="AL1235" s="7">
        <v>0</v>
      </c>
      <c r="AM1235" s="7">
        <v>0</v>
      </c>
      <c r="AN1235" s="7" t="s">
        <v>83</v>
      </c>
      <c r="AO1235" s="7">
        <v>0</v>
      </c>
      <c r="AP1235" s="7">
        <v>4000</v>
      </c>
      <c r="AQ1235" s="7">
        <v>2000</v>
      </c>
      <c r="AT1235" s="7" t="s">
        <v>206</v>
      </c>
      <c r="AU1235" s="7">
        <v>1878</v>
      </c>
      <c r="AV1235" s="7">
        <v>0</v>
      </c>
      <c r="AW1235" s="7">
        <v>0</v>
      </c>
      <c r="AX1235" s="7">
        <v>0</v>
      </c>
      <c r="AY1235" s="7">
        <v>0</v>
      </c>
    </row>
    <row r="1236" spans="1:51" ht="13.5" customHeight="1" x14ac:dyDescent="0.25">
      <c r="A1236" s="7" t="s">
        <v>2674</v>
      </c>
      <c r="B1236" s="8"/>
      <c r="C1236" s="8"/>
      <c r="D1236" s="7" t="s">
        <v>83</v>
      </c>
      <c r="E1236" s="7" t="s">
        <v>92</v>
      </c>
      <c r="F1236" s="8"/>
      <c r="G1236" s="8"/>
      <c r="H1236" s="8"/>
      <c r="I1236" s="8"/>
      <c r="J1236" s="8"/>
      <c r="K1236" s="8"/>
      <c r="L1236" s="8"/>
      <c r="M1236" s="8"/>
      <c r="N1236" s="7">
        <v>5</v>
      </c>
      <c r="O1236" s="7" t="s">
        <v>143</v>
      </c>
      <c r="P1236" s="7" t="s">
        <v>107</v>
      </c>
      <c r="Q1236" s="7" t="s">
        <v>2675</v>
      </c>
      <c r="R1236" s="7">
        <v>7500</v>
      </c>
      <c r="S1236" s="7" t="s">
        <v>94</v>
      </c>
      <c r="T1236" s="7" t="s">
        <v>1406</v>
      </c>
      <c r="AE1236" s="7">
        <v>0</v>
      </c>
      <c r="AF1236" s="7">
        <v>0</v>
      </c>
      <c r="AG1236" s="7">
        <v>0</v>
      </c>
      <c r="AH1236" s="7">
        <v>0</v>
      </c>
      <c r="AI1236" s="7">
        <v>0</v>
      </c>
      <c r="AJ1236" s="7">
        <v>0</v>
      </c>
      <c r="AK1236" s="7">
        <v>0</v>
      </c>
      <c r="AL1236" s="7">
        <v>0</v>
      </c>
      <c r="AM1236" s="7">
        <v>1</v>
      </c>
      <c r="AN1236" s="7" t="s">
        <v>83</v>
      </c>
      <c r="AO1236" s="7">
        <v>0</v>
      </c>
      <c r="AP1236" s="7">
        <v>15000</v>
      </c>
      <c r="AQ1236" s="7">
        <v>7500</v>
      </c>
      <c r="AT1236" s="7" t="s">
        <v>206</v>
      </c>
      <c r="AU1236" s="7">
        <v>1879</v>
      </c>
      <c r="AV1236" s="7">
        <v>0</v>
      </c>
      <c r="AW1236" s="7">
        <v>0</v>
      </c>
      <c r="AX1236" s="7">
        <v>0</v>
      </c>
      <c r="AY1236" s="7">
        <v>0</v>
      </c>
    </row>
    <row r="1237" spans="1:51" ht="13.5" customHeight="1" x14ac:dyDescent="0.25">
      <c r="A1237" s="7" t="s">
        <v>2676</v>
      </c>
      <c r="B1237" s="8"/>
      <c r="C1237" s="8"/>
      <c r="D1237" s="7" t="s">
        <v>83</v>
      </c>
      <c r="E1237" s="7" t="s">
        <v>92</v>
      </c>
      <c r="F1237" s="8"/>
      <c r="G1237" s="8"/>
      <c r="H1237" s="8"/>
      <c r="I1237" s="8"/>
      <c r="J1237" s="8"/>
      <c r="K1237" s="8"/>
      <c r="L1237" s="8"/>
      <c r="M1237" s="8"/>
      <c r="N1237" s="7">
        <v>3</v>
      </c>
      <c r="O1237" s="7" t="s">
        <v>143</v>
      </c>
      <c r="P1237" s="7">
        <v>1</v>
      </c>
      <c r="Q1237" s="7" t="s">
        <v>2677</v>
      </c>
      <c r="R1237" s="7">
        <v>1250</v>
      </c>
      <c r="S1237" s="7" t="s">
        <v>94</v>
      </c>
      <c r="T1237" s="7" t="s">
        <v>1406</v>
      </c>
      <c r="AE1237" s="7">
        <v>0</v>
      </c>
      <c r="AF1237" s="7">
        <v>0</v>
      </c>
      <c r="AG1237" s="7">
        <v>0</v>
      </c>
      <c r="AH1237" s="7">
        <v>0</v>
      </c>
      <c r="AI1237" s="7">
        <v>0</v>
      </c>
      <c r="AJ1237" s="7">
        <v>0</v>
      </c>
      <c r="AK1237" s="7">
        <v>0</v>
      </c>
      <c r="AL1237" s="7">
        <v>0</v>
      </c>
      <c r="AM1237" s="7">
        <v>1</v>
      </c>
      <c r="AN1237" s="7" t="s">
        <v>83</v>
      </c>
      <c r="AO1237" s="7">
        <v>1</v>
      </c>
      <c r="AP1237" s="7">
        <v>2500</v>
      </c>
      <c r="AQ1237" s="7">
        <v>1250</v>
      </c>
      <c r="AT1237" s="7" t="s">
        <v>206</v>
      </c>
      <c r="AU1237" s="7">
        <v>1880</v>
      </c>
      <c r="AV1237" s="7">
        <v>0</v>
      </c>
      <c r="AW1237" s="7">
        <v>0</v>
      </c>
      <c r="AX1237" s="7">
        <v>0</v>
      </c>
      <c r="AY1237" s="7">
        <v>0</v>
      </c>
    </row>
    <row r="1238" spans="1:51" ht="13.5" customHeight="1" x14ac:dyDescent="0.25">
      <c r="A1238" s="7" t="s">
        <v>2678</v>
      </c>
      <c r="B1238" s="8"/>
      <c r="C1238" s="8"/>
      <c r="D1238" s="7" t="s">
        <v>83</v>
      </c>
      <c r="E1238" s="7" t="s">
        <v>99</v>
      </c>
      <c r="F1238" s="8"/>
      <c r="G1238" s="8"/>
      <c r="H1238" s="8"/>
      <c r="I1238" s="8"/>
      <c r="J1238" s="8"/>
      <c r="K1238" s="8"/>
      <c r="L1238" s="8"/>
      <c r="M1238" s="8"/>
      <c r="N1238" s="7">
        <v>3</v>
      </c>
      <c r="O1238" s="7" t="s">
        <v>143</v>
      </c>
      <c r="P1238" s="7" t="s">
        <v>107</v>
      </c>
      <c r="Q1238" s="7" t="s">
        <v>2533</v>
      </c>
      <c r="R1238" s="7">
        <v>1000</v>
      </c>
      <c r="S1238" s="7" t="s">
        <v>94</v>
      </c>
      <c r="T1238" s="7" t="s">
        <v>1406</v>
      </c>
      <c r="AE1238" s="7">
        <v>0</v>
      </c>
      <c r="AF1238" s="7">
        <v>0</v>
      </c>
      <c r="AG1238" s="7">
        <v>0</v>
      </c>
      <c r="AH1238" s="7">
        <v>0</v>
      </c>
      <c r="AI1238" s="7">
        <v>1</v>
      </c>
      <c r="AJ1238" s="7">
        <v>0</v>
      </c>
      <c r="AK1238" s="7">
        <v>0</v>
      </c>
      <c r="AL1238" s="7">
        <v>0</v>
      </c>
      <c r="AM1238" s="7">
        <v>0</v>
      </c>
      <c r="AN1238" s="7" t="s">
        <v>83</v>
      </c>
      <c r="AO1238" s="7">
        <v>0</v>
      </c>
      <c r="AP1238" s="7">
        <v>2000</v>
      </c>
      <c r="AQ1238" s="7">
        <v>1000</v>
      </c>
      <c r="AT1238" s="7" t="s">
        <v>206</v>
      </c>
      <c r="AU1238" s="7">
        <v>1881</v>
      </c>
      <c r="AV1238" s="7">
        <v>0</v>
      </c>
      <c r="AW1238" s="7">
        <v>0</v>
      </c>
      <c r="AX1238" s="7">
        <v>0</v>
      </c>
      <c r="AY1238" s="7">
        <v>0</v>
      </c>
    </row>
    <row r="1239" spans="1:51" ht="13.5" customHeight="1" x14ac:dyDescent="0.25">
      <c r="A1239" s="7" t="s">
        <v>2679</v>
      </c>
      <c r="B1239" s="8"/>
      <c r="C1239" s="8"/>
      <c r="D1239" s="7" t="s">
        <v>83</v>
      </c>
      <c r="E1239" s="7" t="s">
        <v>92</v>
      </c>
      <c r="F1239" s="8"/>
      <c r="G1239" s="8"/>
      <c r="H1239" s="8"/>
      <c r="I1239" s="8"/>
      <c r="J1239" s="8"/>
      <c r="K1239" s="8"/>
      <c r="L1239" s="8"/>
      <c r="M1239" s="8"/>
      <c r="N1239" s="7">
        <v>5</v>
      </c>
      <c r="O1239" s="7" t="s">
        <v>143</v>
      </c>
      <c r="P1239" s="7" t="s">
        <v>107</v>
      </c>
      <c r="Q1239" s="7" t="s">
        <v>2680</v>
      </c>
      <c r="R1239" s="7">
        <v>5000</v>
      </c>
      <c r="S1239" s="7" t="s">
        <v>94</v>
      </c>
      <c r="T1239" s="7" t="s">
        <v>1406</v>
      </c>
      <c r="AE1239" s="7">
        <v>0</v>
      </c>
      <c r="AF1239" s="7">
        <v>0</v>
      </c>
      <c r="AG1239" s="7">
        <v>0</v>
      </c>
      <c r="AH1239" s="7">
        <v>0</v>
      </c>
      <c r="AI1239" s="7">
        <v>0</v>
      </c>
      <c r="AJ1239" s="7">
        <v>0</v>
      </c>
      <c r="AK1239" s="7">
        <v>0</v>
      </c>
      <c r="AL1239" s="7">
        <v>0</v>
      </c>
      <c r="AM1239" s="7">
        <v>1</v>
      </c>
      <c r="AN1239" s="7" t="s">
        <v>83</v>
      </c>
      <c r="AO1239" s="7">
        <v>0</v>
      </c>
      <c r="AP1239" s="7">
        <v>10000</v>
      </c>
      <c r="AQ1239" s="7">
        <v>5000</v>
      </c>
      <c r="AT1239" s="7" t="s">
        <v>206</v>
      </c>
      <c r="AU1239" s="7">
        <v>1882</v>
      </c>
      <c r="AV1239" s="7">
        <v>0</v>
      </c>
      <c r="AW1239" s="7">
        <v>0</v>
      </c>
      <c r="AX1239" s="7">
        <v>0</v>
      </c>
      <c r="AY1239" s="7">
        <v>0</v>
      </c>
    </row>
    <row r="1240" spans="1:51" ht="13.5" customHeight="1" x14ac:dyDescent="0.25">
      <c r="A1240" s="7" t="s">
        <v>2681</v>
      </c>
      <c r="B1240" s="8"/>
      <c r="C1240" s="8"/>
      <c r="D1240" s="7" t="s">
        <v>83</v>
      </c>
      <c r="E1240" s="7" t="s">
        <v>92</v>
      </c>
      <c r="F1240" s="8"/>
      <c r="G1240" s="8"/>
      <c r="H1240" s="8"/>
      <c r="I1240" s="8"/>
      <c r="J1240" s="8"/>
      <c r="K1240" s="8"/>
      <c r="L1240" s="8"/>
      <c r="M1240" s="8"/>
      <c r="N1240" s="7">
        <v>5</v>
      </c>
      <c r="O1240" s="7" t="s">
        <v>143</v>
      </c>
      <c r="P1240" s="7" t="s">
        <v>107</v>
      </c>
      <c r="Q1240" s="7" t="s">
        <v>2682</v>
      </c>
      <c r="R1240" s="7">
        <v>3125</v>
      </c>
      <c r="S1240" s="7" t="s">
        <v>94</v>
      </c>
      <c r="T1240" s="7" t="s">
        <v>1406</v>
      </c>
      <c r="AE1240" s="7">
        <v>0</v>
      </c>
      <c r="AF1240" s="7">
        <v>0</v>
      </c>
      <c r="AG1240" s="7">
        <v>0</v>
      </c>
      <c r="AH1240" s="7">
        <v>0</v>
      </c>
      <c r="AI1240" s="7">
        <v>0</v>
      </c>
      <c r="AJ1240" s="7">
        <v>0</v>
      </c>
      <c r="AK1240" s="7">
        <v>0</v>
      </c>
      <c r="AL1240" s="7">
        <v>0</v>
      </c>
      <c r="AM1240" s="7">
        <v>1</v>
      </c>
      <c r="AN1240" s="7" t="s">
        <v>83</v>
      </c>
      <c r="AO1240" s="7">
        <v>0</v>
      </c>
      <c r="AP1240" s="7">
        <v>6250</v>
      </c>
      <c r="AQ1240" s="7">
        <v>3125</v>
      </c>
      <c r="AT1240" s="7" t="s">
        <v>206</v>
      </c>
      <c r="AU1240" s="7">
        <v>1883</v>
      </c>
      <c r="AV1240" s="7">
        <v>0</v>
      </c>
      <c r="AW1240" s="7">
        <v>0</v>
      </c>
      <c r="AX1240" s="7">
        <v>0</v>
      </c>
      <c r="AY1240" s="7">
        <v>0</v>
      </c>
    </row>
    <row r="1241" spans="1:51" ht="13.5" customHeight="1" x14ac:dyDescent="0.25">
      <c r="A1241" s="7" t="s">
        <v>2683</v>
      </c>
      <c r="B1241" s="8"/>
      <c r="C1241" s="8"/>
      <c r="D1241" s="7" t="s">
        <v>91</v>
      </c>
      <c r="E1241" s="7" t="s">
        <v>129</v>
      </c>
      <c r="F1241" s="8"/>
      <c r="G1241" s="8"/>
      <c r="H1241" s="8"/>
      <c r="I1241" s="8"/>
      <c r="J1241" s="8"/>
      <c r="K1241" s="8"/>
      <c r="L1241" s="8"/>
      <c r="M1241" s="8"/>
      <c r="N1241" s="7">
        <v>7</v>
      </c>
      <c r="O1241" s="7" t="s">
        <v>143</v>
      </c>
      <c r="P1241" s="7" t="s">
        <v>107</v>
      </c>
      <c r="Q1241" s="7" t="s">
        <v>2684</v>
      </c>
      <c r="R1241" s="7">
        <v>15000</v>
      </c>
      <c r="S1241" s="7" t="s">
        <v>94</v>
      </c>
      <c r="T1241" s="7" t="s">
        <v>1406</v>
      </c>
      <c r="AE1241" s="7">
        <v>0</v>
      </c>
      <c r="AF1241" s="7">
        <v>0</v>
      </c>
      <c r="AG1241" s="7">
        <v>0</v>
      </c>
      <c r="AH1241" s="7">
        <v>0</v>
      </c>
      <c r="AI1241" s="7">
        <v>0</v>
      </c>
      <c r="AJ1241" s="7">
        <v>1</v>
      </c>
      <c r="AK1241" s="7">
        <v>0</v>
      </c>
      <c r="AL1241" s="7">
        <v>0</v>
      </c>
      <c r="AM1241" s="7">
        <v>0</v>
      </c>
      <c r="AN1241" s="7" t="s">
        <v>91</v>
      </c>
      <c r="AO1241" s="7">
        <v>0</v>
      </c>
      <c r="AP1241" s="7">
        <v>30000</v>
      </c>
      <c r="AQ1241" s="7">
        <v>15000</v>
      </c>
      <c r="AT1241" s="7" t="s">
        <v>206</v>
      </c>
      <c r="AU1241" s="7">
        <v>1884</v>
      </c>
      <c r="AV1241" s="7">
        <v>0</v>
      </c>
      <c r="AW1241" s="7">
        <v>0</v>
      </c>
      <c r="AX1241" s="7">
        <v>0</v>
      </c>
      <c r="AY1241" s="7">
        <v>0</v>
      </c>
    </row>
    <row r="1242" spans="1:51" ht="13.5" customHeight="1" x14ac:dyDescent="0.25">
      <c r="A1242" s="7" t="s">
        <v>2685</v>
      </c>
      <c r="B1242" s="8"/>
      <c r="C1242" s="8"/>
      <c r="D1242" s="7" t="s">
        <v>91</v>
      </c>
      <c r="E1242" s="7" t="s">
        <v>126</v>
      </c>
      <c r="F1242" s="8"/>
      <c r="G1242" s="8"/>
      <c r="H1242" s="8"/>
      <c r="I1242" s="8"/>
      <c r="J1242" s="8"/>
      <c r="K1242" s="8"/>
      <c r="L1242" s="8"/>
      <c r="M1242" s="8"/>
      <c r="N1242" s="7">
        <v>9</v>
      </c>
      <c r="O1242" s="7" t="s">
        <v>143</v>
      </c>
      <c r="P1242" s="7" t="s">
        <v>107</v>
      </c>
      <c r="Q1242" s="7" t="s">
        <v>2581</v>
      </c>
      <c r="R1242" s="7">
        <v>8000</v>
      </c>
      <c r="S1242" s="7" t="s">
        <v>94</v>
      </c>
      <c r="T1242" s="7" t="s">
        <v>1406</v>
      </c>
      <c r="AE1242" s="7">
        <v>0</v>
      </c>
      <c r="AF1242" s="7">
        <v>0</v>
      </c>
      <c r="AG1242" s="7">
        <v>0</v>
      </c>
      <c r="AH1242" s="7">
        <v>1</v>
      </c>
      <c r="AI1242" s="7">
        <v>0</v>
      </c>
      <c r="AJ1242" s="7">
        <v>0</v>
      </c>
      <c r="AK1242" s="7">
        <v>0</v>
      </c>
      <c r="AL1242" s="7">
        <v>0</v>
      </c>
      <c r="AM1242" s="7">
        <v>0</v>
      </c>
      <c r="AN1242" s="7" t="s">
        <v>91</v>
      </c>
      <c r="AO1242" s="7">
        <v>0</v>
      </c>
      <c r="AP1242" s="7">
        <v>27000</v>
      </c>
      <c r="AQ1242" s="7">
        <v>8000</v>
      </c>
      <c r="AT1242" s="7" t="s">
        <v>206</v>
      </c>
      <c r="AU1242" s="7">
        <v>1885</v>
      </c>
      <c r="AV1242" s="7">
        <v>0</v>
      </c>
      <c r="AW1242" s="7">
        <v>0</v>
      </c>
      <c r="AX1242" s="7">
        <v>0</v>
      </c>
      <c r="AY1242" s="7">
        <v>0</v>
      </c>
    </row>
    <row r="1243" spans="1:51" ht="13.5" customHeight="1" x14ac:dyDescent="0.25">
      <c r="A1243" s="7" t="s">
        <v>2686</v>
      </c>
      <c r="B1243" s="8"/>
      <c r="C1243" s="8"/>
      <c r="D1243" s="7" t="s">
        <v>83</v>
      </c>
      <c r="E1243" s="7" t="s">
        <v>338</v>
      </c>
      <c r="F1243" s="8"/>
      <c r="G1243" s="8"/>
      <c r="H1243" s="8"/>
      <c r="I1243" s="8"/>
      <c r="J1243" s="8"/>
      <c r="K1243" s="8"/>
      <c r="L1243" s="8"/>
      <c r="M1243" s="8"/>
      <c r="N1243" s="7">
        <v>1</v>
      </c>
      <c r="O1243" s="7" t="s">
        <v>143</v>
      </c>
      <c r="P1243" s="7" t="s">
        <v>107</v>
      </c>
      <c r="Q1243" s="7" t="s">
        <v>2687</v>
      </c>
      <c r="R1243" s="7">
        <v>1000</v>
      </c>
      <c r="S1243" s="7" t="s">
        <v>94</v>
      </c>
      <c r="T1243" s="7" t="s">
        <v>1406</v>
      </c>
      <c r="AE1243" s="7">
        <v>0</v>
      </c>
      <c r="AF1243" s="7">
        <v>0</v>
      </c>
      <c r="AG1243" s="7">
        <v>0</v>
      </c>
      <c r="AH1243" s="7">
        <v>0</v>
      </c>
      <c r="AI1243" s="7">
        <v>0</v>
      </c>
      <c r="AJ1243" s="7">
        <v>0</v>
      </c>
      <c r="AK1243" s="7">
        <v>0</v>
      </c>
      <c r="AL1243" s="7">
        <v>0</v>
      </c>
      <c r="AM1243" s="7">
        <v>0</v>
      </c>
      <c r="AN1243" s="7" t="s">
        <v>83</v>
      </c>
      <c r="AO1243" s="7">
        <v>0</v>
      </c>
      <c r="AP1243" s="7">
        <v>2000</v>
      </c>
      <c r="AQ1243" s="7">
        <v>1000</v>
      </c>
      <c r="AT1243" s="7" t="s">
        <v>206</v>
      </c>
      <c r="AU1243" s="7">
        <v>1886</v>
      </c>
      <c r="AV1243" s="7">
        <v>0</v>
      </c>
      <c r="AW1243" s="7">
        <v>0</v>
      </c>
      <c r="AX1243" s="7">
        <v>0</v>
      </c>
      <c r="AY1243" s="7">
        <v>1</v>
      </c>
    </row>
    <row r="1244" spans="1:51" ht="13.5" customHeight="1" x14ac:dyDescent="0.25">
      <c r="A1244" s="7" t="s">
        <v>2688</v>
      </c>
      <c r="B1244" s="8"/>
      <c r="C1244" s="8"/>
      <c r="D1244" s="7" t="s">
        <v>91</v>
      </c>
      <c r="E1244" s="7" t="s">
        <v>116</v>
      </c>
      <c r="F1244" s="8"/>
      <c r="G1244" s="8"/>
      <c r="H1244" s="8"/>
      <c r="I1244" s="8"/>
      <c r="J1244" s="8"/>
      <c r="K1244" s="8"/>
      <c r="L1244" s="8"/>
      <c r="M1244" s="8"/>
      <c r="N1244" s="7">
        <v>7</v>
      </c>
      <c r="O1244" s="7" t="s">
        <v>143</v>
      </c>
      <c r="P1244" s="7" t="s">
        <v>107</v>
      </c>
      <c r="Q1244" s="7" t="s">
        <v>2689</v>
      </c>
      <c r="R1244" s="7">
        <v>4500</v>
      </c>
      <c r="S1244" s="7" t="s">
        <v>94</v>
      </c>
      <c r="T1244" s="7" t="s">
        <v>1406</v>
      </c>
      <c r="AE1244" s="7">
        <v>0</v>
      </c>
      <c r="AF1244" s="7">
        <v>0</v>
      </c>
      <c r="AG1244" s="7">
        <v>1</v>
      </c>
      <c r="AH1244" s="7">
        <v>0</v>
      </c>
      <c r="AI1244" s="7">
        <v>0</v>
      </c>
      <c r="AJ1244" s="7">
        <v>0</v>
      </c>
      <c r="AK1244" s="7">
        <v>0</v>
      </c>
      <c r="AL1244" s="7">
        <v>0</v>
      </c>
      <c r="AM1244" s="7">
        <v>0</v>
      </c>
      <c r="AN1244" s="7" t="s">
        <v>91</v>
      </c>
      <c r="AO1244" s="7">
        <v>0</v>
      </c>
      <c r="AP1244" s="7">
        <v>9000</v>
      </c>
      <c r="AQ1244" s="7">
        <v>4500</v>
      </c>
      <c r="AT1244" s="7" t="s">
        <v>206</v>
      </c>
      <c r="AU1244" s="7">
        <v>1887</v>
      </c>
      <c r="AV1244" s="7">
        <v>0</v>
      </c>
      <c r="AW1244" s="7">
        <v>0</v>
      </c>
      <c r="AX1244" s="7">
        <v>0</v>
      </c>
      <c r="AY1244" s="7">
        <v>0</v>
      </c>
    </row>
    <row r="1245" spans="1:51" ht="13.5" customHeight="1" x14ac:dyDescent="0.25">
      <c r="A1245" s="7" t="s">
        <v>2690</v>
      </c>
      <c r="B1245" s="8"/>
      <c r="C1245" s="8"/>
      <c r="D1245" s="7" t="s">
        <v>83</v>
      </c>
      <c r="E1245" s="7" t="s">
        <v>126</v>
      </c>
      <c r="F1245" s="8"/>
      <c r="G1245" s="8"/>
      <c r="H1245" s="8"/>
      <c r="I1245" s="8"/>
      <c r="J1245" s="8"/>
      <c r="K1245" s="8"/>
      <c r="L1245" s="8"/>
      <c r="M1245" s="8"/>
      <c r="N1245" s="7">
        <v>5</v>
      </c>
      <c r="O1245" s="7" t="s">
        <v>143</v>
      </c>
      <c r="P1245" s="7" t="s">
        <v>107</v>
      </c>
      <c r="Q1245" s="7" t="s">
        <v>2691</v>
      </c>
      <c r="R1245" s="7">
        <v>1250</v>
      </c>
      <c r="S1245" s="7" t="s">
        <v>94</v>
      </c>
      <c r="T1245" s="7" t="s">
        <v>1406</v>
      </c>
      <c r="AE1245" s="7">
        <v>0</v>
      </c>
      <c r="AF1245" s="7">
        <v>0</v>
      </c>
      <c r="AG1245" s="7">
        <v>0</v>
      </c>
      <c r="AH1245" s="7">
        <v>1</v>
      </c>
      <c r="AI1245" s="7">
        <v>0</v>
      </c>
      <c r="AJ1245" s="7">
        <v>0</v>
      </c>
      <c r="AK1245" s="7">
        <v>0</v>
      </c>
      <c r="AL1245" s="7">
        <v>0</v>
      </c>
      <c r="AM1245" s="7">
        <v>0</v>
      </c>
      <c r="AN1245" s="7" t="s">
        <v>83</v>
      </c>
      <c r="AO1245" s="7">
        <v>0</v>
      </c>
      <c r="AP1245" s="7">
        <v>2500</v>
      </c>
      <c r="AQ1245" s="7">
        <v>1250</v>
      </c>
      <c r="AT1245" s="7" t="s">
        <v>206</v>
      </c>
      <c r="AU1245" s="7">
        <v>1888</v>
      </c>
      <c r="AV1245" s="7">
        <v>0</v>
      </c>
      <c r="AW1245" s="7">
        <v>0</v>
      </c>
      <c r="AX1245" s="7">
        <v>0</v>
      </c>
      <c r="AY1245" s="7">
        <v>0</v>
      </c>
    </row>
    <row r="1246" spans="1:51" ht="13.5" customHeight="1" x14ac:dyDescent="0.25">
      <c r="A1246" s="7" t="s">
        <v>2692</v>
      </c>
      <c r="B1246" s="8"/>
      <c r="C1246" s="8"/>
      <c r="D1246" s="7" t="s">
        <v>91</v>
      </c>
      <c r="E1246" s="7" t="s">
        <v>92</v>
      </c>
      <c r="F1246" s="8"/>
      <c r="G1246" s="8"/>
      <c r="H1246" s="8"/>
      <c r="I1246" s="8"/>
      <c r="J1246" s="8"/>
      <c r="K1246" s="8"/>
      <c r="L1246" s="8"/>
      <c r="M1246" s="8"/>
      <c r="N1246" s="7">
        <v>7</v>
      </c>
      <c r="O1246" s="7" t="s">
        <v>143</v>
      </c>
      <c r="P1246" s="7">
        <v>1</v>
      </c>
      <c r="Q1246" s="7" t="s">
        <v>2693</v>
      </c>
      <c r="R1246" s="7">
        <v>4000</v>
      </c>
      <c r="S1246" s="7" t="s">
        <v>94</v>
      </c>
      <c r="T1246" s="7" t="s">
        <v>1406</v>
      </c>
      <c r="AE1246" s="7">
        <v>0</v>
      </c>
      <c r="AF1246" s="7">
        <v>0</v>
      </c>
      <c r="AG1246" s="7">
        <v>0</v>
      </c>
      <c r="AH1246" s="7">
        <v>0</v>
      </c>
      <c r="AI1246" s="7">
        <v>0</v>
      </c>
      <c r="AJ1246" s="7">
        <v>0</v>
      </c>
      <c r="AK1246" s="7">
        <v>0</v>
      </c>
      <c r="AL1246" s="7">
        <v>0</v>
      </c>
      <c r="AM1246" s="7">
        <v>1</v>
      </c>
      <c r="AN1246" s="7" t="s">
        <v>91</v>
      </c>
      <c r="AO1246" s="7">
        <v>1</v>
      </c>
      <c r="AP1246" s="7">
        <v>8000</v>
      </c>
      <c r="AQ1246" s="7">
        <v>4000</v>
      </c>
      <c r="AT1246" s="7" t="s">
        <v>206</v>
      </c>
      <c r="AU1246" s="7">
        <v>1889</v>
      </c>
      <c r="AV1246" s="7">
        <v>0</v>
      </c>
      <c r="AW1246" s="7">
        <v>0</v>
      </c>
      <c r="AX1246" s="7">
        <v>0</v>
      </c>
      <c r="AY1246" s="7">
        <v>0</v>
      </c>
    </row>
    <row r="1247" spans="1:51" ht="13.5" customHeight="1" x14ac:dyDescent="0.25">
      <c r="A1247" s="7" t="s">
        <v>2694</v>
      </c>
      <c r="B1247" s="8"/>
      <c r="C1247" s="8"/>
      <c r="D1247" s="7" t="s">
        <v>83</v>
      </c>
      <c r="E1247" s="7" t="s">
        <v>126</v>
      </c>
      <c r="F1247" s="8"/>
      <c r="G1247" s="8"/>
      <c r="H1247" s="8"/>
      <c r="I1247" s="8"/>
      <c r="J1247" s="8"/>
      <c r="K1247" s="8"/>
      <c r="L1247" s="8"/>
      <c r="M1247" s="8"/>
      <c r="N1247" s="7">
        <v>3</v>
      </c>
      <c r="O1247" s="7" t="s">
        <v>143</v>
      </c>
      <c r="P1247" s="7" t="s">
        <v>107</v>
      </c>
      <c r="Q1247" s="7" t="s">
        <v>2695</v>
      </c>
      <c r="R1247" s="7">
        <v>3000</v>
      </c>
      <c r="S1247" s="7" t="s">
        <v>94</v>
      </c>
      <c r="T1247" s="7" t="s">
        <v>1406</v>
      </c>
      <c r="AE1247" s="7">
        <v>0</v>
      </c>
      <c r="AF1247" s="7">
        <v>0</v>
      </c>
      <c r="AG1247" s="7">
        <v>0</v>
      </c>
      <c r="AH1247" s="7">
        <v>1</v>
      </c>
      <c r="AI1247" s="7">
        <v>0</v>
      </c>
      <c r="AJ1247" s="7">
        <v>0</v>
      </c>
      <c r="AK1247" s="7">
        <v>0</v>
      </c>
      <c r="AL1247" s="7">
        <v>0</v>
      </c>
      <c r="AM1247" s="7">
        <v>0</v>
      </c>
      <c r="AN1247" s="7" t="s">
        <v>83</v>
      </c>
      <c r="AO1247" s="7">
        <v>0</v>
      </c>
      <c r="AP1247" s="7">
        <v>6000</v>
      </c>
      <c r="AQ1247" s="7">
        <v>3000</v>
      </c>
      <c r="AT1247" s="7" t="s">
        <v>206</v>
      </c>
      <c r="AU1247" s="7">
        <v>1890</v>
      </c>
      <c r="AV1247" s="7">
        <v>0</v>
      </c>
      <c r="AW1247" s="7">
        <v>0</v>
      </c>
      <c r="AX1247" s="7">
        <v>0</v>
      </c>
      <c r="AY1247" s="7">
        <v>0</v>
      </c>
    </row>
    <row r="1248" spans="1:51" ht="13.5" customHeight="1" x14ac:dyDescent="0.25">
      <c r="A1248" s="7" t="s">
        <v>2696</v>
      </c>
      <c r="B1248" s="8"/>
      <c r="C1248" s="8"/>
      <c r="D1248" s="7" t="s">
        <v>120</v>
      </c>
      <c r="E1248" s="7" t="s">
        <v>92</v>
      </c>
      <c r="F1248" s="8"/>
      <c r="G1248" s="8"/>
      <c r="H1248" s="8"/>
      <c r="I1248" s="8"/>
      <c r="J1248" s="8"/>
      <c r="K1248" s="8"/>
      <c r="L1248" s="8"/>
      <c r="M1248" s="8"/>
      <c r="N1248" s="7">
        <v>9</v>
      </c>
      <c r="O1248" s="7" t="s">
        <v>143</v>
      </c>
      <c r="P1248" s="7" t="s">
        <v>107</v>
      </c>
      <c r="Q1248" s="7" t="s">
        <v>2697</v>
      </c>
      <c r="R1248" s="7">
        <v>5000</v>
      </c>
      <c r="S1248" s="7" t="s">
        <v>94</v>
      </c>
      <c r="T1248" s="7" t="s">
        <v>1406</v>
      </c>
      <c r="AE1248" s="7">
        <v>0</v>
      </c>
      <c r="AF1248" s="7">
        <v>0</v>
      </c>
      <c r="AG1248" s="7">
        <v>0</v>
      </c>
      <c r="AH1248" s="7">
        <v>0</v>
      </c>
      <c r="AI1248" s="7">
        <v>0</v>
      </c>
      <c r="AJ1248" s="7">
        <v>0</v>
      </c>
      <c r="AK1248" s="7">
        <v>0</v>
      </c>
      <c r="AL1248" s="7">
        <v>0</v>
      </c>
      <c r="AM1248" s="7">
        <v>1</v>
      </c>
      <c r="AN1248" s="7" t="s">
        <v>120</v>
      </c>
      <c r="AO1248" s="7">
        <v>0</v>
      </c>
      <c r="AP1248" s="7">
        <v>10000</v>
      </c>
      <c r="AQ1248" s="7">
        <v>5000</v>
      </c>
      <c r="AT1248" s="7" t="s">
        <v>206</v>
      </c>
      <c r="AU1248" s="7">
        <v>1891</v>
      </c>
      <c r="AV1248" s="7">
        <v>0</v>
      </c>
      <c r="AW1248" s="7">
        <v>0</v>
      </c>
      <c r="AX1248" s="7">
        <v>0</v>
      </c>
      <c r="AY1248" s="7">
        <v>0</v>
      </c>
    </row>
    <row r="1249" spans="1:51" ht="13.5" customHeight="1" x14ac:dyDescent="0.25">
      <c r="A1249" s="7" t="s">
        <v>2698</v>
      </c>
      <c r="B1249" s="8"/>
      <c r="C1249" s="8"/>
      <c r="D1249" s="7" t="s">
        <v>83</v>
      </c>
      <c r="E1249" s="7" t="s">
        <v>92</v>
      </c>
      <c r="F1249" s="8"/>
      <c r="G1249" s="8"/>
      <c r="H1249" s="8"/>
      <c r="I1249" s="8"/>
      <c r="J1249" s="8"/>
      <c r="K1249" s="8"/>
      <c r="L1249" s="8"/>
      <c r="M1249" s="8"/>
      <c r="N1249" s="7">
        <v>5</v>
      </c>
      <c r="O1249" s="7" t="s">
        <v>143</v>
      </c>
      <c r="P1249" s="7" t="s">
        <v>107</v>
      </c>
      <c r="Q1249" s="7" t="s">
        <v>2699</v>
      </c>
      <c r="R1249" s="7">
        <v>2500</v>
      </c>
      <c r="S1249" s="7" t="s">
        <v>94</v>
      </c>
      <c r="T1249" s="7" t="s">
        <v>1406</v>
      </c>
      <c r="AE1249" s="7">
        <v>0</v>
      </c>
      <c r="AF1249" s="7">
        <v>0</v>
      </c>
      <c r="AG1249" s="7">
        <v>0</v>
      </c>
      <c r="AH1249" s="7">
        <v>0</v>
      </c>
      <c r="AI1249" s="7">
        <v>0</v>
      </c>
      <c r="AJ1249" s="7">
        <v>0</v>
      </c>
      <c r="AK1249" s="7">
        <v>0</v>
      </c>
      <c r="AL1249" s="7">
        <v>0</v>
      </c>
      <c r="AM1249" s="7">
        <v>1</v>
      </c>
      <c r="AN1249" s="7" t="s">
        <v>83</v>
      </c>
      <c r="AO1249" s="7">
        <v>0</v>
      </c>
      <c r="AP1249" s="7">
        <v>5000</v>
      </c>
      <c r="AQ1249" s="7">
        <v>2500</v>
      </c>
      <c r="AT1249" s="7" t="s">
        <v>206</v>
      </c>
      <c r="AU1249" s="7">
        <v>1892</v>
      </c>
      <c r="AV1249" s="7">
        <v>0</v>
      </c>
      <c r="AW1249" s="7">
        <v>0</v>
      </c>
      <c r="AX1249" s="7">
        <v>0</v>
      </c>
      <c r="AY1249" s="7">
        <v>0</v>
      </c>
    </row>
    <row r="1250" spans="1:51" ht="13.5" customHeight="1" x14ac:dyDescent="0.25">
      <c r="A1250" s="7" t="s">
        <v>2700</v>
      </c>
      <c r="B1250" s="8"/>
      <c r="C1250" s="8"/>
      <c r="D1250" s="7" t="s">
        <v>91</v>
      </c>
      <c r="E1250" s="7" t="s">
        <v>126</v>
      </c>
      <c r="F1250" s="8"/>
      <c r="G1250" s="8"/>
      <c r="H1250" s="8"/>
      <c r="I1250" s="8"/>
      <c r="J1250" s="8"/>
      <c r="K1250" s="8"/>
      <c r="L1250" s="8"/>
      <c r="M1250" s="8"/>
      <c r="N1250" s="7">
        <v>7</v>
      </c>
      <c r="O1250" s="7" t="s">
        <v>143</v>
      </c>
      <c r="P1250" s="7">
        <v>1</v>
      </c>
      <c r="Q1250" s="7" t="s">
        <v>1095</v>
      </c>
      <c r="R1250" s="7">
        <v>4000</v>
      </c>
      <c r="S1250" s="7" t="s">
        <v>94</v>
      </c>
      <c r="T1250" s="7" t="s">
        <v>1406</v>
      </c>
      <c r="AE1250" s="7">
        <v>0</v>
      </c>
      <c r="AF1250" s="7">
        <v>0</v>
      </c>
      <c r="AG1250" s="7">
        <v>0</v>
      </c>
      <c r="AH1250" s="7">
        <v>1</v>
      </c>
      <c r="AI1250" s="7">
        <v>0</v>
      </c>
      <c r="AJ1250" s="7">
        <v>0</v>
      </c>
      <c r="AK1250" s="7">
        <v>0</v>
      </c>
      <c r="AL1250" s="7">
        <v>0</v>
      </c>
      <c r="AM1250" s="7">
        <v>0</v>
      </c>
      <c r="AN1250" s="7" t="s">
        <v>91</v>
      </c>
      <c r="AO1250" s="7">
        <v>1</v>
      </c>
      <c r="AP1250" s="7">
        <v>8000</v>
      </c>
      <c r="AQ1250" s="7">
        <v>4000</v>
      </c>
      <c r="AT1250" s="7" t="s">
        <v>206</v>
      </c>
      <c r="AU1250" s="7">
        <v>1893</v>
      </c>
      <c r="AV1250" s="7">
        <v>0</v>
      </c>
      <c r="AW1250" s="7">
        <v>0</v>
      </c>
      <c r="AX1250" s="7">
        <v>0</v>
      </c>
      <c r="AY1250" s="7">
        <v>0</v>
      </c>
    </row>
    <row r="1251" spans="1:51" ht="13.5" customHeight="1" x14ac:dyDescent="0.25">
      <c r="A1251" s="7" t="s">
        <v>2701</v>
      </c>
      <c r="B1251" s="7">
        <v>8000</v>
      </c>
      <c r="C1251" s="7" t="s">
        <v>2702</v>
      </c>
      <c r="D1251" s="10" t="s">
        <v>120</v>
      </c>
      <c r="E1251" s="10" t="s">
        <v>107</v>
      </c>
      <c r="F1251" s="11"/>
      <c r="G1251" s="11"/>
      <c r="H1251" s="11"/>
      <c r="I1251" s="11"/>
      <c r="J1251" s="11"/>
      <c r="K1251" s="11"/>
      <c r="L1251" s="11"/>
      <c r="M1251" s="8"/>
      <c r="N1251" s="7">
        <v>17</v>
      </c>
      <c r="O1251" s="7" t="s">
        <v>143</v>
      </c>
      <c r="P1251" s="7" t="s">
        <v>107</v>
      </c>
      <c r="Q1251" s="7" t="s">
        <v>2703</v>
      </c>
      <c r="R1251" s="7">
        <v>4000</v>
      </c>
      <c r="S1251" s="7" t="s">
        <v>94</v>
      </c>
      <c r="T1251" s="7" t="s">
        <v>1406</v>
      </c>
      <c r="AE1251" s="7">
        <v>0</v>
      </c>
      <c r="AF1251" s="7">
        <v>0</v>
      </c>
      <c r="AG1251" s="7">
        <v>0</v>
      </c>
      <c r="AH1251" s="7">
        <v>0</v>
      </c>
      <c r="AI1251" s="7">
        <v>0</v>
      </c>
      <c r="AJ1251" s="7">
        <v>0</v>
      </c>
      <c r="AK1251" s="7">
        <v>0</v>
      </c>
      <c r="AL1251" s="7">
        <v>0</v>
      </c>
      <c r="AM1251" s="7">
        <v>0</v>
      </c>
      <c r="AN1251" s="7" t="s">
        <v>120</v>
      </c>
      <c r="AO1251" s="7">
        <v>0</v>
      </c>
      <c r="AP1251" s="7">
        <v>8000</v>
      </c>
      <c r="AQ1251" s="7">
        <v>4000</v>
      </c>
      <c r="AT1251" s="7" t="s">
        <v>206</v>
      </c>
      <c r="AU1251" s="7">
        <v>1894</v>
      </c>
      <c r="AV1251" s="7">
        <v>0</v>
      </c>
      <c r="AW1251" s="7">
        <v>0</v>
      </c>
      <c r="AX1251" s="7">
        <v>0</v>
      </c>
      <c r="AY1251" s="7">
        <v>0</v>
      </c>
    </row>
    <row r="1252" spans="1:51" ht="13.5" customHeight="1" x14ac:dyDescent="0.25">
      <c r="A1252" s="7" t="s">
        <v>2704</v>
      </c>
      <c r="B1252" s="8"/>
      <c r="C1252" s="8"/>
      <c r="D1252" s="7" t="s">
        <v>120</v>
      </c>
      <c r="E1252" s="7" t="s">
        <v>92</v>
      </c>
      <c r="F1252" s="8"/>
      <c r="G1252" s="8"/>
      <c r="H1252" s="8"/>
      <c r="I1252" s="8"/>
      <c r="J1252" s="8"/>
      <c r="K1252" s="8"/>
      <c r="L1252" s="8"/>
      <c r="M1252" s="8"/>
      <c r="N1252" s="7">
        <v>15</v>
      </c>
      <c r="O1252" s="7" t="s">
        <v>143</v>
      </c>
      <c r="P1252" s="7">
        <v>1</v>
      </c>
      <c r="Q1252" s="7" t="s">
        <v>2705</v>
      </c>
      <c r="R1252" s="7">
        <v>33500</v>
      </c>
      <c r="S1252" s="7" t="s">
        <v>94</v>
      </c>
      <c r="T1252" s="7" t="s">
        <v>1406</v>
      </c>
      <c r="AE1252" s="7">
        <v>0</v>
      </c>
      <c r="AF1252" s="7">
        <v>0</v>
      </c>
      <c r="AG1252" s="7">
        <v>0</v>
      </c>
      <c r="AH1252" s="7">
        <v>0</v>
      </c>
      <c r="AI1252" s="7">
        <v>0</v>
      </c>
      <c r="AJ1252" s="7">
        <v>0</v>
      </c>
      <c r="AK1252" s="7">
        <v>0</v>
      </c>
      <c r="AL1252" s="7">
        <v>0</v>
      </c>
      <c r="AM1252" s="7">
        <v>1</v>
      </c>
      <c r="AN1252" s="7" t="s">
        <v>120</v>
      </c>
      <c r="AO1252" s="7">
        <v>1</v>
      </c>
      <c r="AP1252" s="7">
        <v>67000</v>
      </c>
      <c r="AQ1252" s="7">
        <v>33500</v>
      </c>
      <c r="AT1252" s="7" t="s">
        <v>206</v>
      </c>
      <c r="AU1252" s="7">
        <v>1895</v>
      </c>
      <c r="AV1252" s="7">
        <v>0</v>
      </c>
      <c r="AW1252" s="7">
        <v>0</v>
      </c>
      <c r="AX1252" s="7">
        <v>0</v>
      </c>
      <c r="AY1252" s="7">
        <v>0</v>
      </c>
    </row>
    <row r="1253" spans="1:51" ht="13.5" customHeight="1" x14ac:dyDescent="0.25">
      <c r="A1253" s="7" t="s">
        <v>2706</v>
      </c>
      <c r="B1253" s="8"/>
      <c r="C1253" s="8"/>
      <c r="D1253" s="7" t="s">
        <v>83</v>
      </c>
      <c r="E1253" s="7" t="s">
        <v>99</v>
      </c>
      <c r="F1253" s="8"/>
      <c r="G1253" s="8"/>
      <c r="H1253" s="8"/>
      <c r="I1253" s="8"/>
      <c r="J1253" s="8"/>
      <c r="K1253" s="8"/>
      <c r="L1253" s="8"/>
      <c r="M1253" s="8"/>
      <c r="N1253" s="7">
        <v>5</v>
      </c>
      <c r="O1253" s="7" t="s">
        <v>143</v>
      </c>
      <c r="P1253" s="7">
        <v>1</v>
      </c>
      <c r="Q1253" s="7" t="s">
        <v>2707</v>
      </c>
      <c r="R1253" s="7">
        <v>2000</v>
      </c>
      <c r="S1253" s="7" t="s">
        <v>94</v>
      </c>
      <c r="T1253" s="7" t="s">
        <v>1406</v>
      </c>
      <c r="AE1253" s="7">
        <v>0</v>
      </c>
      <c r="AF1253" s="7">
        <v>0</v>
      </c>
      <c r="AG1253" s="7">
        <v>0</v>
      </c>
      <c r="AH1253" s="7">
        <v>0</v>
      </c>
      <c r="AI1253" s="7">
        <v>1</v>
      </c>
      <c r="AJ1253" s="7">
        <v>0</v>
      </c>
      <c r="AK1253" s="7">
        <v>0</v>
      </c>
      <c r="AL1253" s="7">
        <v>0</v>
      </c>
      <c r="AM1253" s="7">
        <v>0</v>
      </c>
      <c r="AN1253" s="7" t="s">
        <v>83</v>
      </c>
      <c r="AO1253" s="7">
        <v>1</v>
      </c>
      <c r="AP1253" s="7">
        <v>4000</v>
      </c>
      <c r="AQ1253" s="7">
        <v>2000</v>
      </c>
      <c r="AT1253" s="7" t="s">
        <v>206</v>
      </c>
      <c r="AU1253" s="7">
        <v>1896</v>
      </c>
      <c r="AV1253" s="7">
        <v>0</v>
      </c>
      <c r="AW1253" s="7">
        <v>0</v>
      </c>
      <c r="AX1253" s="7">
        <v>0</v>
      </c>
      <c r="AY1253" s="7">
        <v>0</v>
      </c>
    </row>
    <row r="1254" spans="1:51" ht="13.5" customHeight="1" x14ac:dyDescent="0.25">
      <c r="A1254" s="7" t="s">
        <v>2708</v>
      </c>
      <c r="B1254" s="8"/>
      <c r="C1254" s="8"/>
      <c r="D1254" s="7" t="s">
        <v>91</v>
      </c>
      <c r="E1254" s="7" t="s">
        <v>84</v>
      </c>
      <c r="F1254" s="8"/>
      <c r="G1254" s="8"/>
      <c r="H1254" s="8"/>
      <c r="I1254" s="8"/>
      <c r="J1254" s="8"/>
      <c r="K1254" s="8"/>
      <c r="L1254" s="8"/>
      <c r="M1254" s="8"/>
      <c r="N1254" s="7">
        <v>5</v>
      </c>
      <c r="O1254" s="7" t="s">
        <v>143</v>
      </c>
      <c r="P1254" s="7" t="s">
        <v>107</v>
      </c>
      <c r="Q1254" s="7" t="s">
        <v>2709</v>
      </c>
      <c r="R1254" s="7">
        <v>9000</v>
      </c>
      <c r="S1254" s="7" t="s">
        <v>94</v>
      </c>
      <c r="T1254" s="7" t="s">
        <v>1406</v>
      </c>
      <c r="AE1254" s="7">
        <v>0</v>
      </c>
      <c r="AF1254" s="7">
        <v>0</v>
      </c>
      <c r="AG1254" s="7">
        <v>0</v>
      </c>
      <c r="AH1254" s="7">
        <v>0</v>
      </c>
      <c r="AI1254" s="7">
        <v>0</v>
      </c>
      <c r="AJ1254" s="7">
        <v>0</v>
      </c>
      <c r="AK1254" s="7">
        <v>0</v>
      </c>
      <c r="AL1254" s="7">
        <v>1</v>
      </c>
      <c r="AM1254" s="7">
        <v>0</v>
      </c>
      <c r="AN1254" s="7" t="s">
        <v>91</v>
      </c>
      <c r="AO1254" s="7">
        <v>0</v>
      </c>
      <c r="AP1254" s="7">
        <v>18000</v>
      </c>
      <c r="AQ1254" s="7">
        <v>9000</v>
      </c>
      <c r="AT1254" s="7" t="s">
        <v>206</v>
      </c>
      <c r="AU1254" s="7">
        <v>1897</v>
      </c>
      <c r="AV1254" s="7">
        <v>0</v>
      </c>
      <c r="AW1254" s="7">
        <v>0</v>
      </c>
      <c r="AX1254" s="7">
        <v>0</v>
      </c>
      <c r="AY1254" s="7">
        <v>0</v>
      </c>
    </row>
    <row r="1255" spans="1:51" ht="13.5" customHeight="1" x14ac:dyDescent="0.25">
      <c r="A1255" s="7" t="s">
        <v>2710</v>
      </c>
      <c r="B1255" s="8"/>
      <c r="C1255" s="8"/>
      <c r="D1255" s="7" t="s">
        <v>91</v>
      </c>
      <c r="E1255" s="7" t="s">
        <v>92</v>
      </c>
      <c r="F1255" s="8"/>
      <c r="G1255" s="8"/>
      <c r="H1255" s="8"/>
      <c r="I1255" s="8"/>
      <c r="J1255" s="8"/>
      <c r="K1255" s="8"/>
      <c r="L1255" s="8"/>
      <c r="M1255" s="8"/>
      <c r="N1255" s="7">
        <v>10</v>
      </c>
      <c r="O1255" s="7" t="s">
        <v>146</v>
      </c>
      <c r="P1255" s="7">
        <v>3</v>
      </c>
      <c r="Q1255" s="7" t="s">
        <v>2695</v>
      </c>
      <c r="R1255" s="7">
        <v>13000</v>
      </c>
      <c r="S1255" s="7" t="s">
        <v>94</v>
      </c>
      <c r="T1255" s="7" t="s">
        <v>1406</v>
      </c>
      <c r="AE1255" s="7">
        <v>0</v>
      </c>
      <c r="AF1255" s="7">
        <v>0</v>
      </c>
      <c r="AG1255" s="7">
        <v>0</v>
      </c>
      <c r="AH1255" s="7">
        <v>0</v>
      </c>
      <c r="AI1255" s="7">
        <v>0</v>
      </c>
      <c r="AJ1255" s="7">
        <v>0</v>
      </c>
      <c r="AK1255" s="7">
        <v>0</v>
      </c>
      <c r="AL1255" s="7">
        <v>0</v>
      </c>
      <c r="AM1255" s="7">
        <v>1</v>
      </c>
      <c r="AN1255" s="7" t="s">
        <v>91</v>
      </c>
      <c r="AO1255" s="7">
        <v>3</v>
      </c>
      <c r="AP1255" s="7">
        <v>26000</v>
      </c>
      <c r="AQ1255" s="7">
        <v>13000</v>
      </c>
      <c r="AT1255" s="7" t="s">
        <v>206</v>
      </c>
      <c r="AU1255" s="7">
        <v>1898</v>
      </c>
      <c r="AV1255" s="7">
        <v>0</v>
      </c>
      <c r="AW1255" s="7">
        <v>0</v>
      </c>
      <c r="AX1255" s="7">
        <v>0</v>
      </c>
      <c r="AY1255" s="7">
        <v>0</v>
      </c>
    </row>
    <row r="1256" spans="1:51" ht="13.5" customHeight="1" x14ac:dyDescent="0.25">
      <c r="A1256" s="7" t="s">
        <v>2711</v>
      </c>
      <c r="B1256" s="8"/>
      <c r="C1256" s="8"/>
      <c r="D1256" s="7" t="s">
        <v>83</v>
      </c>
      <c r="E1256" s="7" t="s">
        <v>126</v>
      </c>
      <c r="F1256" s="8"/>
      <c r="G1256" s="8"/>
      <c r="H1256" s="8"/>
      <c r="I1256" s="8"/>
      <c r="J1256" s="8"/>
      <c r="K1256" s="8"/>
      <c r="L1256" s="8"/>
      <c r="M1256" s="8"/>
      <c r="N1256" s="7">
        <v>1</v>
      </c>
      <c r="O1256" s="7" t="s">
        <v>146</v>
      </c>
      <c r="P1256" s="7">
        <v>1</v>
      </c>
      <c r="Q1256" s="7" t="s">
        <v>2673</v>
      </c>
      <c r="R1256" s="7">
        <v>1000</v>
      </c>
      <c r="S1256" s="7" t="s">
        <v>94</v>
      </c>
      <c r="T1256" s="7" t="s">
        <v>1406</v>
      </c>
      <c r="AE1256" s="7">
        <v>0</v>
      </c>
      <c r="AF1256" s="7">
        <v>0</v>
      </c>
      <c r="AG1256" s="7">
        <v>0</v>
      </c>
      <c r="AH1256" s="7">
        <v>1</v>
      </c>
      <c r="AI1256" s="7">
        <v>0</v>
      </c>
      <c r="AJ1256" s="7">
        <v>0</v>
      </c>
      <c r="AK1256" s="7">
        <v>0</v>
      </c>
      <c r="AL1256" s="7">
        <v>0</v>
      </c>
      <c r="AM1256" s="7">
        <v>0</v>
      </c>
      <c r="AN1256" s="7" t="s">
        <v>83</v>
      </c>
      <c r="AO1256" s="7">
        <v>1</v>
      </c>
      <c r="AP1256" s="7">
        <v>2000</v>
      </c>
      <c r="AQ1256" s="7">
        <v>1000</v>
      </c>
      <c r="AT1256" s="7" t="s">
        <v>206</v>
      </c>
      <c r="AU1256" s="7">
        <v>1899</v>
      </c>
      <c r="AV1256" s="7">
        <v>0</v>
      </c>
      <c r="AW1256" s="7">
        <v>0</v>
      </c>
      <c r="AX1256" s="7">
        <v>0</v>
      </c>
      <c r="AY1256" s="7">
        <v>0</v>
      </c>
    </row>
    <row r="1257" spans="1:51" ht="13.5" customHeight="1" x14ac:dyDescent="0.25">
      <c r="A1257" s="7" t="s">
        <v>2712</v>
      </c>
      <c r="B1257" s="8"/>
      <c r="C1257" s="8"/>
      <c r="D1257" s="7" t="s">
        <v>83</v>
      </c>
      <c r="E1257" s="7" t="s">
        <v>214</v>
      </c>
      <c r="F1257" s="8"/>
      <c r="G1257" s="8"/>
      <c r="H1257" s="8"/>
      <c r="I1257" s="8"/>
      <c r="J1257" s="8"/>
      <c r="K1257" s="8"/>
      <c r="L1257" s="8"/>
      <c r="M1257" s="8"/>
      <c r="N1257" s="7">
        <v>3</v>
      </c>
      <c r="O1257" s="7" t="s">
        <v>146</v>
      </c>
      <c r="P1257" s="7" t="s">
        <v>107</v>
      </c>
      <c r="Q1257" s="7" t="s">
        <v>2713</v>
      </c>
      <c r="R1257" s="7">
        <v>400</v>
      </c>
      <c r="S1257" s="7" t="s">
        <v>94</v>
      </c>
      <c r="T1257" s="7" t="s">
        <v>1406</v>
      </c>
      <c r="AE1257" s="7">
        <v>0</v>
      </c>
      <c r="AF1257" s="7">
        <v>0</v>
      </c>
      <c r="AG1257" s="7">
        <v>0</v>
      </c>
      <c r="AH1257" s="7">
        <v>0</v>
      </c>
      <c r="AI1257" s="7">
        <v>0</v>
      </c>
      <c r="AJ1257" s="7">
        <v>0</v>
      </c>
      <c r="AK1257" s="7">
        <v>0</v>
      </c>
      <c r="AL1257" s="7">
        <v>0</v>
      </c>
      <c r="AM1257" s="7">
        <v>0</v>
      </c>
      <c r="AN1257" s="7" t="s">
        <v>83</v>
      </c>
      <c r="AO1257" s="7">
        <v>0</v>
      </c>
      <c r="AP1257" s="7">
        <v>800</v>
      </c>
      <c r="AQ1257" s="7">
        <v>400</v>
      </c>
      <c r="AT1257" s="7" t="s">
        <v>206</v>
      </c>
      <c r="AU1257" s="7">
        <v>1900</v>
      </c>
      <c r="AV1257" s="7">
        <v>0</v>
      </c>
      <c r="AW1257" s="7">
        <v>0</v>
      </c>
      <c r="AX1257" s="7">
        <v>1</v>
      </c>
      <c r="AY1257" s="7">
        <v>0</v>
      </c>
    </row>
    <row r="1258" spans="1:51" ht="13.5" customHeight="1" x14ac:dyDescent="0.25">
      <c r="A1258" s="7" t="s">
        <v>2714</v>
      </c>
      <c r="B1258" s="8"/>
      <c r="C1258" s="8"/>
      <c r="D1258" s="7" t="s">
        <v>83</v>
      </c>
      <c r="E1258" s="7" t="s">
        <v>157</v>
      </c>
      <c r="F1258" s="8"/>
      <c r="G1258" s="8"/>
      <c r="H1258" s="8"/>
      <c r="I1258" s="8"/>
      <c r="J1258" s="8"/>
      <c r="K1258" s="8"/>
      <c r="L1258" s="8"/>
      <c r="M1258" s="8"/>
      <c r="N1258" s="7">
        <v>1</v>
      </c>
      <c r="O1258" s="7" t="s">
        <v>146</v>
      </c>
      <c r="P1258" s="7" t="s">
        <v>107</v>
      </c>
      <c r="Q1258" s="7" t="s">
        <v>360</v>
      </c>
      <c r="R1258" s="7">
        <v>450</v>
      </c>
      <c r="S1258" s="7" t="s">
        <v>94</v>
      </c>
      <c r="T1258" s="7" t="s">
        <v>1406</v>
      </c>
      <c r="AE1258" s="7">
        <v>0</v>
      </c>
      <c r="AF1258" s="7">
        <v>0</v>
      </c>
      <c r="AG1258" s="7">
        <v>0</v>
      </c>
      <c r="AH1258" s="7">
        <v>0</v>
      </c>
      <c r="AI1258" s="7">
        <v>0</v>
      </c>
      <c r="AJ1258" s="7">
        <v>0</v>
      </c>
      <c r="AK1258" s="7">
        <v>1</v>
      </c>
      <c r="AL1258" s="7">
        <v>0</v>
      </c>
      <c r="AM1258" s="7">
        <v>0</v>
      </c>
      <c r="AN1258" s="7" t="s">
        <v>83</v>
      </c>
      <c r="AO1258" s="7">
        <v>0</v>
      </c>
      <c r="AP1258" s="7">
        <v>900</v>
      </c>
      <c r="AQ1258" s="7">
        <v>450</v>
      </c>
      <c r="AT1258" s="7" t="s">
        <v>206</v>
      </c>
      <c r="AU1258" s="7">
        <v>1901</v>
      </c>
      <c r="AV1258" s="7">
        <v>0</v>
      </c>
      <c r="AW1258" s="7">
        <v>0</v>
      </c>
      <c r="AX1258" s="7">
        <v>0</v>
      </c>
      <c r="AY1258" s="7">
        <v>0</v>
      </c>
    </row>
    <row r="1259" spans="1:51" ht="13.5" customHeight="1" x14ac:dyDescent="0.25">
      <c r="A1259" s="7" t="s">
        <v>2715</v>
      </c>
      <c r="B1259" s="8"/>
      <c r="C1259" s="8"/>
      <c r="D1259" s="7" t="s">
        <v>91</v>
      </c>
      <c r="E1259" s="7" t="s">
        <v>116</v>
      </c>
      <c r="F1259" s="8"/>
      <c r="G1259" s="8"/>
      <c r="H1259" s="8"/>
      <c r="I1259" s="8"/>
      <c r="J1259" s="8"/>
      <c r="K1259" s="8"/>
      <c r="L1259" s="8"/>
      <c r="M1259" s="8"/>
      <c r="N1259" s="7">
        <v>10</v>
      </c>
      <c r="O1259" s="7" t="s">
        <v>146</v>
      </c>
      <c r="P1259" s="7" t="s">
        <v>107</v>
      </c>
      <c r="Q1259" s="7" t="s">
        <v>2716</v>
      </c>
      <c r="R1259" s="7">
        <v>6000</v>
      </c>
      <c r="S1259" s="7" t="s">
        <v>94</v>
      </c>
      <c r="T1259" s="7" t="s">
        <v>1406</v>
      </c>
      <c r="AE1259" s="7">
        <v>0</v>
      </c>
      <c r="AF1259" s="7">
        <v>0</v>
      </c>
      <c r="AG1259" s="7">
        <v>1</v>
      </c>
      <c r="AH1259" s="7">
        <v>0</v>
      </c>
      <c r="AI1259" s="7">
        <v>0</v>
      </c>
      <c r="AJ1259" s="7">
        <v>0</v>
      </c>
      <c r="AK1259" s="7">
        <v>0</v>
      </c>
      <c r="AL1259" s="7">
        <v>0</v>
      </c>
      <c r="AM1259" s="7">
        <v>0</v>
      </c>
      <c r="AN1259" s="7" t="s">
        <v>91</v>
      </c>
      <c r="AO1259" s="7">
        <v>0</v>
      </c>
      <c r="AP1259" s="7">
        <v>12000</v>
      </c>
      <c r="AQ1259" s="7">
        <v>6000</v>
      </c>
      <c r="AT1259" s="7" t="s">
        <v>206</v>
      </c>
      <c r="AU1259" s="7">
        <v>1902</v>
      </c>
      <c r="AV1259" s="7">
        <v>0</v>
      </c>
      <c r="AW1259" s="7">
        <v>0</v>
      </c>
      <c r="AX1259" s="7">
        <v>0</v>
      </c>
      <c r="AY1259" s="7">
        <v>0</v>
      </c>
    </row>
    <row r="1260" spans="1:51" ht="13.5" customHeight="1" x14ac:dyDescent="0.25">
      <c r="A1260" s="7" t="s">
        <v>2717</v>
      </c>
      <c r="B1260" s="8"/>
      <c r="C1260" s="8"/>
      <c r="D1260" s="7" t="s">
        <v>91</v>
      </c>
      <c r="E1260" s="7" t="s">
        <v>99</v>
      </c>
      <c r="F1260" s="8"/>
      <c r="G1260" s="8"/>
      <c r="H1260" s="8"/>
      <c r="I1260" s="8"/>
      <c r="J1260" s="8"/>
      <c r="K1260" s="8"/>
      <c r="L1260" s="8"/>
      <c r="M1260" s="8"/>
      <c r="N1260" s="7">
        <v>10</v>
      </c>
      <c r="O1260" s="7" t="s">
        <v>146</v>
      </c>
      <c r="P1260" s="7">
        <v>1</v>
      </c>
      <c r="Q1260" s="7" t="s">
        <v>2718</v>
      </c>
      <c r="R1260" s="7">
        <v>9000</v>
      </c>
      <c r="S1260" s="7" t="s">
        <v>94</v>
      </c>
      <c r="T1260" s="7" t="s">
        <v>1406</v>
      </c>
      <c r="AE1260" s="7">
        <v>0</v>
      </c>
      <c r="AF1260" s="7">
        <v>0</v>
      </c>
      <c r="AG1260" s="7">
        <v>0</v>
      </c>
      <c r="AH1260" s="7">
        <v>0</v>
      </c>
      <c r="AI1260" s="7">
        <v>1</v>
      </c>
      <c r="AJ1260" s="7">
        <v>0</v>
      </c>
      <c r="AK1260" s="7">
        <v>0</v>
      </c>
      <c r="AL1260" s="7">
        <v>0</v>
      </c>
      <c r="AM1260" s="7">
        <v>0</v>
      </c>
      <c r="AN1260" s="7" t="s">
        <v>91</v>
      </c>
      <c r="AO1260" s="7">
        <v>1</v>
      </c>
      <c r="AP1260" s="7">
        <v>18000</v>
      </c>
      <c r="AQ1260" s="7">
        <v>9000</v>
      </c>
      <c r="AT1260" s="7" t="s">
        <v>206</v>
      </c>
      <c r="AU1260" s="7">
        <v>1903</v>
      </c>
      <c r="AV1260" s="7">
        <v>0</v>
      </c>
      <c r="AW1260" s="7">
        <v>0</v>
      </c>
      <c r="AX1260" s="7">
        <v>0</v>
      </c>
      <c r="AY1260" s="7">
        <v>0</v>
      </c>
    </row>
    <row r="1261" spans="1:51" ht="13.5" customHeight="1" x14ac:dyDescent="0.25">
      <c r="A1261" s="7" t="s">
        <v>2719</v>
      </c>
      <c r="B1261" s="8"/>
      <c r="C1261" s="8"/>
      <c r="D1261" s="7" t="s">
        <v>91</v>
      </c>
      <c r="E1261" s="7" t="s">
        <v>99</v>
      </c>
      <c r="F1261" s="8"/>
      <c r="G1261" s="8"/>
      <c r="H1261" s="8"/>
      <c r="I1261" s="8"/>
      <c r="J1261" s="8"/>
      <c r="K1261" s="8"/>
      <c r="L1261" s="8"/>
      <c r="M1261" s="8"/>
      <c r="N1261" s="7">
        <v>9</v>
      </c>
      <c r="O1261" s="7" t="s">
        <v>146</v>
      </c>
      <c r="P1261" s="7" t="s">
        <v>107</v>
      </c>
      <c r="Q1261" s="7" t="s">
        <v>2720</v>
      </c>
      <c r="R1261" s="7">
        <v>11000</v>
      </c>
      <c r="S1261" s="7" t="s">
        <v>94</v>
      </c>
      <c r="T1261" s="7" t="s">
        <v>1406</v>
      </c>
      <c r="AE1261" s="7">
        <v>0</v>
      </c>
      <c r="AF1261" s="7">
        <v>0</v>
      </c>
      <c r="AG1261" s="7">
        <v>0</v>
      </c>
      <c r="AH1261" s="7">
        <v>0</v>
      </c>
      <c r="AI1261" s="7">
        <v>1</v>
      </c>
      <c r="AJ1261" s="7">
        <v>0</v>
      </c>
      <c r="AK1261" s="7">
        <v>0</v>
      </c>
      <c r="AL1261" s="7">
        <v>0</v>
      </c>
      <c r="AM1261" s="7">
        <v>0</v>
      </c>
      <c r="AN1261" s="7" t="s">
        <v>91</v>
      </c>
      <c r="AO1261" s="7">
        <v>0</v>
      </c>
      <c r="AP1261" s="7">
        <v>22000</v>
      </c>
      <c r="AQ1261" s="7">
        <v>11000</v>
      </c>
      <c r="AT1261" s="7" t="s">
        <v>206</v>
      </c>
      <c r="AU1261" s="7">
        <v>1904</v>
      </c>
      <c r="AV1261" s="7">
        <v>0</v>
      </c>
      <c r="AW1261" s="7">
        <v>0</v>
      </c>
      <c r="AX1261" s="7">
        <v>0</v>
      </c>
      <c r="AY1261" s="7">
        <v>0</v>
      </c>
    </row>
    <row r="1262" spans="1:51" ht="13.5" customHeight="1" x14ac:dyDescent="0.25">
      <c r="A1262" s="7" t="s">
        <v>2721</v>
      </c>
      <c r="B1262" s="8"/>
      <c r="C1262" s="8"/>
      <c r="D1262" s="7" t="s">
        <v>83</v>
      </c>
      <c r="E1262" s="7" t="s">
        <v>92</v>
      </c>
      <c r="F1262" s="8"/>
      <c r="G1262" s="8"/>
      <c r="H1262" s="8"/>
      <c r="I1262" s="8"/>
      <c r="J1262" s="8"/>
      <c r="K1262" s="8"/>
      <c r="L1262" s="8"/>
      <c r="M1262" s="8"/>
      <c r="N1262" s="7">
        <v>5</v>
      </c>
      <c r="O1262" s="7" t="s">
        <v>146</v>
      </c>
      <c r="P1262" s="7" t="s">
        <v>107</v>
      </c>
      <c r="Q1262" s="7" t="s">
        <v>2722</v>
      </c>
      <c r="R1262" s="7">
        <v>2250</v>
      </c>
      <c r="S1262" s="7" t="s">
        <v>94</v>
      </c>
      <c r="T1262" s="7" t="s">
        <v>1406</v>
      </c>
      <c r="AE1262" s="7">
        <v>0</v>
      </c>
      <c r="AF1262" s="7">
        <v>0</v>
      </c>
      <c r="AG1262" s="7">
        <v>0</v>
      </c>
      <c r="AH1262" s="7">
        <v>0</v>
      </c>
      <c r="AI1262" s="7">
        <v>0</v>
      </c>
      <c r="AJ1262" s="7">
        <v>0</v>
      </c>
      <c r="AK1262" s="7">
        <v>0</v>
      </c>
      <c r="AL1262" s="7">
        <v>0</v>
      </c>
      <c r="AM1262" s="7">
        <v>1</v>
      </c>
      <c r="AN1262" s="7" t="s">
        <v>83</v>
      </c>
      <c r="AO1262" s="7">
        <v>0</v>
      </c>
      <c r="AP1262" s="7">
        <v>4500</v>
      </c>
      <c r="AQ1262" s="7">
        <v>2250</v>
      </c>
      <c r="AT1262" s="7" t="s">
        <v>206</v>
      </c>
      <c r="AU1262" s="7">
        <v>1905</v>
      </c>
      <c r="AV1262" s="7">
        <v>0</v>
      </c>
      <c r="AW1262" s="7">
        <v>0</v>
      </c>
      <c r="AX1262" s="7">
        <v>0</v>
      </c>
      <c r="AY1262" s="7">
        <v>0</v>
      </c>
    </row>
    <row r="1263" spans="1:51" ht="13.5" customHeight="1" x14ac:dyDescent="0.25">
      <c r="A1263" s="7" t="s">
        <v>2723</v>
      </c>
      <c r="B1263" s="8"/>
      <c r="C1263" s="8"/>
      <c r="D1263" s="7" t="s">
        <v>120</v>
      </c>
      <c r="E1263" s="7" t="s">
        <v>157</v>
      </c>
      <c r="F1263" s="8"/>
      <c r="G1263" s="8"/>
      <c r="H1263" s="8"/>
      <c r="I1263" s="8"/>
      <c r="J1263" s="8"/>
      <c r="K1263" s="8"/>
      <c r="L1263" s="8"/>
      <c r="M1263" s="8"/>
      <c r="N1263" s="7">
        <v>17</v>
      </c>
      <c r="O1263" s="7" t="s">
        <v>146</v>
      </c>
      <c r="P1263" s="7">
        <v>1</v>
      </c>
      <c r="Q1263" s="7" t="s">
        <v>2724</v>
      </c>
      <c r="R1263" s="7">
        <v>11880</v>
      </c>
      <c r="S1263" s="7" t="s">
        <v>94</v>
      </c>
      <c r="T1263" s="7" t="s">
        <v>1406</v>
      </c>
      <c r="AE1263" s="7">
        <v>0</v>
      </c>
      <c r="AF1263" s="7">
        <v>0</v>
      </c>
      <c r="AG1263" s="7">
        <v>0</v>
      </c>
      <c r="AH1263" s="7">
        <v>0</v>
      </c>
      <c r="AI1263" s="7">
        <v>0</v>
      </c>
      <c r="AJ1263" s="7">
        <v>0</v>
      </c>
      <c r="AK1263" s="7">
        <v>1</v>
      </c>
      <c r="AL1263" s="7">
        <v>0</v>
      </c>
      <c r="AM1263" s="7">
        <v>0</v>
      </c>
      <c r="AN1263" s="7" t="s">
        <v>120</v>
      </c>
      <c r="AO1263" s="7">
        <v>1</v>
      </c>
      <c r="AP1263" s="7">
        <v>23760</v>
      </c>
      <c r="AQ1263" s="7">
        <v>11880</v>
      </c>
      <c r="AT1263" s="7" t="s">
        <v>206</v>
      </c>
      <c r="AU1263" s="7">
        <v>1906</v>
      </c>
      <c r="AV1263" s="7">
        <v>0</v>
      </c>
      <c r="AW1263" s="7">
        <v>0</v>
      </c>
      <c r="AX1263" s="7">
        <v>0</v>
      </c>
      <c r="AY1263" s="7">
        <v>0</v>
      </c>
    </row>
    <row r="1264" spans="1:51" ht="13.5" customHeight="1" x14ac:dyDescent="0.25">
      <c r="A1264" s="7" t="s">
        <v>2725</v>
      </c>
      <c r="B1264" s="8"/>
      <c r="C1264" s="8"/>
      <c r="D1264" s="7" t="s">
        <v>91</v>
      </c>
      <c r="E1264" s="7" t="s">
        <v>157</v>
      </c>
      <c r="F1264" s="8"/>
      <c r="G1264" s="8"/>
      <c r="H1264" s="8"/>
      <c r="I1264" s="8"/>
      <c r="J1264" s="8"/>
      <c r="K1264" s="8"/>
      <c r="L1264" s="8"/>
      <c r="M1264" s="8"/>
      <c r="N1264" s="7">
        <v>6</v>
      </c>
      <c r="O1264" s="7" t="s">
        <v>146</v>
      </c>
      <c r="P1264" s="7">
        <v>1</v>
      </c>
      <c r="Q1264" s="7" t="s">
        <v>2726</v>
      </c>
      <c r="R1264" s="7">
        <v>3240</v>
      </c>
      <c r="S1264" s="7" t="s">
        <v>94</v>
      </c>
      <c r="T1264" s="7" t="s">
        <v>1406</v>
      </c>
      <c r="AE1264" s="7">
        <v>0</v>
      </c>
      <c r="AF1264" s="7">
        <v>0</v>
      </c>
      <c r="AG1264" s="7">
        <v>0</v>
      </c>
      <c r="AH1264" s="7">
        <v>0</v>
      </c>
      <c r="AI1264" s="7">
        <v>0</v>
      </c>
      <c r="AJ1264" s="7">
        <v>0</v>
      </c>
      <c r="AK1264" s="7">
        <v>1</v>
      </c>
      <c r="AL1264" s="7">
        <v>0</v>
      </c>
      <c r="AM1264" s="7">
        <v>0</v>
      </c>
      <c r="AN1264" s="7" t="s">
        <v>91</v>
      </c>
      <c r="AO1264" s="7">
        <v>1</v>
      </c>
      <c r="AP1264" s="7">
        <v>6480</v>
      </c>
      <c r="AQ1264" s="7">
        <v>3240</v>
      </c>
      <c r="AT1264" s="7" t="s">
        <v>206</v>
      </c>
      <c r="AU1264" s="7">
        <v>1907</v>
      </c>
      <c r="AV1264" s="7">
        <v>0</v>
      </c>
      <c r="AW1264" s="7">
        <v>0</v>
      </c>
      <c r="AX1264" s="7">
        <v>0</v>
      </c>
      <c r="AY1264" s="7">
        <v>0</v>
      </c>
    </row>
    <row r="1265" spans="1:51" ht="13.5" customHeight="1" x14ac:dyDescent="0.25">
      <c r="A1265" s="7" t="s">
        <v>2727</v>
      </c>
      <c r="B1265" s="8"/>
      <c r="C1265" s="8"/>
      <c r="D1265" s="7" t="s">
        <v>91</v>
      </c>
      <c r="E1265" s="7" t="s">
        <v>129</v>
      </c>
      <c r="F1265" s="8"/>
      <c r="G1265" s="8"/>
      <c r="H1265" s="8"/>
      <c r="I1265" s="8"/>
      <c r="J1265" s="8"/>
      <c r="K1265" s="8"/>
      <c r="L1265" s="8"/>
      <c r="M1265" s="8"/>
      <c r="N1265" s="7">
        <v>7</v>
      </c>
      <c r="O1265" s="7" t="s">
        <v>146</v>
      </c>
      <c r="P1265" s="7">
        <v>3</v>
      </c>
      <c r="Q1265" s="7" t="s">
        <v>2728</v>
      </c>
      <c r="R1265" s="7">
        <v>12300</v>
      </c>
      <c r="S1265" s="7" t="s">
        <v>94</v>
      </c>
      <c r="T1265" s="7" t="s">
        <v>1406</v>
      </c>
      <c r="AE1265" s="7">
        <v>0</v>
      </c>
      <c r="AF1265" s="7">
        <v>0</v>
      </c>
      <c r="AG1265" s="7">
        <v>0</v>
      </c>
      <c r="AH1265" s="7">
        <v>0</v>
      </c>
      <c r="AI1265" s="7">
        <v>0</v>
      </c>
      <c r="AJ1265" s="7">
        <v>1</v>
      </c>
      <c r="AK1265" s="7">
        <v>0</v>
      </c>
      <c r="AL1265" s="7">
        <v>0</v>
      </c>
      <c r="AM1265" s="7">
        <v>0</v>
      </c>
      <c r="AN1265" s="7" t="s">
        <v>91</v>
      </c>
      <c r="AO1265" s="7">
        <v>3</v>
      </c>
      <c r="AP1265" s="7">
        <v>24600</v>
      </c>
      <c r="AQ1265" s="7">
        <v>12300</v>
      </c>
      <c r="AT1265" s="7" t="s">
        <v>206</v>
      </c>
      <c r="AU1265" s="7">
        <v>1908</v>
      </c>
      <c r="AV1265" s="7">
        <v>0</v>
      </c>
      <c r="AW1265" s="7">
        <v>0</v>
      </c>
      <c r="AX1265" s="7">
        <v>0</v>
      </c>
      <c r="AY1265" s="7">
        <v>0</v>
      </c>
    </row>
    <row r="1266" spans="1:51" ht="13.5" customHeight="1" x14ac:dyDescent="0.25">
      <c r="A1266" s="7" t="s">
        <v>2729</v>
      </c>
      <c r="B1266" s="8"/>
      <c r="C1266" s="8"/>
      <c r="D1266" s="7" t="s">
        <v>91</v>
      </c>
      <c r="E1266" s="7" t="s">
        <v>116</v>
      </c>
      <c r="F1266" s="8"/>
      <c r="G1266" s="8"/>
      <c r="H1266" s="8"/>
      <c r="I1266" s="8"/>
      <c r="J1266" s="8"/>
      <c r="K1266" s="8"/>
      <c r="L1266" s="8"/>
      <c r="M1266" s="8"/>
      <c r="N1266" s="7">
        <v>10</v>
      </c>
      <c r="O1266" s="7" t="s">
        <v>146</v>
      </c>
      <c r="P1266" s="7">
        <v>5</v>
      </c>
      <c r="Q1266" s="7" t="s">
        <v>2730</v>
      </c>
      <c r="R1266" s="7">
        <v>75000</v>
      </c>
      <c r="S1266" s="7" t="s">
        <v>94</v>
      </c>
      <c r="T1266" s="7" t="s">
        <v>1406</v>
      </c>
      <c r="AE1266" s="7">
        <v>0</v>
      </c>
      <c r="AF1266" s="7">
        <v>0</v>
      </c>
      <c r="AG1266" s="7">
        <v>1</v>
      </c>
      <c r="AH1266" s="7">
        <v>0</v>
      </c>
      <c r="AI1266" s="7">
        <v>0</v>
      </c>
      <c r="AJ1266" s="7">
        <v>0</v>
      </c>
      <c r="AK1266" s="7">
        <v>0</v>
      </c>
      <c r="AL1266" s="7">
        <v>0</v>
      </c>
      <c r="AM1266" s="7">
        <v>0</v>
      </c>
      <c r="AN1266" s="7" t="s">
        <v>91</v>
      </c>
      <c r="AO1266" s="7">
        <v>5</v>
      </c>
      <c r="AP1266" s="7">
        <v>150000</v>
      </c>
      <c r="AQ1266" s="7">
        <v>75000</v>
      </c>
      <c r="AT1266" s="7" t="s">
        <v>206</v>
      </c>
      <c r="AU1266" s="7">
        <v>1909</v>
      </c>
      <c r="AV1266" s="7">
        <v>0</v>
      </c>
      <c r="AW1266" s="7">
        <v>0</v>
      </c>
      <c r="AX1266" s="7">
        <v>0</v>
      </c>
      <c r="AY1266" s="7">
        <v>0</v>
      </c>
    </row>
    <row r="1267" spans="1:51" ht="13.5" customHeight="1" x14ac:dyDescent="0.25">
      <c r="A1267" s="7" t="s">
        <v>2731</v>
      </c>
      <c r="B1267" s="8"/>
      <c r="C1267" s="8"/>
      <c r="D1267" s="7" t="s">
        <v>83</v>
      </c>
      <c r="E1267" s="7" t="s">
        <v>157</v>
      </c>
      <c r="F1267" s="8"/>
      <c r="G1267" s="8"/>
      <c r="H1267" s="8"/>
      <c r="I1267" s="8"/>
      <c r="J1267" s="8"/>
      <c r="K1267" s="8"/>
      <c r="L1267" s="8"/>
      <c r="M1267" s="8"/>
      <c r="N1267" s="7">
        <v>3</v>
      </c>
      <c r="O1267" s="7" t="s">
        <v>146</v>
      </c>
      <c r="P1267" s="7">
        <v>3</v>
      </c>
      <c r="Q1267" s="7" t="s">
        <v>2732</v>
      </c>
      <c r="R1267" s="7">
        <v>3000</v>
      </c>
      <c r="S1267" s="7" t="s">
        <v>94</v>
      </c>
      <c r="T1267" s="7" t="s">
        <v>1406</v>
      </c>
      <c r="AE1267" s="7">
        <v>0</v>
      </c>
      <c r="AF1267" s="7">
        <v>0</v>
      </c>
      <c r="AG1267" s="7">
        <v>0</v>
      </c>
      <c r="AH1267" s="7">
        <v>0</v>
      </c>
      <c r="AI1267" s="7">
        <v>0</v>
      </c>
      <c r="AJ1267" s="7">
        <v>0</v>
      </c>
      <c r="AK1267" s="7">
        <v>1</v>
      </c>
      <c r="AL1267" s="7">
        <v>0</v>
      </c>
      <c r="AM1267" s="7">
        <v>0</v>
      </c>
      <c r="AN1267" s="7" t="s">
        <v>83</v>
      </c>
      <c r="AO1267" s="7">
        <v>3</v>
      </c>
      <c r="AP1267" s="7">
        <v>6000</v>
      </c>
      <c r="AQ1267" s="7">
        <v>3000</v>
      </c>
      <c r="AT1267" s="7" t="s">
        <v>206</v>
      </c>
      <c r="AU1267" s="7">
        <v>1910</v>
      </c>
      <c r="AV1267" s="7">
        <v>0</v>
      </c>
      <c r="AW1267" s="7">
        <v>0</v>
      </c>
      <c r="AX1267" s="7">
        <v>0</v>
      </c>
      <c r="AY1267" s="7">
        <v>0</v>
      </c>
    </row>
    <row r="1268" spans="1:51" ht="13.5" customHeight="1" x14ac:dyDescent="0.25">
      <c r="A1268" s="7" t="s">
        <v>2733</v>
      </c>
      <c r="B1268" s="8"/>
      <c r="C1268" s="8"/>
      <c r="D1268" s="7" t="s">
        <v>83</v>
      </c>
      <c r="E1268" s="7" t="s">
        <v>92</v>
      </c>
      <c r="F1268" s="8"/>
      <c r="G1268" s="8"/>
      <c r="H1268" s="8"/>
      <c r="I1268" s="8"/>
      <c r="J1268" s="8"/>
      <c r="K1268" s="8"/>
      <c r="L1268" s="8"/>
      <c r="M1268" s="8"/>
      <c r="N1268" s="7">
        <v>1</v>
      </c>
      <c r="O1268" s="7" t="s">
        <v>146</v>
      </c>
      <c r="P1268" s="7">
        <v>2</v>
      </c>
      <c r="Q1268" s="7" t="s">
        <v>2734</v>
      </c>
      <c r="R1268" s="7">
        <v>2500</v>
      </c>
      <c r="S1268" s="7" t="s">
        <v>94</v>
      </c>
      <c r="T1268" s="7" t="s">
        <v>1406</v>
      </c>
      <c r="AE1268" s="7">
        <v>0</v>
      </c>
      <c r="AF1268" s="7">
        <v>0</v>
      </c>
      <c r="AG1268" s="7">
        <v>0</v>
      </c>
      <c r="AH1268" s="7">
        <v>0</v>
      </c>
      <c r="AI1268" s="7">
        <v>0</v>
      </c>
      <c r="AJ1268" s="7">
        <v>0</v>
      </c>
      <c r="AK1268" s="7">
        <v>0</v>
      </c>
      <c r="AL1268" s="7">
        <v>0</v>
      </c>
      <c r="AM1268" s="7">
        <v>1</v>
      </c>
      <c r="AN1268" s="7" t="s">
        <v>83</v>
      </c>
      <c r="AO1268" s="7">
        <v>2</v>
      </c>
      <c r="AP1268" s="7">
        <v>5000</v>
      </c>
      <c r="AQ1268" s="7">
        <v>2500</v>
      </c>
      <c r="AT1268" s="7" t="s">
        <v>206</v>
      </c>
      <c r="AU1268" s="7">
        <v>1911</v>
      </c>
      <c r="AV1268" s="7">
        <v>0</v>
      </c>
      <c r="AW1268" s="7">
        <v>0</v>
      </c>
      <c r="AX1268" s="7">
        <v>0</v>
      </c>
      <c r="AY1268" s="7">
        <v>0</v>
      </c>
    </row>
    <row r="1269" spans="1:51" ht="13.5" customHeight="1" x14ac:dyDescent="0.25">
      <c r="A1269" s="7" t="s">
        <v>2735</v>
      </c>
      <c r="B1269" s="8"/>
      <c r="C1269" s="8"/>
      <c r="D1269" s="7" t="s">
        <v>120</v>
      </c>
      <c r="E1269" s="7" t="s">
        <v>116</v>
      </c>
      <c r="F1269" s="8"/>
      <c r="G1269" s="8"/>
      <c r="H1269" s="8"/>
      <c r="I1269" s="8"/>
      <c r="J1269" s="8"/>
      <c r="K1269" s="8"/>
      <c r="L1269" s="8"/>
      <c r="M1269" s="8"/>
      <c r="N1269" s="7">
        <v>15</v>
      </c>
      <c r="O1269" s="7" t="s">
        <v>146</v>
      </c>
      <c r="P1269" s="7">
        <v>1</v>
      </c>
      <c r="Q1269" s="7" t="s">
        <v>2736</v>
      </c>
      <c r="R1269" s="7">
        <v>8000</v>
      </c>
      <c r="S1269" s="7" t="s">
        <v>94</v>
      </c>
      <c r="T1269" s="7" t="s">
        <v>1406</v>
      </c>
      <c r="AE1269" s="7">
        <v>0</v>
      </c>
      <c r="AF1269" s="7">
        <v>0</v>
      </c>
      <c r="AG1269" s="7">
        <v>1</v>
      </c>
      <c r="AH1269" s="7">
        <v>0</v>
      </c>
      <c r="AI1269" s="7">
        <v>0</v>
      </c>
      <c r="AJ1269" s="7">
        <v>0</v>
      </c>
      <c r="AK1269" s="7">
        <v>0</v>
      </c>
      <c r="AL1269" s="7">
        <v>0</v>
      </c>
      <c r="AM1269" s="7">
        <v>0</v>
      </c>
      <c r="AN1269" s="7" t="s">
        <v>120</v>
      </c>
      <c r="AO1269" s="7">
        <v>1</v>
      </c>
      <c r="AP1269" s="7">
        <v>16000</v>
      </c>
      <c r="AQ1269" s="7">
        <v>8000</v>
      </c>
      <c r="AT1269" s="7" t="s">
        <v>206</v>
      </c>
      <c r="AU1269" s="7">
        <v>1912</v>
      </c>
      <c r="AV1269" s="7">
        <v>0</v>
      </c>
      <c r="AW1269" s="7">
        <v>0</v>
      </c>
      <c r="AX1269" s="7">
        <v>0</v>
      </c>
      <c r="AY1269" s="7">
        <v>0</v>
      </c>
    </row>
    <row r="1270" spans="1:51" ht="13.5" customHeight="1" x14ac:dyDescent="0.25">
      <c r="A1270" s="7" t="s">
        <v>2737</v>
      </c>
      <c r="B1270" s="8"/>
      <c r="C1270" s="8"/>
      <c r="D1270" s="7" t="s">
        <v>120</v>
      </c>
      <c r="E1270" s="7" t="s">
        <v>129</v>
      </c>
      <c r="F1270" s="8"/>
      <c r="G1270" s="8"/>
      <c r="H1270" s="8"/>
      <c r="I1270" s="8"/>
      <c r="J1270" s="8"/>
      <c r="K1270" s="8"/>
      <c r="L1270" s="8"/>
      <c r="M1270" s="8"/>
      <c r="N1270" s="7">
        <v>9</v>
      </c>
      <c r="O1270" s="7" t="s">
        <v>146</v>
      </c>
      <c r="P1270" s="7">
        <v>1</v>
      </c>
      <c r="Q1270" s="7" t="s">
        <v>2738</v>
      </c>
      <c r="R1270" s="7">
        <v>42000</v>
      </c>
      <c r="S1270" s="7" t="s">
        <v>94</v>
      </c>
      <c r="T1270" s="7" t="s">
        <v>1406</v>
      </c>
      <c r="AE1270" s="7">
        <v>0</v>
      </c>
      <c r="AF1270" s="7">
        <v>0</v>
      </c>
      <c r="AG1270" s="7">
        <v>0</v>
      </c>
      <c r="AH1270" s="7">
        <v>0</v>
      </c>
      <c r="AI1270" s="7">
        <v>0</v>
      </c>
      <c r="AJ1270" s="7">
        <v>1</v>
      </c>
      <c r="AK1270" s="7">
        <v>0</v>
      </c>
      <c r="AL1270" s="7">
        <v>0</v>
      </c>
      <c r="AM1270" s="7">
        <v>0</v>
      </c>
      <c r="AN1270" s="7" t="s">
        <v>120</v>
      </c>
      <c r="AO1270" s="7">
        <v>1</v>
      </c>
      <c r="AP1270" s="7">
        <v>84000</v>
      </c>
      <c r="AQ1270" s="7">
        <v>42000</v>
      </c>
      <c r="AT1270" s="7" t="s">
        <v>206</v>
      </c>
      <c r="AU1270" s="7">
        <v>1913</v>
      </c>
      <c r="AV1270" s="7">
        <v>0</v>
      </c>
      <c r="AW1270" s="7">
        <v>0</v>
      </c>
      <c r="AX1270" s="7">
        <v>0</v>
      </c>
      <c r="AY1270" s="7">
        <v>0</v>
      </c>
    </row>
    <row r="1271" spans="1:51" ht="13.5" customHeight="1" x14ac:dyDescent="0.25">
      <c r="A1271" s="7" t="s">
        <v>2739</v>
      </c>
      <c r="B1271" s="8"/>
      <c r="C1271" s="8"/>
      <c r="D1271" s="7" t="s">
        <v>83</v>
      </c>
      <c r="E1271" s="7" t="s">
        <v>214</v>
      </c>
      <c r="F1271" s="8"/>
      <c r="G1271" s="8"/>
      <c r="H1271" s="8"/>
      <c r="I1271" s="8"/>
      <c r="J1271" s="8"/>
      <c r="K1271" s="8"/>
      <c r="L1271" s="8"/>
      <c r="M1271" s="8"/>
      <c r="N1271" s="7">
        <v>1</v>
      </c>
      <c r="O1271" s="7" t="s">
        <v>146</v>
      </c>
      <c r="P1271" s="7" t="s">
        <v>107</v>
      </c>
      <c r="Q1271" s="7" t="s">
        <v>2713</v>
      </c>
      <c r="R1271" s="7">
        <v>900</v>
      </c>
      <c r="S1271" s="7" t="s">
        <v>94</v>
      </c>
      <c r="T1271" s="7" t="s">
        <v>1406</v>
      </c>
      <c r="AE1271" s="7">
        <v>0</v>
      </c>
      <c r="AF1271" s="7">
        <v>0</v>
      </c>
      <c r="AG1271" s="7">
        <v>0</v>
      </c>
      <c r="AH1271" s="7">
        <v>0</v>
      </c>
      <c r="AI1271" s="7">
        <v>0</v>
      </c>
      <c r="AJ1271" s="7">
        <v>0</v>
      </c>
      <c r="AK1271" s="7">
        <v>0</v>
      </c>
      <c r="AL1271" s="7">
        <v>0</v>
      </c>
      <c r="AM1271" s="7">
        <v>0</v>
      </c>
      <c r="AN1271" s="7" t="s">
        <v>83</v>
      </c>
      <c r="AO1271" s="7">
        <v>0</v>
      </c>
      <c r="AP1271" s="7">
        <v>1800</v>
      </c>
      <c r="AQ1271" s="7">
        <v>900</v>
      </c>
      <c r="AT1271" s="7" t="s">
        <v>206</v>
      </c>
      <c r="AU1271" s="7">
        <v>1914</v>
      </c>
      <c r="AV1271" s="7">
        <v>0</v>
      </c>
      <c r="AW1271" s="7">
        <v>0</v>
      </c>
      <c r="AX1271" s="7">
        <v>1</v>
      </c>
      <c r="AY1271" s="7">
        <v>0</v>
      </c>
    </row>
    <row r="1272" spans="1:51" ht="13.5" customHeight="1" x14ac:dyDescent="0.25">
      <c r="A1272" s="7" t="s">
        <v>2740</v>
      </c>
      <c r="B1272" s="8"/>
      <c r="C1272" s="8"/>
      <c r="D1272" s="7" t="s">
        <v>120</v>
      </c>
      <c r="E1272" s="7" t="s">
        <v>265</v>
      </c>
      <c r="F1272" s="8"/>
      <c r="G1272" s="8"/>
      <c r="H1272" s="8"/>
      <c r="I1272" s="8"/>
      <c r="J1272" s="8"/>
      <c r="K1272" s="8"/>
      <c r="L1272" s="8"/>
      <c r="M1272" s="8"/>
      <c r="N1272" s="7">
        <v>13</v>
      </c>
      <c r="O1272" s="7" t="s">
        <v>146</v>
      </c>
      <c r="P1272" s="7">
        <v>3</v>
      </c>
      <c r="Q1272" s="7" t="s">
        <v>2741</v>
      </c>
      <c r="R1272" s="7">
        <v>62500</v>
      </c>
      <c r="S1272" s="7" t="s">
        <v>94</v>
      </c>
      <c r="T1272" s="7" t="s">
        <v>1406</v>
      </c>
      <c r="AE1272" s="7">
        <v>0</v>
      </c>
      <c r="AF1272" s="7">
        <v>0</v>
      </c>
      <c r="AG1272" s="7">
        <v>0</v>
      </c>
      <c r="AH1272" s="7">
        <v>0</v>
      </c>
      <c r="AI1272" s="7">
        <v>0</v>
      </c>
      <c r="AJ1272" s="7">
        <v>0</v>
      </c>
      <c r="AK1272" s="7">
        <v>0</v>
      </c>
      <c r="AL1272" s="7">
        <v>0</v>
      </c>
      <c r="AM1272" s="7">
        <v>0</v>
      </c>
      <c r="AN1272" s="7" t="s">
        <v>120</v>
      </c>
      <c r="AO1272" s="7">
        <v>3</v>
      </c>
      <c r="AP1272" s="7">
        <v>125000</v>
      </c>
      <c r="AQ1272" s="7">
        <v>62500</v>
      </c>
      <c r="AT1272" s="7" t="s">
        <v>206</v>
      </c>
      <c r="AU1272" s="7">
        <v>1915</v>
      </c>
      <c r="AV1272" s="7">
        <v>0</v>
      </c>
      <c r="AW1272" s="7">
        <v>0</v>
      </c>
      <c r="AX1272" s="7">
        <v>0</v>
      </c>
      <c r="AY1272" s="7">
        <v>0</v>
      </c>
    </row>
    <row r="1273" spans="1:51" ht="13.5" customHeight="1" x14ac:dyDescent="0.25">
      <c r="A1273" s="7" t="s">
        <v>2742</v>
      </c>
      <c r="B1273" s="8"/>
      <c r="C1273" s="8"/>
      <c r="D1273" s="7" t="s">
        <v>91</v>
      </c>
      <c r="E1273" s="7" t="s">
        <v>265</v>
      </c>
      <c r="F1273" s="8"/>
      <c r="G1273" s="8"/>
      <c r="H1273" s="8"/>
      <c r="I1273" s="8"/>
      <c r="J1273" s="8"/>
      <c r="K1273" s="8"/>
      <c r="L1273" s="8"/>
      <c r="M1273" s="8"/>
      <c r="N1273" s="7">
        <v>5</v>
      </c>
      <c r="O1273" s="7" t="s">
        <v>146</v>
      </c>
      <c r="P1273" s="7">
        <v>3</v>
      </c>
      <c r="Q1273" s="7" t="s">
        <v>2743</v>
      </c>
      <c r="R1273" s="7">
        <v>18000</v>
      </c>
      <c r="S1273" s="7" t="s">
        <v>94</v>
      </c>
      <c r="T1273" s="7" t="s">
        <v>1406</v>
      </c>
      <c r="AE1273" s="7">
        <v>0</v>
      </c>
      <c r="AF1273" s="7">
        <v>0</v>
      </c>
      <c r="AG1273" s="7">
        <v>0</v>
      </c>
      <c r="AH1273" s="7">
        <v>0</v>
      </c>
      <c r="AI1273" s="7">
        <v>0</v>
      </c>
      <c r="AJ1273" s="7">
        <v>0</v>
      </c>
      <c r="AK1273" s="7">
        <v>0</v>
      </c>
      <c r="AL1273" s="7">
        <v>0</v>
      </c>
      <c r="AM1273" s="7">
        <v>0</v>
      </c>
      <c r="AN1273" s="7" t="s">
        <v>91</v>
      </c>
      <c r="AO1273" s="7">
        <v>3</v>
      </c>
      <c r="AP1273" s="7">
        <v>36000</v>
      </c>
      <c r="AQ1273" s="7">
        <v>18000</v>
      </c>
      <c r="AT1273" s="7" t="s">
        <v>206</v>
      </c>
      <c r="AU1273" s="7">
        <v>1916</v>
      </c>
      <c r="AV1273" s="7">
        <v>0</v>
      </c>
      <c r="AW1273" s="7">
        <v>0</v>
      </c>
      <c r="AX1273" s="7">
        <v>0</v>
      </c>
      <c r="AY1273" s="7">
        <v>0</v>
      </c>
    </row>
    <row r="1274" spans="1:51" ht="13.5" customHeight="1" x14ac:dyDescent="0.25">
      <c r="A1274" s="7" t="s">
        <v>2744</v>
      </c>
      <c r="B1274" s="8"/>
      <c r="C1274" s="8"/>
      <c r="D1274" s="7" t="s">
        <v>83</v>
      </c>
      <c r="E1274" s="7" t="s">
        <v>99</v>
      </c>
      <c r="F1274" s="8"/>
      <c r="G1274" s="8"/>
      <c r="H1274" s="8"/>
      <c r="I1274" s="8"/>
      <c r="J1274" s="8"/>
      <c r="K1274" s="8"/>
      <c r="L1274" s="8"/>
      <c r="M1274" s="8"/>
      <c r="N1274" s="7">
        <v>4</v>
      </c>
      <c r="O1274" s="7" t="s">
        <v>146</v>
      </c>
      <c r="P1274" s="7">
        <v>3</v>
      </c>
      <c r="Q1274" s="7" t="s">
        <v>2745</v>
      </c>
      <c r="R1274" s="7">
        <v>2600</v>
      </c>
      <c r="S1274" s="7" t="s">
        <v>94</v>
      </c>
      <c r="T1274" s="7" t="s">
        <v>1406</v>
      </c>
      <c r="AE1274" s="7">
        <v>0</v>
      </c>
      <c r="AF1274" s="7">
        <v>0</v>
      </c>
      <c r="AG1274" s="7">
        <v>0</v>
      </c>
      <c r="AH1274" s="7">
        <v>0</v>
      </c>
      <c r="AI1274" s="7">
        <v>1</v>
      </c>
      <c r="AJ1274" s="7">
        <v>0</v>
      </c>
      <c r="AK1274" s="7">
        <v>0</v>
      </c>
      <c r="AL1274" s="7">
        <v>0</v>
      </c>
      <c r="AM1274" s="7">
        <v>0</v>
      </c>
      <c r="AN1274" s="7" t="s">
        <v>83</v>
      </c>
      <c r="AO1274" s="7">
        <v>3</v>
      </c>
      <c r="AP1274" s="7">
        <v>5200</v>
      </c>
      <c r="AQ1274" s="7">
        <v>2600</v>
      </c>
      <c r="AT1274" s="7" t="s">
        <v>206</v>
      </c>
      <c r="AU1274" s="7">
        <v>1917</v>
      </c>
      <c r="AV1274" s="7">
        <v>0</v>
      </c>
      <c r="AW1274" s="7">
        <v>0</v>
      </c>
      <c r="AX1274" s="7">
        <v>0</v>
      </c>
      <c r="AY1274" s="7">
        <v>0</v>
      </c>
    </row>
    <row r="1275" spans="1:51" ht="13.5" customHeight="1" x14ac:dyDescent="0.25">
      <c r="A1275" s="7" t="s">
        <v>2746</v>
      </c>
      <c r="B1275" s="8"/>
      <c r="C1275" s="8"/>
      <c r="D1275" s="7" t="s">
        <v>120</v>
      </c>
      <c r="E1275" s="7" t="s">
        <v>265</v>
      </c>
      <c r="F1275" s="8"/>
      <c r="G1275" s="8"/>
      <c r="H1275" s="8"/>
      <c r="I1275" s="8"/>
      <c r="J1275" s="8"/>
      <c r="K1275" s="8"/>
      <c r="L1275" s="8"/>
      <c r="M1275" s="8"/>
      <c r="N1275" s="7">
        <v>13</v>
      </c>
      <c r="O1275" s="7" t="s">
        <v>146</v>
      </c>
      <c r="P1275" s="7">
        <v>3</v>
      </c>
      <c r="Q1275" s="7" t="s">
        <v>2747</v>
      </c>
      <c r="R1275" s="7">
        <v>62500</v>
      </c>
      <c r="S1275" s="7" t="s">
        <v>94</v>
      </c>
      <c r="T1275" s="7" t="s">
        <v>1406</v>
      </c>
      <c r="AE1275" s="7">
        <v>0</v>
      </c>
      <c r="AF1275" s="7">
        <v>0</v>
      </c>
      <c r="AG1275" s="7">
        <v>0</v>
      </c>
      <c r="AH1275" s="7">
        <v>0</v>
      </c>
      <c r="AI1275" s="7">
        <v>0</v>
      </c>
      <c r="AJ1275" s="7">
        <v>0</v>
      </c>
      <c r="AK1275" s="7">
        <v>0</v>
      </c>
      <c r="AL1275" s="7">
        <v>0</v>
      </c>
      <c r="AM1275" s="7">
        <v>0</v>
      </c>
      <c r="AN1275" s="7" t="s">
        <v>120</v>
      </c>
      <c r="AO1275" s="7">
        <v>3</v>
      </c>
      <c r="AP1275" s="7">
        <v>125000</v>
      </c>
      <c r="AQ1275" s="7">
        <v>62500</v>
      </c>
      <c r="AT1275" s="7" t="s">
        <v>206</v>
      </c>
      <c r="AU1275" s="7">
        <v>1918</v>
      </c>
      <c r="AV1275" s="7">
        <v>0</v>
      </c>
      <c r="AW1275" s="7">
        <v>0</v>
      </c>
      <c r="AX1275" s="7">
        <v>0</v>
      </c>
      <c r="AY1275" s="7">
        <v>0</v>
      </c>
    </row>
    <row r="1276" spans="1:51" ht="13.5" customHeight="1" x14ac:dyDescent="0.25">
      <c r="A1276" s="7" t="s">
        <v>2748</v>
      </c>
      <c r="B1276" s="8"/>
      <c r="C1276" s="8"/>
      <c r="D1276" s="7" t="s">
        <v>83</v>
      </c>
      <c r="E1276" s="7" t="s">
        <v>84</v>
      </c>
      <c r="F1276" s="8"/>
      <c r="G1276" s="8"/>
      <c r="H1276" s="8"/>
      <c r="I1276" s="8"/>
      <c r="J1276" s="8"/>
      <c r="K1276" s="8"/>
      <c r="L1276" s="8"/>
      <c r="M1276" s="8"/>
      <c r="N1276" s="7">
        <v>1</v>
      </c>
      <c r="O1276" s="7" t="s">
        <v>146</v>
      </c>
      <c r="P1276" s="7">
        <v>4</v>
      </c>
      <c r="Q1276" s="7" t="s">
        <v>2749</v>
      </c>
      <c r="R1276" s="7">
        <v>2500</v>
      </c>
      <c r="S1276" s="7" t="s">
        <v>94</v>
      </c>
      <c r="T1276" s="7" t="s">
        <v>1406</v>
      </c>
      <c r="AE1276" s="7">
        <v>0</v>
      </c>
      <c r="AF1276" s="7">
        <v>0</v>
      </c>
      <c r="AG1276" s="7">
        <v>0</v>
      </c>
      <c r="AH1276" s="7">
        <v>0</v>
      </c>
      <c r="AI1276" s="7">
        <v>0</v>
      </c>
      <c r="AJ1276" s="7">
        <v>0</v>
      </c>
      <c r="AK1276" s="7">
        <v>0</v>
      </c>
      <c r="AL1276" s="7">
        <v>1</v>
      </c>
      <c r="AM1276" s="7">
        <v>0</v>
      </c>
      <c r="AN1276" s="7" t="s">
        <v>83</v>
      </c>
      <c r="AO1276" s="7">
        <v>4</v>
      </c>
      <c r="AP1276" s="7">
        <v>5000</v>
      </c>
      <c r="AQ1276" s="7">
        <v>2500</v>
      </c>
      <c r="AT1276" s="7" t="s">
        <v>206</v>
      </c>
      <c r="AU1276" s="7">
        <v>1919</v>
      </c>
      <c r="AV1276" s="7">
        <v>0</v>
      </c>
      <c r="AW1276" s="7">
        <v>0</v>
      </c>
      <c r="AX1276" s="7">
        <v>0</v>
      </c>
      <c r="AY1276" s="7">
        <v>0</v>
      </c>
    </row>
    <row r="1277" spans="1:51" ht="13.5" customHeight="1" x14ac:dyDescent="0.25">
      <c r="A1277" s="7" t="s">
        <v>2750</v>
      </c>
      <c r="B1277" s="8"/>
      <c r="C1277" s="8"/>
      <c r="D1277" s="7" t="s">
        <v>83</v>
      </c>
      <c r="E1277" s="7" t="s">
        <v>99</v>
      </c>
      <c r="F1277" s="7" t="s">
        <v>129</v>
      </c>
      <c r="G1277" s="8"/>
      <c r="H1277" s="8"/>
      <c r="I1277" s="8"/>
      <c r="J1277" s="8"/>
      <c r="K1277" s="8"/>
      <c r="L1277" s="8"/>
      <c r="M1277" s="8"/>
      <c r="N1277" s="7">
        <v>5</v>
      </c>
      <c r="O1277" s="7" t="s">
        <v>146</v>
      </c>
      <c r="P1277" s="7">
        <v>3</v>
      </c>
      <c r="Q1277" s="7" t="s">
        <v>2751</v>
      </c>
      <c r="R1277" s="7">
        <v>13500</v>
      </c>
      <c r="S1277" s="7" t="s">
        <v>94</v>
      </c>
      <c r="T1277" s="7" t="s">
        <v>1406</v>
      </c>
      <c r="AE1277" s="7">
        <v>0</v>
      </c>
      <c r="AF1277" s="7">
        <v>0</v>
      </c>
      <c r="AG1277" s="7">
        <v>0</v>
      </c>
      <c r="AH1277" s="7">
        <v>0</v>
      </c>
      <c r="AI1277" s="7">
        <v>1</v>
      </c>
      <c r="AJ1277" s="7">
        <v>1</v>
      </c>
      <c r="AK1277" s="7">
        <v>0</v>
      </c>
      <c r="AL1277" s="7">
        <v>0</v>
      </c>
      <c r="AM1277" s="7">
        <v>0</v>
      </c>
      <c r="AN1277" s="7" t="s">
        <v>83</v>
      </c>
      <c r="AO1277" s="7">
        <v>3</v>
      </c>
      <c r="AP1277" s="7">
        <v>27000</v>
      </c>
      <c r="AQ1277" s="7">
        <v>13500</v>
      </c>
      <c r="AT1277" s="7" t="s">
        <v>206</v>
      </c>
      <c r="AU1277" s="7">
        <v>1920</v>
      </c>
      <c r="AV1277" s="7">
        <v>0</v>
      </c>
      <c r="AW1277" s="7">
        <v>0</v>
      </c>
      <c r="AX1277" s="7">
        <v>0</v>
      </c>
      <c r="AY1277" s="7">
        <v>0</v>
      </c>
    </row>
    <row r="1278" spans="1:51" ht="13.5" customHeight="1" x14ac:dyDescent="0.25">
      <c r="A1278" s="7" t="s">
        <v>2752</v>
      </c>
      <c r="B1278" s="8"/>
      <c r="C1278" s="8"/>
      <c r="D1278" s="7" t="s">
        <v>91</v>
      </c>
      <c r="E1278" s="7" t="s">
        <v>126</v>
      </c>
      <c r="F1278" s="8"/>
      <c r="G1278" s="8"/>
      <c r="H1278" s="8"/>
      <c r="I1278" s="8"/>
      <c r="J1278" s="8"/>
      <c r="K1278" s="8"/>
      <c r="L1278" s="8"/>
      <c r="M1278" s="8"/>
      <c r="N1278" s="7">
        <v>9</v>
      </c>
      <c r="O1278" s="7" t="s">
        <v>146</v>
      </c>
      <c r="P1278" s="7">
        <v>3</v>
      </c>
      <c r="Q1278" s="7" t="s">
        <v>2581</v>
      </c>
      <c r="R1278" s="7">
        <v>36750</v>
      </c>
      <c r="S1278" s="7" t="s">
        <v>94</v>
      </c>
      <c r="T1278" s="7" t="s">
        <v>1406</v>
      </c>
      <c r="AE1278" s="7">
        <v>0</v>
      </c>
      <c r="AF1278" s="7">
        <v>0</v>
      </c>
      <c r="AG1278" s="7">
        <v>0</v>
      </c>
      <c r="AH1278" s="7">
        <v>1</v>
      </c>
      <c r="AI1278" s="7">
        <v>0</v>
      </c>
      <c r="AJ1278" s="7">
        <v>0</v>
      </c>
      <c r="AK1278" s="7">
        <v>0</v>
      </c>
      <c r="AL1278" s="7">
        <v>0</v>
      </c>
      <c r="AM1278" s="7">
        <v>0</v>
      </c>
      <c r="AN1278" s="7" t="s">
        <v>91</v>
      </c>
      <c r="AO1278" s="7">
        <v>3</v>
      </c>
      <c r="AP1278" s="7">
        <v>73500</v>
      </c>
      <c r="AQ1278" s="7">
        <v>36750</v>
      </c>
      <c r="AT1278" s="7" t="s">
        <v>206</v>
      </c>
      <c r="AU1278" s="7">
        <v>1921</v>
      </c>
      <c r="AV1278" s="7">
        <v>0</v>
      </c>
      <c r="AW1278" s="7">
        <v>0</v>
      </c>
      <c r="AX1278" s="7">
        <v>0</v>
      </c>
      <c r="AY1278" s="7">
        <v>0</v>
      </c>
    </row>
    <row r="1279" spans="1:51" ht="13.5" customHeight="1" x14ac:dyDescent="0.25">
      <c r="A1279" s="7" t="s">
        <v>2753</v>
      </c>
      <c r="B1279" s="8"/>
      <c r="C1279" s="8"/>
      <c r="D1279" s="7" t="s">
        <v>83</v>
      </c>
      <c r="E1279" s="7" t="s">
        <v>92</v>
      </c>
      <c r="F1279" s="8"/>
      <c r="G1279" s="8"/>
      <c r="H1279" s="8"/>
      <c r="I1279" s="8"/>
      <c r="J1279" s="8"/>
      <c r="K1279" s="8"/>
      <c r="L1279" s="8"/>
      <c r="M1279" s="8"/>
      <c r="N1279" s="7">
        <v>5</v>
      </c>
      <c r="O1279" s="7" t="s">
        <v>146</v>
      </c>
      <c r="P1279" s="7">
        <v>3</v>
      </c>
      <c r="Q1279" s="7" t="s">
        <v>2754</v>
      </c>
      <c r="R1279" s="7">
        <v>4250</v>
      </c>
      <c r="S1279" s="7" t="s">
        <v>94</v>
      </c>
      <c r="T1279" s="7" t="s">
        <v>1406</v>
      </c>
      <c r="AE1279" s="7">
        <v>0</v>
      </c>
      <c r="AF1279" s="7">
        <v>0</v>
      </c>
      <c r="AG1279" s="7">
        <v>0</v>
      </c>
      <c r="AH1279" s="7">
        <v>0</v>
      </c>
      <c r="AI1279" s="7">
        <v>0</v>
      </c>
      <c r="AJ1279" s="7">
        <v>0</v>
      </c>
      <c r="AK1279" s="7">
        <v>0</v>
      </c>
      <c r="AL1279" s="7">
        <v>0</v>
      </c>
      <c r="AM1279" s="7">
        <v>1</v>
      </c>
      <c r="AN1279" s="7" t="s">
        <v>83</v>
      </c>
      <c r="AO1279" s="7">
        <v>3</v>
      </c>
      <c r="AP1279" s="7">
        <v>8500</v>
      </c>
      <c r="AQ1279" s="7">
        <v>4250</v>
      </c>
      <c r="AT1279" s="7" t="s">
        <v>206</v>
      </c>
      <c r="AU1279" s="7">
        <v>1922</v>
      </c>
      <c r="AV1279" s="7">
        <v>0</v>
      </c>
      <c r="AW1279" s="7">
        <v>0</v>
      </c>
      <c r="AX1279" s="7">
        <v>0</v>
      </c>
      <c r="AY1279" s="7">
        <v>0</v>
      </c>
    </row>
    <row r="1280" spans="1:51" ht="13.5" customHeight="1" x14ac:dyDescent="0.25">
      <c r="A1280" s="7" t="s">
        <v>2755</v>
      </c>
      <c r="B1280" s="8"/>
      <c r="C1280" s="8"/>
      <c r="D1280" s="7" t="s">
        <v>83</v>
      </c>
      <c r="E1280" s="7" t="s">
        <v>92</v>
      </c>
      <c r="F1280" s="8"/>
      <c r="G1280" s="8"/>
      <c r="H1280" s="8"/>
      <c r="I1280" s="8"/>
      <c r="J1280" s="8"/>
      <c r="K1280" s="8"/>
      <c r="L1280" s="8"/>
      <c r="M1280" s="8"/>
      <c r="N1280" s="7">
        <v>5</v>
      </c>
      <c r="O1280" s="7" t="s">
        <v>146</v>
      </c>
      <c r="P1280" s="7">
        <v>3</v>
      </c>
      <c r="Q1280" s="7" t="s">
        <v>2756</v>
      </c>
      <c r="R1280" s="7">
        <v>12000</v>
      </c>
      <c r="S1280" s="7" t="s">
        <v>94</v>
      </c>
      <c r="T1280" s="7" t="s">
        <v>1406</v>
      </c>
      <c r="AE1280" s="7">
        <v>0</v>
      </c>
      <c r="AF1280" s="7">
        <v>0</v>
      </c>
      <c r="AG1280" s="7">
        <v>0</v>
      </c>
      <c r="AH1280" s="7">
        <v>0</v>
      </c>
      <c r="AI1280" s="7">
        <v>0</v>
      </c>
      <c r="AJ1280" s="7">
        <v>0</v>
      </c>
      <c r="AK1280" s="7">
        <v>0</v>
      </c>
      <c r="AL1280" s="7">
        <v>0</v>
      </c>
      <c r="AM1280" s="7">
        <v>1</v>
      </c>
      <c r="AN1280" s="7" t="s">
        <v>83</v>
      </c>
      <c r="AO1280" s="7">
        <v>3</v>
      </c>
      <c r="AP1280" s="7">
        <v>24000</v>
      </c>
      <c r="AQ1280" s="7">
        <v>12000</v>
      </c>
      <c r="AT1280" s="7" t="s">
        <v>206</v>
      </c>
      <c r="AU1280" s="7">
        <v>1923</v>
      </c>
      <c r="AV1280" s="7">
        <v>0</v>
      </c>
      <c r="AW1280" s="7">
        <v>0</v>
      </c>
      <c r="AX1280" s="7">
        <v>0</v>
      </c>
      <c r="AY1280" s="7">
        <v>0</v>
      </c>
    </row>
    <row r="1281" spans="1:51" ht="13.5" customHeight="1" x14ac:dyDescent="0.25">
      <c r="A1281" s="7" t="s">
        <v>2757</v>
      </c>
      <c r="B1281" s="8"/>
      <c r="C1281" s="8"/>
      <c r="D1281" s="7" t="s">
        <v>83</v>
      </c>
      <c r="E1281" s="7" t="s">
        <v>126</v>
      </c>
      <c r="F1281" s="8"/>
      <c r="G1281" s="8"/>
      <c r="H1281" s="8"/>
      <c r="I1281" s="8"/>
      <c r="J1281" s="8"/>
      <c r="K1281" s="8"/>
      <c r="L1281" s="8"/>
      <c r="M1281" s="8"/>
      <c r="N1281" s="7">
        <v>5</v>
      </c>
      <c r="O1281" s="7" t="s">
        <v>146</v>
      </c>
      <c r="P1281" s="7">
        <v>2</v>
      </c>
      <c r="Q1281" s="7" t="s">
        <v>2758</v>
      </c>
      <c r="R1281" s="7">
        <v>11300</v>
      </c>
      <c r="S1281" s="7" t="s">
        <v>94</v>
      </c>
      <c r="T1281" s="7" t="s">
        <v>1406</v>
      </c>
      <c r="AE1281" s="7">
        <v>0</v>
      </c>
      <c r="AF1281" s="7">
        <v>0</v>
      </c>
      <c r="AG1281" s="7">
        <v>0</v>
      </c>
      <c r="AH1281" s="7">
        <v>1</v>
      </c>
      <c r="AI1281" s="7">
        <v>0</v>
      </c>
      <c r="AJ1281" s="7">
        <v>0</v>
      </c>
      <c r="AK1281" s="7">
        <v>0</v>
      </c>
      <c r="AL1281" s="7">
        <v>0</v>
      </c>
      <c r="AM1281" s="7">
        <v>0</v>
      </c>
      <c r="AN1281" s="7" t="s">
        <v>83</v>
      </c>
      <c r="AO1281" s="7">
        <v>2</v>
      </c>
      <c r="AP1281" s="7">
        <v>22600</v>
      </c>
      <c r="AQ1281" s="7">
        <v>11300</v>
      </c>
      <c r="AT1281" s="7" t="s">
        <v>206</v>
      </c>
      <c r="AU1281" s="7">
        <v>1924</v>
      </c>
      <c r="AV1281" s="7">
        <v>0</v>
      </c>
      <c r="AW1281" s="7">
        <v>0</v>
      </c>
      <c r="AX1281" s="7">
        <v>0</v>
      </c>
      <c r="AY1281" s="7">
        <v>0</v>
      </c>
    </row>
    <row r="1282" spans="1:51" ht="13.5" customHeight="1" x14ac:dyDescent="0.25">
      <c r="A1282" s="7" t="s">
        <v>2759</v>
      </c>
      <c r="B1282" s="8"/>
      <c r="C1282" s="8"/>
      <c r="D1282" s="7" t="s">
        <v>91</v>
      </c>
      <c r="E1282" s="7" t="s">
        <v>116</v>
      </c>
      <c r="F1282" s="8"/>
      <c r="G1282" s="8"/>
      <c r="H1282" s="8"/>
      <c r="I1282" s="8"/>
      <c r="J1282" s="8"/>
      <c r="K1282" s="8"/>
      <c r="L1282" s="8"/>
      <c r="M1282" s="8"/>
      <c r="N1282" s="7">
        <v>11</v>
      </c>
      <c r="O1282" s="7" t="s">
        <v>146</v>
      </c>
      <c r="P1282" s="7">
        <v>1</v>
      </c>
      <c r="Q1282" s="7" t="s">
        <v>2760</v>
      </c>
      <c r="R1282" s="7">
        <v>15000</v>
      </c>
      <c r="S1282" s="7" t="s">
        <v>94</v>
      </c>
      <c r="T1282" s="7" t="s">
        <v>1406</v>
      </c>
      <c r="AE1282" s="7">
        <v>0</v>
      </c>
      <c r="AF1282" s="7">
        <v>0</v>
      </c>
      <c r="AG1282" s="7">
        <v>1</v>
      </c>
      <c r="AH1282" s="7">
        <v>0</v>
      </c>
      <c r="AI1282" s="7">
        <v>0</v>
      </c>
      <c r="AJ1282" s="7">
        <v>0</v>
      </c>
      <c r="AK1282" s="7">
        <v>0</v>
      </c>
      <c r="AL1282" s="7">
        <v>0</v>
      </c>
      <c r="AM1282" s="7">
        <v>0</v>
      </c>
      <c r="AN1282" s="7" t="s">
        <v>91</v>
      </c>
      <c r="AO1282" s="7">
        <v>1</v>
      </c>
      <c r="AP1282" s="7">
        <v>30000</v>
      </c>
      <c r="AQ1282" s="7">
        <v>15000</v>
      </c>
      <c r="AT1282" s="7" t="s">
        <v>206</v>
      </c>
      <c r="AU1282" s="7">
        <v>1925</v>
      </c>
      <c r="AV1282" s="7">
        <v>0</v>
      </c>
      <c r="AW1282" s="7">
        <v>0</v>
      </c>
      <c r="AX1282" s="7">
        <v>0</v>
      </c>
      <c r="AY1282" s="7">
        <v>0</v>
      </c>
    </row>
    <row r="1283" spans="1:51" ht="13.5" customHeight="1" x14ac:dyDescent="0.25">
      <c r="A1283" s="7" t="s">
        <v>2761</v>
      </c>
      <c r="B1283" s="8"/>
      <c r="C1283" s="8"/>
      <c r="D1283" s="7" t="s">
        <v>120</v>
      </c>
      <c r="E1283" s="7" t="s">
        <v>99</v>
      </c>
      <c r="F1283" s="8"/>
      <c r="G1283" s="8"/>
      <c r="H1283" s="8"/>
      <c r="I1283" s="8"/>
      <c r="J1283" s="8"/>
      <c r="K1283" s="8"/>
      <c r="L1283" s="8"/>
      <c r="M1283" s="8"/>
      <c r="N1283" s="7">
        <v>15</v>
      </c>
      <c r="O1283" s="7" t="s">
        <v>146</v>
      </c>
      <c r="P1283" s="7">
        <v>3</v>
      </c>
      <c r="Q1283" s="7" t="s">
        <v>2762</v>
      </c>
      <c r="R1283" s="7">
        <v>2500</v>
      </c>
      <c r="S1283" s="7" t="s">
        <v>94</v>
      </c>
      <c r="T1283" s="7" t="s">
        <v>1406</v>
      </c>
      <c r="AE1283" s="7">
        <v>0</v>
      </c>
      <c r="AF1283" s="7">
        <v>0</v>
      </c>
      <c r="AG1283" s="7">
        <v>0</v>
      </c>
      <c r="AH1283" s="7">
        <v>0</v>
      </c>
      <c r="AI1283" s="7">
        <v>1</v>
      </c>
      <c r="AJ1283" s="7">
        <v>0</v>
      </c>
      <c r="AK1283" s="7">
        <v>0</v>
      </c>
      <c r="AL1283" s="7">
        <v>0</v>
      </c>
      <c r="AM1283" s="7">
        <v>0</v>
      </c>
      <c r="AN1283" s="7" t="s">
        <v>120</v>
      </c>
      <c r="AO1283" s="7">
        <v>3</v>
      </c>
      <c r="AP1283" s="7">
        <v>5000</v>
      </c>
      <c r="AQ1283" s="7">
        <v>2500</v>
      </c>
      <c r="AT1283" s="7" t="s">
        <v>206</v>
      </c>
      <c r="AU1283" s="7">
        <v>1926</v>
      </c>
      <c r="AV1283" s="7">
        <v>0</v>
      </c>
      <c r="AW1283" s="7">
        <v>0</v>
      </c>
      <c r="AX1283" s="7">
        <v>0</v>
      </c>
      <c r="AY1283" s="7">
        <v>0</v>
      </c>
    </row>
    <row r="1284" spans="1:51" ht="13.5" customHeight="1" x14ac:dyDescent="0.25">
      <c r="A1284" s="7" t="s">
        <v>2763</v>
      </c>
      <c r="B1284" s="8"/>
      <c r="C1284" s="8"/>
      <c r="D1284" s="7" t="s">
        <v>91</v>
      </c>
      <c r="E1284" s="7" t="s">
        <v>99</v>
      </c>
      <c r="F1284" s="8"/>
      <c r="G1284" s="8"/>
      <c r="H1284" s="8"/>
      <c r="I1284" s="8"/>
      <c r="J1284" s="8"/>
      <c r="K1284" s="8"/>
      <c r="L1284" s="8"/>
      <c r="M1284" s="8"/>
      <c r="N1284" s="7">
        <v>7</v>
      </c>
      <c r="O1284" s="7" t="s">
        <v>146</v>
      </c>
      <c r="P1284" s="7" t="s">
        <v>107</v>
      </c>
      <c r="Q1284" s="7" t="s">
        <v>2764</v>
      </c>
      <c r="R1284" s="7">
        <v>29600</v>
      </c>
      <c r="S1284" s="7" t="s">
        <v>94</v>
      </c>
      <c r="T1284" s="7" t="s">
        <v>1406</v>
      </c>
      <c r="AE1284" s="7">
        <v>0</v>
      </c>
      <c r="AF1284" s="7">
        <v>0</v>
      </c>
      <c r="AG1284" s="7">
        <v>0</v>
      </c>
      <c r="AH1284" s="7">
        <v>0</v>
      </c>
      <c r="AI1284" s="7">
        <v>1</v>
      </c>
      <c r="AJ1284" s="7">
        <v>0</v>
      </c>
      <c r="AK1284" s="7">
        <v>0</v>
      </c>
      <c r="AL1284" s="7">
        <v>0</v>
      </c>
      <c r="AM1284" s="7">
        <v>0</v>
      </c>
      <c r="AN1284" s="7" t="s">
        <v>91</v>
      </c>
      <c r="AO1284" s="7">
        <v>0</v>
      </c>
      <c r="AP1284" s="7">
        <v>59200</v>
      </c>
      <c r="AQ1284" s="7">
        <v>29600</v>
      </c>
      <c r="AT1284" s="7" t="s">
        <v>206</v>
      </c>
      <c r="AU1284" s="7">
        <v>1927</v>
      </c>
      <c r="AV1284" s="7">
        <v>0</v>
      </c>
      <c r="AW1284" s="7">
        <v>0</v>
      </c>
      <c r="AX1284" s="7">
        <v>0</v>
      </c>
      <c r="AY1284" s="7">
        <v>0</v>
      </c>
    </row>
    <row r="1285" spans="1:51" ht="13.5" customHeight="1" x14ac:dyDescent="0.25">
      <c r="A1285" s="7" t="s">
        <v>2765</v>
      </c>
      <c r="B1285" s="8"/>
      <c r="C1285" s="8"/>
      <c r="D1285" s="7" t="s">
        <v>83</v>
      </c>
      <c r="E1285" s="7" t="s">
        <v>129</v>
      </c>
      <c r="F1285" s="8"/>
      <c r="G1285" s="8"/>
      <c r="H1285" s="8"/>
      <c r="I1285" s="8"/>
      <c r="J1285" s="8"/>
      <c r="K1285" s="8"/>
      <c r="L1285" s="8"/>
      <c r="M1285" s="8"/>
      <c r="N1285" s="7">
        <v>3</v>
      </c>
      <c r="O1285" s="7" t="s">
        <v>146</v>
      </c>
      <c r="P1285" s="7" t="s">
        <v>107</v>
      </c>
      <c r="Q1285" s="7" t="s">
        <v>636</v>
      </c>
      <c r="R1285" s="7">
        <v>15000</v>
      </c>
      <c r="S1285" s="7" t="s">
        <v>94</v>
      </c>
      <c r="T1285" s="7" t="s">
        <v>1406</v>
      </c>
      <c r="AE1285" s="7">
        <v>0</v>
      </c>
      <c r="AF1285" s="7">
        <v>0</v>
      </c>
      <c r="AG1285" s="7">
        <v>0</v>
      </c>
      <c r="AH1285" s="7">
        <v>0</v>
      </c>
      <c r="AI1285" s="7">
        <v>0</v>
      </c>
      <c r="AJ1285" s="7">
        <v>1</v>
      </c>
      <c r="AK1285" s="7">
        <v>0</v>
      </c>
      <c r="AL1285" s="7">
        <v>0</v>
      </c>
      <c r="AM1285" s="7">
        <v>0</v>
      </c>
      <c r="AN1285" s="7" t="s">
        <v>83</v>
      </c>
      <c r="AO1285" s="7">
        <v>0</v>
      </c>
      <c r="AP1285" s="7">
        <v>30000</v>
      </c>
      <c r="AQ1285" s="7">
        <v>15000</v>
      </c>
      <c r="AT1285" s="7" t="s">
        <v>206</v>
      </c>
      <c r="AU1285" s="7">
        <v>1928</v>
      </c>
      <c r="AV1285" s="7">
        <v>0</v>
      </c>
      <c r="AW1285" s="7">
        <v>0</v>
      </c>
      <c r="AX1285" s="7">
        <v>0</v>
      </c>
      <c r="AY1285" s="7">
        <v>0</v>
      </c>
    </row>
    <row r="1286" spans="1:51" ht="13.5" customHeight="1" x14ac:dyDescent="0.25">
      <c r="A1286" s="7" t="s">
        <v>2766</v>
      </c>
      <c r="B1286" s="8"/>
      <c r="C1286" s="8"/>
      <c r="D1286" s="7" t="s">
        <v>91</v>
      </c>
      <c r="E1286" s="7" t="s">
        <v>92</v>
      </c>
      <c r="F1286" s="8"/>
      <c r="G1286" s="8"/>
      <c r="H1286" s="8"/>
      <c r="I1286" s="8"/>
      <c r="J1286" s="8"/>
      <c r="K1286" s="8"/>
      <c r="L1286" s="8"/>
      <c r="M1286" s="8"/>
      <c r="N1286" s="7">
        <v>10</v>
      </c>
      <c r="O1286" s="7" t="s">
        <v>146</v>
      </c>
      <c r="P1286" s="7" t="s">
        <v>107</v>
      </c>
      <c r="Q1286" s="7" t="s">
        <v>2767</v>
      </c>
      <c r="R1286" s="7">
        <v>10000</v>
      </c>
      <c r="S1286" s="7" t="s">
        <v>94</v>
      </c>
      <c r="T1286" s="7" t="s">
        <v>1406</v>
      </c>
      <c r="AE1286" s="7">
        <v>0</v>
      </c>
      <c r="AF1286" s="7">
        <v>0</v>
      </c>
      <c r="AG1286" s="7">
        <v>0</v>
      </c>
      <c r="AH1286" s="7">
        <v>0</v>
      </c>
      <c r="AI1286" s="7">
        <v>0</v>
      </c>
      <c r="AJ1286" s="7">
        <v>0</v>
      </c>
      <c r="AK1286" s="7">
        <v>0</v>
      </c>
      <c r="AL1286" s="7">
        <v>0</v>
      </c>
      <c r="AM1286" s="7">
        <v>1</v>
      </c>
      <c r="AN1286" s="7" t="s">
        <v>91</v>
      </c>
      <c r="AO1286" s="7">
        <v>0</v>
      </c>
      <c r="AP1286" s="7">
        <v>20000</v>
      </c>
      <c r="AQ1286" s="7">
        <v>10000</v>
      </c>
      <c r="AT1286" s="7" t="s">
        <v>206</v>
      </c>
      <c r="AU1286" s="7">
        <v>1929</v>
      </c>
      <c r="AV1286" s="7">
        <v>0</v>
      </c>
      <c r="AW1286" s="7">
        <v>0</v>
      </c>
      <c r="AX1286" s="7">
        <v>0</v>
      </c>
      <c r="AY1286" s="7">
        <v>0</v>
      </c>
    </row>
    <row r="1287" spans="1:51" ht="13.5" customHeight="1" x14ac:dyDescent="0.25">
      <c r="A1287" s="7" t="s">
        <v>2768</v>
      </c>
      <c r="B1287" s="8"/>
      <c r="C1287" s="8"/>
      <c r="D1287" s="7" t="s">
        <v>83</v>
      </c>
      <c r="E1287" s="7" t="s">
        <v>99</v>
      </c>
      <c r="F1287" s="8"/>
      <c r="G1287" s="8"/>
      <c r="H1287" s="8"/>
      <c r="I1287" s="8"/>
      <c r="J1287" s="8"/>
      <c r="K1287" s="8"/>
      <c r="L1287" s="8"/>
      <c r="M1287" s="8"/>
      <c r="N1287" s="7">
        <v>5</v>
      </c>
      <c r="O1287" s="7" t="s">
        <v>146</v>
      </c>
      <c r="P1287" s="7">
        <v>1</v>
      </c>
      <c r="Q1287" s="7" t="s">
        <v>2533</v>
      </c>
      <c r="R1287" s="7">
        <v>5000</v>
      </c>
      <c r="S1287" s="7" t="s">
        <v>94</v>
      </c>
      <c r="T1287" s="7" t="s">
        <v>1406</v>
      </c>
      <c r="AE1287" s="7">
        <v>0</v>
      </c>
      <c r="AF1287" s="7">
        <v>0</v>
      </c>
      <c r="AG1287" s="7">
        <v>0</v>
      </c>
      <c r="AH1287" s="7">
        <v>0</v>
      </c>
      <c r="AI1287" s="7">
        <v>1</v>
      </c>
      <c r="AJ1287" s="7">
        <v>0</v>
      </c>
      <c r="AK1287" s="7">
        <v>0</v>
      </c>
      <c r="AL1287" s="7">
        <v>0</v>
      </c>
      <c r="AM1287" s="7">
        <v>0</v>
      </c>
      <c r="AN1287" s="7" t="s">
        <v>83</v>
      </c>
      <c r="AO1287" s="7">
        <v>1</v>
      </c>
      <c r="AP1287" s="7">
        <v>10000</v>
      </c>
      <c r="AQ1287" s="7">
        <v>5000</v>
      </c>
      <c r="AT1287" s="7" t="s">
        <v>206</v>
      </c>
      <c r="AU1287" s="7">
        <v>1930</v>
      </c>
      <c r="AV1287" s="7">
        <v>0</v>
      </c>
      <c r="AW1287" s="7">
        <v>0</v>
      </c>
      <c r="AX1287" s="7">
        <v>0</v>
      </c>
      <c r="AY1287" s="7">
        <v>0</v>
      </c>
    </row>
    <row r="1288" spans="1:51" ht="13.5" customHeight="1" x14ac:dyDescent="0.25">
      <c r="A1288" s="7" t="s">
        <v>2769</v>
      </c>
      <c r="B1288" s="8"/>
      <c r="C1288" s="8"/>
      <c r="D1288" s="7" t="s">
        <v>120</v>
      </c>
      <c r="E1288" s="7" t="s">
        <v>92</v>
      </c>
      <c r="F1288" s="8"/>
      <c r="G1288" s="8"/>
      <c r="H1288" s="8"/>
      <c r="I1288" s="8"/>
      <c r="J1288" s="8"/>
      <c r="K1288" s="8"/>
      <c r="L1288" s="8"/>
      <c r="M1288" s="8"/>
      <c r="N1288" s="7">
        <v>13</v>
      </c>
      <c r="O1288" s="7" t="s">
        <v>146</v>
      </c>
      <c r="P1288" s="7">
        <v>1</v>
      </c>
      <c r="Q1288" s="7" t="s">
        <v>2770</v>
      </c>
      <c r="R1288" s="7">
        <v>45000</v>
      </c>
      <c r="S1288" s="7" t="s">
        <v>94</v>
      </c>
      <c r="T1288" s="7" t="s">
        <v>1406</v>
      </c>
      <c r="AE1288" s="7">
        <v>0</v>
      </c>
      <c r="AF1288" s="7">
        <v>0</v>
      </c>
      <c r="AG1288" s="7">
        <v>0</v>
      </c>
      <c r="AH1288" s="7">
        <v>0</v>
      </c>
      <c r="AI1288" s="7">
        <v>0</v>
      </c>
      <c r="AJ1288" s="7">
        <v>0</v>
      </c>
      <c r="AK1288" s="7">
        <v>0</v>
      </c>
      <c r="AL1288" s="7">
        <v>0</v>
      </c>
      <c r="AM1288" s="7">
        <v>1</v>
      </c>
      <c r="AN1288" s="7" t="s">
        <v>120</v>
      </c>
      <c r="AO1288" s="7">
        <v>1</v>
      </c>
      <c r="AP1288" s="7">
        <v>90000</v>
      </c>
      <c r="AQ1288" s="7">
        <v>45000</v>
      </c>
      <c r="AT1288" s="7" t="s">
        <v>206</v>
      </c>
      <c r="AU1288" s="7">
        <v>1931</v>
      </c>
      <c r="AV1288" s="7">
        <v>0</v>
      </c>
      <c r="AW1288" s="7">
        <v>0</v>
      </c>
      <c r="AX1288" s="7">
        <v>0</v>
      </c>
      <c r="AY1288" s="7">
        <v>0</v>
      </c>
    </row>
    <row r="1289" spans="1:51" ht="13.5" customHeight="1" x14ac:dyDescent="0.25">
      <c r="A1289" s="7" t="s">
        <v>2771</v>
      </c>
      <c r="B1289" s="8"/>
      <c r="C1289" s="8"/>
      <c r="D1289" s="7" t="s">
        <v>91</v>
      </c>
      <c r="E1289" s="7" t="s">
        <v>92</v>
      </c>
      <c r="F1289" s="8"/>
      <c r="G1289" s="8"/>
      <c r="H1289" s="8"/>
      <c r="I1289" s="8"/>
      <c r="J1289" s="8"/>
      <c r="K1289" s="8"/>
      <c r="L1289" s="8"/>
      <c r="M1289" s="8"/>
      <c r="N1289" s="7">
        <v>6</v>
      </c>
      <c r="O1289" s="7" t="s">
        <v>146</v>
      </c>
      <c r="P1289" s="7">
        <v>1</v>
      </c>
      <c r="Q1289" s="7" t="s">
        <v>2770</v>
      </c>
      <c r="R1289" s="7">
        <v>15000</v>
      </c>
      <c r="S1289" s="7" t="s">
        <v>94</v>
      </c>
      <c r="T1289" s="7" t="s">
        <v>1406</v>
      </c>
      <c r="AE1289" s="7">
        <v>0</v>
      </c>
      <c r="AF1289" s="7">
        <v>0</v>
      </c>
      <c r="AG1289" s="7">
        <v>0</v>
      </c>
      <c r="AH1289" s="7">
        <v>0</v>
      </c>
      <c r="AI1289" s="7">
        <v>0</v>
      </c>
      <c r="AJ1289" s="7">
        <v>0</v>
      </c>
      <c r="AK1289" s="7">
        <v>0</v>
      </c>
      <c r="AL1289" s="7">
        <v>0</v>
      </c>
      <c r="AM1289" s="7">
        <v>1</v>
      </c>
      <c r="AN1289" s="7" t="s">
        <v>91</v>
      </c>
      <c r="AO1289" s="7">
        <v>1</v>
      </c>
      <c r="AP1289" s="7">
        <v>30000</v>
      </c>
      <c r="AQ1289" s="7">
        <v>15000</v>
      </c>
      <c r="AT1289" s="7" t="s">
        <v>206</v>
      </c>
      <c r="AU1289" s="7">
        <v>1932</v>
      </c>
      <c r="AV1289" s="7">
        <v>0</v>
      </c>
      <c r="AW1289" s="7">
        <v>0</v>
      </c>
      <c r="AX1289" s="7">
        <v>0</v>
      </c>
      <c r="AY1289" s="7">
        <v>0</v>
      </c>
    </row>
    <row r="1290" spans="1:51" ht="13.5" customHeight="1" x14ac:dyDescent="0.25">
      <c r="A1290" s="7" t="s">
        <v>2772</v>
      </c>
      <c r="B1290" s="8"/>
      <c r="C1290" s="8"/>
      <c r="D1290" s="7" t="s">
        <v>91</v>
      </c>
      <c r="E1290" s="7" t="s">
        <v>92</v>
      </c>
      <c r="F1290" s="8"/>
      <c r="G1290" s="8"/>
      <c r="H1290" s="8"/>
      <c r="I1290" s="8"/>
      <c r="J1290" s="8"/>
      <c r="K1290" s="8"/>
      <c r="L1290" s="8"/>
      <c r="M1290" s="8"/>
      <c r="N1290" s="7">
        <v>6</v>
      </c>
      <c r="O1290" s="7" t="s">
        <v>146</v>
      </c>
      <c r="P1290" s="7">
        <v>4</v>
      </c>
      <c r="Q1290" s="7" t="s">
        <v>2773</v>
      </c>
      <c r="R1290" s="7">
        <v>250</v>
      </c>
      <c r="S1290" s="7" t="s">
        <v>94</v>
      </c>
      <c r="T1290" s="7" t="s">
        <v>1406</v>
      </c>
      <c r="AE1290" s="7">
        <v>0</v>
      </c>
      <c r="AF1290" s="7">
        <v>0</v>
      </c>
      <c r="AG1290" s="7">
        <v>0</v>
      </c>
      <c r="AH1290" s="7">
        <v>0</v>
      </c>
      <c r="AI1290" s="7">
        <v>0</v>
      </c>
      <c r="AJ1290" s="7">
        <v>0</v>
      </c>
      <c r="AK1290" s="7">
        <v>0</v>
      </c>
      <c r="AL1290" s="7">
        <v>0</v>
      </c>
      <c r="AM1290" s="7">
        <v>1</v>
      </c>
      <c r="AN1290" s="7" t="s">
        <v>91</v>
      </c>
      <c r="AO1290" s="7">
        <v>4</v>
      </c>
      <c r="AP1290" s="7">
        <v>500</v>
      </c>
      <c r="AQ1290" s="7">
        <v>250</v>
      </c>
      <c r="AT1290" s="7" t="s">
        <v>206</v>
      </c>
      <c r="AU1290" s="7">
        <v>1933</v>
      </c>
      <c r="AV1290" s="7">
        <v>0</v>
      </c>
      <c r="AW1290" s="7">
        <v>0</v>
      </c>
      <c r="AX1290" s="7">
        <v>0</v>
      </c>
      <c r="AY1290" s="7">
        <v>0</v>
      </c>
    </row>
    <row r="1291" spans="1:51" ht="13.5" customHeight="1" x14ac:dyDescent="0.25">
      <c r="A1291" s="7" t="s">
        <v>2774</v>
      </c>
      <c r="B1291" s="8"/>
      <c r="C1291" s="8"/>
      <c r="D1291" s="7" t="s">
        <v>83</v>
      </c>
      <c r="E1291" s="7" t="s">
        <v>214</v>
      </c>
      <c r="F1291" s="8"/>
      <c r="G1291" s="8"/>
      <c r="H1291" s="8"/>
      <c r="I1291" s="8"/>
      <c r="J1291" s="8"/>
      <c r="K1291" s="8"/>
      <c r="L1291" s="8"/>
      <c r="M1291" s="8"/>
      <c r="N1291" s="7">
        <v>3</v>
      </c>
      <c r="O1291" s="7" t="s">
        <v>146</v>
      </c>
      <c r="P1291" s="7">
        <v>1</v>
      </c>
      <c r="Q1291" s="7" t="s">
        <v>2775</v>
      </c>
      <c r="R1291" s="7">
        <v>3600</v>
      </c>
      <c r="S1291" s="7" t="s">
        <v>94</v>
      </c>
      <c r="T1291" s="7" t="s">
        <v>1406</v>
      </c>
      <c r="AE1291" s="7">
        <v>0</v>
      </c>
      <c r="AF1291" s="7">
        <v>0</v>
      </c>
      <c r="AG1291" s="7">
        <v>0</v>
      </c>
      <c r="AH1291" s="7">
        <v>0</v>
      </c>
      <c r="AI1291" s="7">
        <v>0</v>
      </c>
      <c r="AJ1291" s="7">
        <v>0</v>
      </c>
      <c r="AK1291" s="7">
        <v>0</v>
      </c>
      <c r="AL1291" s="7">
        <v>0</v>
      </c>
      <c r="AM1291" s="7">
        <v>0</v>
      </c>
      <c r="AN1291" s="7" t="s">
        <v>83</v>
      </c>
      <c r="AO1291" s="7">
        <v>1</v>
      </c>
      <c r="AP1291" s="7">
        <v>7200</v>
      </c>
      <c r="AQ1291" s="7">
        <v>3600</v>
      </c>
      <c r="AT1291" s="7" t="s">
        <v>206</v>
      </c>
      <c r="AU1291" s="7">
        <v>1934</v>
      </c>
      <c r="AV1291" s="7">
        <v>0</v>
      </c>
      <c r="AW1291" s="7">
        <v>0</v>
      </c>
      <c r="AX1291" s="7">
        <v>1</v>
      </c>
      <c r="AY1291" s="7">
        <v>0</v>
      </c>
    </row>
    <row r="1292" spans="1:51" ht="13.5" customHeight="1" x14ac:dyDescent="0.25">
      <c r="A1292" s="7" t="s">
        <v>2776</v>
      </c>
      <c r="B1292" s="8"/>
      <c r="C1292" s="8"/>
      <c r="D1292" s="7" t="s">
        <v>120</v>
      </c>
      <c r="E1292" s="7" t="s">
        <v>84</v>
      </c>
      <c r="F1292" s="7" t="s">
        <v>92</v>
      </c>
      <c r="G1292" s="8"/>
      <c r="H1292" s="8"/>
      <c r="I1292" s="8"/>
      <c r="J1292" s="8"/>
      <c r="K1292" s="8"/>
      <c r="L1292" s="8"/>
      <c r="M1292" s="8"/>
      <c r="N1292" s="7">
        <v>13</v>
      </c>
      <c r="O1292" s="7" t="s">
        <v>146</v>
      </c>
      <c r="P1292" s="7">
        <v>3</v>
      </c>
      <c r="Q1292" s="7" t="s">
        <v>2777</v>
      </c>
      <c r="R1292" s="7">
        <v>11000</v>
      </c>
      <c r="S1292" s="7" t="s">
        <v>94</v>
      </c>
      <c r="T1292" s="7" t="s">
        <v>1406</v>
      </c>
      <c r="AE1292" s="7">
        <v>0</v>
      </c>
      <c r="AF1292" s="7">
        <v>0</v>
      </c>
      <c r="AG1292" s="7">
        <v>0</v>
      </c>
      <c r="AH1292" s="7">
        <v>0</v>
      </c>
      <c r="AI1292" s="7">
        <v>0</v>
      </c>
      <c r="AJ1292" s="7">
        <v>0</v>
      </c>
      <c r="AK1292" s="7">
        <v>0</v>
      </c>
      <c r="AL1292" s="7">
        <v>1</v>
      </c>
      <c r="AM1292" s="7">
        <v>1</v>
      </c>
      <c r="AN1292" s="7" t="s">
        <v>120</v>
      </c>
      <c r="AO1292" s="7">
        <v>3</v>
      </c>
      <c r="AP1292" s="7">
        <v>22000</v>
      </c>
      <c r="AQ1292" s="7">
        <v>11000</v>
      </c>
      <c r="AT1292" s="7" t="s">
        <v>206</v>
      </c>
      <c r="AU1292" s="7">
        <v>1935</v>
      </c>
      <c r="AV1292" s="7">
        <v>0</v>
      </c>
      <c r="AW1292" s="7">
        <v>0</v>
      </c>
      <c r="AX1292" s="7">
        <v>0</v>
      </c>
      <c r="AY1292" s="7">
        <v>0</v>
      </c>
    </row>
    <row r="1293" spans="1:51" ht="13.5" customHeight="1" x14ac:dyDescent="0.25">
      <c r="A1293" s="7" t="s">
        <v>2778</v>
      </c>
      <c r="B1293" s="8"/>
      <c r="C1293" s="8"/>
      <c r="D1293" s="7" t="s">
        <v>91</v>
      </c>
      <c r="E1293" s="7" t="s">
        <v>157</v>
      </c>
      <c r="F1293" s="8"/>
      <c r="G1293" s="8"/>
      <c r="H1293" s="8"/>
      <c r="I1293" s="8"/>
      <c r="J1293" s="8"/>
      <c r="K1293" s="8"/>
      <c r="L1293" s="8"/>
      <c r="M1293" s="8"/>
      <c r="N1293" s="7">
        <v>7</v>
      </c>
      <c r="O1293" s="7" t="s">
        <v>146</v>
      </c>
      <c r="P1293" s="7">
        <v>3</v>
      </c>
      <c r="Q1293" s="7" t="s">
        <v>2779</v>
      </c>
      <c r="R1293" s="7">
        <v>9000</v>
      </c>
      <c r="S1293" s="7" t="s">
        <v>94</v>
      </c>
      <c r="T1293" s="7" t="s">
        <v>1406</v>
      </c>
      <c r="AE1293" s="7">
        <v>0</v>
      </c>
      <c r="AF1293" s="7">
        <v>0</v>
      </c>
      <c r="AG1293" s="7">
        <v>0</v>
      </c>
      <c r="AH1293" s="7">
        <v>0</v>
      </c>
      <c r="AI1293" s="7">
        <v>0</v>
      </c>
      <c r="AJ1293" s="7">
        <v>0</v>
      </c>
      <c r="AK1293" s="7">
        <v>1</v>
      </c>
      <c r="AL1293" s="7">
        <v>0</v>
      </c>
      <c r="AM1293" s="7">
        <v>0</v>
      </c>
      <c r="AN1293" s="7" t="s">
        <v>91</v>
      </c>
      <c r="AO1293" s="7">
        <v>3</v>
      </c>
      <c r="AP1293" s="7">
        <v>18000</v>
      </c>
      <c r="AQ1293" s="7">
        <v>9000</v>
      </c>
      <c r="AT1293" s="7" t="s">
        <v>206</v>
      </c>
      <c r="AU1293" s="7">
        <v>1936</v>
      </c>
      <c r="AV1293" s="7">
        <v>0</v>
      </c>
      <c r="AW1293" s="7">
        <v>0</v>
      </c>
      <c r="AX1293" s="7">
        <v>0</v>
      </c>
      <c r="AY1293" s="7">
        <v>0</v>
      </c>
    </row>
    <row r="1294" spans="1:51" ht="13.5" customHeight="1" x14ac:dyDescent="0.25">
      <c r="A1294" s="7" t="s">
        <v>2780</v>
      </c>
      <c r="B1294" s="8"/>
      <c r="C1294" s="8"/>
      <c r="D1294" s="7" t="s">
        <v>91</v>
      </c>
      <c r="E1294" s="7" t="s">
        <v>92</v>
      </c>
      <c r="F1294" s="8"/>
      <c r="G1294" s="8"/>
      <c r="H1294" s="8"/>
      <c r="I1294" s="8"/>
      <c r="J1294" s="8"/>
      <c r="K1294" s="8"/>
      <c r="L1294" s="8"/>
      <c r="M1294" s="8"/>
      <c r="N1294" s="7">
        <v>11</v>
      </c>
      <c r="O1294" s="7" t="s">
        <v>146</v>
      </c>
      <c r="P1294" s="7">
        <v>1</v>
      </c>
      <c r="Q1294" s="7" t="s">
        <v>2781</v>
      </c>
      <c r="R1294" s="7">
        <v>5000</v>
      </c>
      <c r="S1294" s="7" t="s">
        <v>94</v>
      </c>
      <c r="T1294" s="7" t="s">
        <v>1406</v>
      </c>
      <c r="AE1294" s="7">
        <v>0</v>
      </c>
      <c r="AF1294" s="7">
        <v>0</v>
      </c>
      <c r="AG1294" s="7">
        <v>0</v>
      </c>
      <c r="AH1294" s="7">
        <v>0</v>
      </c>
      <c r="AI1294" s="7">
        <v>0</v>
      </c>
      <c r="AJ1294" s="7">
        <v>0</v>
      </c>
      <c r="AK1294" s="7">
        <v>0</v>
      </c>
      <c r="AL1294" s="7">
        <v>0</v>
      </c>
      <c r="AM1294" s="7">
        <v>1</v>
      </c>
      <c r="AN1294" s="7" t="s">
        <v>91</v>
      </c>
      <c r="AO1294" s="7">
        <v>1</v>
      </c>
      <c r="AP1294" s="7">
        <v>10000</v>
      </c>
      <c r="AQ1294" s="7">
        <v>5000</v>
      </c>
      <c r="AT1294" s="7" t="s">
        <v>206</v>
      </c>
      <c r="AU1294" s="7">
        <v>1937</v>
      </c>
      <c r="AV1294" s="7">
        <v>0</v>
      </c>
      <c r="AW1294" s="7">
        <v>0</v>
      </c>
      <c r="AX1294" s="7">
        <v>0</v>
      </c>
      <c r="AY1294" s="7">
        <v>0</v>
      </c>
    </row>
    <row r="1295" spans="1:51" ht="13.5" customHeight="1" x14ac:dyDescent="0.25">
      <c r="A1295" s="7" t="s">
        <v>2782</v>
      </c>
      <c r="B1295" s="8"/>
      <c r="C1295" s="8"/>
      <c r="D1295" s="7" t="s">
        <v>83</v>
      </c>
      <c r="E1295" s="7" t="s">
        <v>99</v>
      </c>
      <c r="F1295" s="8"/>
      <c r="G1295" s="8"/>
      <c r="H1295" s="8"/>
      <c r="I1295" s="8"/>
      <c r="J1295" s="8"/>
      <c r="K1295" s="8"/>
      <c r="L1295" s="8"/>
      <c r="M1295" s="8"/>
      <c r="N1295" s="7">
        <v>1</v>
      </c>
      <c r="O1295" s="7" t="s">
        <v>146</v>
      </c>
      <c r="P1295" s="7">
        <v>1</v>
      </c>
      <c r="Q1295" s="7" t="s">
        <v>2783</v>
      </c>
      <c r="R1295" s="7">
        <v>1500</v>
      </c>
      <c r="S1295" s="7" t="s">
        <v>94</v>
      </c>
      <c r="T1295" s="7" t="s">
        <v>1406</v>
      </c>
      <c r="AE1295" s="7">
        <v>0</v>
      </c>
      <c r="AF1295" s="7">
        <v>0</v>
      </c>
      <c r="AG1295" s="7">
        <v>0</v>
      </c>
      <c r="AH1295" s="7">
        <v>0</v>
      </c>
      <c r="AI1295" s="7">
        <v>1</v>
      </c>
      <c r="AJ1295" s="7">
        <v>0</v>
      </c>
      <c r="AK1295" s="7">
        <v>0</v>
      </c>
      <c r="AL1295" s="7">
        <v>0</v>
      </c>
      <c r="AM1295" s="7">
        <v>0</v>
      </c>
      <c r="AN1295" s="7" t="s">
        <v>83</v>
      </c>
      <c r="AO1295" s="7">
        <v>1</v>
      </c>
      <c r="AP1295" s="7">
        <v>3000</v>
      </c>
      <c r="AQ1295" s="7">
        <v>1500</v>
      </c>
      <c r="AT1295" s="7" t="s">
        <v>206</v>
      </c>
      <c r="AU1295" s="7">
        <v>1938</v>
      </c>
      <c r="AV1295" s="7">
        <v>0</v>
      </c>
      <c r="AW1295" s="7">
        <v>0</v>
      </c>
      <c r="AX1295" s="7">
        <v>0</v>
      </c>
      <c r="AY1295" s="7">
        <v>0</v>
      </c>
    </row>
    <row r="1296" spans="1:51" ht="13.5" customHeight="1" x14ac:dyDescent="0.25">
      <c r="A1296" s="7" t="s">
        <v>2784</v>
      </c>
      <c r="B1296" s="8"/>
      <c r="C1296" s="8"/>
      <c r="D1296" s="7" t="s">
        <v>91</v>
      </c>
      <c r="E1296" s="7" t="s">
        <v>99</v>
      </c>
      <c r="F1296" s="8"/>
      <c r="G1296" s="8"/>
      <c r="H1296" s="8"/>
      <c r="I1296" s="8"/>
      <c r="J1296" s="8"/>
      <c r="K1296" s="8"/>
      <c r="L1296" s="8"/>
      <c r="M1296" s="8"/>
      <c r="N1296" s="7">
        <v>9</v>
      </c>
      <c r="O1296" s="7" t="s">
        <v>146</v>
      </c>
      <c r="P1296" s="7">
        <v>2</v>
      </c>
      <c r="Q1296" s="7" t="s">
        <v>2785</v>
      </c>
      <c r="R1296" s="7">
        <v>9000</v>
      </c>
      <c r="S1296" s="7" t="s">
        <v>94</v>
      </c>
      <c r="T1296" s="7" t="s">
        <v>1406</v>
      </c>
      <c r="AE1296" s="7">
        <v>0</v>
      </c>
      <c r="AF1296" s="7">
        <v>0</v>
      </c>
      <c r="AG1296" s="7">
        <v>0</v>
      </c>
      <c r="AH1296" s="7">
        <v>0</v>
      </c>
      <c r="AI1296" s="7">
        <v>1</v>
      </c>
      <c r="AJ1296" s="7">
        <v>0</v>
      </c>
      <c r="AK1296" s="7">
        <v>0</v>
      </c>
      <c r="AL1296" s="7">
        <v>0</v>
      </c>
      <c r="AM1296" s="7">
        <v>0</v>
      </c>
      <c r="AN1296" s="7" t="s">
        <v>91</v>
      </c>
      <c r="AO1296" s="7">
        <v>2</v>
      </c>
      <c r="AP1296" s="7">
        <v>18000</v>
      </c>
      <c r="AQ1296" s="7">
        <v>9000</v>
      </c>
      <c r="AT1296" s="7" t="s">
        <v>206</v>
      </c>
      <c r="AU1296" s="7">
        <v>1939</v>
      </c>
      <c r="AV1296" s="7">
        <v>0</v>
      </c>
      <c r="AW1296" s="7">
        <v>0</v>
      </c>
      <c r="AX1296" s="7">
        <v>0</v>
      </c>
      <c r="AY1296" s="7">
        <v>0</v>
      </c>
    </row>
    <row r="1297" spans="1:51" ht="13.5" customHeight="1" x14ac:dyDescent="0.25">
      <c r="A1297" s="7" t="s">
        <v>2786</v>
      </c>
      <c r="B1297" s="8"/>
      <c r="C1297" s="8"/>
      <c r="D1297" s="7" t="s">
        <v>83</v>
      </c>
      <c r="E1297" s="7" t="s">
        <v>84</v>
      </c>
      <c r="F1297" s="8"/>
      <c r="G1297" s="8"/>
      <c r="H1297" s="8"/>
      <c r="I1297" s="8"/>
      <c r="J1297" s="8"/>
      <c r="K1297" s="8"/>
      <c r="L1297" s="8"/>
      <c r="M1297" s="8"/>
      <c r="N1297" s="7">
        <v>5</v>
      </c>
      <c r="O1297" s="7" t="s">
        <v>146</v>
      </c>
      <c r="P1297" s="7">
        <v>2</v>
      </c>
      <c r="Q1297" s="7" t="s">
        <v>2787</v>
      </c>
      <c r="R1297" s="7">
        <v>13500</v>
      </c>
      <c r="S1297" s="7" t="s">
        <v>94</v>
      </c>
      <c r="T1297" s="7" t="s">
        <v>1406</v>
      </c>
      <c r="AE1297" s="7">
        <v>0</v>
      </c>
      <c r="AF1297" s="7">
        <v>0</v>
      </c>
      <c r="AG1297" s="7">
        <v>0</v>
      </c>
      <c r="AH1297" s="7">
        <v>0</v>
      </c>
      <c r="AI1297" s="7">
        <v>0</v>
      </c>
      <c r="AJ1297" s="7">
        <v>0</v>
      </c>
      <c r="AK1297" s="7">
        <v>0</v>
      </c>
      <c r="AL1297" s="7">
        <v>1</v>
      </c>
      <c r="AM1297" s="7">
        <v>0</v>
      </c>
      <c r="AN1297" s="7" t="s">
        <v>83</v>
      </c>
      <c r="AO1297" s="7">
        <v>2</v>
      </c>
      <c r="AP1297" s="7">
        <v>27000</v>
      </c>
      <c r="AQ1297" s="7">
        <v>13500</v>
      </c>
      <c r="AT1297" s="7" t="s">
        <v>206</v>
      </c>
      <c r="AU1297" s="7">
        <v>1940</v>
      </c>
      <c r="AV1297" s="7">
        <v>0</v>
      </c>
      <c r="AW1297" s="7">
        <v>0</v>
      </c>
      <c r="AX1297" s="7">
        <v>0</v>
      </c>
      <c r="AY1297" s="7">
        <v>0</v>
      </c>
    </row>
    <row r="1298" spans="1:51" ht="13.5" customHeight="1" x14ac:dyDescent="0.25">
      <c r="A1298" s="7" t="s">
        <v>2788</v>
      </c>
      <c r="B1298" s="8"/>
      <c r="C1298" s="8"/>
      <c r="D1298" s="7" t="s">
        <v>83</v>
      </c>
      <c r="E1298" s="7" t="s">
        <v>214</v>
      </c>
      <c r="F1298" s="8"/>
      <c r="G1298" s="8"/>
      <c r="H1298" s="8"/>
      <c r="I1298" s="8"/>
      <c r="J1298" s="8"/>
      <c r="K1298" s="8"/>
      <c r="L1298" s="8"/>
      <c r="M1298" s="8"/>
      <c r="N1298" s="7">
        <v>5</v>
      </c>
      <c r="O1298" s="7" t="s">
        <v>146</v>
      </c>
      <c r="P1298" s="7">
        <v>1</v>
      </c>
      <c r="Q1298" s="7" t="s">
        <v>2789</v>
      </c>
      <c r="R1298" s="7">
        <v>1750</v>
      </c>
      <c r="S1298" s="7" t="s">
        <v>94</v>
      </c>
      <c r="T1298" s="7" t="s">
        <v>1406</v>
      </c>
      <c r="AE1298" s="7">
        <v>0</v>
      </c>
      <c r="AF1298" s="7">
        <v>0</v>
      </c>
      <c r="AG1298" s="7">
        <v>0</v>
      </c>
      <c r="AH1298" s="7">
        <v>0</v>
      </c>
      <c r="AI1298" s="7">
        <v>0</v>
      </c>
      <c r="AJ1298" s="7">
        <v>0</v>
      </c>
      <c r="AK1298" s="7">
        <v>0</v>
      </c>
      <c r="AL1298" s="7">
        <v>0</v>
      </c>
      <c r="AM1298" s="7">
        <v>0</v>
      </c>
      <c r="AN1298" s="7" t="s">
        <v>83</v>
      </c>
      <c r="AO1298" s="7">
        <v>1</v>
      </c>
      <c r="AP1298" s="7">
        <v>3500</v>
      </c>
      <c r="AQ1298" s="7">
        <v>1750</v>
      </c>
      <c r="AT1298" s="7" t="s">
        <v>206</v>
      </c>
      <c r="AU1298" s="7">
        <v>1941</v>
      </c>
      <c r="AV1298" s="7">
        <v>0</v>
      </c>
      <c r="AW1298" s="7">
        <v>0</v>
      </c>
      <c r="AX1298" s="7">
        <v>1</v>
      </c>
      <c r="AY1298" s="7">
        <v>0</v>
      </c>
    </row>
    <row r="1299" spans="1:51" ht="13.5" customHeight="1" x14ac:dyDescent="0.25">
      <c r="A1299" s="7" t="s">
        <v>2790</v>
      </c>
      <c r="B1299" s="8"/>
      <c r="C1299" s="8"/>
      <c r="D1299" s="7" t="s">
        <v>91</v>
      </c>
      <c r="E1299" s="7" t="s">
        <v>116</v>
      </c>
      <c r="F1299" s="8"/>
      <c r="G1299" s="8"/>
      <c r="H1299" s="8"/>
      <c r="I1299" s="8"/>
      <c r="J1299" s="8"/>
      <c r="K1299" s="8"/>
      <c r="L1299" s="8"/>
      <c r="M1299" s="8"/>
      <c r="N1299" s="7">
        <v>9</v>
      </c>
      <c r="O1299" s="7" t="s">
        <v>146</v>
      </c>
      <c r="P1299" s="7">
        <v>3</v>
      </c>
      <c r="Q1299" s="7" t="s">
        <v>2791</v>
      </c>
      <c r="R1299" s="7">
        <v>16800</v>
      </c>
      <c r="S1299" s="7" t="s">
        <v>94</v>
      </c>
      <c r="T1299" s="7" t="s">
        <v>1406</v>
      </c>
      <c r="AE1299" s="7">
        <v>0</v>
      </c>
      <c r="AF1299" s="7">
        <v>0</v>
      </c>
      <c r="AG1299" s="7">
        <v>1</v>
      </c>
      <c r="AH1299" s="7">
        <v>0</v>
      </c>
      <c r="AI1299" s="7">
        <v>0</v>
      </c>
      <c r="AJ1299" s="7">
        <v>0</v>
      </c>
      <c r="AK1299" s="7">
        <v>0</v>
      </c>
      <c r="AL1299" s="7">
        <v>0</v>
      </c>
      <c r="AM1299" s="7">
        <v>0</v>
      </c>
      <c r="AN1299" s="7" t="s">
        <v>91</v>
      </c>
      <c r="AO1299" s="7">
        <v>3</v>
      </c>
      <c r="AP1299" s="7">
        <v>33600</v>
      </c>
      <c r="AQ1299" s="7">
        <v>16800</v>
      </c>
      <c r="AT1299" s="7" t="s">
        <v>206</v>
      </c>
      <c r="AU1299" s="7">
        <v>1942</v>
      </c>
      <c r="AV1299" s="7">
        <v>0</v>
      </c>
      <c r="AW1299" s="7">
        <v>0</v>
      </c>
      <c r="AX1299" s="7">
        <v>0</v>
      </c>
      <c r="AY1299" s="7">
        <v>0</v>
      </c>
    </row>
    <row r="1300" spans="1:51" ht="13.5" customHeight="1" x14ac:dyDescent="0.25">
      <c r="A1300" s="7" t="s">
        <v>2792</v>
      </c>
      <c r="B1300" s="8"/>
      <c r="C1300" s="8"/>
      <c r="D1300" s="7" t="s">
        <v>120</v>
      </c>
      <c r="E1300" s="7" t="s">
        <v>92</v>
      </c>
      <c r="F1300" s="8"/>
      <c r="G1300" s="8"/>
      <c r="H1300" s="8"/>
      <c r="I1300" s="8"/>
      <c r="J1300" s="8"/>
      <c r="K1300" s="8"/>
      <c r="L1300" s="8"/>
      <c r="M1300" s="8"/>
      <c r="N1300" s="7">
        <v>10</v>
      </c>
      <c r="O1300" s="7" t="s">
        <v>146</v>
      </c>
      <c r="P1300" s="7">
        <v>3</v>
      </c>
      <c r="Q1300" s="7" t="s">
        <v>2793</v>
      </c>
      <c r="R1300" s="7">
        <v>17500</v>
      </c>
      <c r="S1300" s="7" t="s">
        <v>94</v>
      </c>
      <c r="T1300" s="7" t="s">
        <v>1406</v>
      </c>
      <c r="AE1300" s="7">
        <v>0</v>
      </c>
      <c r="AF1300" s="7">
        <v>0</v>
      </c>
      <c r="AG1300" s="7">
        <v>0</v>
      </c>
      <c r="AH1300" s="7">
        <v>0</v>
      </c>
      <c r="AI1300" s="7">
        <v>0</v>
      </c>
      <c r="AJ1300" s="7">
        <v>0</v>
      </c>
      <c r="AK1300" s="7">
        <v>0</v>
      </c>
      <c r="AL1300" s="7">
        <v>0</v>
      </c>
      <c r="AM1300" s="7">
        <v>1</v>
      </c>
      <c r="AN1300" s="7" t="s">
        <v>120</v>
      </c>
      <c r="AO1300" s="7">
        <v>3</v>
      </c>
      <c r="AP1300" s="7">
        <v>35000</v>
      </c>
      <c r="AQ1300" s="7">
        <v>17500</v>
      </c>
      <c r="AT1300" s="7" t="s">
        <v>206</v>
      </c>
      <c r="AU1300" s="7">
        <v>1943</v>
      </c>
      <c r="AV1300" s="7">
        <v>0</v>
      </c>
      <c r="AW1300" s="7">
        <v>0</v>
      </c>
      <c r="AX1300" s="7">
        <v>0</v>
      </c>
      <c r="AY1300" s="7">
        <v>0</v>
      </c>
    </row>
    <row r="1301" spans="1:51" ht="13.5" customHeight="1" x14ac:dyDescent="0.25">
      <c r="A1301" s="7" t="s">
        <v>2794</v>
      </c>
      <c r="B1301" s="8"/>
      <c r="C1301" s="8"/>
      <c r="D1301" s="7" t="s">
        <v>83</v>
      </c>
      <c r="E1301" s="7" t="s">
        <v>99</v>
      </c>
      <c r="F1301" s="8"/>
      <c r="G1301" s="8"/>
      <c r="H1301" s="8"/>
      <c r="I1301" s="8"/>
      <c r="J1301" s="8"/>
      <c r="K1301" s="8"/>
      <c r="L1301" s="8"/>
      <c r="M1301" s="8"/>
      <c r="N1301" s="7">
        <v>3</v>
      </c>
      <c r="O1301" s="7" t="s">
        <v>146</v>
      </c>
      <c r="P1301" s="7" t="s">
        <v>107</v>
      </c>
      <c r="Q1301" s="7" t="s">
        <v>2795</v>
      </c>
      <c r="R1301" s="7">
        <v>4500</v>
      </c>
      <c r="S1301" s="7" t="s">
        <v>94</v>
      </c>
      <c r="T1301" s="7" t="s">
        <v>1406</v>
      </c>
      <c r="AE1301" s="7">
        <v>0</v>
      </c>
      <c r="AF1301" s="7">
        <v>0</v>
      </c>
      <c r="AG1301" s="7">
        <v>0</v>
      </c>
      <c r="AH1301" s="7">
        <v>0</v>
      </c>
      <c r="AI1301" s="7">
        <v>1</v>
      </c>
      <c r="AJ1301" s="7">
        <v>0</v>
      </c>
      <c r="AK1301" s="7">
        <v>0</v>
      </c>
      <c r="AL1301" s="7">
        <v>0</v>
      </c>
      <c r="AM1301" s="7">
        <v>0</v>
      </c>
      <c r="AN1301" s="7" t="s">
        <v>83</v>
      </c>
      <c r="AO1301" s="7">
        <v>0</v>
      </c>
      <c r="AP1301" s="7">
        <v>9000</v>
      </c>
      <c r="AQ1301" s="7">
        <v>4500</v>
      </c>
      <c r="AT1301" s="7" t="s">
        <v>206</v>
      </c>
      <c r="AU1301" s="7">
        <v>1944</v>
      </c>
      <c r="AV1301" s="7">
        <v>0</v>
      </c>
      <c r="AW1301" s="7">
        <v>0</v>
      </c>
      <c r="AX1301" s="7">
        <v>0</v>
      </c>
      <c r="AY1301" s="7">
        <v>0</v>
      </c>
    </row>
    <row r="1302" spans="1:51" ht="13.5" customHeight="1" x14ac:dyDescent="0.25">
      <c r="A1302" s="7" t="s">
        <v>2796</v>
      </c>
      <c r="B1302" s="8"/>
      <c r="C1302" s="8"/>
      <c r="D1302" s="7" t="s">
        <v>120</v>
      </c>
      <c r="E1302" s="7" t="s">
        <v>116</v>
      </c>
      <c r="F1302" s="8"/>
      <c r="G1302" s="8"/>
      <c r="H1302" s="8"/>
      <c r="I1302" s="8"/>
      <c r="J1302" s="8"/>
      <c r="K1302" s="8"/>
      <c r="L1302" s="8"/>
      <c r="M1302" s="8"/>
      <c r="N1302" s="7">
        <v>16</v>
      </c>
      <c r="O1302" s="7" t="s">
        <v>638</v>
      </c>
      <c r="P1302" s="7">
        <v>1</v>
      </c>
      <c r="Q1302" s="7" t="s">
        <v>2797</v>
      </c>
      <c r="R1302" s="7">
        <v>7000</v>
      </c>
      <c r="S1302" s="7" t="s">
        <v>94</v>
      </c>
      <c r="T1302" s="7" t="s">
        <v>1406</v>
      </c>
      <c r="AE1302" s="7">
        <v>0</v>
      </c>
      <c r="AF1302" s="7">
        <v>0</v>
      </c>
      <c r="AG1302" s="7">
        <v>1</v>
      </c>
      <c r="AH1302" s="7">
        <v>0</v>
      </c>
      <c r="AI1302" s="7">
        <v>0</v>
      </c>
      <c r="AJ1302" s="7">
        <v>0</v>
      </c>
      <c r="AK1302" s="7">
        <v>0</v>
      </c>
      <c r="AL1302" s="7">
        <v>0</v>
      </c>
      <c r="AM1302" s="7">
        <v>0</v>
      </c>
      <c r="AN1302" s="7" t="s">
        <v>120</v>
      </c>
      <c r="AO1302" s="7">
        <v>1</v>
      </c>
      <c r="AP1302" s="7">
        <v>14000</v>
      </c>
      <c r="AQ1302" s="7">
        <v>7000</v>
      </c>
      <c r="AT1302" s="7" t="s">
        <v>206</v>
      </c>
      <c r="AU1302" s="7">
        <v>1945</v>
      </c>
      <c r="AV1302" s="7">
        <v>0</v>
      </c>
      <c r="AW1302" s="7">
        <v>0</v>
      </c>
      <c r="AX1302" s="7">
        <v>0</v>
      </c>
      <c r="AY1302" s="7">
        <v>0</v>
      </c>
    </row>
    <row r="1303" spans="1:51" ht="13.5" customHeight="1" x14ac:dyDescent="0.25">
      <c r="A1303" s="7" t="s">
        <v>2798</v>
      </c>
      <c r="B1303" s="8"/>
      <c r="C1303" s="8"/>
      <c r="D1303" s="7" t="s">
        <v>83</v>
      </c>
      <c r="E1303" s="7" t="s">
        <v>129</v>
      </c>
      <c r="F1303" s="7" t="s">
        <v>116</v>
      </c>
      <c r="G1303" s="8"/>
      <c r="H1303" s="8"/>
      <c r="I1303" s="8"/>
      <c r="J1303" s="8"/>
      <c r="K1303" s="8"/>
      <c r="L1303" s="8"/>
      <c r="M1303" s="8"/>
      <c r="N1303" s="7">
        <v>1</v>
      </c>
      <c r="O1303" s="7" t="s">
        <v>638</v>
      </c>
      <c r="P1303" s="7">
        <v>1</v>
      </c>
      <c r="Q1303" s="7" t="s">
        <v>2799</v>
      </c>
      <c r="R1303" s="7">
        <v>1800</v>
      </c>
      <c r="S1303" s="7" t="s">
        <v>94</v>
      </c>
      <c r="T1303" s="7" t="s">
        <v>1406</v>
      </c>
      <c r="AE1303" s="7">
        <v>0</v>
      </c>
      <c r="AF1303" s="7">
        <v>0</v>
      </c>
      <c r="AG1303" s="7">
        <v>1</v>
      </c>
      <c r="AH1303" s="7">
        <v>0</v>
      </c>
      <c r="AI1303" s="7">
        <v>0</v>
      </c>
      <c r="AJ1303" s="7">
        <v>1</v>
      </c>
      <c r="AK1303" s="7">
        <v>0</v>
      </c>
      <c r="AL1303" s="7">
        <v>0</v>
      </c>
      <c r="AM1303" s="7">
        <v>0</v>
      </c>
      <c r="AN1303" s="7" t="s">
        <v>83</v>
      </c>
      <c r="AO1303" s="7">
        <v>1</v>
      </c>
      <c r="AP1303" s="7">
        <v>3600</v>
      </c>
      <c r="AQ1303" s="7">
        <v>1800</v>
      </c>
      <c r="AT1303" s="7" t="s">
        <v>206</v>
      </c>
      <c r="AU1303" s="7">
        <v>1946</v>
      </c>
      <c r="AV1303" s="7">
        <v>0</v>
      </c>
      <c r="AW1303" s="7">
        <v>0</v>
      </c>
      <c r="AX1303" s="7">
        <v>0</v>
      </c>
      <c r="AY1303" s="7">
        <v>0</v>
      </c>
    </row>
    <row r="1304" spans="1:51" ht="13.5" customHeight="1" x14ac:dyDescent="0.25">
      <c r="A1304" s="7" t="s">
        <v>2800</v>
      </c>
      <c r="B1304" s="8"/>
      <c r="C1304" s="8"/>
      <c r="D1304" s="7" t="s">
        <v>91</v>
      </c>
      <c r="E1304" s="7" t="s">
        <v>92</v>
      </c>
      <c r="F1304" s="8"/>
      <c r="G1304" s="8"/>
      <c r="H1304" s="8"/>
      <c r="I1304" s="8"/>
      <c r="J1304" s="8"/>
      <c r="K1304" s="8"/>
      <c r="L1304" s="8"/>
      <c r="M1304" s="8"/>
      <c r="N1304" s="7">
        <v>8</v>
      </c>
      <c r="O1304" s="7" t="s">
        <v>638</v>
      </c>
      <c r="P1304" s="7" t="s">
        <v>107</v>
      </c>
      <c r="Q1304" s="7" t="s">
        <v>2801</v>
      </c>
      <c r="R1304" s="7">
        <v>2250</v>
      </c>
      <c r="S1304" s="7" t="s">
        <v>94</v>
      </c>
      <c r="T1304" s="7" t="s">
        <v>1406</v>
      </c>
      <c r="AE1304" s="7">
        <v>0</v>
      </c>
      <c r="AF1304" s="7">
        <v>0</v>
      </c>
      <c r="AG1304" s="7">
        <v>0</v>
      </c>
      <c r="AH1304" s="7">
        <v>0</v>
      </c>
      <c r="AI1304" s="7">
        <v>0</v>
      </c>
      <c r="AJ1304" s="7">
        <v>0</v>
      </c>
      <c r="AK1304" s="7">
        <v>0</v>
      </c>
      <c r="AL1304" s="7">
        <v>0</v>
      </c>
      <c r="AM1304" s="7">
        <v>1</v>
      </c>
      <c r="AN1304" s="7" t="s">
        <v>91</v>
      </c>
      <c r="AO1304" s="7">
        <v>0</v>
      </c>
      <c r="AP1304" s="7">
        <v>4500</v>
      </c>
      <c r="AQ1304" s="7">
        <v>2250</v>
      </c>
      <c r="AT1304" s="7" t="s">
        <v>206</v>
      </c>
      <c r="AU1304" s="7">
        <v>1947</v>
      </c>
      <c r="AV1304" s="7">
        <v>0</v>
      </c>
      <c r="AW1304" s="7">
        <v>0</v>
      </c>
      <c r="AX1304" s="7">
        <v>0</v>
      </c>
      <c r="AY1304" s="7">
        <v>0</v>
      </c>
    </row>
    <row r="1305" spans="1:51" ht="13.5" customHeight="1" x14ac:dyDescent="0.25">
      <c r="A1305" s="7" t="s">
        <v>2802</v>
      </c>
      <c r="B1305" s="8"/>
      <c r="C1305" s="8"/>
      <c r="D1305" s="7" t="s">
        <v>91</v>
      </c>
      <c r="E1305" s="7" t="s">
        <v>92</v>
      </c>
      <c r="F1305" s="8"/>
      <c r="G1305" s="8"/>
      <c r="H1305" s="8"/>
      <c r="I1305" s="8"/>
      <c r="J1305" s="8"/>
      <c r="K1305" s="8"/>
      <c r="L1305" s="8"/>
      <c r="M1305" s="8"/>
      <c r="N1305" s="7">
        <v>8</v>
      </c>
      <c r="O1305" s="7" t="s">
        <v>638</v>
      </c>
      <c r="P1305" s="7" t="s">
        <v>107</v>
      </c>
      <c r="Q1305" s="7" t="s">
        <v>2801</v>
      </c>
      <c r="R1305" s="7">
        <v>21000</v>
      </c>
      <c r="S1305" s="7" t="s">
        <v>94</v>
      </c>
      <c r="T1305" s="7" t="s">
        <v>1406</v>
      </c>
      <c r="AE1305" s="7">
        <v>0</v>
      </c>
      <c r="AF1305" s="7">
        <v>0</v>
      </c>
      <c r="AG1305" s="7">
        <v>0</v>
      </c>
      <c r="AH1305" s="7">
        <v>0</v>
      </c>
      <c r="AI1305" s="7">
        <v>0</v>
      </c>
      <c r="AJ1305" s="7">
        <v>0</v>
      </c>
      <c r="AK1305" s="7">
        <v>0</v>
      </c>
      <c r="AL1305" s="7">
        <v>0</v>
      </c>
      <c r="AM1305" s="7">
        <v>1</v>
      </c>
      <c r="AN1305" s="7" t="s">
        <v>91</v>
      </c>
      <c r="AO1305" s="7">
        <v>0</v>
      </c>
      <c r="AP1305" s="7">
        <v>42000</v>
      </c>
      <c r="AQ1305" s="7">
        <v>21000</v>
      </c>
      <c r="AT1305" s="7" t="s">
        <v>206</v>
      </c>
      <c r="AU1305" s="7">
        <v>1948</v>
      </c>
      <c r="AV1305" s="7">
        <v>0</v>
      </c>
      <c r="AW1305" s="7">
        <v>0</v>
      </c>
      <c r="AX1305" s="7">
        <v>0</v>
      </c>
      <c r="AY1305" s="7">
        <v>0</v>
      </c>
    </row>
    <row r="1306" spans="1:51" ht="13.5" customHeight="1" x14ac:dyDescent="0.25">
      <c r="A1306" s="7" t="s">
        <v>2803</v>
      </c>
      <c r="B1306" s="8"/>
      <c r="C1306" s="8"/>
      <c r="D1306" s="7" t="s">
        <v>91</v>
      </c>
      <c r="E1306" s="7" t="s">
        <v>92</v>
      </c>
      <c r="F1306" s="8"/>
      <c r="G1306" s="8"/>
      <c r="H1306" s="8"/>
      <c r="I1306" s="8"/>
      <c r="J1306" s="8"/>
      <c r="K1306" s="8"/>
      <c r="L1306" s="8"/>
      <c r="M1306" s="8"/>
      <c r="N1306" s="7">
        <v>8</v>
      </c>
      <c r="O1306" s="7" t="s">
        <v>638</v>
      </c>
      <c r="P1306" s="7" t="s">
        <v>107</v>
      </c>
      <c r="Q1306" s="7" t="s">
        <v>2801</v>
      </c>
      <c r="R1306" s="7">
        <v>40500</v>
      </c>
      <c r="S1306" s="7" t="s">
        <v>94</v>
      </c>
      <c r="T1306" s="7" t="s">
        <v>1406</v>
      </c>
      <c r="AE1306" s="7">
        <v>0</v>
      </c>
      <c r="AF1306" s="7">
        <v>0</v>
      </c>
      <c r="AG1306" s="7">
        <v>0</v>
      </c>
      <c r="AH1306" s="7">
        <v>0</v>
      </c>
      <c r="AI1306" s="7">
        <v>0</v>
      </c>
      <c r="AJ1306" s="7">
        <v>0</v>
      </c>
      <c r="AK1306" s="7">
        <v>0</v>
      </c>
      <c r="AL1306" s="7">
        <v>0</v>
      </c>
      <c r="AM1306" s="7">
        <v>1</v>
      </c>
      <c r="AN1306" s="7" t="s">
        <v>91</v>
      </c>
      <c r="AO1306" s="7">
        <v>0</v>
      </c>
      <c r="AP1306" s="7">
        <v>81000</v>
      </c>
      <c r="AQ1306" s="7">
        <v>40500</v>
      </c>
      <c r="AT1306" s="7" t="s">
        <v>206</v>
      </c>
      <c r="AU1306" s="7">
        <v>1949</v>
      </c>
      <c r="AV1306" s="7">
        <v>0</v>
      </c>
      <c r="AW1306" s="7">
        <v>0</v>
      </c>
      <c r="AX1306" s="7">
        <v>0</v>
      </c>
      <c r="AY1306" s="7">
        <v>0</v>
      </c>
    </row>
    <row r="1307" spans="1:51" ht="13.5" customHeight="1" x14ac:dyDescent="0.25">
      <c r="A1307" s="7" t="s">
        <v>2804</v>
      </c>
      <c r="B1307" s="8"/>
      <c r="C1307" s="8"/>
      <c r="D1307" s="7" t="s">
        <v>91</v>
      </c>
      <c r="E1307" s="7" t="s">
        <v>92</v>
      </c>
      <c r="F1307" s="8"/>
      <c r="G1307" s="8"/>
      <c r="H1307" s="8"/>
      <c r="I1307" s="8"/>
      <c r="J1307" s="8"/>
      <c r="K1307" s="8"/>
      <c r="L1307" s="8"/>
      <c r="M1307" s="8"/>
      <c r="N1307" s="7">
        <v>8</v>
      </c>
      <c r="O1307" s="7" t="s">
        <v>638</v>
      </c>
      <c r="P1307" s="7">
        <v>1</v>
      </c>
      <c r="Q1307" s="7" t="s">
        <v>2722</v>
      </c>
      <c r="R1307" s="7">
        <v>2000</v>
      </c>
      <c r="S1307" s="7" t="s">
        <v>94</v>
      </c>
      <c r="T1307" s="7" t="s">
        <v>1406</v>
      </c>
      <c r="AE1307" s="7">
        <v>0</v>
      </c>
      <c r="AF1307" s="7">
        <v>0</v>
      </c>
      <c r="AG1307" s="7">
        <v>0</v>
      </c>
      <c r="AH1307" s="7">
        <v>0</v>
      </c>
      <c r="AI1307" s="7">
        <v>0</v>
      </c>
      <c r="AJ1307" s="7">
        <v>0</v>
      </c>
      <c r="AK1307" s="7">
        <v>0</v>
      </c>
      <c r="AL1307" s="7">
        <v>0</v>
      </c>
      <c r="AM1307" s="7">
        <v>1</v>
      </c>
      <c r="AN1307" s="7" t="s">
        <v>91</v>
      </c>
      <c r="AO1307" s="7">
        <v>1</v>
      </c>
      <c r="AP1307" s="7">
        <v>4000</v>
      </c>
      <c r="AQ1307" s="7">
        <v>2000</v>
      </c>
      <c r="AT1307" s="7" t="s">
        <v>206</v>
      </c>
      <c r="AU1307" s="7">
        <v>1950</v>
      </c>
      <c r="AV1307" s="7">
        <v>0</v>
      </c>
      <c r="AW1307" s="7">
        <v>0</v>
      </c>
      <c r="AX1307" s="7">
        <v>0</v>
      </c>
      <c r="AY1307" s="7">
        <v>0</v>
      </c>
    </row>
    <row r="1308" spans="1:51" ht="13.5" customHeight="1" x14ac:dyDescent="0.25">
      <c r="A1308" s="7" t="s">
        <v>2805</v>
      </c>
      <c r="B1308" s="8"/>
      <c r="C1308" s="8"/>
      <c r="D1308" s="7" t="s">
        <v>91</v>
      </c>
      <c r="E1308" s="7" t="s">
        <v>92</v>
      </c>
      <c r="F1308" s="8"/>
      <c r="G1308" s="8"/>
      <c r="H1308" s="8"/>
      <c r="I1308" s="8"/>
      <c r="J1308" s="8"/>
      <c r="K1308" s="8"/>
      <c r="L1308" s="8"/>
      <c r="M1308" s="8"/>
      <c r="N1308" s="7">
        <v>8</v>
      </c>
      <c r="O1308" s="7" t="s">
        <v>638</v>
      </c>
      <c r="P1308" s="7">
        <v>1</v>
      </c>
      <c r="Q1308" s="7" t="s">
        <v>2722</v>
      </c>
      <c r="R1308" s="7">
        <v>8000</v>
      </c>
      <c r="S1308" s="7" t="s">
        <v>94</v>
      </c>
      <c r="T1308" s="7" t="s">
        <v>1406</v>
      </c>
      <c r="AE1308" s="7">
        <v>0</v>
      </c>
      <c r="AF1308" s="7">
        <v>0</v>
      </c>
      <c r="AG1308" s="7">
        <v>0</v>
      </c>
      <c r="AH1308" s="7">
        <v>0</v>
      </c>
      <c r="AI1308" s="7">
        <v>0</v>
      </c>
      <c r="AJ1308" s="7">
        <v>0</v>
      </c>
      <c r="AK1308" s="7">
        <v>0</v>
      </c>
      <c r="AL1308" s="7">
        <v>0</v>
      </c>
      <c r="AM1308" s="7">
        <v>1</v>
      </c>
      <c r="AN1308" s="7" t="s">
        <v>91</v>
      </c>
      <c r="AO1308" s="7">
        <v>1</v>
      </c>
      <c r="AP1308" s="7">
        <v>16000</v>
      </c>
      <c r="AQ1308" s="7">
        <v>8000</v>
      </c>
      <c r="AT1308" s="7" t="s">
        <v>206</v>
      </c>
      <c r="AU1308" s="7">
        <v>1951</v>
      </c>
      <c r="AV1308" s="7">
        <v>0</v>
      </c>
      <c r="AW1308" s="7">
        <v>0</v>
      </c>
      <c r="AX1308" s="7">
        <v>0</v>
      </c>
      <c r="AY1308" s="7">
        <v>0</v>
      </c>
    </row>
    <row r="1309" spans="1:51" ht="13.5" customHeight="1" x14ac:dyDescent="0.25">
      <c r="A1309" s="7" t="s">
        <v>2806</v>
      </c>
      <c r="B1309" s="8"/>
      <c r="C1309" s="8"/>
      <c r="D1309" s="7" t="s">
        <v>91</v>
      </c>
      <c r="E1309" s="7" t="s">
        <v>92</v>
      </c>
      <c r="F1309" s="8"/>
      <c r="G1309" s="8"/>
      <c r="H1309" s="8"/>
      <c r="I1309" s="8"/>
      <c r="J1309" s="8"/>
      <c r="K1309" s="8"/>
      <c r="L1309" s="8"/>
      <c r="M1309" s="8"/>
      <c r="N1309" s="7">
        <v>8</v>
      </c>
      <c r="O1309" s="7" t="s">
        <v>638</v>
      </c>
      <c r="P1309" s="7">
        <v>1</v>
      </c>
      <c r="Q1309" s="7" t="s">
        <v>2722</v>
      </c>
      <c r="R1309" s="7">
        <v>18000</v>
      </c>
      <c r="S1309" s="7" t="s">
        <v>94</v>
      </c>
      <c r="T1309" s="7" t="s">
        <v>1406</v>
      </c>
      <c r="AE1309" s="7">
        <v>0</v>
      </c>
      <c r="AF1309" s="7">
        <v>0</v>
      </c>
      <c r="AG1309" s="7">
        <v>0</v>
      </c>
      <c r="AH1309" s="7">
        <v>0</v>
      </c>
      <c r="AI1309" s="7">
        <v>0</v>
      </c>
      <c r="AJ1309" s="7">
        <v>0</v>
      </c>
      <c r="AK1309" s="7">
        <v>0</v>
      </c>
      <c r="AL1309" s="7">
        <v>0</v>
      </c>
      <c r="AM1309" s="7">
        <v>1</v>
      </c>
      <c r="AN1309" s="7" t="s">
        <v>91</v>
      </c>
      <c r="AO1309" s="7">
        <v>1</v>
      </c>
      <c r="AP1309" s="7">
        <v>36000</v>
      </c>
      <c r="AQ1309" s="7">
        <v>18000</v>
      </c>
      <c r="AT1309" s="7" t="s">
        <v>206</v>
      </c>
      <c r="AU1309" s="7">
        <v>1952</v>
      </c>
      <c r="AV1309" s="7">
        <v>0</v>
      </c>
      <c r="AW1309" s="7">
        <v>0</v>
      </c>
      <c r="AX1309" s="7">
        <v>0</v>
      </c>
      <c r="AY1309" s="7">
        <v>0</v>
      </c>
    </row>
    <row r="1310" spans="1:51" ht="13.5" customHeight="1" x14ac:dyDescent="0.25">
      <c r="A1310" s="7" t="s">
        <v>2807</v>
      </c>
      <c r="B1310" s="8"/>
      <c r="C1310" s="8"/>
      <c r="D1310" s="7" t="s">
        <v>120</v>
      </c>
      <c r="E1310" s="7" t="s">
        <v>157</v>
      </c>
      <c r="F1310" s="8"/>
      <c r="G1310" s="8"/>
      <c r="H1310" s="8"/>
      <c r="I1310" s="8"/>
      <c r="J1310" s="8"/>
      <c r="K1310" s="8"/>
      <c r="L1310" s="8"/>
      <c r="M1310" s="8"/>
      <c r="N1310" s="7">
        <v>13</v>
      </c>
      <c r="O1310" s="7" t="s">
        <v>638</v>
      </c>
      <c r="P1310" s="7">
        <v>1</v>
      </c>
      <c r="Q1310" s="7" t="s">
        <v>2808</v>
      </c>
      <c r="R1310" s="7">
        <v>10000</v>
      </c>
      <c r="S1310" s="7" t="s">
        <v>94</v>
      </c>
      <c r="T1310" s="7" t="s">
        <v>1406</v>
      </c>
      <c r="AE1310" s="7">
        <v>0</v>
      </c>
      <c r="AF1310" s="7">
        <v>0</v>
      </c>
      <c r="AG1310" s="7">
        <v>0</v>
      </c>
      <c r="AH1310" s="7">
        <v>0</v>
      </c>
      <c r="AI1310" s="7">
        <v>0</v>
      </c>
      <c r="AJ1310" s="7">
        <v>0</v>
      </c>
      <c r="AK1310" s="7">
        <v>1</v>
      </c>
      <c r="AL1310" s="7">
        <v>0</v>
      </c>
      <c r="AM1310" s="7">
        <v>0</v>
      </c>
      <c r="AN1310" s="7" t="s">
        <v>120</v>
      </c>
      <c r="AO1310" s="7">
        <v>1</v>
      </c>
      <c r="AP1310" s="7">
        <v>20000</v>
      </c>
      <c r="AQ1310" s="7">
        <v>10000</v>
      </c>
      <c r="AT1310" s="7" t="s">
        <v>206</v>
      </c>
      <c r="AU1310" s="7">
        <v>1953</v>
      </c>
      <c r="AV1310" s="7">
        <v>0</v>
      </c>
      <c r="AW1310" s="7">
        <v>0</v>
      </c>
      <c r="AX1310" s="7">
        <v>0</v>
      </c>
      <c r="AY1310" s="7">
        <v>0</v>
      </c>
    </row>
    <row r="1311" spans="1:51" ht="13.5" customHeight="1" x14ac:dyDescent="0.25">
      <c r="A1311" s="7" t="s">
        <v>2809</v>
      </c>
      <c r="B1311" s="8"/>
      <c r="C1311" s="8"/>
      <c r="D1311" s="7" t="s">
        <v>120</v>
      </c>
      <c r="E1311" s="7" t="s">
        <v>116</v>
      </c>
      <c r="F1311" s="8"/>
      <c r="G1311" s="8"/>
      <c r="H1311" s="8"/>
      <c r="I1311" s="8"/>
      <c r="J1311" s="8"/>
      <c r="K1311" s="8"/>
      <c r="L1311" s="8"/>
      <c r="M1311" s="8"/>
      <c r="N1311" s="7">
        <v>13</v>
      </c>
      <c r="O1311" s="7" t="s">
        <v>638</v>
      </c>
      <c r="P1311" s="7">
        <v>1</v>
      </c>
      <c r="Q1311" s="7" t="s">
        <v>2810</v>
      </c>
      <c r="R1311" s="7">
        <v>10000</v>
      </c>
      <c r="S1311" s="7" t="s">
        <v>94</v>
      </c>
      <c r="T1311" s="7" t="s">
        <v>1406</v>
      </c>
      <c r="AE1311" s="7">
        <v>0</v>
      </c>
      <c r="AF1311" s="7">
        <v>0</v>
      </c>
      <c r="AG1311" s="7">
        <v>1</v>
      </c>
      <c r="AH1311" s="7">
        <v>0</v>
      </c>
      <c r="AI1311" s="7">
        <v>0</v>
      </c>
      <c r="AJ1311" s="7">
        <v>0</v>
      </c>
      <c r="AK1311" s="7">
        <v>0</v>
      </c>
      <c r="AL1311" s="7">
        <v>0</v>
      </c>
      <c r="AM1311" s="7">
        <v>0</v>
      </c>
      <c r="AN1311" s="7" t="s">
        <v>120</v>
      </c>
      <c r="AO1311" s="7">
        <v>1</v>
      </c>
      <c r="AP1311" s="7">
        <v>20000</v>
      </c>
      <c r="AQ1311" s="7">
        <v>10000</v>
      </c>
      <c r="AT1311" s="7" t="s">
        <v>206</v>
      </c>
      <c r="AU1311" s="7">
        <v>1954</v>
      </c>
      <c r="AV1311" s="7">
        <v>0</v>
      </c>
      <c r="AW1311" s="7">
        <v>0</v>
      </c>
      <c r="AX1311" s="7">
        <v>0</v>
      </c>
      <c r="AY1311" s="7">
        <v>0</v>
      </c>
    </row>
    <row r="1312" spans="1:51" ht="13.5" customHeight="1" x14ac:dyDescent="0.25">
      <c r="A1312" s="7" t="s">
        <v>2811</v>
      </c>
      <c r="B1312" s="8"/>
      <c r="C1312" s="8"/>
      <c r="D1312" s="7" t="s">
        <v>83</v>
      </c>
      <c r="E1312" s="7" t="s">
        <v>129</v>
      </c>
      <c r="F1312" s="8"/>
      <c r="G1312" s="8"/>
      <c r="H1312" s="8"/>
      <c r="I1312" s="8"/>
      <c r="J1312" s="8"/>
      <c r="K1312" s="8"/>
      <c r="L1312" s="8"/>
      <c r="M1312" s="8"/>
      <c r="N1312" s="7">
        <v>1</v>
      </c>
      <c r="O1312" s="7" t="s">
        <v>638</v>
      </c>
      <c r="P1312" s="7">
        <v>1</v>
      </c>
      <c r="Q1312" s="7" t="s">
        <v>2812</v>
      </c>
      <c r="R1312" s="7">
        <v>3200</v>
      </c>
      <c r="S1312" s="7" t="s">
        <v>94</v>
      </c>
      <c r="T1312" s="7" t="s">
        <v>1406</v>
      </c>
      <c r="AE1312" s="7">
        <v>0</v>
      </c>
      <c r="AF1312" s="7">
        <v>0</v>
      </c>
      <c r="AG1312" s="7">
        <v>0</v>
      </c>
      <c r="AH1312" s="7">
        <v>0</v>
      </c>
      <c r="AI1312" s="7">
        <v>0</v>
      </c>
      <c r="AJ1312" s="7">
        <v>1</v>
      </c>
      <c r="AK1312" s="7">
        <v>0</v>
      </c>
      <c r="AL1312" s="7">
        <v>0</v>
      </c>
      <c r="AM1312" s="7">
        <v>0</v>
      </c>
      <c r="AN1312" s="7" t="s">
        <v>83</v>
      </c>
      <c r="AO1312" s="7">
        <v>1</v>
      </c>
      <c r="AP1312" s="7">
        <v>6400</v>
      </c>
      <c r="AQ1312" s="7">
        <v>3200</v>
      </c>
      <c r="AT1312" s="7" t="s">
        <v>206</v>
      </c>
      <c r="AU1312" s="7">
        <v>1955</v>
      </c>
      <c r="AV1312" s="7">
        <v>0</v>
      </c>
      <c r="AW1312" s="7">
        <v>0</v>
      </c>
      <c r="AX1312" s="7">
        <v>0</v>
      </c>
      <c r="AY1312" s="7">
        <v>0</v>
      </c>
    </row>
    <row r="1313" spans="1:51" ht="13.5" customHeight="1" x14ac:dyDescent="0.25">
      <c r="A1313" s="7" t="s">
        <v>2813</v>
      </c>
      <c r="B1313" s="8"/>
      <c r="C1313" s="8"/>
      <c r="D1313" s="7" t="s">
        <v>83</v>
      </c>
      <c r="E1313" s="7" t="s">
        <v>129</v>
      </c>
      <c r="F1313" s="7" t="s">
        <v>157</v>
      </c>
      <c r="G1313" s="8"/>
      <c r="H1313" s="8"/>
      <c r="I1313" s="8"/>
      <c r="J1313" s="8"/>
      <c r="K1313" s="8"/>
      <c r="L1313" s="8"/>
      <c r="M1313" s="8"/>
      <c r="N1313" s="7">
        <v>5</v>
      </c>
      <c r="O1313" s="7" t="s">
        <v>638</v>
      </c>
      <c r="P1313" s="7">
        <v>1</v>
      </c>
      <c r="Q1313" s="7" t="s">
        <v>2814</v>
      </c>
      <c r="R1313" s="7">
        <v>3850</v>
      </c>
      <c r="S1313" s="7" t="s">
        <v>94</v>
      </c>
      <c r="T1313" s="7" t="s">
        <v>1406</v>
      </c>
      <c r="AE1313" s="7">
        <v>0</v>
      </c>
      <c r="AF1313" s="7">
        <v>0</v>
      </c>
      <c r="AG1313" s="7">
        <v>0</v>
      </c>
      <c r="AH1313" s="7">
        <v>0</v>
      </c>
      <c r="AI1313" s="7">
        <v>0</v>
      </c>
      <c r="AJ1313" s="7">
        <v>1</v>
      </c>
      <c r="AK1313" s="7">
        <v>1</v>
      </c>
      <c r="AL1313" s="7">
        <v>0</v>
      </c>
      <c r="AM1313" s="7">
        <v>0</v>
      </c>
      <c r="AN1313" s="7" t="s">
        <v>83</v>
      </c>
      <c r="AO1313" s="7">
        <v>1</v>
      </c>
      <c r="AP1313" s="7">
        <v>7700</v>
      </c>
      <c r="AQ1313" s="7">
        <v>3850</v>
      </c>
      <c r="AT1313" s="7" t="s">
        <v>206</v>
      </c>
      <c r="AU1313" s="7">
        <v>1956</v>
      </c>
      <c r="AV1313" s="7">
        <v>0</v>
      </c>
      <c r="AW1313" s="7">
        <v>0</v>
      </c>
      <c r="AX1313" s="7">
        <v>0</v>
      </c>
      <c r="AY1313" s="7">
        <v>0</v>
      </c>
    </row>
    <row r="1314" spans="1:51" ht="13.5" customHeight="1" x14ac:dyDescent="0.25">
      <c r="A1314" s="7" t="s">
        <v>2815</v>
      </c>
      <c r="B1314" s="8"/>
      <c r="C1314" s="8"/>
      <c r="D1314" s="7" t="s">
        <v>83</v>
      </c>
      <c r="E1314" s="7" t="s">
        <v>129</v>
      </c>
      <c r="F1314" s="8"/>
      <c r="G1314" s="8"/>
      <c r="H1314" s="8"/>
      <c r="I1314" s="8"/>
      <c r="J1314" s="8"/>
      <c r="K1314" s="8"/>
      <c r="L1314" s="8"/>
      <c r="M1314" s="8"/>
      <c r="N1314" s="7">
        <v>5</v>
      </c>
      <c r="O1314" s="7" t="s">
        <v>638</v>
      </c>
      <c r="P1314" s="7">
        <v>1</v>
      </c>
      <c r="Q1314" s="7" t="s">
        <v>1240</v>
      </c>
      <c r="R1314" s="7">
        <v>4000</v>
      </c>
      <c r="S1314" s="7" t="s">
        <v>94</v>
      </c>
      <c r="T1314" s="7" t="s">
        <v>1406</v>
      </c>
      <c r="AE1314" s="7">
        <v>0</v>
      </c>
      <c r="AF1314" s="7">
        <v>0</v>
      </c>
      <c r="AG1314" s="7">
        <v>0</v>
      </c>
      <c r="AH1314" s="7">
        <v>0</v>
      </c>
      <c r="AI1314" s="7">
        <v>0</v>
      </c>
      <c r="AJ1314" s="7">
        <v>1</v>
      </c>
      <c r="AK1314" s="7">
        <v>0</v>
      </c>
      <c r="AL1314" s="7">
        <v>0</v>
      </c>
      <c r="AM1314" s="7">
        <v>0</v>
      </c>
      <c r="AN1314" s="7" t="s">
        <v>83</v>
      </c>
      <c r="AO1314" s="7">
        <v>1</v>
      </c>
      <c r="AP1314" s="7">
        <v>8000</v>
      </c>
      <c r="AQ1314" s="7">
        <v>4000</v>
      </c>
      <c r="AT1314" s="7" t="s">
        <v>206</v>
      </c>
      <c r="AU1314" s="7">
        <v>1957</v>
      </c>
      <c r="AV1314" s="7">
        <v>0</v>
      </c>
      <c r="AW1314" s="7">
        <v>0</v>
      </c>
      <c r="AX1314" s="7">
        <v>0</v>
      </c>
      <c r="AY1314" s="7">
        <v>0</v>
      </c>
    </row>
    <row r="1315" spans="1:51" ht="13.5" customHeight="1" x14ac:dyDescent="0.25">
      <c r="A1315" s="7" t="s">
        <v>2816</v>
      </c>
      <c r="B1315" s="8"/>
      <c r="C1315" s="8"/>
      <c r="D1315" s="7" t="s">
        <v>91</v>
      </c>
      <c r="E1315" s="7" t="s">
        <v>92</v>
      </c>
      <c r="F1315" s="8"/>
      <c r="G1315" s="8"/>
      <c r="H1315" s="8"/>
      <c r="I1315" s="8"/>
      <c r="J1315" s="8"/>
      <c r="K1315" s="8"/>
      <c r="L1315" s="8"/>
      <c r="M1315" s="8"/>
      <c r="N1315" s="7">
        <v>8</v>
      </c>
      <c r="O1315" s="7" t="s">
        <v>638</v>
      </c>
      <c r="P1315" s="7">
        <v>1</v>
      </c>
      <c r="Q1315" s="7" t="s">
        <v>2817</v>
      </c>
      <c r="R1315" s="7">
        <v>2000</v>
      </c>
      <c r="S1315" s="7" t="s">
        <v>94</v>
      </c>
      <c r="T1315" s="7" t="s">
        <v>1406</v>
      </c>
      <c r="AE1315" s="7">
        <v>0</v>
      </c>
      <c r="AF1315" s="7">
        <v>0</v>
      </c>
      <c r="AG1315" s="7">
        <v>0</v>
      </c>
      <c r="AH1315" s="7">
        <v>0</v>
      </c>
      <c r="AI1315" s="7">
        <v>0</v>
      </c>
      <c r="AJ1315" s="7">
        <v>0</v>
      </c>
      <c r="AK1315" s="7">
        <v>0</v>
      </c>
      <c r="AL1315" s="7">
        <v>0</v>
      </c>
      <c r="AM1315" s="7">
        <v>1</v>
      </c>
      <c r="AN1315" s="7" t="s">
        <v>91</v>
      </c>
      <c r="AO1315" s="7">
        <v>1</v>
      </c>
      <c r="AP1315" s="7">
        <v>4000</v>
      </c>
      <c r="AQ1315" s="7">
        <v>2000</v>
      </c>
      <c r="AT1315" s="7" t="s">
        <v>206</v>
      </c>
      <c r="AU1315" s="7">
        <v>1958</v>
      </c>
      <c r="AV1315" s="7">
        <v>0</v>
      </c>
      <c r="AW1315" s="7">
        <v>0</v>
      </c>
      <c r="AX1315" s="7">
        <v>0</v>
      </c>
      <c r="AY1315" s="7">
        <v>0</v>
      </c>
    </row>
    <row r="1316" spans="1:51" ht="13.5" customHeight="1" x14ac:dyDescent="0.25">
      <c r="A1316" s="7" t="s">
        <v>2818</v>
      </c>
      <c r="B1316" s="8"/>
      <c r="C1316" s="8"/>
      <c r="D1316" s="7" t="s">
        <v>91</v>
      </c>
      <c r="E1316" s="7" t="s">
        <v>92</v>
      </c>
      <c r="F1316" s="8"/>
      <c r="G1316" s="8"/>
      <c r="H1316" s="8"/>
      <c r="I1316" s="8"/>
      <c r="J1316" s="8"/>
      <c r="K1316" s="8"/>
      <c r="L1316" s="8"/>
      <c r="M1316" s="8"/>
      <c r="N1316" s="7">
        <v>8</v>
      </c>
      <c r="O1316" s="7" t="s">
        <v>638</v>
      </c>
      <c r="P1316" s="7">
        <v>1</v>
      </c>
      <c r="Q1316" s="7" t="s">
        <v>2817</v>
      </c>
      <c r="R1316" s="7">
        <v>8000</v>
      </c>
      <c r="S1316" s="7" t="s">
        <v>94</v>
      </c>
      <c r="T1316" s="7" t="s">
        <v>1406</v>
      </c>
      <c r="AE1316" s="7">
        <v>0</v>
      </c>
      <c r="AF1316" s="7">
        <v>0</v>
      </c>
      <c r="AG1316" s="7">
        <v>0</v>
      </c>
      <c r="AH1316" s="7">
        <v>0</v>
      </c>
      <c r="AI1316" s="7">
        <v>0</v>
      </c>
      <c r="AJ1316" s="7">
        <v>0</v>
      </c>
      <c r="AK1316" s="7">
        <v>0</v>
      </c>
      <c r="AL1316" s="7">
        <v>0</v>
      </c>
      <c r="AM1316" s="7">
        <v>1</v>
      </c>
      <c r="AN1316" s="7" t="s">
        <v>91</v>
      </c>
      <c r="AO1316" s="7">
        <v>1</v>
      </c>
      <c r="AP1316" s="7">
        <v>16000</v>
      </c>
      <c r="AQ1316" s="7">
        <v>8000</v>
      </c>
      <c r="AT1316" s="7" t="s">
        <v>206</v>
      </c>
      <c r="AU1316" s="7">
        <v>1959</v>
      </c>
      <c r="AV1316" s="7">
        <v>0</v>
      </c>
      <c r="AW1316" s="7">
        <v>0</v>
      </c>
      <c r="AX1316" s="7">
        <v>0</v>
      </c>
      <c r="AY1316" s="7">
        <v>0</v>
      </c>
    </row>
    <row r="1317" spans="1:51" ht="13.5" customHeight="1" x14ac:dyDescent="0.25">
      <c r="A1317" s="7" t="s">
        <v>2819</v>
      </c>
      <c r="B1317" s="8"/>
      <c r="C1317" s="8"/>
      <c r="D1317" s="7" t="s">
        <v>91</v>
      </c>
      <c r="E1317" s="7" t="s">
        <v>92</v>
      </c>
      <c r="F1317" s="8"/>
      <c r="G1317" s="8"/>
      <c r="H1317" s="8"/>
      <c r="I1317" s="8"/>
      <c r="J1317" s="8"/>
      <c r="K1317" s="8"/>
      <c r="L1317" s="8"/>
      <c r="M1317" s="8"/>
      <c r="N1317" s="7">
        <v>8</v>
      </c>
      <c r="O1317" s="7" t="s">
        <v>638</v>
      </c>
      <c r="P1317" s="7">
        <v>1</v>
      </c>
      <c r="Q1317" s="7" t="s">
        <v>2817</v>
      </c>
      <c r="R1317" s="7">
        <v>18000</v>
      </c>
      <c r="S1317" s="7" t="s">
        <v>94</v>
      </c>
      <c r="T1317" s="7" t="s">
        <v>1406</v>
      </c>
      <c r="AE1317" s="7">
        <v>0</v>
      </c>
      <c r="AF1317" s="7">
        <v>0</v>
      </c>
      <c r="AG1317" s="7">
        <v>0</v>
      </c>
      <c r="AH1317" s="7">
        <v>0</v>
      </c>
      <c r="AI1317" s="7">
        <v>0</v>
      </c>
      <c r="AJ1317" s="7">
        <v>0</v>
      </c>
      <c r="AK1317" s="7">
        <v>0</v>
      </c>
      <c r="AL1317" s="7">
        <v>0</v>
      </c>
      <c r="AM1317" s="7">
        <v>1</v>
      </c>
      <c r="AN1317" s="7" t="s">
        <v>91</v>
      </c>
      <c r="AO1317" s="7">
        <v>1</v>
      </c>
      <c r="AP1317" s="7">
        <v>36000</v>
      </c>
      <c r="AQ1317" s="7">
        <v>18000</v>
      </c>
      <c r="AT1317" s="7" t="s">
        <v>206</v>
      </c>
      <c r="AU1317" s="7">
        <v>1960</v>
      </c>
      <c r="AV1317" s="7">
        <v>0</v>
      </c>
      <c r="AW1317" s="7">
        <v>0</v>
      </c>
      <c r="AX1317" s="7">
        <v>0</v>
      </c>
      <c r="AY1317" s="7">
        <v>0</v>
      </c>
    </row>
    <row r="1318" spans="1:51" ht="13.5" customHeight="1" x14ac:dyDescent="0.25">
      <c r="A1318" s="7" t="s">
        <v>2820</v>
      </c>
      <c r="B1318" s="8"/>
      <c r="C1318" s="8"/>
      <c r="D1318" s="7" t="s">
        <v>83</v>
      </c>
      <c r="E1318" s="7" t="s">
        <v>99</v>
      </c>
      <c r="F1318" s="8"/>
      <c r="G1318" s="8"/>
      <c r="H1318" s="8"/>
      <c r="I1318" s="8"/>
      <c r="J1318" s="8"/>
      <c r="K1318" s="8"/>
      <c r="L1318" s="8"/>
      <c r="M1318" s="8"/>
      <c r="N1318" s="7">
        <v>3</v>
      </c>
      <c r="O1318" s="7" t="s">
        <v>638</v>
      </c>
      <c r="P1318" s="7">
        <v>1</v>
      </c>
      <c r="Q1318" s="7" t="s">
        <v>2821</v>
      </c>
      <c r="R1318" s="7">
        <v>3500</v>
      </c>
      <c r="S1318" s="7" t="s">
        <v>94</v>
      </c>
      <c r="T1318" s="7" t="s">
        <v>1406</v>
      </c>
      <c r="AE1318" s="7">
        <v>0</v>
      </c>
      <c r="AF1318" s="7">
        <v>0</v>
      </c>
      <c r="AG1318" s="7">
        <v>0</v>
      </c>
      <c r="AH1318" s="7">
        <v>0</v>
      </c>
      <c r="AI1318" s="7">
        <v>1</v>
      </c>
      <c r="AJ1318" s="7">
        <v>0</v>
      </c>
      <c r="AK1318" s="7">
        <v>0</v>
      </c>
      <c r="AL1318" s="7">
        <v>0</v>
      </c>
      <c r="AM1318" s="7">
        <v>0</v>
      </c>
      <c r="AN1318" s="7" t="s">
        <v>83</v>
      </c>
      <c r="AO1318" s="7">
        <v>1</v>
      </c>
      <c r="AP1318" s="7">
        <v>7000</v>
      </c>
      <c r="AQ1318" s="7">
        <v>3500</v>
      </c>
      <c r="AT1318" s="7" t="s">
        <v>206</v>
      </c>
      <c r="AU1318" s="7">
        <v>1961</v>
      </c>
      <c r="AV1318" s="7">
        <v>0</v>
      </c>
      <c r="AW1318" s="7">
        <v>0</v>
      </c>
      <c r="AX1318" s="7">
        <v>0</v>
      </c>
      <c r="AY1318" s="7">
        <v>0</v>
      </c>
    </row>
    <row r="1319" spans="1:51" ht="13.5" customHeight="1" x14ac:dyDescent="0.25">
      <c r="A1319" s="7" t="s">
        <v>2822</v>
      </c>
      <c r="B1319" s="8"/>
      <c r="C1319" s="8"/>
      <c r="D1319" s="7" t="s">
        <v>83</v>
      </c>
      <c r="E1319" s="7" t="s">
        <v>116</v>
      </c>
      <c r="F1319" s="8"/>
      <c r="G1319" s="8"/>
      <c r="H1319" s="8"/>
      <c r="I1319" s="8"/>
      <c r="J1319" s="8"/>
      <c r="K1319" s="8"/>
      <c r="L1319" s="8"/>
      <c r="M1319" s="8"/>
      <c r="N1319" s="7">
        <v>1</v>
      </c>
      <c r="O1319" s="7" t="s">
        <v>638</v>
      </c>
      <c r="P1319" s="7">
        <v>1</v>
      </c>
      <c r="Q1319" s="7" t="s">
        <v>2823</v>
      </c>
      <c r="R1319" s="7">
        <v>2700</v>
      </c>
      <c r="S1319" s="7" t="s">
        <v>94</v>
      </c>
      <c r="T1319" s="7" t="s">
        <v>1406</v>
      </c>
      <c r="AE1319" s="7">
        <v>0</v>
      </c>
      <c r="AF1319" s="7">
        <v>0</v>
      </c>
      <c r="AG1319" s="7">
        <v>1</v>
      </c>
      <c r="AH1319" s="7">
        <v>0</v>
      </c>
      <c r="AI1319" s="7">
        <v>0</v>
      </c>
      <c r="AJ1319" s="7">
        <v>0</v>
      </c>
      <c r="AK1319" s="7">
        <v>0</v>
      </c>
      <c r="AL1319" s="7">
        <v>0</v>
      </c>
      <c r="AM1319" s="7">
        <v>0</v>
      </c>
      <c r="AN1319" s="7" t="s">
        <v>83</v>
      </c>
      <c r="AO1319" s="7">
        <v>1</v>
      </c>
      <c r="AP1319" s="7">
        <v>5400</v>
      </c>
      <c r="AQ1319" s="7">
        <v>2700</v>
      </c>
      <c r="AT1319" s="7" t="s">
        <v>206</v>
      </c>
      <c r="AU1319" s="7">
        <v>1962</v>
      </c>
      <c r="AV1319" s="7">
        <v>0</v>
      </c>
      <c r="AW1319" s="7">
        <v>0</v>
      </c>
      <c r="AX1319" s="7">
        <v>0</v>
      </c>
      <c r="AY1319" s="7">
        <v>0</v>
      </c>
    </row>
    <row r="1320" spans="1:51" ht="13.5" customHeight="1" x14ac:dyDescent="0.25">
      <c r="A1320" s="7" t="s">
        <v>2824</v>
      </c>
      <c r="B1320" s="8"/>
      <c r="C1320" s="8"/>
      <c r="D1320" s="7" t="s">
        <v>91</v>
      </c>
      <c r="E1320" s="7" t="s">
        <v>84</v>
      </c>
      <c r="F1320" s="8"/>
      <c r="G1320" s="8"/>
      <c r="H1320" s="8"/>
      <c r="I1320" s="8"/>
      <c r="J1320" s="8"/>
      <c r="K1320" s="8"/>
      <c r="L1320" s="8"/>
      <c r="M1320" s="8"/>
      <c r="N1320" s="7">
        <v>9</v>
      </c>
      <c r="O1320" s="7" t="s">
        <v>638</v>
      </c>
      <c r="P1320" s="7">
        <v>1</v>
      </c>
      <c r="Q1320" s="7" t="s">
        <v>2825</v>
      </c>
      <c r="R1320" s="7">
        <v>13750</v>
      </c>
      <c r="S1320" s="7" t="s">
        <v>94</v>
      </c>
      <c r="T1320" s="7" t="s">
        <v>1406</v>
      </c>
      <c r="AE1320" s="7">
        <v>0</v>
      </c>
      <c r="AF1320" s="7">
        <v>0</v>
      </c>
      <c r="AG1320" s="7">
        <v>0</v>
      </c>
      <c r="AH1320" s="7">
        <v>0</v>
      </c>
      <c r="AI1320" s="7">
        <v>0</v>
      </c>
      <c r="AJ1320" s="7">
        <v>0</v>
      </c>
      <c r="AK1320" s="7">
        <v>0</v>
      </c>
      <c r="AL1320" s="7">
        <v>1</v>
      </c>
      <c r="AM1320" s="7">
        <v>0</v>
      </c>
      <c r="AN1320" s="7" t="s">
        <v>91</v>
      </c>
      <c r="AO1320" s="7">
        <v>1</v>
      </c>
      <c r="AP1320" s="7">
        <v>27500</v>
      </c>
      <c r="AQ1320" s="7">
        <v>13750</v>
      </c>
      <c r="AT1320" s="7" t="s">
        <v>206</v>
      </c>
      <c r="AU1320" s="7">
        <v>1963</v>
      </c>
      <c r="AV1320" s="7">
        <v>0</v>
      </c>
      <c r="AW1320" s="7">
        <v>0</v>
      </c>
      <c r="AX1320" s="7">
        <v>0</v>
      </c>
      <c r="AY1320" s="7">
        <v>0</v>
      </c>
    </row>
    <row r="1321" spans="1:51" ht="13.5" customHeight="1" x14ac:dyDescent="0.25">
      <c r="A1321" s="7" t="s">
        <v>2826</v>
      </c>
      <c r="B1321" s="8"/>
      <c r="C1321" s="8"/>
      <c r="D1321" s="7" t="s">
        <v>120</v>
      </c>
      <c r="E1321" s="7" t="s">
        <v>92</v>
      </c>
      <c r="F1321" s="8"/>
      <c r="G1321" s="8"/>
      <c r="H1321" s="8"/>
      <c r="I1321" s="8"/>
      <c r="J1321" s="8"/>
      <c r="K1321" s="8"/>
      <c r="L1321" s="8"/>
      <c r="M1321" s="8"/>
      <c r="N1321" s="7">
        <v>12</v>
      </c>
      <c r="O1321" s="7" t="s">
        <v>638</v>
      </c>
      <c r="P1321" s="7">
        <v>1</v>
      </c>
      <c r="Q1321" s="7" t="s">
        <v>2827</v>
      </c>
      <c r="R1321" s="7">
        <v>5000</v>
      </c>
      <c r="S1321" s="7" t="s">
        <v>94</v>
      </c>
      <c r="T1321" s="7" t="s">
        <v>1406</v>
      </c>
      <c r="AE1321" s="7">
        <v>0</v>
      </c>
      <c r="AF1321" s="7">
        <v>0</v>
      </c>
      <c r="AG1321" s="7">
        <v>0</v>
      </c>
      <c r="AH1321" s="7">
        <v>0</v>
      </c>
      <c r="AI1321" s="7">
        <v>0</v>
      </c>
      <c r="AJ1321" s="7">
        <v>0</v>
      </c>
      <c r="AK1321" s="7">
        <v>0</v>
      </c>
      <c r="AL1321" s="7">
        <v>0</v>
      </c>
      <c r="AM1321" s="7">
        <v>1</v>
      </c>
      <c r="AN1321" s="7" t="s">
        <v>120</v>
      </c>
      <c r="AO1321" s="7">
        <v>1</v>
      </c>
      <c r="AP1321" s="7">
        <v>10000</v>
      </c>
      <c r="AQ1321" s="7">
        <v>5000</v>
      </c>
      <c r="AT1321" s="7" t="s">
        <v>206</v>
      </c>
      <c r="AU1321" s="7">
        <v>1964</v>
      </c>
      <c r="AV1321" s="7">
        <v>0</v>
      </c>
      <c r="AW1321" s="7">
        <v>0</v>
      </c>
      <c r="AX1321" s="7">
        <v>0</v>
      </c>
      <c r="AY1321" s="7">
        <v>0</v>
      </c>
    </row>
    <row r="1322" spans="1:51" ht="13.5" customHeight="1" x14ac:dyDescent="0.25">
      <c r="A1322" s="7" t="s">
        <v>2828</v>
      </c>
      <c r="B1322" s="8"/>
      <c r="C1322" s="8"/>
      <c r="D1322" s="7" t="s">
        <v>120</v>
      </c>
      <c r="E1322" s="7" t="s">
        <v>92</v>
      </c>
      <c r="F1322" s="8"/>
      <c r="G1322" s="8"/>
      <c r="H1322" s="8"/>
      <c r="I1322" s="8"/>
      <c r="J1322" s="8"/>
      <c r="K1322" s="8"/>
      <c r="L1322" s="8"/>
      <c r="M1322" s="8"/>
      <c r="N1322" s="7">
        <v>12</v>
      </c>
      <c r="O1322" s="7" t="s">
        <v>638</v>
      </c>
      <c r="P1322" s="7">
        <v>1</v>
      </c>
      <c r="Q1322" s="7" t="s">
        <v>2827</v>
      </c>
      <c r="R1322" s="7">
        <v>20000</v>
      </c>
      <c r="S1322" s="7" t="s">
        <v>94</v>
      </c>
      <c r="T1322" s="7" t="s">
        <v>1406</v>
      </c>
      <c r="AE1322" s="7">
        <v>0</v>
      </c>
      <c r="AF1322" s="7">
        <v>0</v>
      </c>
      <c r="AG1322" s="7">
        <v>0</v>
      </c>
      <c r="AH1322" s="7">
        <v>0</v>
      </c>
      <c r="AI1322" s="7">
        <v>0</v>
      </c>
      <c r="AJ1322" s="7">
        <v>0</v>
      </c>
      <c r="AK1322" s="7">
        <v>0</v>
      </c>
      <c r="AL1322" s="7">
        <v>0</v>
      </c>
      <c r="AM1322" s="7">
        <v>1</v>
      </c>
      <c r="AN1322" s="7" t="s">
        <v>120</v>
      </c>
      <c r="AO1322" s="7">
        <v>1</v>
      </c>
      <c r="AP1322" s="7">
        <v>40000</v>
      </c>
      <c r="AQ1322" s="7">
        <v>20000</v>
      </c>
      <c r="AT1322" s="7" t="s">
        <v>206</v>
      </c>
      <c r="AU1322" s="7">
        <v>1965</v>
      </c>
      <c r="AV1322" s="7">
        <v>0</v>
      </c>
      <c r="AW1322" s="7">
        <v>0</v>
      </c>
      <c r="AX1322" s="7">
        <v>0</v>
      </c>
      <c r="AY1322" s="7">
        <v>0</v>
      </c>
    </row>
    <row r="1323" spans="1:51" ht="13.5" customHeight="1" x14ac:dyDescent="0.25">
      <c r="A1323" s="7" t="s">
        <v>2829</v>
      </c>
      <c r="B1323" s="8"/>
      <c r="C1323" s="8"/>
      <c r="D1323" s="7" t="s">
        <v>120</v>
      </c>
      <c r="E1323" s="7" t="s">
        <v>92</v>
      </c>
      <c r="F1323" s="8"/>
      <c r="G1323" s="8"/>
      <c r="H1323" s="8"/>
      <c r="I1323" s="8"/>
      <c r="J1323" s="8"/>
      <c r="K1323" s="8"/>
      <c r="L1323" s="8"/>
      <c r="M1323" s="8"/>
      <c r="N1323" s="7">
        <v>12</v>
      </c>
      <c r="O1323" s="7" t="s">
        <v>638</v>
      </c>
      <c r="P1323" s="7">
        <v>1</v>
      </c>
      <c r="Q1323" s="7" t="s">
        <v>2827</v>
      </c>
      <c r="R1323" s="7">
        <v>45000</v>
      </c>
      <c r="S1323" s="7" t="s">
        <v>94</v>
      </c>
      <c r="T1323" s="7" t="s">
        <v>1406</v>
      </c>
      <c r="AE1323" s="7">
        <v>0</v>
      </c>
      <c r="AF1323" s="7">
        <v>0</v>
      </c>
      <c r="AG1323" s="7">
        <v>0</v>
      </c>
      <c r="AH1323" s="7">
        <v>0</v>
      </c>
      <c r="AI1323" s="7">
        <v>0</v>
      </c>
      <c r="AJ1323" s="7">
        <v>0</v>
      </c>
      <c r="AK1323" s="7">
        <v>0</v>
      </c>
      <c r="AL1323" s="7">
        <v>0</v>
      </c>
      <c r="AM1323" s="7">
        <v>1</v>
      </c>
      <c r="AN1323" s="7" t="s">
        <v>120</v>
      </c>
      <c r="AO1323" s="7">
        <v>1</v>
      </c>
      <c r="AP1323" s="7">
        <v>90000</v>
      </c>
      <c r="AQ1323" s="7">
        <v>45000</v>
      </c>
      <c r="AT1323" s="7" t="s">
        <v>206</v>
      </c>
      <c r="AU1323" s="7">
        <v>1966</v>
      </c>
      <c r="AV1323" s="7">
        <v>0</v>
      </c>
      <c r="AW1323" s="7">
        <v>0</v>
      </c>
      <c r="AX1323" s="7">
        <v>0</v>
      </c>
      <c r="AY1323" s="7">
        <v>0</v>
      </c>
    </row>
    <row r="1324" spans="1:51" ht="13.5" customHeight="1" x14ac:dyDescent="0.25">
      <c r="A1324" s="7" t="s">
        <v>2830</v>
      </c>
      <c r="B1324" s="8"/>
      <c r="C1324" s="8"/>
      <c r="D1324" s="7" t="s">
        <v>120</v>
      </c>
      <c r="E1324" s="7" t="s">
        <v>116</v>
      </c>
      <c r="F1324" s="7" t="s">
        <v>92</v>
      </c>
      <c r="G1324" s="8"/>
      <c r="H1324" s="8"/>
      <c r="I1324" s="8"/>
      <c r="J1324" s="8"/>
      <c r="K1324" s="8"/>
      <c r="L1324" s="8"/>
      <c r="M1324" s="8"/>
      <c r="N1324" s="7">
        <v>16</v>
      </c>
      <c r="O1324" s="7" t="s">
        <v>638</v>
      </c>
      <c r="P1324" s="7">
        <v>1</v>
      </c>
      <c r="Q1324" s="7" t="s">
        <v>2831</v>
      </c>
      <c r="R1324" s="7">
        <v>32000</v>
      </c>
      <c r="S1324" s="7" t="s">
        <v>94</v>
      </c>
      <c r="T1324" s="7" t="s">
        <v>1406</v>
      </c>
      <c r="AE1324" s="7">
        <v>0</v>
      </c>
      <c r="AF1324" s="7">
        <v>0</v>
      </c>
      <c r="AG1324" s="7">
        <v>1</v>
      </c>
      <c r="AH1324" s="7">
        <v>0</v>
      </c>
      <c r="AI1324" s="7">
        <v>0</v>
      </c>
      <c r="AJ1324" s="7">
        <v>0</v>
      </c>
      <c r="AK1324" s="7">
        <v>0</v>
      </c>
      <c r="AL1324" s="7">
        <v>0</v>
      </c>
      <c r="AM1324" s="7">
        <v>1</v>
      </c>
      <c r="AN1324" s="7" t="s">
        <v>120</v>
      </c>
      <c r="AO1324" s="7">
        <v>1</v>
      </c>
      <c r="AP1324" s="7">
        <v>64000</v>
      </c>
      <c r="AQ1324" s="7">
        <v>32000</v>
      </c>
      <c r="AT1324" s="7" t="s">
        <v>206</v>
      </c>
      <c r="AU1324" s="7">
        <v>1967</v>
      </c>
      <c r="AV1324" s="7">
        <v>0</v>
      </c>
      <c r="AW1324" s="7">
        <v>0</v>
      </c>
      <c r="AX1324" s="7">
        <v>0</v>
      </c>
      <c r="AY1324" s="7">
        <v>0</v>
      </c>
    </row>
    <row r="1325" spans="1:51" ht="13.5" customHeight="1" x14ac:dyDescent="0.25">
      <c r="A1325" s="7" t="s">
        <v>2832</v>
      </c>
      <c r="B1325" s="8"/>
      <c r="C1325" s="8"/>
      <c r="D1325" s="7" t="s">
        <v>120</v>
      </c>
      <c r="E1325" s="7" t="s">
        <v>92</v>
      </c>
      <c r="F1325" s="8"/>
      <c r="G1325" s="8"/>
      <c r="H1325" s="8"/>
      <c r="I1325" s="8"/>
      <c r="J1325" s="8"/>
      <c r="K1325" s="8"/>
      <c r="L1325" s="8"/>
      <c r="M1325" s="8"/>
      <c r="N1325" s="7">
        <v>16</v>
      </c>
      <c r="O1325" s="7" t="s">
        <v>638</v>
      </c>
      <c r="P1325" s="7">
        <v>1</v>
      </c>
      <c r="Q1325" s="7" t="s">
        <v>2833</v>
      </c>
      <c r="R1325" s="7">
        <v>8000</v>
      </c>
      <c r="S1325" s="7" t="s">
        <v>94</v>
      </c>
      <c r="T1325" s="7" t="s">
        <v>1406</v>
      </c>
      <c r="AE1325" s="7">
        <v>0</v>
      </c>
      <c r="AF1325" s="7">
        <v>0</v>
      </c>
      <c r="AG1325" s="7">
        <v>0</v>
      </c>
      <c r="AH1325" s="7">
        <v>0</v>
      </c>
      <c r="AI1325" s="7">
        <v>0</v>
      </c>
      <c r="AJ1325" s="7">
        <v>0</v>
      </c>
      <c r="AK1325" s="7">
        <v>0</v>
      </c>
      <c r="AL1325" s="7">
        <v>0</v>
      </c>
      <c r="AM1325" s="7">
        <v>1</v>
      </c>
      <c r="AN1325" s="7" t="s">
        <v>120</v>
      </c>
      <c r="AO1325" s="7">
        <v>1</v>
      </c>
      <c r="AP1325" s="7">
        <v>16000</v>
      </c>
      <c r="AQ1325" s="7">
        <v>8000</v>
      </c>
      <c r="AT1325" s="7" t="s">
        <v>206</v>
      </c>
      <c r="AU1325" s="7">
        <v>1968</v>
      </c>
      <c r="AV1325" s="7">
        <v>0</v>
      </c>
      <c r="AW1325" s="7">
        <v>0</v>
      </c>
      <c r="AX1325" s="7">
        <v>0</v>
      </c>
      <c r="AY1325" s="7">
        <v>0</v>
      </c>
    </row>
    <row r="1326" spans="1:51" ht="13.5" customHeight="1" x14ac:dyDescent="0.25">
      <c r="A1326" s="7" t="s">
        <v>2834</v>
      </c>
      <c r="B1326" s="8"/>
      <c r="C1326" s="8"/>
      <c r="D1326" s="7" t="s">
        <v>120</v>
      </c>
      <c r="E1326" s="7" t="s">
        <v>92</v>
      </c>
      <c r="F1326" s="8"/>
      <c r="G1326" s="8"/>
      <c r="H1326" s="8"/>
      <c r="I1326" s="8"/>
      <c r="J1326" s="8"/>
      <c r="K1326" s="8"/>
      <c r="L1326" s="8"/>
      <c r="M1326" s="8"/>
      <c r="N1326" s="7">
        <v>16</v>
      </c>
      <c r="O1326" s="7" t="s">
        <v>638</v>
      </c>
      <c r="P1326" s="7">
        <v>1</v>
      </c>
      <c r="Q1326" s="7" t="s">
        <v>2833</v>
      </c>
      <c r="R1326" s="7">
        <v>32000</v>
      </c>
      <c r="S1326" s="7" t="s">
        <v>94</v>
      </c>
      <c r="T1326" s="7" t="s">
        <v>1406</v>
      </c>
      <c r="AE1326" s="7">
        <v>0</v>
      </c>
      <c r="AF1326" s="7">
        <v>0</v>
      </c>
      <c r="AG1326" s="7">
        <v>0</v>
      </c>
      <c r="AH1326" s="7">
        <v>0</v>
      </c>
      <c r="AI1326" s="7">
        <v>0</v>
      </c>
      <c r="AJ1326" s="7">
        <v>0</v>
      </c>
      <c r="AK1326" s="7">
        <v>0</v>
      </c>
      <c r="AL1326" s="7">
        <v>0</v>
      </c>
      <c r="AM1326" s="7">
        <v>1</v>
      </c>
      <c r="AN1326" s="7" t="s">
        <v>120</v>
      </c>
      <c r="AO1326" s="7">
        <v>1</v>
      </c>
      <c r="AP1326" s="7">
        <v>64000</v>
      </c>
      <c r="AQ1326" s="7">
        <v>32000</v>
      </c>
      <c r="AT1326" s="7" t="s">
        <v>206</v>
      </c>
      <c r="AU1326" s="7">
        <v>1969</v>
      </c>
      <c r="AV1326" s="7">
        <v>0</v>
      </c>
      <c r="AW1326" s="7">
        <v>0</v>
      </c>
      <c r="AX1326" s="7">
        <v>0</v>
      </c>
      <c r="AY1326" s="7">
        <v>0</v>
      </c>
    </row>
    <row r="1327" spans="1:51" ht="13.5" customHeight="1" x14ac:dyDescent="0.25">
      <c r="A1327" s="7" t="s">
        <v>2835</v>
      </c>
      <c r="B1327" s="8"/>
      <c r="C1327" s="8"/>
      <c r="D1327" s="7" t="s">
        <v>120</v>
      </c>
      <c r="E1327" s="7" t="s">
        <v>92</v>
      </c>
      <c r="F1327" s="8"/>
      <c r="G1327" s="8"/>
      <c r="H1327" s="8"/>
      <c r="I1327" s="8"/>
      <c r="J1327" s="8"/>
      <c r="K1327" s="8"/>
      <c r="L1327" s="8"/>
      <c r="M1327" s="8"/>
      <c r="N1327" s="7">
        <v>16</v>
      </c>
      <c r="O1327" s="7" t="s">
        <v>638</v>
      </c>
      <c r="P1327" s="7">
        <v>1</v>
      </c>
      <c r="Q1327" s="7" t="s">
        <v>2833</v>
      </c>
      <c r="R1327" s="7">
        <v>77000</v>
      </c>
      <c r="S1327" s="7" t="s">
        <v>94</v>
      </c>
      <c r="T1327" s="7" t="s">
        <v>1406</v>
      </c>
      <c r="AE1327" s="7">
        <v>0</v>
      </c>
      <c r="AF1327" s="7">
        <v>0</v>
      </c>
      <c r="AG1327" s="7">
        <v>0</v>
      </c>
      <c r="AH1327" s="7">
        <v>0</v>
      </c>
      <c r="AI1327" s="7">
        <v>0</v>
      </c>
      <c r="AJ1327" s="7">
        <v>0</v>
      </c>
      <c r="AK1327" s="7">
        <v>0</v>
      </c>
      <c r="AL1327" s="7">
        <v>0</v>
      </c>
      <c r="AM1327" s="7">
        <v>1</v>
      </c>
      <c r="AN1327" s="7" t="s">
        <v>120</v>
      </c>
      <c r="AO1327" s="7">
        <v>1</v>
      </c>
      <c r="AP1327" s="7">
        <v>144000</v>
      </c>
      <c r="AQ1327" s="7">
        <v>77000</v>
      </c>
      <c r="AT1327" s="7" t="s">
        <v>206</v>
      </c>
      <c r="AU1327" s="7">
        <v>1970</v>
      </c>
      <c r="AV1327" s="7">
        <v>0</v>
      </c>
      <c r="AW1327" s="7">
        <v>0</v>
      </c>
      <c r="AX1327" s="7">
        <v>0</v>
      </c>
      <c r="AY1327" s="7">
        <v>0</v>
      </c>
    </row>
    <row r="1328" spans="1:51" ht="13.5" customHeight="1" x14ac:dyDescent="0.25">
      <c r="A1328" s="7" t="s">
        <v>2836</v>
      </c>
      <c r="B1328" s="8"/>
      <c r="C1328" s="8"/>
      <c r="D1328" s="7" t="s">
        <v>83</v>
      </c>
      <c r="E1328" s="7" t="s">
        <v>116</v>
      </c>
      <c r="F1328" s="8"/>
      <c r="G1328" s="8"/>
      <c r="H1328" s="8"/>
      <c r="I1328" s="8"/>
      <c r="J1328" s="8"/>
      <c r="K1328" s="8"/>
      <c r="L1328" s="8"/>
      <c r="M1328" s="8"/>
      <c r="N1328" s="7">
        <v>1</v>
      </c>
      <c r="O1328" s="7" t="s">
        <v>638</v>
      </c>
      <c r="P1328" s="7">
        <v>1</v>
      </c>
      <c r="Q1328" s="7" t="s">
        <v>2837</v>
      </c>
      <c r="R1328" s="7">
        <v>7500</v>
      </c>
      <c r="S1328" s="7" t="s">
        <v>94</v>
      </c>
      <c r="T1328" s="7" t="s">
        <v>1406</v>
      </c>
      <c r="AE1328" s="7">
        <v>0</v>
      </c>
      <c r="AF1328" s="7">
        <v>0</v>
      </c>
      <c r="AG1328" s="7">
        <v>1</v>
      </c>
      <c r="AH1328" s="7">
        <v>0</v>
      </c>
      <c r="AI1328" s="7">
        <v>0</v>
      </c>
      <c r="AJ1328" s="7">
        <v>0</v>
      </c>
      <c r="AK1328" s="7">
        <v>0</v>
      </c>
      <c r="AL1328" s="7">
        <v>0</v>
      </c>
      <c r="AM1328" s="7">
        <v>0</v>
      </c>
      <c r="AN1328" s="7" t="s">
        <v>83</v>
      </c>
      <c r="AO1328" s="7">
        <v>1</v>
      </c>
      <c r="AP1328" s="7">
        <v>15000</v>
      </c>
      <c r="AQ1328" s="7">
        <v>7500</v>
      </c>
      <c r="AT1328" s="7" t="s">
        <v>206</v>
      </c>
      <c r="AU1328" s="7">
        <v>1971</v>
      </c>
      <c r="AV1328" s="7">
        <v>0</v>
      </c>
      <c r="AW1328" s="7">
        <v>0</v>
      </c>
      <c r="AX1328" s="7">
        <v>0</v>
      </c>
      <c r="AY1328" s="7">
        <v>0</v>
      </c>
    </row>
    <row r="1329" spans="1:51" ht="13.5" customHeight="1" x14ac:dyDescent="0.25">
      <c r="A1329" s="7" t="s">
        <v>2838</v>
      </c>
      <c r="B1329" s="8"/>
      <c r="C1329" s="8"/>
      <c r="D1329" s="7" t="s">
        <v>91</v>
      </c>
      <c r="E1329" s="7" t="s">
        <v>99</v>
      </c>
      <c r="F1329" s="7" t="s">
        <v>92</v>
      </c>
      <c r="G1329" s="8"/>
      <c r="H1329" s="8"/>
      <c r="I1329" s="8"/>
      <c r="J1329" s="8"/>
      <c r="K1329" s="8"/>
      <c r="L1329" s="8"/>
      <c r="M1329" s="8"/>
      <c r="N1329" s="7">
        <v>8</v>
      </c>
      <c r="O1329" s="7" t="s">
        <v>638</v>
      </c>
      <c r="P1329" s="7">
        <v>1</v>
      </c>
      <c r="Q1329" s="7" t="s">
        <v>2839</v>
      </c>
      <c r="R1329" s="7">
        <v>2550</v>
      </c>
      <c r="S1329" s="7" t="s">
        <v>94</v>
      </c>
      <c r="T1329" s="7" t="s">
        <v>1406</v>
      </c>
      <c r="AE1329" s="7">
        <v>0</v>
      </c>
      <c r="AF1329" s="7">
        <v>0</v>
      </c>
      <c r="AG1329" s="7">
        <v>0</v>
      </c>
      <c r="AH1329" s="7">
        <v>0</v>
      </c>
      <c r="AI1329" s="7">
        <v>1</v>
      </c>
      <c r="AJ1329" s="7">
        <v>0</v>
      </c>
      <c r="AK1329" s="7">
        <v>0</v>
      </c>
      <c r="AL1329" s="7">
        <v>0</v>
      </c>
      <c r="AM1329" s="7">
        <v>1</v>
      </c>
      <c r="AN1329" s="7" t="s">
        <v>91</v>
      </c>
      <c r="AO1329" s="7">
        <v>1</v>
      </c>
      <c r="AP1329" s="7">
        <v>5100</v>
      </c>
      <c r="AQ1329" s="7">
        <v>2550</v>
      </c>
      <c r="AT1329" s="7" t="s">
        <v>206</v>
      </c>
      <c r="AU1329" s="7">
        <v>1972</v>
      </c>
      <c r="AV1329" s="7">
        <v>0</v>
      </c>
      <c r="AW1329" s="7">
        <v>0</v>
      </c>
      <c r="AX1329" s="7">
        <v>0</v>
      </c>
      <c r="AY1329" s="7">
        <v>0</v>
      </c>
    </row>
    <row r="1330" spans="1:51" ht="13.5" customHeight="1" x14ac:dyDescent="0.25">
      <c r="A1330" s="7" t="s">
        <v>2840</v>
      </c>
      <c r="B1330" s="8"/>
      <c r="C1330" s="8"/>
      <c r="D1330" s="7" t="s">
        <v>83</v>
      </c>
      <c r="E1330" s="7" t="s">
        <v>129</v>
      </c>
      <c r="F1330" s="7" t="s">
        <v>92</v>
      </c>
      <c r="G1330" s="8"/>
      <c r="H1330" s="8"/>
      <c r="I1330" s="8"/>
      <c r="J1330" s="8"/>
      <c r="K1330" s="8"/>
      <c r="L1330" s="8"/>
      <c r="M1330" s="8"/>
      <c r="N1330" s="7">
        <v>5</v>
      </c>
      <c r="O1330" s="7" t="s">
        <v>638</v>
      </c>
      <c r="P1330" s="7">
        <v>1</v>
      </c>
      <c r="Q1330" s="7" t="s">
        <v>2841</v>
      </c>
      <c r="R1330" s="7">
        <v>20000</v>
      </c>
      <c r="S1330" s="7" t="s">
        <v>94</v>
      </c>
      <c r="T1330" s="7" t="s">
        <v>1406</v>
      </c>
      <c r="AE1330" s="7">
        <v>0</v>
      </c>
      <c r="AF1330" s="7">
        <v>0</v>
      </c>
      <c r="AG1330" s="7">
        <v>0</v>
      </c>
      <c r="AH1330" s="7">
        <v>0</v>
      </c>
      <c r="AI1330" s="7">
        <v>0</v>
      </c>
      <c r="AJ1330" s="7">
        <v>1</v>
      </c>
      <c r="AK1330" s="7">
        <v>0</v>
      </c>
      <c r="AL1330" s="7">
        <v>0</v>
      </c>
      <c r="AM1330" s="7">
        <v>1</v>
      </c>
      <c r="AN1330" s="7" t="s">
        <v>83</v>
      </c>
      <c r="AO1330" s="7">
        <v>1</v>
      </c>
      <c r="AP1330" s="7">
        <v>40000</v>
      </c>
      <c r="AQ1330" s="7">
        <v>20000</v>
      </c>
      <c r="AT1330" s="7" t="s">
        <v>206</v>
      </c>
      <c r="AU1330" s="7">
        <v>1973</v>
      </c>
      <c r="AV1330" s="7">
        <v>0</v>
      </c>
      <c r="AW1330" s="7">
        <v>0</v>
      </c>
      <c r="AX1330" s="7">
        <v>0</v>
      </c>
      <c r="AY1330" s="7">
        <v>0</v>
      </c>
    </row>
    <row r="1331" spans="1:51" ht="13.5" customHeight="1" x14ac:dyDescent="0.25">
      <c r="A1331" s="7" t="s">
        <v>2842</v>
      </c>
      <c r="B1331" s="8"/>
      <c r="C1331" s="8"/>
      <c r="D1331" s="7" t="s">
        <v>91</v>
      </c>
      <c r="E1331" s="7" t="s">
        <v>116</v>
      </c>
      <c r="F1331" s="7" t="s">
        <v>92</v>
      </c>
      <c r="G1331" s="8"/>
      <c r="H1331" s="8"/>
      <c r="I1331" s="8"/>
      <c r="J1331" s="8"/>
      <c r="K1331" s="8"/>
      <c r="L1331" s="8"/>
      <c r="M1331" s="8"/>
      <c r="N1331" s="7">
        <v>8</v>
      </c>
      <c r="O1331" s="7" t="s">
        <v>638</v>
      </c>
      <c r="P1331" s="7">
        <v>1</v>
      </c>
      <c r="Q1331" s="7" t="s">
        <v>2843</v>
      </c>
      <c r="R1331" s="7">
        <v>2800</v>
      </c>
      <c r="S1331" s="7" t="s">
        <v>94</v>
      </c>
      <c r="T1331" s="7" t="s">
        <v>1406</v>
      </c>
      <c r="AE1331" s="7">
        <v>0</v>
      </c>
      <c r="AF1331" s="7">
        <v>0</v>
      </c>
      <c r="AG1331" s="7">
        <v>1</v>
      </c>
      <c r="AH1331" s="7">
        <v>0</v>
      </c>
      <c r="AI1331" s="7">
        <v>0</v>
      </c>
      <c r="AJ1331" s="7">
        <v>0</v>
      </c>
      <c r="AK1331" s="7">
        <v>0</v>
      </c>
      <c r="AL1331" s="7">
        <v>0</v>
      </c>
      <c r="AM1331" s="7">
        <v>1</v>
      </c>
      <c r="AN1331" s="7" t="s">
        <v>91</v>
      </c>
      <c r="AO1331" s="7">
        <v>1</v>
      </c>
      <c r="AP1331" s="7">
        <v>5600</v>
      </c>
      <c r="AQ1331" s="7">
        <v>2800</v>
      </c>
      <c r="AT1331" s="7" t="s">
        <v>206</v>
      </c>
      <c r="AU1331" s="7">
        <v>1974</v>
      </c>
      <c r="AV1331" s="7">
        <v>0</v>
      </c>
      <c r="AW1331" s="7">
        <v>0</v>
      </c>
      <c r="AX1331" s="7">
        <v>0</v>
      </c>
      <c r="AY1331" s="7">
        <v>0</v>
      </c>
    </row>
    <row r="1332" spans="1:51" ht="13.5" customHeight="1" x14ac:dyDescent="0.25">
      <c r="A1332" s="7" t="s">
        <v>2844</v>
      </c>
      <c r="B1332" s="8"/>
      <c r="C1332" s="8"/>
      <c r="D1332" s="7" t="s">
        <v>91</v>
      </c>
      <c r="E1332" s="7" t="s">
        <v>92</v>
      </c>
      <c r="F1332" s="8"/>
      <c r="G1332" s="8"/>
      <c r="H1332" s="8"/>
      <c r="I1332" s="8"/>
      <c r="J1332" s="8"/>
      <c r="K1332" s="8"/>
      <c r="L1332" s="8"/>
      <c r="M1332" s="8"/>
      <c r="N1332" s="7">
        <v>8</v>
      </c>
      <c r="O1332" s="7" t="s">
        <v>638</v>
      </c>
      <c r="P1332" s="7">
        <v>1</v>
      </c>
      <c r="Q1332" s="7" t="s">
        <v>2845</v>
      </c>
      <c r="R1332" s="7">
        <v>2000</v>
      </c>
      <c r="S1332" s="7" t="s">
        <v>94</v>
      </c>
      <c r="T1332" s="7" t="s">
        <v>1406</v>
      </c>
      <c r="AE1332" s="7">
        <v>0</v>
      </c>
      <c r="AF1332" s="7">
        <v>0</v>
      </c>
      <c r="AG1332" s="7">
        <v>0</v>
      </c>
      <c r="AH1332" s="7">
        <v>0</v>
      </c>
      <c r="AI1332" s="7">
        <v>0</v>
      </c>
      <c r="AJ1332" s="7">
        <v>0</v>
      </c>
      <c r="AK1332" s="7">
        <v>0</v>
      </c>
      <c r="AL1332" s="7">
        <v>0</v>
      </c>
      <c r="AM1332" s="7">
        <v>1</v>
      </c>
      <c r="AN1332" s="7" t="s">
        <v>91</v>
      </c>
      <c r="AO1332" s="7">
        <v>1</v>
      </c>
      <c r="AP1332" s="7">
        <v>4000</v>
      </c>
      <c r="AQ1332" s="7">
        <v>2000</v>
      </c>
      <c r="AT1332" s="7" t="s">
        <v>206</v>
      </c>
      <c r="AU1332" s="7">
        <v>1975</v>
      </c>
      <c r="AV1332" s="7">
        <v>0</v>
      </c>
      <c r="AW1332" s="7">
        <v>0</v>
      </c>
      <c r="AX1332" s="7">
        <v>0</v>
      </c>
      <c r="AY1332" s="7">
        <v>0</v>
      </c>
    </row>
    <row r="1333" spans="1:51" ht="13.5" customHeight="1" x14ac:dyDescent="0.25">
      <c r="A1333" s="7" t="s">
        <v>2846</v>
      </c>
      <c r="B1333" s="8"/>
      <c r="C1333" s="8"/>
      <c r="D1333" s="7" t="s">
        <v>91</v>
      </c>
      <c r="E1333" s="7" t="s">
        <v>92</v>
      </c>
      <c r="F1333" s="8"/>
      <c r="G1333" s="8"/>
      <c r="H1333" s="8"/>
      <c r="I1333" s="8"/>
      <c r="J1333" s="8"/>
      <c r="K1333" s="8"/>
      <c r="L1333" s="8"/>
      <c r="M1333" s="8"/>
      <c r="N1333" s="7">
        <v>8</v>
      </c>
      <c r="O1333" s="7" t="s">
        <v>638</v>
      </c>
      <c r="P1333" s="7">
        <v>1</v>
      </c>
      <c r="Q1333" s="7" t="s">
        <v>2845</v>
      </c>
      <c r="R1333" s="7">
        <v>8000</v>
      </c>
      <c r="S1333" s="7" t="s">
        <v>94</v>
      </c>
      <c r="T1333" s="7" t="s">
        <v>1406</v>
      </c>
      <c r="AE1333" s="7">
        <v>0</v>
      </c>
      <c r="AF1333" s="7">
        <v>0</v>
      </c>
      <c r="AG1333" s="7">
        <v>0</v>
      </c>
      <c r="AH1333" s="7">
        <v>0</v>
      </c>
      <c r="AI1333" s="7">
        <v>0</v>
      </c>
      <c r="AJ1333" s="7">
        <v>0</v>
      </c>
      <c r="AK1333" s="7">
        <v>0</v>
      </c>
      <c r="AL1333" s="7">
        <v>0</v>
      </c>
      <c r="AM1333" s="7">
        <v>1</v>
      </c>
      <c r="AN1333" s="7" t="s">
        <v>91</v>
      </c>
      <c r="AO1333" s="7">
        <v>1</v>
      </c>
      <c r="AP1333" s="7">
        <v>16000</v>
      </c>
      <c r="AQ1333" s="7">
        <v>8000</v>
      </c>
      <c r="AT1333" s="7" t="s">
        <v>206</v>
      </c>
      <c r="AU1333" s="7">
        <v>1976</v>
      </c>
      <c r="AV1333" s="7">
        <v>0</v>
      </c>
      <c r="AW1333" s="7">
        <v>0</v>
      </c>
      <c r="AX1333" s="7">
        <v>0</v>
      </c>
      <c r="AY1333" s="7">
        <v>0</v>
      </c>
    </row>
    <row r="1334" spans="1:51" ht="13.5" customHeight="1" x14ac:dyDescent="0.25">
      <c r="A1334" s="7" t="s">
        <v>2847</v>
      </c>
      <c r="B1334" s="8"/>
      <c r="C1334" s="8"/>
      <c r="D1334" s="7" t="s">
        <v>91</v>
      </c>
      <c r="E1334" s="7" t="s">
        <v>92</v>
      </c>
      <c r="F1334" s="8"/>
      <c r="G1334" s="8"/>
      <c r="H1334" s="8"/>
      <c r="I1334" s="8"/>
      <c r="J1334" s="8"/>
      <c r="K1334" s="8"/>
      <c r="L1334" s="8"/>
      <c r="M1334" s="8"/>
      <c r="N1334" s="7">
        <v>8</v>
      </c>
      <c r="O1334" s="7" t="s">
        <v>638</v>
      </c>
      <c r="P1334" s="7">
        <v>1</v>
      </c>
      <c r="Q1334" s="7" t="s">
        <v>2845</v>
      </c>
      <c r="R1334" s="7">
        <v>18000</v>
      </c>
      <c r="S1334" s="7" t="s">
        <v>94</v>
      </c>
      <c r="T1334" s="7" t="s">
        <v>1406</v>
      </c>
      <c r="AE1334" s="7">
        <v>0</v>
      </c>
      <c r="AF1334" s="7">
        <v>0</v>
      </c>
      <c r="AG1334" s="7">
        <v>0</v>
      </c>
      <c r="AH1334" s="7">
        <v>0</v>
      </c>
      <c r="AI1334" s="7">
        <v>0</v>
      </c>
      <c r="AJ1334" s="7">
        <v>0</v>
      </c>
      <c r="AK1334" s="7">
        <v>0</v>
      </c>
      <c r="AL1334" s="7">
        <v>0</v>
      </c>
      <c r="AM1334" s="7">
        <v>1</v>
      </c>
      <c r="AN1334" s="7" t="s">
        <v>91</v>
      </c>
      <c r="AO1334" s="7">
        <v>1</v>
      </c>
      <c r="AP1334" s="7">
        <v>36000</v>
      </c>
      <c r="AQ1334" s="7">
        <v>18000</v>
      </c>
      <c r="AT1334" s="7" t="s">
        <v>206</v>
      </c>
      <c r="AU1334" s="7">
        <v>1977</v>
      </c>
      <c r="AV1334" s="7">
        <v>0</v>
      </c>
      <c r="AW1334" s="7">
        <v>0</v>
      </c>
      <c r="AX1334" s="7">
        <v>0</v>
      </c>
      <c r="AY1334" s="7">
        <v>0</v>
      </c>
    </row>
    <row r="1335" spans="1:51" ht="13.5" customHeight="1" x14ac:dyDescent="0.25">
      <c r="A1335" s="7" t="s">
        <v>2848</v>
      </c>
      <c r="B1335" s="8"/>
      <c r="C1335" s="8"/>
      <c r="D1335" s="7" t="s">
        <v>83</v>
      </c>
      <c r="E1335" s="7" t="s">
        <v>92</v>
      </c>
      <c r="F1335" s="8"/>
      <c r="G1335" s="8"/>
      <c r="H1335" s="8"/>
      <c r="I1335" s="8"/>
      <c r="J1335" s="8"/>
      <c r="K1335" s="8"/>
      <c r="L1335" s="8"/>
      <c r="M1335" s="8"/>
      <c r="N1335" s="7">
        <v>3</v>
      </c>
      <c r="O1335" s="7" t="s">
        <v>638</v>
      </c>
      <c r="P1335" s="7">
        <v>1</v>
      </c>
      <c r="Q1335" s="7" t="s">
        <v>2849</v>
      </c>
      <c r="R1335" s="7">
        <v>2580</v>
      </c>
      <c r="S1335" s="7" t="s">
        <v>94</v>
      </c>
      <c r="T1335" s="7" t="s">
        <v>1406</v>
      </c>
      <c r="AE1335" s="7">
        <v>0</v>
      </c>
      <c r="AF1335" s="7">
        <v>0</v>
      </c>
      <c r="AG1335" s="7">
        <v>0</v>
      </c>
      <c r="AH1335" s="7">
        <v>0</v>
      </c>
      <c r="AI1335" s="7">
        <v>0</v>
      </c>
      <c r="AJ1335" s="7">
        <v>0</v>
      </c>
      <c r="AK1335" s="7">
        <v>0</v>
      </c>
      <c r="AL1335" s="7">
        <v>0</v>
      </c>
      <c r="AM1335" s="7">
        <v>1</v>
      </c>
      <c r="AN1335" s="7" t="s">
        <v>83</v>
      </c>
      <c r="AO1335" s="7">
        <v>1</v>
      </c>
      <c r="AP1335" s="7">
        <v>5700</v>
      </c>
      <c r="AQ1335" s="7">
        <v>2580</v>
      </c>
      <c r="AT1335" s="7" t="s">
        <v>206</v>
      </c>
      <c r="AU1335" s="7">
        <v>1978</v>
      </c>
      <c r="AV1335" s="7">
        <v>0</v>
      </c>
      <c r="AW1335" s="7">
        <v>0</v>
      </c>
      <c r="AX1335" s="7">
        <v>0</v>
      </c>
      <c r="AY1335" s="7">
        <v>0</v>
      </c>
    </row>
    <row r="1336" spans="1:51" ht="13.5" customHeight="1" x14ac:dyDescent="0.25">
      <c r="A1336" s="7" t="s">
        <v>2850</v>
      </c>
      <c r="B1336" s="8"/>
      <c r="C1336" s="8"/>
      <c r="D1336" s="7" t="s">
        <v>83</v>
      </c>
      <c r="E1336" s="7" t="s">
        <v>92</v>
      </c>
      <c r="F1336" s="8"/>
      <c r="G1336" s="8"/>
      <c r="H1336" s="8"/>
      <c r="I1336" s="8"/>
      <c r="J1336" s="8"/>
      <c r="K1336" s="8"/>
      <c r="L1336" s="8"/>
      <c r="M1336" s="8"/>
      <c r="N1336" s="7">
        <v>4</v>
      </c>
      <c r="O1336" s="7" t="s">
        <v>638</v>
      </c>
      <c r="P1336" s="7">
        <v>1</v>
      </c>
      <c r="Q1336" s="7" t="s">
        <v>2851</v>
      </c>
      <c r="R1336" s="7">
        <v>5500</v>
      </c>
      <c r="S1336" s="7" t="s">
        <v>94</v>
      </c>
      <c r="T1336" s="7" t="s">
        <v>1406</v>
      </c>
      <c r="AE1336" s="7">
        <v>0</v>
      </c>
      <c r="AF1336" s="7">
        <v>0</v>
      </c>
      <c r="AG1336" s="7">
        <v>0</v>
      </c>
      <c r="AH1336" s="7">
        <v>0</v>
      </c>
      <c r="AI1336" s="7">
        <v>0</v>
      </c>
      <c r="AJ1336" s="7">
        <v>0</v>
      </c>
      <c r="AK1336" s="7">
        <v>0</v>
      </c>
      <c r="AL1336" s="7">
        <v>0</v>
      </c>
      <c r="AM1336" s="7">
        <v>1</v>
      </c>
      <c r="AN1336" s="7" t="s">
        <v>83</v>
      </c>
      <c r="AO1336" s="7">
        <v>1</v>
      </c>
      <c r="AP1336" s="7">
        <v>11000</v>
      </c>
      <c r="AQ1336" s="7">
        <v>5500</v>
      </c>
      <c r="AT1336" s="7" t="s">
        <v>206</v>
      </c>
      <c r="AU1336" s="7">
        <v>1979</v>
      </c>
      <c r="AV1336" s="7">
        <v>0</v>
      </c>
      <c r="AW1336" s="7">
        <v>0</v>
      </c>
      <c r="AX1336" s="7">
        <v>0</v>
      </c>
      <c r="AY1336" s="7">
        <v>0</v>
      </c>
    </row>
    <row r="1337" spans="1:51" ht="13.5" customHeight="1" x14ac:dyDescent="0.25">
      <c r="A1337" s="7" t="s">
        <v>2852</v>
      </c>
      <c r="B1337" s="8"/>
      <c r="C1337" s="8"/>
      <c r="D1337" s="7" t="s">
        <v>83</v>
      </c>
      <c r="E1337" s="7" t="s">
        <v>99</v>
      </c>
      <c r="F1337" s="8"/>
      <c r="G1337" s="8"/>
      <c r="H1337" s="8"/>
      <c r="I1337" s="8"/>
      <c r="J1337" s="8"/>
      <c r="K1337" s="8"/>
      <c r="L1337" s="8"/>
      <c r="M1337" s="8"/>
      <c r="N1337" s="7">
        <v>1</v>
      </c>
      <c r="O1337" s="7" t="s">
        <v>638</v>
      </c>
      <c r="P1337" s="7" t="s">
        <v>107</v>
      </c>
      <c r="Q1337" s="7" t="s">
        <v>2853</v>
      </c>
      <c r="R1337" s="7">
        <v>500</v>
      </c>
      <c r="S1337" s="7" t="s">
        <v>94</v>
      </c>
      <c r="T1337" s="7" t="s">
        <v>1406</v>
      </c>
      <c r="AE1337" s="7">
        <v>0</v>
      </c>
      <c r="AF1337" s="7">
        <v>0</v>
      </c>
      <c r="AG1337" s="7">
        <v>0</v>
      </c>
      <c r="AH1337" s="7">
        <v>0</v>
      </c>
      <c r="AI1337" s="7">
        <v>1</v>
      </c>
      <c r="AJ1337" s="7">
        <v>0</v>
      </c>
      <c r="AK1337" s="7">
        <v>0</v>
      </c>
      <c r="AL1337" s="7">
        <v>0</v>
      </c>
      <c r="AM1337" s="7">
        <v>0</v>
      </c>
      <c r="AN1337" s="7" t="s">
        <v>83</v>
      </c>
      <c r="AO1337" s="7">
        <v>0</v>
      </c>
      <c r="AP1337" s="7">
        <v>1000</v>
      </c>
      <c r="AQ1337" s="7">
        <v>500</v>
      </c>
      <c r="AT1337" s="7" t="s">
        <v>206</v>
      </c>
      <c r="AU1337" s="7">
        <v>1980</v>
      </c>
      <c r="AV1337" s="7">
        <v>0</v>
      </c>
      <c r="AW1337" s="7">
        <v>0</v>
      </c>
      <c r="AX1337" s="7">
        <v>0</v>
      </c>
      <c r="AY1337" s="7">
        <v>0</v>
      </c>
    </row>
    <row r="1338" spans="1:51" ht="13.5" customHeight="1" x14ac:dyDescent="0.25">
      <c r="A1338" s="7" t="s">
        <v>2854</v>
      </c>
      <c r="B1338" s="8"/>
      <c r="C1338" s="8"/>
      <c r="D1338" s="7" t="s">
        <v>91</v>
      </c>
      <c r="E1338" s="7" t="s">
        <v>84</v>
      </c>
      <c r="F1338" s="8"/>
      <c r="G1338" s="8"/>
      <c r="H1338" s="8"/>
      <c r="I1338" s="8"/>
      <c r="J1338" s="8"/>
      <c r="K1338" s="8"/>
      <c r="L1338" s="8"/>
      <c r="M1338" s="8"/>
      <c r="N1338" s="7">
        <v>10</v>
      </c>
      <c r="O1338" s="7" t="s">
        <v>638</v>
      </c>
      <c r="P1338" s="7" t="s">
        <v>107</v>
      </c>
      <c r="Q1338" s="7" t="s">
        <v>2855</v>
      </c>
      <c r="R1338" s="7">
        <v>5500</v>
      </c>
      <c r="S1338" s="7" t="s">
        <v>94</v>
      </c>
      <c r="T1338" s="7" t="s">
        <v>1406</v>
      </c>
      <c r="AE1338" s="7">
        <v>0</v>
      </c>
      <c r="AF1338" s="7">
        <v>0</v>
      </c>
      <c r="AG1338" s="7">
        <v>0</v>
      </c>
      <c r="AH1338" s="7">
        <v>0</v>
      </c>
      <c r="AI1338" s="7">
        <v>0</v>
      </c>
      <c r="AJ1338" s="7">
        <v>0</v>
      </c>
      <c r="AK1338" s="7">
        <v>0</v>
      </c>
      <c r="AL1338" s="7">
        <v>1</v>
      </c>
      <c r="AM1338" s="7">
        <v>0</v>
      </c>
      <c r="AN1338" s="7" t="s">
        <v>91</v>
      </c>
      <c r="AO1338" s="7">
        <v>0</v>
      </c>
      <c r="AP1338" s="7">
        <v>11000</v>
      </c>
      <c r="AQ1338" s="7">
        <v>5500</v>
      </c>
      <c r="AT1338" s="7" t="s">
        <v>206</v>
      </c>
      <c r="AU1338" s="7">
        <v>1981</v>
      </c>
      <c r="AV1338" s="7">
        <v>0</v>
      </c>
      <c r="AW1338" s="7">
        <v>0</v>
      </c>
      <c r="AX1338" s="7">
        <v>0</v>
      </c>
      <c r="AY1338" s="7">
        <v>0</v>
      </c>
    </row>
    <row r="1339" spans="1:51" ht="13.5" customHeight="1" x14ac:dyDescent="0.25">
      <c r="A1339" s="7" t="s">
        <v>2856</v>
      </c>
      <c r="B1339" s="8"/>
      <c r="C1339" s="8"/>
      <c r="D1339" s="7" t="s">
        <v>91</v>
      </c>
      <c r="E1339" s="7" t="s">
        <v>84</v>
      </c>
      <c r="F1339" s="8"/>
      <c r="G1339" s="8"/>
      <c r="H1339" s="8"/>
      <c r="I1339" s="8"/>
      <c r="J1339" s="8"/>
      <c r="K1339" s="8"/>
      <c r="L1339" s="8"/>
      <c r="M1339" s="8"/>
      <c r="N1339" s="7">
        <v>10</v>
      </c>
      <c r="O1339" s="7" t="s">
        <v>638</v>
      </c>
      <c r="P1339" s="7" t="s">
        <v>107</v>
      </c>
      <c r="Q1339" s="7" t="s">
        <v>2855</v>
      </c>
      <c r="R1339" s="7">
        <v>5500</v>
      </c>
      <c r="S1339" s="7" t="s">
        <v>94</v>
      </c>
      <c r="T1339" s="7" t="s">
        <v>1406</v>
      </c>
      <c r="AE1339" s="7">
        <v>0</v>
      </c>
      <c r="AF1339" s="7">
        <v>0</v>
      </c>
      <c r="AG1339" s="7">
        <v>0</v>
      </c>
      <c r="AH1339" s="7">
        <v>0</v>
      </c>
      <c r="AI1339" s="7">
        <v>0</v>
      </c>
      <c r="AJ1339" s="7">
        <v>0</v>
      </c>
      <c r="AK1339" s="7">
        <v>0</v>
      </c>
      <c r="AL1339" s="7">
        <v>1</v>
      </c>
      <c r="AM1339" s="7">
        <v>0</v>
      </c>
      <c r="AN1339" s="7" t="s">
        <v>91</v>
      </c>
      <c r="AO1339" s="7">
        <v>0</v>
      </c>
      <c r="AP1339" s="7">
        <v>11000</v>
      </c>
      <c r="AQ1339" s="7">
        <v>5500</v>
      </c>
      <c r="AT1339" s="7" t="s">
        <v>206</v>
      </c>
      <c r="AU1339" s="7">
        <v>1982</v>
      </c>
      <c r="AV1339" s="7">
        <v>0</v>
      </c>
      <c r="AW1339" s="7">
        <v>0</v>
      </c>
      <c r="AX1339" s="7">
        <v>0</v>
      </c>
      <c r="AY1339" s="7">
        <v>0</v>
      </c>
    </row>
    <row r="1340" spans="1:51" ht="13.5" customHeight="1" x14ac:dyDescent="0.25">
      <c r="A1340" s="7" t="s">
        <v>2857</v>
      </c>
      <c r="B1340" s="8"/>
      <c r="C1340" s="8"/>
      <c r="D1340" s="7" t="s">
        <v>83</v>
      </c>
      <c r="E1340" s="7" t="s">
        <v>99</v>
      </c>
      <c r="F1340" s="8"/>
      <c r="G1340" s="8"/>
      <c r="H1340" s="8"/>
      <c r="I1340" s="8"/>
      <c r="J1340" s="8"/>
      <c r="K1340" s="8"/>
      <c r="L1340" s="8"/>
      <c r="M1340" s="8"/>
      <c r="N1340" s="7">
        <v>3</v>
      </c>
      <c r="O1340" s="7" t="s">
        <v>638</v>
      </c>
      <c r="P1340" s="7">
        <v>1</v>
      </c>
      <c r="Q1340" s="7" t="s">
        <v>2858</v>
      </c>
      <c r="R1340" s="7">
        <v>3500</v>
      </c>
      <c r="S1340" s="7" t="s">
        <v>94</v>
      </c>
      <c r="T1340" s="7" t="s">
        <v>1406</v>
      </c>
      <c r="AE1340" s="7">
        <v>0</v>
      </c>
      <c r="AF1340" s="7">
        <v>0</v>
      </c>
      <c r="AG1340" s="7">
        <v>0</v>
      </c>
      <c r="AH1340" s="7">
        <v>0</v>
      </c>
      <c r="AI1340" s="7">
        <v>1</v>
      </c>
      <c r="AJ1340" s="7">
        <v>0</v>
      </c>
      <c r="AK1340" s="7">
        <v>0</v>
      </c>
      <c r="AL1340" s="7">
        <v>0</v>
      </c>
      <c r="AM1340" s="7">
        <v>0</v>
      </c>
      <c r="AN1340" s="7" t="s">
        <v>83</v>
      </c>
      <c r="AO1340" s="7">
        <v>1</v>
      </c>
      <c r="AP1340" s="7">
        <v>7000</v>
      </c>
      <c r="AQ1340" s="7">
        <v>3500</v>
      </c>
      <c r="AT1340" s="7" t="s">
        <v>206</v>
      </c>
      <c r="AU1340" s="7">
        <v>1983</v>
      </c>
      <c r="AV1340" s="7">
        <v>0</v>
      </c>
      <c r="AW1340" s="7">
        <v>0</v>
      </c>
      <c r="AX1340" s="7">
        <v>0</v>
      </c>
      <c r="AY1340" s="7">
        <v>0</v>
      </c>
    </row>
    <row r="1341" spans="1:51" ht="13.5" customHeight="1" x14ac:dyDescent="0.25">
      <c r="A1341" s="7" t="s">
        <v>2859</v>
      </c>
      <c r="B1341" s="8"/>
      <c r="C1341" s="8"/>
      <c r="D1341" s="7" t="s">
        <v>91</v>
      </c>
      <c r="E1341" s="7" t="s">
        <v>126</v>
      </c>
      <c r="F1341" s="7" t="s">
        <v>129</v>
      </c>
      <c r="G1341" s="8"/>
      <c r="H1341" s="8"/>
      <c r="I1341" s="8"/>
      <c r="J1341" s="8"/>
      <c r="K1341" s="8"/>
      <c r="L1341" s="8"/>
      <c r="M1341" s="8"/>
      <c r="N1341" s="7">
        <v>10</v>
      </c>
      <c r="O1341" s="7" t="s">
        <v>638</v>
      </c>
      <c r="P1341" s="7">
        <v>1</v>
      </c>
      <c r="Q1341" s="7" t="s">
        <v>2860</v>
      </c>
      <c r="R1341" s="7">
        <v>4500</v>
      </c>
      <c r="S1341" s="7" t="s">
        <v>94</v>
      </c>
      <c r="T1341" s="7" t="s">
        <v>1406</v>
      </c>
      <c r="AE1341" s="7">
        <v>0</v>
      </c>
      <c r="AF1341" s="7">
        <v>0</v>
      </c>
      <c r="AG1341" s="7">
        <v>0</v>
      </c>
      <c r="AH1341" s="7">
        <v>1</v>
      </c>
      <c r="AI1341" s="7">
        <v>0</v>
      </c>
      <c r="AJ1341" s="7">
        <v>1</v>
      </c>
      <c r="AK1341" s="7">
        <v>0</v>
      </c>
      <c r="AL1341" s="7">
        <v>0</v>
      </c>
      <c r="AM1341" s="7">
        <v>0</v>
      </c>
      <c r="AN1341" s="7" t="s">
        <v>91</v>
      </c>
      <c r="AO1341" s="7">
        <v>1</v>
      </c>
      <c r="AP1341" s="7">
        <v>9000</v>
      </c>
      <c r="AQ1341" s="7">
        <v>4500</v>
      </c>
      <c r="AT1341" s="7" t="s">
        <v>206</v>
      </c>
      <c r="AU1341" s="7">
        <v>1984</v>
      </c>
      <c r="AV1341" s="7">
        <v>0</v>
      </c>
      <c r="AW1341" s="7">
        <v>0</v>
      </c>
      <c r="AX1341" s="7">
        <v>0</v>
      </c>
      <c r="AY1341" s="7">
        <v>0</v>
      </c>
    </row>
    <row r="1342" spans="1:51" ht="13.5" customHeight="1" x14ac:dyDescent="0.25">
      <c r="A1342" s="7" t="s">
        <v>2861</v>
      </c>
      <c r="B1342" s="8"/>
      <c r="C1342" s="8"/>
      <c r="D1342" s="7" t="s">
        <v>91</v>
      </c>
      <c r="E1342" s="7" t="s">
        <v>92</v>
      </c>
      <c r="F1342" s="8"/>
      <c r="G1342" s="8"/>
      <c r="H1342" s="8"/>
      <c r="I1342" s="8"/>
      <c r="J1342" s="8"/>
      <c r="K1342" s="8"/>
      <c r="L1342" s="8"/>
      <c r="M1342" s="8"/>
      <c r="N1342" s="7">
        <v>8</v>
      </c>
      <c r="O1342" s="7" t="s">
        <v>638</v>
      </c>
      <c r="P1342" s="7" t="s">
        <v>107</v>
      </c>
      <c r="Q1342" s="7" t="s">
        <v>2862</v>
      </c>
      <c r="R1342" s="7">
        <v>2250</v>
      </c>
      <c r="S1342" s="7" t="s">
        <v>94</v>
      </c>
      <c r="T1342" s="7" t="s">
        <v>1406</v>
      </c>
      <c r="AE1342" s="7">
        <v>0</v>
      </c>
      <c r="AF1342" s="7">
        <v>0</v>
      </c>
      <c r="AG1342" s="7">
        <v>0</v>
      </c>
      <c r="AH1342" s="7">
        <v>0</v>
      </c>
      <c r="AI1342" s="7">
        <v>0</v>
      </c>
      <c r="AJ1342" s="7">
        <v>0</v>
      </c>
      <c r="AK1342" s="7">
        <v>0</v>
      </c>
      <c r="AL1342" s="7">
        <v>0</v>
      </c>
      <c r="AM1342" s="7">
        <v>1</v>
      </c>
      <c r="AN1342" s="7" t="s">
        <v>91</v>
      </c>
      <c r="AO1342" s="7">
        <v>0</v>
      </c>
      <c r="AP1342" s="7">
        <v>4500</v>
      </c>
      <c r="AQ1342" s="7">
        <v>2250</v>
      </c>
      <c r="AT1342" s="7" t="s">
        <v>206</v>
      </c>
      <c r="AU1342" s="7">
        <v>1985</v>
      </c>
      <c r="AV1342" s="7">
        <v>0</v>
      </c>
      <c r="AW1342" s="7">
        <v>0</v>
      </c>
      <c r="AX1342" s="7">
        <v>0</v>
      </c>
      <c r="AY1342" s="7">
        <v>0</v>
      </c>
    </row>
    <row r="1343" spans="1:51" ht="13.5" customHeight="1" x14ac:dyDescent="0.25">
      <c r="A1343" s="7" t="s">
        <v>2863</v>
      </c>
      <c r="B1343" s="8"/>
      <c r="C1343" s="8"/>
      <c r="D1343" s="7" t="s">
        <v>91</v>
      </c>
      <c r="E1343" s="7" t="s">
        <v>92</v>
      </c>
      <c r="F1343" s="8"/>
      <c r="G1343" s="8"/>
      <c r="H1343" s="8"/>
      <c r="I1343" s="8"/>
      <c r="J1343" s="8"/>
      <c r="K1343" s="8"/>
      <c r="L1343" s="8"/>
      <c r="M1343" s="8"/>
      <c r="N1343" s="7">
        <v>8</v>
      </c>
      <c r="O1343" s="7" t="s">
        <v>638</v>
      </c>
      <c r="P1343" s="7" t="s">
        <v>107</v>
      </c>
      <c r="Q1343" s="7" t="s">
        <v>2862</v>
      </c>
      <c r="R1343" s="7">
        <v>8750</v>
      </c>
      <c r="S1343" s="7" t="s">
        <v>94</v>
      </c>
      <c r="T1343" s="7" t="s">
        <v>1406</v>
      </c>
      <c r="AE1343" s="7">
        <v>0</v>
      </c>
      <c r="AF1343" s="7">
        <v>0</v>
      </c>
      <c r="AG1343" s="7">
        <v>0</v>
      </c>
      <c r="AH1343" s="7">
        <v>0</v>
      </c>
      <c r="AI1343" s="7">
        <v>0</v>
      </c>
      <c r="AJ1343" s="7">
        <v>0</v>
      </c>
      <c r="AK1343" s="7">
        <v>0</v>
      </c>
      <c r="AL1343" s="7">
        <v>0</v>
      </c>
      <c r="AM1343" s="7">
        <v>1</v>
      </c>
      <c r="AN1343" s="7" t="s">
        <v>91</v>
      </c>
      <c r="AO1343" s="7">
        <v>0</v>
      </c>
      <c r="AP1343" s="7">
        <v>17500</v>
      </c>
      <c r="AQ1343" s="7">
        <v>8750</v>
      </c>
      <c r="AT1343" s="7" t="s">
        <v>206</v>
      </c>
      <c r="AU1343" s="7">
        <v>1986</v>
      </c>
      <c r="AV1343" s="7">
        <v>0</v>
      </c>
      <c r="AW1343" s="7">
        <v>0</v>
      </c>
      <c r="AX1343" s="7">
        <v>0</v>
      </c>
      <c r="AY1343" s="7">
        <v>0</v>
      </c>
    </row>
    <row r="1344" spans="1:51" ht="13.5" customHeight="1" x14ac:dyDescent="0.25">
      <c r="A1344" s="7" t="s">
        <v>2864</v>
      </c>
      <c r="B1344" s="8"/>
      <c r="C1344" s="8"/>
      <c r="D1344" s="7" t="s">
        <v>91</v>
      </c>
      <c r="E1344" s="7" t="s">
        <v>92</v>
      </c>
      <c r="F1344" s="8"/>
      <c r="G1344" s="8"/>
      <c r="H1344" s="8"/>
      <c r="I1344" s="8"/>
      <c r="J1344" s="8"/>
      <c r="K1344" s="8"/>
      <c r="L1344" s="8"/>
      <c r="M1344" s="8"/>
      <c r="N1344" s="7">
        <v>8</v>
      </c>
      <c r="O1344" s="7" t="s">
        <v>638</v>
      </c>
      <c r="P1344" s="7" t="s">
        <v>107</v>
      </c>
      <c r="Q1344" s="7" t="s">
        <v>2862</v>
      </c>
      <c r="R1344" s="7">
        <v>19500</v>
      </c>
      <c r="S1344" s="7" t="s">
        <v>94</v>
      </c>
      <c r="T1344" s="7" t="s">
        <v>1406</v>
      </c>
      <c r="AE1344" s="7">
        <v>0</v>
      </c>
      <c r="AF1344" s="7">
        <v>0</v>
      </c>
      <c r="AG1344" s="7">
        <v>0</v>
      </c>
      <c r="AH1344" s="7">
        <v>0</v>
      </c>
      <c r="AI1344" s="7">
        <v>0</v>
      </c>
      <c r="AJ1344" s="7">
        <v>0</v>
      </c>
      <c r="AK1344" s="7">
        <v>0</v>
      </c>
      <c r="AL1344" s="7">
        <v>0</v>
      </c>
      <c r="AM1344" s="7">
        <v>1</v>
      </c>
      <c r="AN1344" s="7" t="s">
        <v>91</v>
      </c>
      <c r="AO1344" s="7">
        <v>0</v>
      </c>
      <c r="AP1344" s="7">
        <v>39000</v>
      </c>
      <c r="AQ1344" s="7">
        <v>19500</v>
      </c>
      <c r="AT1344" s="7" t="s">
        <v>206</v>
      </c>
      <c r="AU1344" s="7">
        <v>1987</v>
      </c>
      <c r="AV1344" s="7">
        <v>0</v>
      </c>
      <c r="AW1344" s="7">
        <v>0</v>
      </c>
      <c r="AX1344" s="7">
        <v>0</v>
      </c>
      <c r="AY1344" s="7">
        <v>0</v>
      </c>
    </row>
    <row r="1345" spans="1:51" ht="13.5" customHeight="1" x14ac:dyDescent="0.25">
      <c r="A1345" s="7" t="s">
        <v>2865</v>
      </c>
      <c r="B1345" s="8"/>
      <c r="C1345" s="8"/>
      <c r="D1345" s="7" t="s">
        <v>120</v>
      </c>
      <c r="E1345" s="7" t="s">
        <v>84</v>
      </c>
      <c r="F1345" s="8"/>
      <c r="G1345" s="8"/>
      <c r="H1345" s="8"/>
      <c r="I1345" s="8"/>
      <c r="J1345" s="8"/>
      <c r="K1345" s="8"/>
      <c r="L1345" s="8"/>
      <c r="M1345" s="8"/>
      <c r="N1345" s="7">
        <v>16</v>
      </c>
      <c r="O1345" s="7" t="s">
        <v>638</v>
      </c>
      <c r="P1345" s="7" t="s">
        <v>107</v>
      </c>
      <c r="Q1345" s="7" t="s">
        <v>2866</v>
      </c>
      <c r="R1345" s="7">
        <v>15000</v>
      </c>
      <c r="S1345" s="7" t="s">
        <v>94</v>
      </c>
      <c r="T1345" s="7" t="s">
        <v>1406</v>
      </c>
      <c r="AE1345" s="7">
        <v>0</v>
      </c>
      <c r="AF1345" s="7">
        <v>0</v>
      </c>
      <c r="AG1345" s="7">
        <v>0</v>
      </c>
      <c r="AH1345" s="7">
        <v>0</v>
      </c>
      <c r="AI1345" s="7">
        <v>0</v>
      </c>
      <c r="AJ1345" s="7">
        <v>0</v>
      </c>
      <c r="AK1345" s="7">
        <v>0</v>
      </c>
      <c r="AL1345" s="7">
        <v>1</v>
      </c>
      <c r="AM1345" s="7">
        <v>0</v>
      </c>
      <c r="AN1345" s="7" t="s">
        <v>120</v>
      </c>
      <c r="AO1345" s="7">
        <v>0</v>
      </c>
      <c r="AP1345" s="7">
        <v>30000</v>
      </c>
      <c r="AQ1345" s="7">
        <v>15000</v>
      </c>
      <c r="AT1345" s="7" t="s">
        <v>206</v>
      </c>
      <c r="AU1345" s="7">
        <v>1988</v>
      </c>
      <c r="AV1345" s="7">
        <v>0</v>
      </c>
      <c r="AW1345" s="7">
        <v>0</v>
      </c>
      <c r="AX1345" s="7">
        <v>0</v>
      </c>
      <c r="AY1345" s="7">
        <v>0</v>
      </c>
    </row>
    <row r="1346" spans="1:51" ht="13.5" customHeight="1" x14ac:dyDescent="0.25">
      <c r="A1346" s="7" t="s">
        <v>2867</v>
      </c>
      <c r="B1346" s="8"/>
      <c r="C1346" s="8"/>
      <c r="D1346" s="7" t="s">
        <v>83</v>
      </c>
      <c r="E1346" s="7" t="s">
        <v>126</v>
      </c>
      <c r="F1346" s="8"/>
      <c r="G1346" s="8"/>
      <c r="H1346" s="8"/>
      <c r="I1346" s="8"/>
      <c r="J1346" s="8"/>
      <c r="K1346" s="8"/>
      <c r="L1346" s="8"/>
      <c r="M1346" s="8"/>
      <c r="N1346" s="7">
        <v>5</v>
      </c>
      <c r="O1346" s="7" t="s">
        <v>638</v>
      </c>
      <c r="P1346" s="7" t="s">
        <v>107</v>
      </c>
      <c r="Q1346" s="7" t="s">
        <v>2868</v>
      </c>
      <c r="R1346" s="7">
        <v>6000</v>
      </c>
      <c r="S1346" s="7" t="s">
        <v>94</v>
      </c>
      <c r="T1346" s="7" t="s">
        <v>1406</v>
      </c>
      <c r="AE1346" s="7">
        <v>0</v>
      </c>
      <c r="AF1346" s="7">
        <v>0</v>
      </c>
      <c r="AG1346" s="7">
        <v>0</v>
      </c>
      <c r="AH1346" s="7">
        <v>1</v>
      </c>
      <c r="AI1346" s="7">
        <v>0</v>
      </c>
      <c r="AJ1346" s="7">
        <v>0</v>
      </c>
      <c r="AK1346" s="7">
        <v>0</v>
      </c>
      <c r="AL1346" s="7">
        <v>0</v>
      </c>
      <c r="AM1346" s="7">
        <v>0</v>
      </c>
      <c r="AN1346" s="7" t="s">
        <v>83</v>
      </c>
      <c r="AO1346" s="7">
        <v>0</v>
      </c>
      <c r="AP1346" s="7">
        <v>12000</v>
      </c>
      <c r="AQ1346" s="7">
        <v>6000</v>
      </c>
      <c r="AT1346" s="7" t="s">
        <v>206</v>
      </c>
      <c r="AU1346" s="7">
        <v>1989</v>
      </c>
      <c r="AV1346" s="7">
        <v>0</v>
      </c>
      <c r="AW1346" s="7">
        <v>0</v>
      </c>
      <c r="AX1346" s="7">
        <v>0</v>
      </c>
      <c r="AY1346" s="7">
        <v>0</v>
      </c>
    </row>
    <row r="1347" spans="1:51" ht="13.5" customHeight="1" x14ac:dyDescent="0.25">
      <c r="A1347" s="7" t="s">
        <v>2869</v>
      </c>
      <c r="B1347" s="8"/>
      <c r="C1347" s="8"/>
      <c r="D1347" s="7" t="s">
        <v>91</v>
      </c>
      <c r="E1347" s="7" t="s">
        <v>92</v>
      </c>
      <c r="F1347" s="8"/>
      <c r="G1347" s="8"/>
      <c r="H1347" s="8"/>
      <c r="I1347" s="8"/>
      <c r="J1347" s="8"/>
      <c r="K1347" s="8"/>
      <c r="L1347" s="8"/>
      <c r="M1347" s="8"/>
      <c r="N1347" s="7">
        <v>7</v>
      </c>
      <c r="O1347" s="7" t="s">
        <v>638</v>
      </c>
      <c r="P1347" s="7">
        <v>1</v>
      </c>
      <c r="Q1347" s="7" t="s">
        <v>2870</v>
      </c>
      <c r="R1347" s="7">
        <v>16000</v>
      </c>
      <c r="S1347" s="7" t="s">
        <v>94</v>
      </c>
      <c r="T1347" s="7" t="s">
        <v>1406</v>
      </c>
      <c r="AE1347" s="7">
        <v>0</v>
      </c>
      <c r="AF1347" s="7">
        <v>0</v>
      </c>
      <c r="AG1347" s="7">
        <v>0</v>
      </c>
      <c r="AH1347" s="7">
        <v>0</v>
      </c>
      <c r="AI1347" s="7">
        <v>0</v>
      </c>
      <c r="AJ1347" s="7">
        <v>0</v>
      </c>
      <c r="AK1347" s="7">
        <v>0</v>
      </c>
      <c r="AL1347" s="7">
        <v>0</v>
      </c>
      <c r="AM1347" s="7">
        <v>1</v>
      </c>
      <c r="AN1347" s="7" t="s">
        <v>91</v>
      </c>
      <c r="AO1347" s="7">
        <v>1</v>
      </c>
      <c r="AP1347" s="7">
        <v>32000</v>
      </c>
      <c r="AQ1347" s="7">
        <v>16000</v>
      </c>
      <c r="AT1347" s="7" t="s">
        <v>206</v>
      </c>
      <c r="AU1347" s="7">
        <v>1990</v>
      </c>
      <c r="AV1347" s="7">
        <v>0</v>
      </c>
      <c r="AW1347" s="7">
        <v>0</v>
      </c>
      <c r="AX1347" s="7">
        <v>0</v>
      </c>
      <c r="AY1347" s="7">
        <v>0</v>
      </c>
    </row>
    <row r="1348" spans="1:51" ht="13.5" customHeight="1" x14ac:dyDescent="0.25">
      <c r="A1348" s="7" t="s">
        <v>2871</v>
      </c>
      <c r="B1348" s="8"/>
      <c r="C1348" s="8"/>
      <c r="D1348" s="7" t="s">
        <v>83</v>
      </c>
      <c r="E1348" s="7" t="s">
        <v>116</v>
      </c>
      <c r="F1348" s="7" t="s">
        <v>126</v>
      </c>
      <c r="G1348" s="8"/>
      <c r="H1348" s="8"/>
      <c r="I1348" s="8"/>
      <c r="J1348" s="8"/>
      <c r="K1348" s="8"/>
      <c r="L1348" s="8"/>
      <c r="M1348" s="8"/>
      <c r="N1348" s="7">
        <v>3</v>
      </c>
      <c r="O1348" s="7" t="s">
        <v>106</v>
      </c>
      <c r="P1348" s="7" t="s">
        <v>107</v>
      </c>
      <c r="Q1348" s="7" t="s">
        <v>2872</v>
      </c>
      <c r="R1348" s="7">
        <v>750</v>
      </c>
      <c r="S1348" s="7" t="s">
        <v>94</v>
      </c>
      <c r="T1348" s="7" t="s">
        <v>1406</v>
      </c>
      <c r="AE1348" s="7">
        <v>0</v>
      </c>
      <c r="AF1348" s="7">
        <v>0</v>
      </c>
      <c r="AG1348" s="7">
        <v>1</v>
      </c>
      <c r="AH1348" s="7">
        <v>1</v>
      </c>
      <c r="AI1348" s="7">
        <v>0</v>
      </c>
      <c r="AJ1348" s="7">
        <v>0</v>
      </c>
      <c r="AK1348" s="7">
        <v>0</v>
      </c>
      <c r="AL1348" s="7">
        <v>0</v>
      </c>
      <c r="AM1348" s="7">
        <v>0</v>
      </c>
      <c r="AN1348" s="7" t="s">
        <v>83</v>
      </c>
      <c r="AO1348" s="7">
        <v>0</v>
      </c>
      <c r="AP1348" s="7">
        <v>1500</v>
      </c>
      <c r="AQ1348" s="7">
        <v>750</v>
      </c>
      <c r="AT1348" s="7" t="s">
        <v>206</v>
      </c>
      <c r="AU1348" s="7">
        <v>1991</v>
      </c>
      <c r="AV1348" s="7">
        <v>0</v>
      </c>
      <c r="AW1348" s="7">
        <v>0</v>
      </c>
      <c r="AX1348" s="7">
        <v>0</v>
      </c>
      <c r="AY1348" s="7">
        <v>0</v>
      </c>
    </row>
    <row r="1349" spans="1:51" ht="13.5" customHeight="1" x14ac:dyDescent="0.25">
      <c r="A1349" s="7" t="s">
        <v>2873</v>
      </c>
      <c r="B1349" s="8"/>
      <c r="C1349" s="8"/>
      <c r="D1349" s="7" t="s">
        <v>120</v>
      </c>
      <c r="E1349" s="7" t="s">
        <v>92</v>
      </c>
      <c r="F1349" s="8"/>
      <c r="G1349" s="8"/>
      <c r="H1349" s="8"/>
      <c r="I1349" s="8"/>
      <c r="J1349" s="8"/>
      <c r="K1349" s="8"/>
      <c r="L1349" s="8"/>
      <c r="M1349" s="8"/>
      <c r="N1349" s="7">
        <v>15</v>
      </c>
      <c r="O1349" s="7" t="s">
        <v>106</v>
      </c>
      <c r="P1349" s="7" t="s">
        <v>107</v>
      </c>
      <c r="Q1349" s="7" t="s">
        <v>2874</v>
      </c>
      <c r="R1349" s="7">
        <v>10000</v>
      </c>
      <c r="S1349" s="7" t="s">
        <v>94</v>
      </c>
      <c r="T1349" s="7" t="s">
        <v>1406</v>
      </c>
      <c r="AE1349" s="7">
        <v>0</v>
      </c>
      <c r="AF1349" s="7">
        <v>0</v>
      </c>
      <c r="AG1349" s="7">
        <v>0</v>
      </c>
      <c r="AH1349" s="7">
        <v>0</v>
      </c>
      <c r="AI1349" s="7">
        <v>0</v>
      </c>
      <c r="AJ1349" s="7">
        <v>0</v>
      </c>
      <c r="AK1349" s="7">
        <v>0</v>
      </c>
      <c r="AL1349" s="7">
        <v>0</v>
      </c>
      <c r="AM1349" s="7">
        <v>1</v>
      </c>
      <c r="AN1349" s="7" t="s">
        <v>120</v>
      </c>
      <c r="AO1349" s="7">
        <v>0</v>
      </c>
      <c r="AP1349" s="7">
        <v>20000</v>
      </c>
      <c r="AQ1349" s="7">
        <v>10000</v>
      </c>
      <c r="AT1349" s="7" t="s">
        <v>206</v>
      </c>
      <c r="AU1349" s="7">
        <v>1992</v>
      </c>
      <c r="AV1349" s="7">
        <v>0</v>
      </c>
      <c r="AW1349" s="7">
        <v>0</v>
      </c>
      <c r="AX1349" s="7">
        <v>0</v>
      </c>
      <c r="AY1349" s="7">
        <v>0</v>
      </c>
    </row>
    <row r="1350" spans="1:51" ht="13.5" customHeight="1" x14ac:dyDescent="0.25">
      <c r="A1350" s="7" t="s">
        <v>2875</v>
      </c>
      <c r="B1350" s="8"/>
      <c r="C1350" s="8"/>
      <c r="D1350" s="7" t="s">
        <v>83</v>
      </c>
      <c r="E1350" s="7" t="s">
        <v>116</v>
      </c>
      <c r="F1350" s="8"/>
      <c r="G1350" s="8"/>
      <c r="H1350" s="8"/>
      <c r="I1350" s="8"/>
      <c r="J1350" s="8"/>
      <c r="K1350" s="8"/>
      <c r="L1350" s="8"/>
      <c r="M1350" s="8"/>
      <c r="N1350" s="7">
        <v>5</v>
      </c>
      <c r="O1350" s="7" t="s">
        <v>106</v>
      </c>
      <c r="P1350" s="7" t="s">
        <v>107</v>
      </c>
      <c r="Q1350" s="7" t="s">
        <v>2876</v>
      </c>
      <c r="R1350" s="7">
        <v>750</v>
      </c>
      <c r="S1350" s="7" t="s">
        <v>94</v>
      </c>
      <c r="T1350" s="7" t="s">
        <v>1406</v>
      </c>
      <c r="AE1350" s="7">
        <v>0</v>
      </c>
      <c r="AF1350" s="7">
        <v>0</v>
      </c>
      <c r="AG1350" s="7">
        <v>1</v>
      </c>
      <c r="AH1350" s="7">
        <v>0</v>
      </c>
      <c r="AI1350" s="7">
        <v>0</v>
      </c>
      <c r="AJ1350" s="7">
        <v>0</v>
      </c>
      <c r="AK1350" s="7">
        <v>0</v>
      </c>
      <c r="AL1350" s="7">
        <v>0</v>
      </c>
      <c r="AM1350" s="7">
        <v>0</v>
      </c>
      <c r="AN1350" s="7" t="s">
        <v>83</v>
      </c>
      <c r="AO1350" s="7">
        <v>0</v>
      </c>
      <c r="AP1350" s="7">
        <v>1500</v>
      </c>
      <c r="AQ1350" s="7">
        <v>750</v>
      </c>
      <c r="AT1350" s="7" t="s">
        <v>206</v>
      </c>
      <c r="AU1350" s="7">
        <v>1993</v>
      </c>
      <c r="AV1350" s="7">
        <v>0</v>
      </c>
      <c r="AW1350" s="7">
        <v>0</v>
      </c>
      <c r="AX1350" s="7">
        <v>0</v>
      </c>
      <c r="AY1350" s="7">
        <v>0</v>
      </c>
    </row>
    <row r="1351" spans="1:51" ht="13.5" customHeight="1" x14ac:dyDescent="0.25">
      <c r="A1351" s="7" t="s">
        <v>2877</v>
      </c>
      <c r="B1351" s="8"/>
      <c r="C1351" s="8"/>
      <c r="D1351" s="7" t="s">
        <v>83</v>
      </c>
      <c r="E1351" s="7" t="s">
        <v>116</v>
      </c>
      <c r="F1351" s="8"/>
      <c r="G1351" s="8"/>
      <c r="H1351" s="8"/>
      <c r="I1351" s="8"/>
      <c r="J1351" s="8"/>
      <c r="K1351" s="8"/>
      <c r="L1351" s="8"/>
      <c r="M1351" s="8"/>
      <c r="N1351" s="7">
        <v>5</v>
      </c>
      <c r="O1351" s="7" t="s">
        <v>106</v>
      </c>
      <c r="P1351" s="7" t="s">
        <v>107</v>
      </c>
      <c r="Q1351" s="7" t="s">
        <v>2876</v>
      </c>
      <c r="R1351" s="7">
        <v>3000</v>
      </c>
      <c r="S1351" s="7" t="s">
        <v>94</v>
      </c>
      <c r="T1351" s="7" t="s">
        <v>1406</v>
      </c>
      <c r="AE1351" s="7">
        <v>0</v>
      </c>
      <c r="AF1351" s="7">
        <v>0</v>
      </c>
      <c r="AG1351" s="7">
        <v>1</v>
      </c>
      <c r="AH1351" s="7">
        <v>0</v>
      </c>
      <c r="AI1351" s="7">
        <v>0</v>
      </c>
      <c r="AJ1351" s="7">
        <v>0</v>
      </c>
      <c r="AK1351" s="7">
        <v>0</v>
      </c>
      <c r="AL1351" s="7">
        <v>0</v>
      </c>
      <c r="AM1351" s="7">
        <v>0</v>
      </c>
      <c r="AN1351" s="7" t="s">
        <v>83</v>
      </c>
      <c r="AO1351" s="7">
        <v>0</v>
      </c>
      <c r="AP1351" s="7">
        <v>6000</v>
      </c>
      <c r="AQ1351" s="7">
        <v>3000</v>
      </c>
      <c r="AT1351" s="7" t="s">
        <v>206</v>
      </c>
      <c r="AU1351" s="7">
        <v>1994</v>
      </c>
      <c r="AV1351" s="7">
        <v>0</v>
      </c>
      <c r="AW1351" s="7">
        <v>0</v>
      </c>
      <c r="AX1351" s="7">
        <v>0</v>
      </c>
      <c r="AY1351" s="7">
        <v>0</v>
      </c>
    </row>
    <row r="1352" spans="1:51" ht="13.5" customHeight="1" x14ac:dyDescent="0.25">
      <c r="A1352" s="7" t="s">
        <v>2878</v>
      </c>
      <c r="B1352" s="8"/>
      <c r="C1352" s="8"/>
      <c r="D1352" s="7" t="s">
        <v>83</v>
      </c>
      <c r="E1352" s="7" t="s">
        <v>116</v>
      </c>
      <c r="F1352" s="8"/>
      <c r="G1352" s="8"/>
      <c r="H1352" s="8"/>
      <c r="I1352" s="8"/>
      <c r="J1352" s="8"/>
      <c r="K1352" s="8"/>
      <c r="L1352" s="8"/>
      <c r="M1352" s="8"/>
      <c r="N1352" s="7">
        <v>5</v>
      </c>
      <c r="O1352" s="7" t="s">
        <v>106</v>
      </c>
      <c r="P1352" s="7" t="s">
        <v>107</v>
      </c>
      <c r="Q1352" s="7" t="s">
        <v>2876</v>
      </c>
      <c r="R1352" s="7">
        <v>6750</v>
      </c>
      <c r="S1352" s="7" t="s">
        <v>94</v>
      </c>
      <c r="T1352" s="7" t="s">
        <v>1406</v>
      </c>
      <c r="AE1352" s="7">
        <v>0</v>
      </c>
      <c r="AF1352" s="7">
        <v>0</v>
      </c>
      <c r="AG1352" s="7">
        <v>1</v>
      </c>
      <c r="AH1352" s="7">
        <v>0</v>
      </c>
      <c r="AI1352" s="7">
        <v>0</v>
      </c>
      <c r="AJ1352" s="7">
        <v>0</v>
      </c>
      <c r="AK1352" s="7">
        <v>0</v>
      </c>
      <c r="AL1352" s="7">
        <v>0</v>
      </c>
      <c r="AM1352" s="7">
        <v>0</v>
      </c>
      <c r="AN1352" s="7" t="s">
        <v>83</v>
      </c>
      <c r="AO1352" s="7">
        <v>0</v>
      </c>
      <c r="AP1352" s="7">
        <v>13500</v>
      </c>
      <c r="AQ1352" s="7">
        <v>6750</v>
      </c>
      <c r="AT1352" s="7" t="s">
        <v>206</v>
      </c>
      <c r="AU1352" s="7">
        <v>1995</v>
      </c>
      <c r="AV1352" s="7">
        <v>0</v>
      </c>
      <c r="AW1352" s="7">
        <v>0</v>
      </c>
      <c r="AX1352" s="7">
        <v>0</v>
      </c>
      <c r="AY1352" s="7">
        <v>0</v>
      </c>
    </row>
    <row r="1353" spans="1:51" ht="13.5" customHeight="1" x14ac:dyDescent="0.25">
      <c r="A1353" s="7" t="s">
        <v>2879</v>
      </c>
      <c r="B1353" s="8"/>
      <c r="C1353" s="8"/>
      <c r="D1353" s="7" t="s">
        <v>83</v>
      </c>
      <c r="E1353" s="7" t="s">
        <v>116</v>
      </c>
      <c r="F1353" s="8"/>
      <c r="G1353" s="8"/>
      <c r="H1353" s="8"/>
      <c r="I1353" s="8"/>
      <c r="J1353" s="8"/>
      <c r="K1353" s="8"/>
      <c r="L1353" s="8"/>
      <c r="M1353" s="8"/>
      <c r="N1353" s="7">
        <v>5</v>
      </c>
      <c r="O1353" s="7" t="s">
        <v>106</v>
      </c>
      <c r="P1353" s="7" t="s">
        <v>107</v>
      </c>
      <c r="Q1353" s="7" t="s">
        <v>2876</v>
      </c>
      <c r="R1353" s="7">
        <v>12000</v>
      </c>
      <c r="S1353" s="7" t="s">
        <v>94</v>
      </c>
      <c r="T1353" s="7" t="s">
        <v>1406</v>
      </c>
      <c r="AE1353" s="7">
        <v>0</v>
      </c>
      <c r="AF1353" s="7">
        <v>0</v>
      </c>
      <c r="AG1353" s="7">
        <v>1</v>
      </c>
      <c r="AH1353" s="7">
        <v>0</v>
      </c>
      <c r="AI1353" s="7">
        <v>0</v>
      </c>
      <c r="AJ1353" s="7">
        <v>0</v>
      </c>
      <c r="AK1353" s="7">
        <v>0</v>
      </c>
      <c r="AL1353" s="7">
        <v>0</v>
      </c>
      <c r="AM1353" s="7">
        <v>0</v>
      </c>
      <c r="AN1353" s="7" t="s">
        <v>83</v>
      </c>
      <c r="AO1353" s="7">
        <v>0</v>
      </c>
      <c r="AP1353" s="7">
        <v>24000</v>
      </c>
      <c r="AQ1353" s="7">
        <v>12000</v>
      </c>
      <c r="AT1353" s="7" t="s">
        <v>206</v>
      </c>
      <c r="AU1353" s="7">
        <v>1996</v>
      </c>
      <c r="AV1353" s="7">
        <v>0</v>
      </c>
      <c r="AW1353" s="7">
        <v>0</v>
      </c>
      <c r="AX1353" s="7">
        <v>0</v>
      </c>
      <c r="AY1353" s="7">
        <v>0</v>
      </c>
    </row>
    <row r="1354" spans="1:51" ht="13.5" customHeight="1" x14ac:dyDescent="0.25">
      <c r="A1354" s="7" t="s">
        <v>2880</v>
      </c>
      <c r="B1354" s="8"/>
      <c r="C1354" s="8"/>
      <c r="D1354" s="7" t="s">
        <v>83</v>
      </c>
      <c r="E1354" s="7" t="s">
        <v>116</v>
      </c>
      <c r="F1354" s="8"/>
      <c r="G1354" s="8"/>
      <c r="H1354" s="8"/>
      <c r="I1354" s="8"/>
      <c r="J1354" s="8"/>
      <c r="K1354" s="8"/>
      <c r="L1354" s="8"/>
      <c r="M1354" s="8"/>
      <c r="N1354" s="7">
        <v>5</v>
      </c>
      <c r="O1354" s="7" t="s">
        <v>106</v>
      </c>
      <c r="P1354" s="7" t="s">
        <v>107</v>
      </c>
      <c r="Q1354" s="7" t="s">
        <v>2876</v>
      </c>
      <c r="R1354" s="7">
        <v>18750</v>
      </c>
      <c r="S1354" s="7" t="s">
        <v>94</v>
      </c>
      <c r="T1354" s="7" t="s">
        <v>1406</v>
      </c>
      <c r="AE1354" s="7">
        <v>0</v>
      </c>
      <c r="AF1354" s="7">
        <v>0</v>
      </c>
      <c r="AG1354" s="7">
        <v>1</v>
      </c>
      <c r="AH1354" s="7">
        <v>0</v>
      </c>
      <c r="AI1354" s="7">
        <v>0</v>
      </c>
      <c r="AJ1354" s="7">
        <v>0</v>
      </c>
      <c r="AK1354" s="7">
        <v>0</v>
      </c>
      <c r="AL1354" s="7">
        <v>0</v>
      </c>
      <c r="AM1354" s="7">
        <v>0</v>
      </c>
      <c r="AN1354" s="7" t="s">
        <v>83</v>
      </c>
      <c r="AO1354" s="7">
        <v>0</v>
      </c>
      <c r="AP1354" s="7">
        <v>37500</v>
      </c>
      <c r="AQ1354" s="7">
        <v>18750</v>
      </c>
      <c r="AT1354" s="7" t="s">
        <v>206</v>
      </c>
      <c r="AU1354" s="7">
        <v>1997</v>
      </c>
      <c r="AV1354" s="7">
        <v>0</v>
      </c>
      <c r="AW1354" s="7">
        <v>0</v>
      </c>
      <c r="AX1354" s="7">
        <v>0</v>
      </c>
      <c r="AY1354" s="7">
        <v>0</v>
      </c>
    </row>
    <row r="1355" spans="1:51" ht="13.5" customHeight="1" x14ac:dyDescent="0.25">
      <c r="A1355" s="7" t="s">
        <v>2881</v>
      </c>
      <c r="B1355" s="8"/>
      <c r="C1355" s="8"/>
      <c r="D1355" s="7" t="s">
        <v>91</v>
      </c>
      <c r="E1355" s="7" t="s">
        <v>116</v>
      </c>
      <c r="F1355" s="8"/>
      <c r="G1355" s="8"/>
      <c r="H1355" s="8"/>
      <c r="I1355" s="8"/>
      <c r="J1355" s="8"/>
      <c r="K1355" s="8"/>
      <c r="L1355" s="8"/>
      <c r="M1355" s="8"/>
      <c r="N1355" s="7">
        <v>8</v>
      </c>
      <c r="O1355" s="7" t="s">
        <v>106</v>
      </c>
      <c r="P1355" s="7">
        <v>1</v>
      </c>
      <c r="Q1355" s="7" t="s">
        <v>2882</v>
      </c>
      <c r="R1355" s="7">
        <v>2000</v>
      </c>
      <c r="S1355" s="7" t="s">
        <v>94</v>
      </c>
      <c r="T1355" s="7" t="s">
        <v>1406</v>
      </c>
      <c r="AE1355" s="7">
        <v>0</v>
      </c>
      <c r="AF1355" s="7">
        <v>0</v>
      </c>
      <c r="AG1355" s="7">
        <v>1</v>
      </c>
      <c r="AH1355" s="7">
        <v>0</v>
      </c>
      <c r="AI1355" s="7">
        <v>0</v>
      </c>
      <c r="AJ1355" s="7">
        <v>0</v>
      </c>
      <c r="AK1355" s="7">
        <v>0</v>
      </c>
      <c r="AL1355" s="7">
        <v>0</v>
      </c>
      <c r="AM1355" s="7">
        <v>0</v>
      </c>
      <c r="AN1355" s="7" t="s">
        <v>91</v>
      </c>
      <c r="AO1355" s="7">
        <v>1</v>
      </c>
      <c r="AP1355" s="7">
        <v>4000</v>
      </c>
      <c r="AQ1355" s="7">
        <v>2000</v>
      </c>
      <c r="AT1355" s="7" t="s">
        <v>206</v>
      </c>
      <c r="AU1355" s="7">
        <v>1998</v>
      </c>
      <c r="AV1355" s="7">
        <v>0</v>
      </c>
      <c r="AW1355" s="7">
        <v>0</v>
      </c>
      <c r="AX1355" s="7">
        <v>0</v>
      </c>
      <c r="AY1355" s="7">
        <v>0</v>
      </c>
    </row>
    <row r="1356" spans="1:51" ht="13.5" customHeight="1" x14ac:dyDescent="0.25">
      <c r="A1356" s="7" t="s">
        <v>2883</v>
      </c>
      <c r="B1356" s="8"/>
      <c r="C1356" s="8"/>
      <c r="D1356" s="7" t="s">
        <v>83</v>
      </c>
      <c r="E1356" s="7" t="s">
        <v>92</v>
      </c>
      <c r="F1356" s="8"/>
      <c r="G1356" s="8"/>
      <c r="H1356" s="8"/>
      <c r="I1356" s="8"/>
      <c r="J1356" s="8"/>
      <c r="K1356" s="8"/>
      <c r="L1356" s="8"/>
      <c r="M1356" s="8"/>
      <c r="N1356" s="7">
        <v>5</v>
      </c>
      <c r="O1356" s="7" t="s">
        <v>106</v>
      </c>
      <c r="P1356" s="7" t="s">
        <v>107</v>
      </c>
      <c r="Q1356" s="7" t="s">
        <v>2823</v>
      </c>
      <c r="R1356" s="7">
        <v>4500</v>
      </c>
      <c r="S1356" s="7" t="s">
        <v>94</v>
      </c>
      <c r="T1356" s="7" t="s">
        <v>1406</v>
      </c>
      <c r="AE1356" s="7">
        <v>0</v>
      </c>
      <c r="AF1356" s="7">
        <v>0</v>
      </c>
      <c r="AG1356" s="7">
        <v>0</v>
      </c>
      <c r="AH1356" s="7">
        <v>0</v>
      </c>
      <c r="AI1356" s="7">
        <v>0</v>
      </c>
      <c r="AJ1356" s="7">
        <v>0</v>
      </c>
      <c r="AK1356" s="7">
        <v>0</v>
      </c>
      <c r="AL1356" s="7">
        <v>0</v>
      </c>
      <c r="AM1356" s="7">
        <v>1</v>
      </c>
      <c r="AN1356" s="7" t="s">
        <v>83</v>
      </c>
      <c r="AO1356" s="7">
        <v>0</v>
      </c>
      <c r="AP1356" s="7">
        <v>9000</v>
      </c>
      <c r="AQ1356" s="7">
        <v>4500</v>
      </c>
      <c r="AT1356" s="7" t="s">
        <v>206</v>
      </c>
      <c r="AU1356" s="7">
        <v>1999</v>
      </c>
      <c r="AV1356" s="7">
        <v>0</v>
      </c>
      <c r="AW1356" s="7">
        <v>0</v>
      </c>
      <c r="AX1356" s="7">
        <v>0</v>
      </c>
      <c r="AY1356" s="7">
        <v>0</v>
      </c>
    </row>
    <row r="1357" spans="1:51" ht="13.5" customHeight="1" x14ac:dyDescent="0.25">
      <c r="A1357" s="7" t="s">
        <v>2884</v>
      </c>
      <c r="B1357" s="8"/>
      <c r="C1357" s="8"/>
      <c r="D1357" s="7" t="s">
        <v>91</v>
      </c>
      <c r="E1357" s="7" t="s">
        <v>338</v>
      </c>
      <c r="F1357" s="8"/>
      <c r="G1357" s="8"/>
      <c r="H1357" s="8"/>
      <c r="I1357" s="8"/>
      <c r="J1357" s="8"/>
      <c r="K1357" s="8"/>
      <c r="L1357" s="8"/>
      <c r="M1357" s="8"/>
      <c r="N1357" s="7">
        <v>9</v>
      </c>
      <c r="O1357" s="7" t="s">
        <v>106</v>
      </c>
      <c r="P1357" s="7">
        <v>2</v>
      </c>
      <c r="Q1357" s="7" t="s">
        <v>2885</v>
      </c>
      <c r="R1357" s="7">
        <v>10000</v>
      </c>
      <c r="S1357" s="7" t="s">
        <v>94</v>
      </c>
      <c r="T1357" s="7" t="s">
        <v>1406</v>
      </c>
      <c r="AE1357" s="7">
        <v>0</v>
      </c>
      <c r="AF1357" s="7">
        <v>0</v>
      </c>
      <c r="AG1357" s="7">
        <v>0</v>
      </c>
      <c r="AH1357" s="7">
        <v>0</v>
      </c>
      <c r="AI1357" s="7">
        <v>0</v>
      </c>
      <c r="AJ1357" s="7">
        <v>0</v>
      </c>
      <c r="AK1357" s="7">
        <v>0</v>
      </c>
      <c r="AL1357" s="7">
        <v>0</v>
      </c>
      <c r="AM1357" s="7">
        <v>0</v>
      </c>
      <c r="AN1357" s="7" t="s">
        <v>91</v>
      </c>
      <c r="AO1357" s="7">
        <v>2</v>
      </c>
      <c r="AP1357" s="7">
        <v>20000</v>
      </c>
      <c r="AQ1357" s="7">
        <v>10000</v>
      </c>
      <c r="AT1357" s="7" t="s">
        <v>206</v>
      </c>
      <c r="AU1357" s="7">
        <v>2000</v>
      </c>
      <c r="AV1357" s="7">
        <v>0</v>
      </c>
      <c r="AW1357" s="7">
        <v>0</v>
      </c>
      <c r="AX1357" s="7">
        <v>0</v>
      </c>
      <c r="AY1357" s="7">
        <v>1</v>
      </c>
    </row>
    <row r="1358" spans="1:51" ht="13.5" customHeight="1" x14ac:dyDescent="0.25">
      <c r="A1358" s="7" t="s">
        <v>2886</v>
      </c>
      <c r="B1358" s="8"/>
      <c r="C1358" s="8"/>
      <c r="D1358" s="7" t="s">
        <v>83</v>
      </c>
      <c r="E1358" s="7" t="s">
        <v>92</v>
      </c>
      <c r="F1358" s="8"/>
      <c r="G1358" s="8"/>
      <c r="H1358" s="8"/>
      <c r="I1358" s="8"/>
      <c r="J1358" s="8"/>
      <c r="K1358" s="8"/>
      <c r="L1358" s="8"/>
      <c r="M1358" s="8"/>
      <c r="N1358" s="7">
        <v>5</v>
      </c>
      <c r="O1358" s="7" t="s">
        <v>106</v>
      </c>
      <c r="P1358" s="7" t="s">
        <v>107</v>
      </c>
      <c r="Q1358" s="7" t="s">
        <v>2887</v>
      </c>
      <c r="R1358" s="7">
        <v>1000</v>
      </c>
      <c r="S1358" s="7" t="s">
        <v>94</v>
      </c>
      <c r="T1358" s="7" t="s">
        <v>1406</v>
      </c>
      <c r="AE1358" s="7">
        <v>0</v>
      </c>
      <c r="AF1358" s="7">
        <v>0</v>
      </c>
      <c r="AG1358" s="7">
        <v>0</v>
      </c>
      <c r="AH1358" s="7">
        <v>0</v>
      </c>
      <c r="AI1358" s="7">
        <v>0</v>
      </c>
      <c r="AJ1358" s="7">
        <v>0</v>
      </c>
      <c r="AK1358" s="7">
        <v>0</v>
      </c>
      <c r="AL1358" s="7">
        <v>0</v>
      </c>
      <c r="AM1358" s="7">
        <v>1</v>
      </c>
      <c r="AN1358" s="7" t="s">
        <v>83</v>
      </c>
      <c r="AO1358" s="7">
        <v>0</v>
      </c>
      <c r="AP1358" s="7">
        <v>2000</v>
      </c>
      <c r="AQ1358" s="7">
        <v>1000</v>
      </c>
      <c r="AT1358" s="7" t="s">
        <v>206</v>
      </c>
      <c r="AU1358" s="7">
        <v>2006</v>
      </c>
      <c r="AV1358" s="7">
        <v>0</v>
      </c>
      <c r="AW1358" s="7">
        <v>0</v>
      </c>
      <c r="AX1358" s="7">
        <v>0</v>
      </c>
      <c r="AY1358" s="7">
        <v>0</v>
      </c>
    </row>
    <row r="1359" spans="1:51" ht="13.5" customHeight="1" x14ac:dyDescent="0.25">
      <c r="A1359" s="7" t="s">
        <v>2888</v>
      </c>
      <c r="B1359" s="8"/>
      <c r="C1359" s="8"/>
      <c r="D1359" s="7" t="s">
        <v>83</v>
      </c>
      <c r="E1359" s="7" t="s">
        <v>92</v>
      </c>
      <c r="F1359" s="8"/>
      <c r="G1359" s="8"/>
      <c r="H1359" s="8"/>
      <c r="I1359" s="8"/>
      <c r="J1359" s="8"/>
      <c r="K1359" s="8"/>
      <c r="L1359" s="8"/>
      <c r="M1359" s="8"/>
      <c r="N1359" s="7">
        <v>5</v>
      </c>
      <c r="O1359" s="7" t="s">
        <v>106</v>
      </c>
      <c r="P1359" s="7" t="s">
        <v>107</v>
      </c>
      <c r="Q1359" s="7" t="s">
        <v>2887</v>
      </c>
      <c r="R1359" s="7">
        <v>4000</v>
      </c>
      <c r="S1359" s="7" t="s">
        <v>94</v>
      </c>
      <c r="T1359" s="7" t="s">
        <v>1406</v>
      </c>
      <c r="AE1359" s="7">
        <v>0</v>
      </c>
      <c r="AF1359" s="7">
        <v>0</v>
      </c>
      <c r="AG1359" s="7">
        <v>0</v>
      </c>
      <c r="AH1359" s="7">
        <v>0</v>
      </c>
      <c r="AI1359" s="7">
        <v>0</v>
      </c>
      <c r="AJ1359" s="7">
        <v>0</v>
      </c>
      <c r="AK1359" s="7">
        <v>0</v>
      </c>
      <c r="AL1359" s="7">
        <v>0</v>
      </c>
      <c r="AM1359" s="7">
        <v>1</v>
      </c>
      <c r="AN1359" s="7" t="s">
        <v>83</v>
      </c>
      <c r="AO1359" s="7">
        <v>0</v>
      </c>
      <c r="AP1359" s="7">
        <v>8000</v>
      </c>
      <c r="AQ1359" s="7">
        <v>4000</v>
      </c>
      <c r="AT1359" s="7" t="s">
        <v>206</v>
      </c>
      <c r="AU1359" s="7">
        <v>2007</v>
      </c>
      <c r="AV1359" s="7">
        <v>0</v>
      </c>
      <c r="AW1359" s="7">
        <v>0</v>
      </c>
      <c r="AX1359" s="7">
        <v>0</v>
      </c>
      <c r="AY1359" s="7">
        <v>0</v>
      </c>
    </row>
    <row r="1360" spans="1:51" ht="13.5" customHeight="1" x14ac:dyDescent="0.25">
      <c r="A1360" s="7" t="s">
        <v>2889</v>
      </c>
      <c r="B1360" s="8"/>
      <c r="C1360" s="8"/>
      <c r="D1360" s="7" t="s">
        <v>83</v>
      </c>
      <c r="E1360" s="7" t="s">
        <v>92</v>
      </c>
      <c r="F1360" s="8"/>
      <c r="G1360" s="8"/>
      <c r="H1360" s="8"/>
      <c r="I1360" s="8"/>
      <c r="J1360" s="8"/>
      <c r="K1360" s="8"/>
      <c r="L1360" s="8"/>
      <c r="M1360" s="8"/>
      <c r="N1360" s="7">
        <v>5</v>
      </c>
      <c r="O1360" s="7" t="s">
        <v>106</v>
      </c>
      <c r="P1360" s="7" t="s">
        <v>107</v>
      </c>
      <c r="Q1360" s="7" t="s">
        <v>2887</v>
      </c>
      <c r="R1360" s="7">
        <v>9000</v>
      </c>
      <c r="S1360" s="7" t="s">
        <v>94</v>
      </c>
      <c r="T1360" s="7" t="s">
        <v>1406</v>
      </c>
      <c r="AE1360" s="7">
        <v>0</v>
      </c>
      <c r="AF1360" s="7">
        <v>0</v>
      </c>
      <c r="AG1360" s="7">
        <v>0</v>
      </c>
      <c r="AH1360" s="7">
        <v>0</v>
      </c>
      <c r="AI1360" s="7">
        <v>0</v>
      </c>
      <c r="AJ1360" s="7">
        <v>0</v>
      </c>
      <c r="AK1360" s="7">
        <v>0</v>
      </c>
      <c r="AL1360" s="7">
        <v>0</v>
      </c>
      <c r="AM1360" s="7">
        <v>1</v>
      </c>
      <c r="AN1360" s="7" t="s">
        <v>83</v>
      </c>
      <c r="AO1360" s="7">
        <v>0</v>
      </c>
      <c r="AP1360" s="7">
        <v>18000</v>
      </c>
      <c r="AQ1360" s="7">
        <v>9000</v>
      </c>
      <c r="AT1360" s="7" t="s">
        <v>206</v>
      </c>
      <c r="AU1360" s="7">
        <v>2008</v>
      </c>
      <c r="AV1360" s="7">
        <v>0</v>
      </c>
      <c r="AW1360" s="7">
        <v>0</v>
      </c>
      <c r="AX1360" s="7">
        <v>0</v>
      </c>
      <c r="AY1360" s="7">
        <v>0</v>
      </c>
    </row>
    <row r="1361" spans="1:51" ht="13.5" customHeight="1" x14ac:dyDescent="0.25">
      <c r="A1361" s="7" t="s">
        <v>2890</v>
      </c>
      <c r="B1361" s="8"/>
      <c r="C1361" s="8"/>
      <c r="D1361" s="7" t="s">
        <v>83</v>
      </c>
      <c r="E1361" s="7" t="s">
        <v>92</v>
      </c>
      <c r="F1361" s="8"/>
      <c r="G1361" s="8"/>
      <c r="H1361" s="8"/>
      <c r="I1361" s="8"/>
      <c r="J1361" s="8"/>
      <c r="K1361" s="8"/>
      <c r="L1361" s="8"/>
      <c r="M1361" s="8"/>
      <c r="N1361" s="7">
        <v>5</v>
      </c>
      <c r="O1361" s="7" t="s">
        <v>106</v>
      </c>
      <c r="P1361" s="7" t="s">
        <v>107</v>
      </c>
      <c r="Q1361" s="7" t="s">
        <v>2887</v>
      </c>
      <c r="R1361" s="7">
        <v>16000</v>
      </c>
      <c r="S1361" s="7" t="s">
        <v>94</v>
      </c>
      <c r="T1361" s="7" t="s">
        <v>1406</v>
      </c>
      <c r="AE1361" s="7">
        <v>0</v>
      </c>
      <c r="AF1361" s="7">
        <v>0</v>
      </c>
      <c r="AG1361" s="7">
        <v>0</v>
      </c>
      <c r="AH1361" s="7">
        <v>0</v>
      </c>
      <c r="AI1361" s="7">
        <v>0</v>
      </c>
      <c r="AJ1361" s="7">
        <v>0</v>
      </c>
      <c r="AK1361" s="7">
        <v>0</v>
      </c>
      <c r="AL1361" s="7">
        <v>0</v>
      </c>
      <c r="AM1361" s="7">
        <v>1</v>
      </c>
      <c r="AN1361" s="7" t="s">
        <v>83</v>
      </c>
      <c r="AO1361" s="7">
        <v>0</v>
      </c>
      <c r="AP1361" s="7">
        <v>32000</v>
      </c>
      <c r="AQ1361" s="7">
        <v>16000</v>
      </c>
      <c r="AT1361" s="7" t="s">
        <v>206</v>
      </c>
      <c r="AU1361" s="7">
        <v>2009</v>
      </c>
      <c r="AV1361" s="7">
        <v>0</v>
      </c>
      <c r="AW1361" s="7">
        <v>0</v>
      </c>
      <c r="AX1361" s="7">
        <v>0</v>
      </c>
      <c r="AY1361" s="7">
        <v>0</v>
      </c>
    </row>
    <row r="1362" spans="1:51" ht="13.5" customHeight="1" x14ac:dyDescent="0.25">
      <c r="A1362" s="7" t="s">
        <v>2891</v>
      </c>
      <c r="B1362" s="8"/>
      <c r="C1362" s="8"/>
      <c r="D1362" s="7" t="s">
        <v>83</v>
      </c>
      <c r="E1362" s="7" t="s">
        <v>92</v>
      </c>
      <c r="F1362" s="8"/>
      <c r="G1362" s="8"/>
      <c r="H1362" s="8"/>
      <c r="I1362" s="8"/>
      <c r="J1362" s="8"/>
      <c r="K1362" s="8"/>
      <c r="L1362" s="8"/>
      <c r="M1362" s="8"/>
      <c r="N1362" s="7">
        <v>5</v>
      </c>
      <c r="O1362" s="7" t="s">
        <v>106</v>
      </c>
      <c r="P1362" s="7" t="s">
        <v>107</v>
      </c>
      <c r="Q1362" s="7" t="s">
        <v>2887</v>
      </c>
      <c r="R1362" s="7">
        <v>25000</v>
      </c>
      <c r="S1362" s="7" t="s">
        <v>94</v>
      </c>
      <c r="T1362" s="7" t="s">
        <v>1406</v>
      </c>
      <c r="AE1362" s="7">
        <v>0</v>
      </c>
      <c r="AF1362" s="7">
        <v>0</v>
      </c>
      <c r="AG1362" s="7">
        <v>0</v>
      </c>
      <c r="AH1362" s="7">
        <v>0</v>
      </c>
      <c r="AI1362" s="7">
        <v>0</v>
      </c>
      <c r="AJ1362" s="7">
        <v>0</v>
      </c>
      <c r="AK1362" s="7">
        <v>0</v>
      </c>
      <c r="AL1362" s="7">
        <v>0</v>
      </c>
      <c r="AM1362" s="7">
        <v>1</v>
      </c>
      <c r="AN1362" s="7" t="s">
        <v>83</v>
      </c>
      <c r="AO1362" s="7">
        <v>0</v>
      </c>
      <c r="AP1362" s="7">
        <v>50000</v>
      </c>
      <c r="AQ1362" s="7">
        <v>25000</v>
      </c>
      <c r="AT1362" s="7" t="s">
        <v>206</v>
      </c>
      <c r="AU1362" s="7">
        <v>2010</v>
      </c>
      <c r="AV1362" s="7">
        <v>0</v>
      </c>
      <c r="AW1362" s="7">
        <v>0</v>
      </c>
      <c r="AX1362" s="7">
        <v>0</v>
      </c>
      <c r="AY1362" s="7">
        <v>0</v>
      </c>
    </row>
    <row r="1363" spans="1:51" ht="13.5" customHeight="1" x14ac:dyDescent="0.25">
      <c r="A1363" s="7" t="s">
        <v>2892</v>
      </c>
      <c r="B1363" s="8"/>
      <c r="C1363" s="8"/>
      <c r="D1363" s="7" t="s">
        <v>91</v>
      </c>
      <c r="E1363" s="7" t="s">
        <v>116</v>
      </c>
      <c r="F1363" s="8"/>
      <c r="G1363" s="8"/>
      <c r="H1363" s="8"/>
      <c r="I1363" s="8"/>
      <c r="J1363" s="8"/>
      <c r="K1363" s="8"/>
      <c r="L1363" s="8"/>
      <c r="M1363" s="8"/>
      <c r="N1363" s="7">
        <v>8</v>
      </c>
      <c r="O1363" s="7" t="s">
        <v>106</v>
      </c>
      <c r="P1363" s="7" t="s">
        <v>107</v>
      </c>
      <c r="Q1363" s="7" t="s">
        <v>2893</v>
      </c>
      <c r="R1363" s="7">
        <v>17500</v>
      </c>
      <c r="S1363" s="7" t="s">
        <v>94</v>
      </c>
      <c r="T1363" s="7" t="s">
        <v>1406</v>
      </c>
      <c r="AE1363" s="7">
        <v>0</v>
      </c>
      <c r="AF1363" s="7">
        <v>0</v>
      </c>
      <c r="AG1363" s="7">
        <v>1</v>
      </c>
      <c r="AH1363" s="7">
        <v>0</v>
      </c>
      <c r="AI1363" s="7">
        <v>0</v>
      </c>
      <c r="AJ1363" s="7">
        <v>0</v>
      </c>
      <c r="AK1363" s="7">
        <v>0</v>
      </c>
      <c r="AL1363" s="7">
        <v>0</v>
      </c>
      <c r="AM1363" s="7">
        <v>0</v>
      </c>
      <c r="AN1363" s="7" t="s">
        <v>91</v>
      </c>
      <c r="AO1363" s="7">
        <v>0</v>
      </c>
      <c r="AP1363" s="7">
        <v>35000</v>
      </c>
      <c r="AQ1363" s="7">
        <v>17500</v>
      </c>
      <c r="AT1363" s="7" t="s">
        <v>206</v>
      </c>
      <c r="AU1363" s="7">
        <v>2011</v>
      </c>
      <c r="AV1363" s="7">
        <v>0</v>
      </c>
      <c r="AW1363" s="7">
        <v>0</v>
      </c>
      <c r="AX1363" s="7">
        <v>0</v>
      </c>
      <c r="AY1363" s="7">
        <v>0</v>
      </c>
    </row>
    <row r="1364" spans="1:51" ht="13.5" customHeight="1" x14ac:dyDescent="0.25">
      <c r="A1364" s="7" t="s">
        <v>2894</v>
      </c>
      <c r="B1364" s="8"/>
      <c r="C1364" s="8"/>
      <c r="D1364" s="7" t="s">
        <v>91</v>
      </c>
      <c r="E1364" s="7" t="s">
        <v>116</v>
      </c>
      <c r="F1364" s="8"/>
      <c r="G1364" s="8"/>
      <c r="H1364" s="8"/>
      <c r="I1364" s="8"/>
      <c r="J1364" s="8"/>
      <c r="K1364" s="8"/>
      <c r="L1364" s="8"/>
      <c r="M1364" s="8"/>
      <c r="N1364" s="7">
        <v>8</v>
      </c>
      <c r="O1364" s="7" t="s">
        <v>106</v>
      </c>
      <c r="P1364" s="7" t="s">
        <v>107</v>
      </c>
      <c r="Q1364" s="7" t="s">
        <v>2895</v>
      </c>
      <c r="R1364" s="7">
        <v>4000</v>
      </c>
      <c r="S1364" s="7" t="s">
        <v>94</v>
      </c>
      <c r="T1364" s="7" t="s">
        <v>1406</v>
      </c>
      <c r="AE1364" s="7">
        <v>0</v>
      </c>
      <c r="AF1364" s="7">
        <v>0</v>
      </c>
      <c r="AG1364" s="7">
        <v>1</v>
      </c>
      <c r="AH1364" s="7">
        <v>0</v>
      </c>
      <c r="AI1364" s="7">
        <v>0</v>
      </c>
      <c r="AJ1364" s="7">
        <v>0</v>
      </c>
      <c r="AK1364" s="7">
        <v>0</v>
      </c>
      <c r="AL1364" s="7">
        <v>0</v>
      </c>
      <c r="AM1364" s="7">
        <v>0</v>
      </c>
      <c r="AN1364" s="7" t="s">
        <v>91</v>
      </c>
      <c r="AO1364" s="7">
        <v>0</v>
      </c>
      <c r="AP1364" s="7">
        <v>8000</v>
      </c>
      <c r="AQ1364" s="7">
        <v>4000</v>
      </c>
      <c r="AT1364" s="7" t="s">
        <v>206</v>
      </c>
      <c r="AU1364" s="7">
        <v>2012</v>
      </c>
      <c r="AV1364" s="7">
        <v>0</v>
      </c>
      <c r="AW1364" s="7">
        <v>0</v>
      </c>
      <c r="AX1364" s="7">
        <v>0</v>
      </c>
      <c r="AY1364" s="7">
        <v>0</v>
      </c>
    </row>
    <row r="1365" spans="1:51" ht="13.5" customHeight="1" x14ac:dyDescent="0.25">
      <c r="A1365" s="7" t="s">
        <v>2896</v>
      </c>
      <c r="B1365" s="8"/>
      <c r="C1365" s="8"/>
      <c r="D1365" s="7" t="s">
        <v>91</v>
      </c>
      <c r="E1365" s="7" t="s">
        <v>92</v>
      </c>
      <c r="F1365" s="8"/>
      <c r="G1365" s="8"/>
      <c r="H1365" s="8"/>
      <c r="I1365" s="8"/>
      <c r="J1365" s="8"/>
      <c r="K1365" s="8"/>
      <c r="L1365" s="8"/>
      <c r="M1365" s="8"/>
      <c r="N1365" s="7">
        <v>7</v>
      </c>
      <c r="O1365" s="7" t="s">
        <v>106</v>
      </c>
      <c r="P1365" s="7">
        <v>1</v>
      </c>
      <c r="Q1365" s="7" t="s">
        <v>2767</v>
      </c>
      <c r="R1365" s="7">
        <v>5000</v>
      </c>
      <c r="S1365" s="7" t="s">
        <v>94</v>
      </c>
      <c r="T1365" s="7" t="s">
        <v>1406</v>
      </c>
      <c r="AE1365" s="7">
        <v>0</v>
      </c>
      <c r="AF1365" s="7">
        <v>0</v>
      </c>
      <c r="AG1365" s="7">
        <v>0</v>
      </c>
      <c r="AH1365" s="7">
        <v>0</v>
      </c>
      <c r="AI1365" s="7">
        <v>0</v>
      </c>
      <c r="AJ1365" s="7">
        <v>0</v>
      </c>
      <c r="AK1365" s="7">
        <v>0</v>
      </c>
      <c r="AL1365" s="7">
        <v>0</v>
      </c>
      <c r="AM1365" s="7">
        <v>1</v>
      </c>
      <c r="AN1365" s="7" t="s">
        <v>91</v>
      </c>
      <c r="AO1365" s="7">
        <v>1</v>
      </c>
      <c r="AP1365" s="7">
        <v>10000</v>
      </c>
      <c r="AQ1365" s="7">
        <v>5000</v>
      </c>
      <c r="AT1365" s="7" t="s">
        <v>206</v>
      </c>
      <c r="AU1365" s="7">
        <v>2013</v>
      </c>
      <c r="AV1365" s="7">
        <v>0</v>
      </c>
      <c r="AW1365" s="7">
        <v>0</v>
      </c>
      <c r="AX1365" s="7">
        <v>0</v>
      </c>
      <c r="AY1365" s="7">
        <v>0</v>
      </c>
    </row>
    <row r="1366" spans="1:51" ht="13.5" customHeight="1" x14ac:dyDescent="0.25">
      <c r="A1366" s="7" t="s">
        <v>2897</v>
      </c>
      <c r="B1366" s="8"/>
      <c r="C1366" s="8"/>
      <c r="D1366" s="7" t="s">
        <v>120</v>
      </c>
      <c r="E1366" s="7" t="s">
        <v>92</v>
      </c>
      <c r="F1366" s="8"/>
      <c r="G1366" s="8"/>
      <c r="H1366" s="8"/>
      <c r="I1366" s="8"/>
      <c r="J1366" s="8"/>
      <c r="K1366" s="8"/>
      <c r="L1366" s="8"/>
      <c r="M1366" s="8"/>
      <c r="N1366" s="7">
        <v>11</v>
      </c>
      <c r="O1366" s="7" t="s">
        <v>106</v>
      </c>
      <c r="P1366" s="7">
        <v>1</v>
      </c>
      <c r="Q1366" s="7" t="s">
        <v>2898</v>
      </c>
      <c r="R1366" s="7">
        <v>11000</v>
      </c>
      <c r="S1366" s="7" t="s">
        <v>94</v>
      </c>
      <c r="T1366" s="7" t="s">
        <v>1406</v>
      </c>
      <c r="AE1366" s="7">
        <v>0</v>
      </c>
      <c r="AF1366" s="7">
        <v>0</v>
      </c>
      <c r="AG1366" s="7">
        <v>0</v>
      </c>
      <c r="AH1366" s="7">
        <v>0</v>
      </c>
      <c r="AI1366" s="7">
        <v>0</v>
      </c>
      <c r="AJ1366" s="7">
        <v>0</v>
      </c>
      <c r="AK1366" s="7">
        <v>0</v>
      </c>
      <c r="AL1366" s="7">
        <v>0</v>
      </c>
      <c r="AM1366" s="7">
        <v>1</v>
      </c>
      <c r="AN1366" s="7" t="s">
        <v>120</v>
      </c>
      <c r="AO1366" s="7">
        <v>1</v>
      </c>
      <c r="AP1366" s="7">
        <v>22000</v>
      </c>
      <c r="AQ1366" s="7">
        <v>11000</v>
      </c>
      <c r="AT1366" s="7" t="s">
        <v>206</v>
      </c>
      <c r="AU1366" s="7">
        <v>2014</v>
      </c>
      <c r="AV1366" s="7">
        <v>0</v>
      </c>
      <c r="AW1366" s="7">
        <v>0</v>
      </c>
      <c r="AX1366" s="7">
        <v>0</v>
      </c>
      <c r="AY1366" s="7">
        <v>0</v>
      </c>
    </row>
    <row r="1367" spans="1:51" ht="13.5" customHeight="1" x14ac:dyDescent="0.25">
      <c r="A1367" s="7" t="s">
        <v>2899</v>
      </c>
      <c r="B1367" s="8"/>
      <c r="C1367" s="8"/>
      <c r="D1367" s="7" t="s">
        <v>120</v>
      </c>
      <c r="E1367" s="7" t="s">
        <v>126</v>
      </c>
      <c r="F1367" s="8"/>
      <c r="G1367" s="8"/>
      <c r="H1367" s="8"/>
      <c r="I1367" s="8"/>
      <c r="J1367" s="8"/>
      <c r="K1367" s="8"/>
      <c r="L1367" s="8"/>
      <c r="M1367" s="8"/>
      <c r="N1367" s="7">
        <v>15</v>
      </c>
      <c r="O1367" s="7" t="s">
        <v>106</v>
      </c>
      <c r="P1367" s="7" t="s">
        <v>107</v>
      </c>
      <c r="Q1367" s="7" t="s">
        <v>2900</v>
      </c>
      <c r="R1367" s="7">
        <v>60000</v>
      </c>
      <c r="S1367" s="7" t="s">
        <v>94</v>
      </c>
      <c r="T1367" s="7" t="s">
        <v>1406</v>
      </c>
      <c r="AE1367" s="7">
        <v>0</v>
      </c>
      <c r="AF1367" s="7">
        <v>0</v>
      </c>
      <c r="AG1367" s="7">
        <v>0</v>
      </c>
      <c r="AH1367" s="7">
        <v>1</v>
      </c>
      <c r="AI1367" s="7">
        <v>0</v>
      </c>
      <c r="AJ1367" s="7">
        <v>0</v>
      </c>
      <c r="AK1367" s="7">
        <v>0</v>
      </c>
      <c r="AL1367" s="7">
        <v>0</v>
      </c>
      <c r="AM1367" s="7">
        <v>0</v>
      </c>
      <c r="AN1367" s="7" t="s">
        <v>120</v>
      </c>
      <c r="AO1367" s="7">
        <v>0</v>
      </c>
      <c r="AP1367" s="7">
        <v>120000</v>
      </c>
      <c r="AQ1367" s="7">
        <v>60000</v>
      </c>
      <c r="AT1367" s="7" t="s">
        <v>206</v>
      </c>
      <c r="AU1367" s="7">
        <v>2015</v>
      </c>
      <c r="AV1367" s="7">
        <v>0</v>
      </c>
      <c r="AW1367" s="7">
        <v>0</v>
      </c>
      <c r="AX1367" s="7">
        <v>0</v>
      </c>
      <c r="AY1367" s="7">
        <v>0</v>
      </c>
    </row>
    <row r="1368" spans="1:51" ht="13.5" customHeight="1" x14ac:dyDescent="0.25">
      <c r="A1368" s="7" t="s">
        <v>2901</v>
      </c>
      <c r="B1368" s="8"/>
      <c r="C1368" s="8"/>
      <c r="D1368" s="7" t="s">
        <v>83</v>
      </c>
      <c r="E1368" s="7" t="s">
        <v>116</v>
      </c>
      <c r="F1368" s="7" t="s">
        <v>157</v>
      </c>
      <c r="G1368" s="8"/>
      <c r="H1368" s="8"/>
      <c r="I1368" s="8"/>
      <c r="J1368" s="8"/>
      <c r="K1368" s="8"/>
      <c r="L1368" s="8"/>
      <c r="M1368" s="8"/>
      <c r="N1368" s="7">
        <v>5</v>
      </c>
      <c r="O1368" s="7" t="s">
        <v>106</v>
      </c>
      <c r="P1368" s="7">
        <v>1</v>
      </c>
      <c r="Q1368" s="7" t="s">
        <v>2902</v>
      </c>
      <c r="R1368" s="7">
        <v>8400</v>
      </c>
      <c r="S1368" s="7" t="s">
        <v>94</v>
      </c>
      <c r="T1368" s="7" t="s">
        <v>1406</v>
      </c>
      <c r="AE1368" s="7">
        <v>0</v>
      </c>
      <c r="AF1368" s="7">
        <v>0</v>
      </c>
      <c r="AG1368" s="7">
        <v>1</v>
      </c>
      <c r="AH1368" s="7">
        <v>0</v>
      </c>
      <c r="AI1368" s="7">
        <v>0</v>
      </c>
      <c r="AJ1368" s="7">
        <v>0</v>
      </c>
      <c r="AK1368" s="7">
        <v>1</v>
      </c>
      <c r="AL1368" s="7">
        <v>0</v>
      </c>
      <c r="AM1368" s="7">
        <v>0</v>
      </c>
      <c r="AN1368" s="7" t="s">
        <v>83</v>
      </c>
      <c r="AO1368" s="7">
        <v>1</v>
      </c>
      <c r="AP1368" s="7">
        <v>16800</v>
      </c>
      <c r="AQ1368" s="7">
        <v>8400</v>
      </c>
      <c r="AT1368" s="7" t="s">
        <v>206</v>
      </c>
      <c r="AU1368" s="7">
        <v>2016</v>
      </c>
      <c r="AV1368" s="7">
        <v>0</v>
      </c>
      <c r="AW1368" s="7">
        <v>0</v>
      </c>
      <c r="AX1368" s="7">
        <v>0</v>
      </c>
      <c r="AY1368" s="7">
        <v>0</v>
      </c>
    </row>
    <row r="1369" spans="1:51" ht="13.5" customHeight="1" x14ac:dyDescent="0.25">
      <c r="A1369" s="7" t="s">
        <v>2903</v>
      </c>
      <c r="B1369" s="8"/>
      <c r="C1369" s="8"/>
      <c r="D1369" s="7" t="s">
        <v>83</v>
      </c>
      <c r="E1369" s="7" t="s">
        <v>116</v>
      </c>
      <c r="F1369" s="8"/>
      <c r="G1369" s="8"/>
      <c r="H1369" s="8"/>
      <c r="I1369" s="8"/>
      <c r="J1369" s="8"/>
      <c r="K1369" s="8"/>
      <c r="L1369" s="8"/>
      <c r="M1369" s="8"/>
      <c r="N1369" s="7">
        <v>1</v>
      </c>
      <c r="O1369" s="7" t="s">
        <v>106</v>
      </c>
      <c r="P1369" s="7" t="s">
        <v>107</v>
      </c>
      <c r="Q1369" s="7" t="s">
        <v>2673</v>
      </c>
      <c r="R1369" s="7">
        <v>750</v>
      </c>
      <c r="S1369" s="7" t="s">
        <v>94</v>
      </c>
      <c r="T1369" s="7" t="s">
        <v>1406</v>
      </c>
      <c r="AE1369" s="7">
        <v>0</v>
      </c>
      <c r="AF1369" s="7">
        <v>0</v>
      </c>
      <c r="AG1369" s="7">
        <v>1</v>
      </c>
      <c r="AH1369" s="7">
        <v>0</v>
      </c>
      <c r="AI1369" s="7">
        <v>0</v>
      </c>
      <c r="AJ1369" s="7">
        <v>0</v>
      </c>
      <c r="AK1369" s="7">
        <v>0</v>
      </c>
      <c r="AL1369" s="7">
        <v>0</v>
      </c>
      <c r="AM1369" s="7">
        <v>0</v>
      </c>
      <c r="AN1369" s="7" t="s">
        <v>83</v>
      </c>
      <c r="AO1369" s="7">
        <v>0</v>
      </c>
      <c r="AP1369" s="7">
        <v>1500</v>
      </c>
      <c r="AQ1369" s="7">
        <v>750</v>
      </c>
      <c r="AT1369" s="7" t="s">
        <v>206</v>
      </c>
      <c r="AU1369" s="7">
        <v>2017</v>
      </c>
      <c r="AV1369" s="7">
        <v>0</v>
      </c>
      <c r="AW1369" s="7">
        <v>0</v>
      </c>
      <c r="AX1369" s="7">
        <v>0</v>
      </c>
      <c r="AY1369" s="7">
        <v>0</v>
      </c>
    </row>
    <row r="1370" spans="1:51" ht="13.5" customHeight="1" x14ac:dyDescent="0.25">
      <c r="A1370" s="7" t="s">
        <v>2904</v>
      </c>
      <c r="B1370" s="8"/>
      <c r="C1370" s="8"/>
      <c r="D1370" s="7" t="s">
        <v>83</v>
      </c>
      <c r="E1370" s="7" t="s">
        <v>126</v>
      </c>
      <c r="F1370" s="8"/>
      <c r="G1370" s="8"/>
      <c r="H1370" s="8"/>
      <c r="I1370" s="8"/>
      <c r="J1370" s="8"/>
      <c r="K1370" s="8"/>
      <c r="L1370" s="8"/>
      <c r="M1370" s="8"/>
      <c r="N1370" s="7">
        <v>4</v>
      </c>
      <c r="O1370" s="7" t="s">
        <v>106</v>
      </c>
      <c r="P1370" s="7" t="s">
        <v>107</v>
      </c>
      <c r="Q1370" s="7" t="s">
        <v>1166</v>
      </c>
      <c r="R1370" s="7">
        <v>3600</v>
      </c>
      <c r="S1370" s="7" t="s">
        <v>94</v>
      </c>
      <c r="T1370" s="7" t="s">
        <v>1406</v>
      </c>
      <c r="AE1370" s="7">
        <v>0</v>
      </c>
      <c r="AF1370" s="7">
        <v>0</v>
      </c>
      <c r="AG1370" s="7">
        <v>0</v>
      </c>
      <c r="AH1370" s="7">
        <v>1</v>
      </c>
      <c r="AI1370" s="7">
        <v>0</v>
      </c>
      <c r="AJ1370" s="7">
        <v>0</v>
      </c>
      <c r="AK1370" s="7">
        <v>0</v>
      </c>
      <c r="AL1370" s="7">
        <v>0</v>
      </c>
      <c r="AM1370" s="7">
        <v>0</v>
      </c>
      <c r="AN1370" s="7" t="s">
        <v>83</v>
      </c>
      <c r="AO1370" s="7">
        <v>0</v>
      </c>
      <c r="AP1370" s="7">
        <v>7200</v>
      </c>
      <c r="AQ1370" s="7">
        <v>3600</v>
      </c>
      <c r="AT1370" s="7" t="s">
        <v>206</v>
      </c>
      <c r="AU1370" s="7">
        <v>2018</v>
      </c>
      <c r="AV1370" s="7">
        <v>0</v>
      </c>
      <c r="AW1370" s="7">
        <v>0</v>
      </c>
      <c r="AX1370" s="7">
        <v>0</v>
      </c>
      <c r="AY1370" s="7">
        <v>0</v>
      </c>
    </row>
    <row r="1371" spans="1:51" ht="13.5" customHeight="1" x14ac:dyDescent="0.25">
      <c r="A1371" s="7" t="s">
        <v>2905</v>
      </c>
      <c r="B1371" s="8"/>
      <c r="C1371" s="8"/>
      <c r="D1371" s="7" t="s">
        <v>91</v>
      </c>
      <c r="E1371" s="7" t="s">
        <v>92</v>
      </c>
      <c r="F1371" s="8"/>
      <c r="G1371" s="8"/>
      <c r="H1371" s="8"/>
      <c r="I1371" s="8"/>
      <c r="J1371" s="8"/>
      <c r="K1371" s="8"/>
      <c r="L1371" s="8"/>
      <c r="M1371" s="8"/>
      <c r="N1371" s="7">
        <v>9</v>
      </c>
      <c r="O1371" s="7" t="s">
        <v>106</v>
      </c>
      <c r="P1371" s="7">
        <v>1</v>
      </c>
      <c r="Q1371" s="7" t="s">
        <v>2906</v>
      </c>
      <c r="R1371" s="7">
        <v>6000</v>
      </c>
      <c r="S1371" s="7" t="s">
        <v>94</v>
      </c>
      <c r="T1371" s="7" t="s">
        <v>1406</v>
      </c>
      <c r="AE1371" s="7">
        <v>0</v>
      </c>
      <c r="AF1371" s="7">
        <v>0</v>
      </c>
      <c r="AG1371" s="7">
        <v>0</v>
      </c>
      <c r="AH1371" s="7">
        <v>0</v>
      </c>
      <c r="AI1371" s="7">
        <v>0</v>
      </c>
      <c r="AJ1371" s="7">
        <v>0</v>
      </c>
      <c r="AK1371" s="7">
        <v>0</v>
      </c>
      <c r="AL1371" s="7">
        <v>0</v>
      </c>
      <c r="AM1371" s="7">
        <v>1</v>
      </c>
      <c r="AN1371" s="7" t="s">
        <v>91</v>
      </c>
      <c r="AO1371" s="7">
        <v>1</v>
      </c>
      <c r="AP1371" s="7">
        <v>10000</v>
      </c>
      <c r="AQ1371" s="7">
        <v>6000</v>
      </c>
      <c r="AT1371" s="7" t="s">
        <v>206</v>
      </c>
      <c r="AU1371" s="7">
        <v>2019</v>
      </c>
      <c r="AV1371" s="7">
        <v>0</v>
      </c>
      <c r="AW1371" s="7">
        <v>0</v>
      </c>
      <c r="AX1371" s="7">
        <v>0</v>
      </c>
      <c r="AY1371" s="7">
        <v>0</v>
      </c>
    </row>
    <row r="1372" spans="1:51" ht="13.5" customHeight="1" x14ac:dyDescent="0.25">
      <c r="A1372" s="7" t="s">
        <v>2907</v>
      </c>
      <c r="B1372" s="8"/>
      <c r="C1372" s="8"/>
      <c r="D1372" s="7" t="s">
        <v>91</v>
      </c>
      <c r="E1372" s="7" t="s">
        <v>126</v>
      </c>
      <c r="F1372" s="8"/>
      <c r="G1372" s="8"/>
      <c r="H1372" s="8"/>
      <c r="I1372" s="8"/>
      <c r="J1372" s="8"/>
      <c r="K1372" s="8"/>
      <c r="L1372" s="8"/>
      <c r="M1372" s="8"/>
      <c r="N1372" s="7">
        <v>10</v>
      </c>
      <c r="O1372" s="7" t="s">
        <v>106</v>
      </c>
      <c r="P1372" s="7">
        <v>1</v>
      </c>
      <c r="Q1372" s="7" t="s">
        <v>2908</v>
      </c>
      <c r="R1372" s="7">
        <v>6000</v>
      </c>
      <c r="S1372" s="7" t="s">
        <v>94</v>
      </c>
      <c r="T1372" s="7" t="s">
        <v>1406</v>
      </c>
      <c r="AE1372" s="7">
        <v>0</v>
      </c>
      <c r="AF1372" s="7">
        <v>0</v>
      </c>
      <c r="AG1372" s="7">
        <v>0</v>
      </c>
      <c r="AH1372" s="7">
        <v>1</v>
      </c>
      <c r="AI1372" s="7">
        <v>0</v>
      </c>
      <c r="AJ1372" s="7">
        <v>0</v>
      </c>
      <c r="AK1372" s="7">
        <v>0</v>
      </c>
      <c r="AL1372" s="7">
        <v>0</v>
      </c>
      <c r="AM1372" s="7">
        <v>0</v>
      </c>
      <c r="AN1372" s="7" t="s">
        <v>91</v>
      </c>
      <c r="AO1372" s="7">
        <v>1</v>
      </c>
      <c r="AP1372" s="7">
        <v>12000</v>
      </c>
      <c r="AQ1372" s="7">
        <v>6000</v>
      </c>
      <c r="AT1372" s="7" t="s">
        <v>206</v>
      </c>
      <c r="AU1372" s="7">
        <v>2020</v>
      </c>
      <c r="AV1372" s="7">
        <v>0</v>
      </c>
      <c r="AW1372" s="7">
        <v>0</v>
      </c>
      <c r="AX1372" s="7">
        <v>0</v>
      </c>
      <c r="AY1372" s="7">
        <v>0</v>
      </c>
    </row>
    <row r="1373" spans="1:51" ht="13.5" customHeight="1" x14ac:dyDescent="0.25">
      <c r="A1373" s="7" t="s">
        <v>2909</v>
      </c>
      <c r="B1373" s="8"/>
      <c r="C1373" s="8"/>
      <c r="D1373" s="7" t="s">
        <v>91</v>
      </c>
      <c r="E1373" s="7" t="s">
        <v>92</v>
      </c>
      <c r="F1373" s="8"/>
      <c r="G1373" s="8"/>
      <c r="H1373" s="8"/>
      <c r="I1373" s="8"/>
      <c r="J1373" s="8"/>
      <c r="K1373" s="8"/>
      <c r="L1373" s="8"/>
      <c r="M1373" s="8"/>
      <c r="N1373" s="7">
        <v>9</v>
      </c>
      <c r="O1373" s="7" t="s">
        <v>106</v>
      </c>
      <c r="P1373" s="7">
        <v>1</v>
      </c>
      <c r="Q1373" s="7" t="s">
        <v>2910</v>
      </c>
      <c r="R1373" s="7">
        <v>10000</v>
      </c>
      <c r="S1373" s="7" t="s">
        <v>94</v>
      </c>
      <c r="T1373" s="7" t="s">
        <v>1406</v>
      </c>
      <c r="AE1373" s="7">
        <v>0</v>
      </c>
      <c r="AF1373" s="7">
        <v>0</v>
      </c>
      <c r="AG1373" s="7">
        <v>0</v>
      </c>
      <c r="AH1373" s="7">
        <v>0</v>
      </c>
      <c r="AI1373" s="7">
        <v>0</v>
      </c>
      <c r="AJ1373" s="7">
        <v>0</v>
      </c>
      <c r="AK1373" s="7">
        <v>0</v>
      </c>
      <c r="AL1373" s="7">
        <v>0</v>
      </c>
      <c r="AM1373" s="7">
        <v>1</v>
      </c>
      <c r="AN1373" s="7" t="s">
        <v>91</v>
      </c>
      <c r="AO1373" s="7">
        <v>1</v>
      </c>
      <c r="AP1373" s="7">
        <v>20000</v>
      </c>
      <c r="AQ1373" s="7">
        <v>10000</v>
      </c>
      <c r="AT1373" s="7" t="s">
        <v>206</v>
      </c>
      <c r="AU1373" s="7">
        <v>2021</v>
      </c>
      <c r="AV1373" s="7">
        <v>0</v>
      </c>
      <c r="AW1373" s="7">
        <v>0</v>
      </c>
      <c r="AX1373" s="7">
        <v>0</v>
      </c>
      <c r="AY1373" s="7">
        <v>0</v>
      </c>
    </row>
    <row r="1374" spans="1:51" ht="13.5" customHeight="1" x14ac:dyDescent="0.25">
      <c r="A1374" s="7" t="s">
        <v>2911</v>
      </c>
      <c r="B1374" s="8"/>
      <c r="C1374" s="8"/>
      <c r="D1374" s="7" t="s">
        <v>83</v>
      </c>
      <c r="E1374" s="7" t="s">
        <v>126</v>
      </c>
      <c r="F1374" s="8"/>
      <c r="G1374" s="8"/>
      <c r="H1374" s="8"/>
      <c r="I1374" s="8"/>
      <c r="J1374" s="8"/>
      <c r="K1374" s="8"/>
      <c r="L1374" s="8"/>
      <c r="M1374" s="8"/>
      <c r="N1374" s="7">
        <v>2</v>
      </c>
      <c r="O1374" s="7" t="s">
        <v>106</v>
      </c>
      <c r="P1374" s="7">
        <v>1</v>
      </c>
      <c r="Q1374" s="7" t="s">
        <v>2912</v>
      </c>
      <c r="R1374" s="7">
        <v>4000</v>
      </c>
      <c r="S1374" s="7" t="s">
        <v>94</v>
      </c>
      <c r="T1374" s="7" t="s">
        <v>1406</v>
      </c>
      <c r="AE1374" s="7">
        <v>0</v>
      </c>
      <c r="AF1374" s="7">
        <v>0</v>
      </c>
      <c r="AG1374" s="7">
        <v>0</v>
      </c>
      <c r="AH1374" s="7">
        <v>1</v>
      </c>
      <c r="AI1374" s="7">
        <v>0</v>
      </c>
      <c r="AJ1374" s="7">
        <v>0</v>
      </c>
      <c r="AK1374" s="7">
        <v>0</v>
      </c>
      <c r="AL1374" s="7">
        <v>0</v>
      </c>
      <c r="AM1374" s="7">
        <v>0</v>
      </c>
      <c r="AN1374" s="7" t="s">
        <v>83</v>
      </c>
      <c r="AO1374" s="7">
        <v>1</v>
      </c>
      <c r="AP1374" s="7">
        <v>8000</v>
      </c>
      <c r="AQ1374" s="7">
        <v>4000</v>
      </c>
      <c r="AT1374" s="7" t="s">
        <v>206</v>
      </c>
      <c r="AU1374" s="7">
        <v>2022</v>
      </c>
      <c r="AV1374" s="7">
        <v>0</v>
      </c>
      <c r="AW1374" s="7">
        <v>0</v>
      </c>
      <c r="AX1374" s="7">
        <v>0</v>
      </c>
      <c r="AY1374" s="7">
        <v>0</v>
      </c>
    </row>
    <row r="1375" spans="1:51" ht="13.5" customHeight="1" x14ac:dyDescent="0.25">
      <c r="A1375" s="7" t="s">
        <v>2913</v>
      </c>
      <c r="B1375" s="8"/>
      <c r="C1375" s="8"/>
      <c r="D1375" s="7" t="s">
        <v>91</v>
      </c>
      <c r="E1375" s="7" t="s">
        <v>99</v>
      </c>
      <c r="F1375" s="8"/>
      <c r="G1375" s="8"/>
      <c r="H1375" s="8"/>
      <c r="I1375" s="8"/>
      <c r="J1375" s="8"/>
      <c r="K1375" s="8"/>
      <c r="L1375" s="8"/>
      <c r="M1375" s="8"/>
      <c r="N1375" s="7">
        <v>8</v>
      </c>
      <c r="O1375" s="7" t="s">
        <v>106</v>
      </c>
      <c r="P1375" s="7">
        <v>0.5</v>
      </c>
      <c r="Q1375" s="7" t="s">
        <v>2914</v>
      </c>
      <c r="R1375" s="7">
        <v>3000</v>
      </c>
      <c r="S1375" s="7" t="s">
        <v>94</v>
      </c>
      <c r="T1375" s="7" t="s">
        <v>1406</v>
      </c>
      <c r="AE1375" s="7">
        <v>0</v>
      </c>
      <c r="AF1375" s="7">
        <v>0</v>
      </c>
      <c r="AG1375" s="7">
        <v>0</v>
      </c>
      <c r="AH1375" s="7">
        <v>0</v>
      </c>
      <c r="AI1375" s="7">
        <v>1</v>
      </c>
      <c r="AJ1375" s="7">
        <v>0</v>
      </c>
      <c r="AK1375" s="7">
        <v>0</v>
      </c>
      <c r="AL1375" s="7">
        <v>0</v>
      </c>
      <c r="AM1375" s="7">
        <v>0</v>
      </c>
      <c r="AN1375" s="7" t="s">
        <v>91</v>
      </c>
      <c r="AO1375" s="7">
        <v>0.5</v>
      </c>
      <c r="AP1375" s="7">
        <v>6000</v>
      </c>
      <c r="AQ1375" s="7">
        <v>3000</v>
      </c>
      <c r="AT1375" s="7" t="s">
        <v>206</v>
      </c>
      <c r="AU1375" s="7">
        <v>2023</v>
      </c>
      <c r="AV1375" s="7">
        <v>0</v>
      </c>
      <c r="AW1375" s="7">
        <v>0</v>
      </c>
      <c r="AX1375" s="7">
        <v>0</v>
      </c>
      <c r="AY1375" s="7">
        <v>0</v>
      </c>
    </row>
    <row r="1376" spans="1:51" ht="13.5" customHeight="1" x14ac:dyDescent="0.25">
      <c r="A1376" s="7" t="s">
        <v>2915</v>
      </c>
      <c r="B1376" s="8"/>
      <c r="C1376" s="8"/>
      <c r="D1376" s="7" t="s">
        <v>83</v>
      </c>
      <c r="E1376" s="7" t="s">
        <v>157</v>
      </c>
      <c r="F1376" s="8"/>
      <c r="G1376" s="8"/>
      <c r="H1376" s="8"/>
      <c r="I1376" s="8"/>
      <c r="J1376" s="8"/>
      <c r="K1376" s="8"/>
      <c r="L1376" s="8"/>
      <c r="M1376" s="8"/>
      <c r="N1376" s="7">
        <v>6</v>
      </c>
      <c r="O1376" s="7" t="s">
        <v>106</v>
      </c>
      <c r="P1376" s="7">
        <v>1</v>
      </c>
      <c r="Q1376" s="7" t="s">
        <v>2916</v>
      </c>
      <c r="R1376" s="7">
        <v>6500</v>
      </c>
      <c r="S1376" s="7" t="s">
        <v>94</v>
      </c>
      <c r="T1376" s="7" t="s">
        <v>1406</v>
      </c>
      <c r="AE1376" s="7">
        <v>0</v>
      </c>
      <c r="AF1376" s="7">
        <v>0</v>
      </c>
      <c r="AG1376" s="7">
        <v>0</v>
      </c>
      <c r="AH1376" s="7">
        <v>0</v>
      </c>
      <c r="AI1376" s="7">
        <v>0</v>
      </c>
      <c r="AJ1376" s="7">
        <v>0</v>
      </c>
      <c r="AK1376" s="7">
        <v>1</v>
      </c>
      <c r="AL1376" s="7">
        <v>0</v>
      </c>
      <c r="AM1376" s="7">
        <v>0</v>
      </c>
      <c r="AN1376" s="7" t="s">
        <v>83</v>
      </c>
      <c r="AO1376" s="7">
        <v>1</v>
      </c>
      <c r="AP1376" s="7">
        <v>13000</v>
      </c>
      <c r="AQ1376" s="7">
        <v>6500</v>
      </c>
      <c r="AT1376" s="7" t="s">
        <v>206</v>
      </c>
      <c r="AU1376" s="7">
        <v>2024</v>
      </c>
      <c r="AV1376" s="7">
        <v>0</v>
      </c>
      <c r="AW1376" s="7">
        <v>0</v>
      </c>
      <c r="AX1376" s="7">
        <v>0</v>
      </c>
      <c r="AY1376" s="7">
        <v>0</v>
      </c>
    </row>
    <row r="1377" spans="1:51" ht="13.5" customHeight="1" x14ac:dyDescent="0.25">
      <c r="A1377" s="7" t="s">
        <v>2917</v>
      </c>
      <c r="B1377" s="8"/>
      <c r="C1377" s="8"/>
      <c r="D1377" s="7" t="s">
        <v>83</v>
      </c>
      <c r="E1377" s="7" t="s">
        <v>157</v>
      </c>
      <c r="F1377" s="8"/>
      <c r="G1377" s="8"/>
      <c r="H1377" s="8"/>
      <c r="I1377" s="8"/>
      <c r="J1377" s="8"/>
      <c r="K1377" s="8"/>
      <c r="L1377" s="8"/>
      <c r="M1377" s="8"/>
      <c r="N1377" s="7">
        <v>5</v>
      </c>
      <c r="O1377" s="7" t="s">
        <v>106</v>
      </c>
      <c r="P1377" s="7">
        <v>1</v>
      </c>
      <c r="Q1377" s="7" t="s">
        <v>2918</v>
      </c>
      <c r="R1377" s="7">
        <v>5000</v>
      </c>
      <c r="S1377" s="7" t="s">
        <v>94</v>
      </c>
      <c r="T1377" s="7" t="s">
        <v>1406</v>
      </c>
      <c r="AE1377" s="7">
        <v>0</v>
      </c>
      <c r="AF1377" s="7">
        <v>0</v>
      </c>
      <c r="AG1377" s="7">
        <v>0</v>
      </c>
      <c r="AH1377" s="7">
        <v>0</v>
      </c>
      <c r="AI1377" s="7">
        <v>0</v>
      </c>
      <c r="AJ1377" s="7">
        <v>0</v>
      </c>
      <c r="AK1377" s="7">
        <v>1</v>
      </c>
      <c r="AL1377" s="7">
        <v>0</v>
      </c>
      <c r="AM1377" s="7">
        <v>0</v>
      </c>
      <c r="AN1377" s="7" t="s">
        <v>83</v>
      </c>
      <c r="AO1377" s="7">
        <v>1</v>
      </c>
      <c r="AP1377" s="7">
        <v>10000</v>
      </c>
      <c r="AQ1377" s="7">
        <v>5000</v>
      </c>
      <c r="AT1377" s="7" t="s">
        <v>206</v>
      </c>
      <c r="AU1377" s="7">
        <v>2025</v>
      </c>
      <c r="AV1377" s="7">
        <v>0</v>
      </c>
      <c r="AW1377" s="7">
        <v>0</v>
      </c>
      <c r="AX1377" s="7">
        <v>0</v>
      </c>
      <c r="AY1377" s="7">
        <v>0</v>
      </c>
    </row>
    <row r="1378" spans="1:51" ht="13.5" customHeight="1" x14ac:dyDescent="0.25">
      <c r="A1378" s="7" t="s">
        <v>2919</v>
      </c>
      <c r="B1378" s="8"/>
      <c r="C1378" s="8"/>
      <c r="D1378" s="7" t="s">
        <v>91</v>
      </c>
      <c r="E1378" s="7" t="s">
        <v>99</v>
      </c>
      <c r="F1378" s="8"/>
      <c r="G1378" s="8"/>
      <c r="H1378" s="8"/>
      <c r="I1378" s="8"/>
      <c r="J1378" s="8"/>
      <c r="K1378" s="8"/>
      <c r="L1378" s="8"/>
      <c r="M1378" s="8"/>
      <c r="N1378" s="7">
        <v>8</v>
      </c>
      <c r="O1378" s="7" t="s">
        <v>106</v>
      </c>
      <c r="P1378" s="7" t="s">
        <v>107</v>
      </c>
      <c r="Q1378" s="7" t="s">
        <v>108</v>
      </c>
      <c r="R1378" s="7">
        <v>1250</v>
      </c>
      <c r="S1378" s="7" t="s">
        <v>94</v>
      </c>
      <c r="T1378" s="7" t="s">
        <v>1406</v>
      </c>
      <c r="AE1378" s="7">
        <v>0</v>
      </c>
      <c r="AF1378" s="7">
        <v>0</v>
      </c>
      <c r="AG1378" s="7">
        <v>0</v>
      </c>
      <c r="AH1378" s="7">
        <v>0</v>
      </c>
      <c r="AI1378" s="7">
        <v>1</v>
      </c>
      <c r="AJ1378" s="7">
        <v>0</v>
      </c>
      <c r="AK1378" s="7">
        <v>0</v>
      </c>
      <c r="AL1378" s="7">
        <v>0</v>
      </c>
      <c r="AM1378" s="7">
        <v>0</v>
      </c>
      <c r="AN1378" s="7" t="s">
        <v>91</v>
      </c>
      <c r="AO1378" s="7">
        <v>0</v>
      </c>
      <c r="AP1378" s="7">
        <v>2500</v>
      </c>
      <c r="AQ1378" s="7">
        <v>1250</v>
      </c>
      <c r="AT1378" s="7" t="s">
        <v>206</v>
      </c>
      <c r="AU1378" s="7">
        <v>2026</v>
      </c>
      <c r="AV1378" s="7">
        <v>0</v>
      </c>
      <c r="AW1378" s="7">
        <v>0</v>
      </c>
      <c r="AX1378" s="7">
        <v>0</v>
      </c>
      <c r="AY1378" s="7">
        <v>0</v>
      </c>
    </row>
    <row r="1379" spans="1:51" ht="13.5" customHeight="1" x14ac:dyDescent="0.25">
      <c r="A1379" s="7" t="s">
        <v>2920</v>
      </c>
      <c r="B1379" s="8"/>
      <c r="C1379" s="8"/>
      <c r="D1379" s="7" t="s">
        <v>83</v>
      </c>
      <c r="E1379" s="7" t="s">
        <v>116</v>
      </c>
      <c r="F1379" s="8"/>
      <c r="G1379" s="8"/>
      <c r="H1379" s="8"/>
      <c r="I1379" s="8"/>
      <c r="J1379" s="8"/>
      <c r="K1379" s="8"/>
      <c r="L1379" s="8"/>
      <c r="M1379" s="8"/>
      <c r="N1379" s="7">
        <v>3</v>
      </c>
      <c r="O1379" s="7" t="s">
        <v>106</v>
      </c>
      <c r="P1379" s="7">
        <v>1</v>
      </c>
      <c r="Q1379" s="7" t="s">
        <v>628</v>
      </c>
      <c r="R1379" s="7">
        <v>4000</v>
      </c>
      <c r="S1379" s="7" t="s">
        <v>94</v>
      </c>
      <c r="T1379" s="7" t="s">
        <v>1406</v>
      </c>
      <c r="AE1379" s="7">
        <v>0</v>
      </c>
      <c r="AF1379" s="7">
        <v>0</v>
      </c>
      <c r="AG1379" s="7">
        <v>1</v>
      </c>
      <c r="AH1379" s="7">
        <v>0</v>
      </c>
      <c r="AI1379" s="7">
        <v>0</v>
      </c>
      <c r="AJ1379" s="7">
        <v>0</v>
      </c>
      <c r="AK1379" s="7">
        <v>0</v>
      </c>
      <c r="AL1379" s="7">
        <v>0</v>
      </c>
      <c r="AM1379" s="7">
        <v>0</v>
      </c>
      <c r="AN1379" s="7" t="s">
        <v>83</v>
      </c>
      <c r="AO1379" s="7">
        <v>1</v>
      </c>
      <c r="AP1379" s="7">
        <v>8000</v>
      </c>
      <c r="AQ1379" s="7">
        <v>4000</v>
      </c>
      <c r="AT1379" s="7" t="s">
        <v>206</v>
      </c>
      <c r="AU1379" s="7">
        <v>2027</v>
      </c>
      <c r="AV1379" s="7">
        <v>0</v>
      </c>
      <c r="AW1379" s="7">
        <v>0</v>
      </c>
      <c r="AX1379" s="7">
        <v>0</v>
      </c>
      <c r="AY1379" s="7">
        <v>0</v>
      </c>
    </row>
    <row r="1380" spans="1:51" ht="13.5" customHeight="1" x14ac:dyDescent="0.25">
      <c r="A1380" s="7" t="s">
        <v>2921</v>
      </c>
      <c r="B1380" s="8"/>
      <c r="C1380" s="8"/>
      <c r="D1380" s="7" t="s">
        <v>120</v>
      </c>
      <c r="E1380" s="7" t="s">
        <v>116</v>
      </c>
      <c r="F1380" s="7" t="s">
        <v>126</v>
      </c>
      <c r="G1380" s="8"/>
      <c r="H1380" s="8"/>
      <c r="I1380" s="8"/>
      <c r="J1380" s="8"/>
      <c r="K1380" s="8"/>
      <c r="L1380" s="8"/>
      <c r="M1380" s="8"/>
      <c r="N1380" s="7">
        <v>13</v>
      </c>
      <c r="O1380" s="7" t="s">
        <v>106</v>
      </c>
      <c r="P1380" s="7">
        <v>1</v>
      </c>
      <c r="Q1380" s="7" t="s">
        <v>2922</v>
      </c>
      <c r="R1380" s="7">
        <v>6000</v>
      </c>
      <c r="S1380" s="7" t="s">
        <v>94</v>
      </c>
      <c r="T1380" s="7" t="s">
        <v>1406</v>
      </c>
      <c r="AE1380" s="7">
        <v>0</v>
      </c>
      <c r="AF1380" s="7">
        <v>0</v>
      </c>
      <c r="AG1380" s="7">
        <v>1</v>
      </c>
      <c r="AH1380" s="7">
        <v>1</v>
      </c>
      <c r="AI1380" s="7">
        <v>0</v>
      </c>
      <c r="AJ1380" s="7">
        <v>0</v>
      </c>
      <c r="AK1380" s="7">
        <v>0</v>
      </c>
      <c r="AL1380" s="7">
        <v>0</v>
      </c>
      <c r="AM1380" s="7">
        <v>0</v>
      </c>
      <c r="AN1380" s="7" t="s">
        <v>120</v>
      </c>
      <c r="AO1380" s="7">
        <v>1</v>
      </c>
      <c r="AP1380" s="7">
        <v>12000</v>
      </c>
      <c r="AQ1380" s="7">
        <v>6000</v>
      </c>
      <c r="AT1380" s="7" t="s">
        <v>206</v>
      </c>
      <c r="AU1380" s="7">
        <v>2028</v>
      </c>
      <c r="AV1380" s="7">
        <v>0</v>
      </c>
      <c r="AW1380" s="7">
        <v>0</v>
      </c>
      <c r="AX1380" s="7">
        <v>0</v>
      </c>
      <c r="AY1380" s="7">
        <v>0</v>
      </c>
    </row>
    <row r="1381" spans="1:51" ht="13.5" customHeight="1" x14ac:dyDescent="0.25">
      <c r="A1381" s="7" t="s">
        <v>2923</v>
      </c>
      <c r="B1381" s="8"/>
      <c r="C1381" s="8"/>
      <c r="D1381" s="7" t="s">
        <v>83</v>
      </c>
      <c r="E1381" s="7" t="s">
        <v>265</v>
      </c>
      <c r="F1381" s="8"/>
      <c r="G1381" s="8"/>
      <c r="H1381" s="8"/>
      <c r="I1381" s="8"/>
      <c r="J1381" s="8"/>
      <c r="K1381" s="8"/>
      <c r="L1381" s="8"/>
      <c r="M1381" s="8"/>
      <c r="N1381" s="7">
        <v>5</v>
      </c>
      <c r="O1381" s="7" t="s">
        <v>106</v>
      </c>
      <c r="P1381" s="7">
        <v>2</v>
      </c>
      <c r="Q1381" s="7" t="s">
        <v>2924</v>
      </c>
      <c r="R1381" s="7">
        <v>4000</v>
      </c>
      <c r="S1381" s="7" t="s">
        <v>94</v>
      </c>
      <c r="T1381" s="7" t="s">
        <v>1406</v>
      </c>
      <c r="AE1381" s="7">
        <v>0</v>
      </c>
      <c r="AF1381" s="7">
        <v>0</v>
      </c>
      <c r="AG1381" s="7">
        <v>0</v>
      </c>
      <c r="AH1381" s="7">
        <v>0</v>
      </c>
      <c r="AI1381" s="7">
        <v>0</v>
      </c>
      <c r="AJ1381" s="7">
        <v>0</v>
      </c>
      <c r="AK1381" s="7">
        <v>0</v>
      </c>
      <c r="AL1381" s="7">
        <v>0</v>
      </c>
      <c r="AM1381" s="7">
        <v>0</v>
      </c>
      <c r="AN1381" s="7" t="s">
        <v>83</v>
      </c>
      <c r="AO1381" s="7">
        <v>2</v>
      </c>
      <c r="AP1381" s="7">
        <v>8000</v>
      </c>
      <c r="AQ1381" s="7">
        <v>4000</v>
      </c>
      <c r="AT1381" s="7" t="s">
        <v>206</v>
      </c>
      <c r="AU1381" s="7">
        <v>2029</v>
      </c>
      <c r="AV1381" s="7">
        <v>0</v>
      </c>
      <c r="AW1381" s="7">
        <v>0</v>
      </c>
      <c r="AX1381" s="7">
        <v>0</v>
      </c>
      <c r="AY1381" s="7">
        <v>0</v>
      </c>
    </row>
    <row r="1382" spans="1:51" ht="13.5" customHeight="1" x14ac:dyDescent="0.25">
      <c r="A1382" s="7" t="s">
        <v>2925</v>
      </c>
      <c r="B1382" s="8"/>
      <c r="C1382" s="8"/>
      <c r="D1382" s="7" t="s">
        <v>91</v>
      </c>
      <c r="E1382" s="7" t="s">
        <v>99</v>
      </c>
      <c r="F1382" s="8"/>
      <c r="G1382" s="8"/>
      <c r="H1382" s="8"/>
      <c r="I1382" s="8"/>
      <c r="J1382" s="8"/>
      <c r="K1382" s="8"/>
      <c r="L1382" s="8"/>
      <c r="M1382" s="8"/>
      <c r="N1382" s="7">
        <v>7</v>
      </c>
      <c r="O1382" s="7" t="s">
        <v>106</v>
      </c>
      <c r="P1382" s="7">
        <v>2</v>
      </c>
      <c r="Q1382" s="7" t="s">
        <v>2926</v>
      </c>
      <c r="R1382" s="7">
        <v>13500</v>
      </c>
      <c r="S1382" s="7" t="s">
        <v>94</v>
      </c>
      <c r="T1382" s="7" t="s">
        <v>1406</v>
      </c>
      <c r="AE1382" s="7">
        <v>0</v>
      </c>
      <c r="AF1382" s="7">
        <v>0</v>
      </c>
      <c r="AG1382" s="7">
        <v>0</v>
      </c>
      <c r="AH1382" s="7">
        <v>0</v>
      </c>
      <c r="AI1382" s="7">
        <v>1</v>
      </c>
      <c r="AJ1382" s="7">
        <v>0</v>
      </c>
      <c r="AK1382" s="7">
        <v>0</v>
      </c>
      <c r="AL1382" s="7">
        <v>0</v>
      </c>
      <c r="AM1382" s="7">
        <v>0</v>
      </c>
      <c r="AN1382" s="7" t="s">
        <v>91</v>
      </c>
      <c r="AO1382" s="7">
        <v>2</v>
      </c>
      <c r="AP1382" s="7">
        <v>27000</v>
      </c>
      <c r="AQ1382" s="7">
        <v>13500</v>
      </c>
      <c r="AT1382" s="7" t="s">
        <v>206</v>
      </c>
      <c r="AU1382" s="7">
        <v>2030</v>
      </c>
      <c r="AV1382" s="7">
        <v>0</v>
      </c>
      <c r="AW1382" s="7">
        <v>0</v>
      </c>
      <c r="AX1382" s="7">
        <v>0</v>
      </c>
      <c r="AY1382" s="7">
        <v>0</v>
      </c>
    </row>
    <row r="1383" spans="1:51" ht="13.5" customHeight="1" x14ac:dyDescent="0.25">
      <c r="A1383" s="7" t="s">
        <v>2927</v>
      </c>
      <c r="B1383" s="8"/>
      <c r="C1383" s="8"/>
      <c r="D1383" s="7" t="s">
        <v>83</v>
      </c>
      <c r="E1383" s="7" t="s">
        <v>92</v>
      </c>
      <c r="F1383" s="8"/>
      <c r="G1383" s="8"/>
      <c r="H1383" s="8"/>
      <c r="I1383" s="8"/>
      <c r="J1383" s="8"/>
      <c r="K1383" s="8"/>
      <c r="L1383" s="8"/>
      <c r="M1383" s="8"/>
      <c r="N1383" s="7">
        <v>2</v>
      </c>
      <c r="O1383" s="7" t="s">
        <v>106</v>
      </c>
      <c r="P1383" s="7">
        <v>2</v>
      </c>
      <c r="Q1383" s="7" t="s">
        <v>2928</v>
      </c>
      <c r="R1383" s="7">
        <v>450</v>
      </c>
      <c r="S1383" s="7" t="s">
        <v>94</v>
      </c>
      <c r="T1383" s="7" t="s">
        <v>1406</v>
      </c>
      <c r="AE1383" s="7">
        <v>0</v>
      </c>
      <c r="AF1383" s="7">
        <v>0</v>
      </c>
      <c r="AG1383" s="7">
        <v>0</v>
      </c>
      <c r="AH1383" s="7">
        <v>0</v>
      </c>
      <c r="AI1383" s="7">
        <v>0</v>
      </c>
      <c r="AJ1383" s="7">
        <v>0</v>
      </c>
      <c r="AK1383" s="7">
        <v>0</v>
      </c>
      <c r="AL1383" s="7">
        <v>0</v>
      </c>
      <c r="AM1383" s="7">
        <v>1</v>
      </c>
      <c r="AN1383" s="7" t="s">
        <v>83</v>
      </c>
      <c r="AO1383" s="7">
        <v>2</v>
      </c>
      <c r="AP1383" s="7">
        <v>900</v>
      </c>
      <c r="AQ1383" s="7">
        <v>450</v>
      </c>
      <c r="AT1383" s="7" t="s">
        <v>206</v>
      </c>
      <c r="AU1383" s="7">
        <v>2031</v>
      </c>
      <c r="AV1383" s="7">
        <v>0</v>
      </c>
      <c r="AW1383" s="7">
        <v>0</v>
      </c>
      <c r="AX1383" s="7">
        <v>0</v>
      </c>
      <c r="AY1383" s="7">
        <v>0</v>
      </c>
    </row>
    <row r="1384" spans="1:51" ht="13.5" customHeight="1" x14ac:dyDescent="0.25">
      <c r="A1384" s="7" t="s">
        <v>2929</v>
      </c>
      <c r="B1384" s="8"/>
      <c r="C1384" s="8"/>
      <c r="D1384" s="7" t="s">
        <v>83</v>
      </c>
      <c r="E1384" s="7" t="s">
        <v>99</v>
      </c>
      <c r="F1384" s="8"/>
      <c r="G1384" s="8"/>
      <c r="H1384" s="8"/>
      <c r="I1384" s="8"/>
      <c r="J1384" s="8"/>
      <c r="K1384" s="8"/>
      <c r="L1384" s="8"/>
      <c r="M1384" s="8"/>
      <c r="N1384" s="7">
        <v>5</v>
      </c>
      <c r="O1384" s="7" t="s">
        <v>106</v>
      </c>
      <c r="P1384" s="7" t="s">
        <v>107</v>
      </c>
      <c r="Q1384" s="7" t="s">
        <v>1297</v>
      </c>
      <c r="R1384" s="7">
        <v>6000</v>
      </c>
      <c r="S1384" s="7" t="s">
        <v>94</v>
      </c>
      <c r="T1384" s="7" t="s">
        <v>1406</v>
      </c>
      <c r="AE1384" s="7">
        <v>0</v>
      </c>
      <c r="AF1384" s="7">
        <v>0</v>
      </c>
      <c r="AG1384" s="7">
        <v>0</v>
      </c>
      <c r="AH1384" s="7">
        <v>0</v>
      </c>
      <c r="AI1384" s="7">
        <v>1</v>
      </c>
      <c r="AJ1384" s="7">
        <v>0</v>
      </c>
      <c r="AK1384" s="7">
        <v>0</v>
      </c>
      <c r="AL1384" s="7">
        <v>0</v>
      </c>
      <c r="AM1384" s="7">
        <v>0</v>
      </c>
      <c r="AN1384" s="7" t="s">
        <v>83</v>
      </c>
      <c r="AO1384" s="7">
        <v>0</v>
      </c>
      <c r="AP1384" s="7">
        <v>12000</v>
      </c>
      <c r="AQ1384" s="7">
        <v>6000</v>
      </c>
      <c r="AT1384" s="7" t="s">
        <v>206</v>
      </c>
      <c r="AU1384" s="7">
        <v>2032</v>
      </c>
      <c r="AV1384" s="7">
        <v>0</v>
      </c>
      <c r="AW1384" s="7">
        <v>0</v>
      </c>
      <c r="AX1384" s="7">
        <v>0</v>
      </c>
      <c r="AY1384" s="7">
        <v>0</v>
      </c>
    </row>
    <row r="1385" spans="1:51" ht="13.5" customHeight="1" x14ac:dyDescent="0.25">
      <c r="A1385" s="7" t="s">
        <v>2930</v>
      </c>
      <c r="B1385" s="8"/>
      <c r="C1385" s="8"/>
      <c r="D1385" s="7" t="s">
        <v>83</v>
      </c>
      <c r="E1385" s="7" t="s">
        <v>116</v>
      </c>
      <c r="F1385" s="8"/>
      <c r="G1385" s="8"/>
      <c r="H1385" s="8"/>
      <c r="I1385" s="8"/>
      <c r="J1385" s="8"/>
      <c r="K1385" s="8"/>
      <c r="L1385" s="8"/>
      <c r="M1385" s="8"/>
      <c r="N1385" s="7">
        <v>1</v>
      </c>
      <c r="O1385" s="7" t="s">
        <v>106</v>
      </c>
      <c r="P1385" s="7" t="s">
        <v>107</v>
      </c>
      <c r="Q1385" s="7" t="s">
        <v>628</v>
      </c>
      <c r="R1385" s="7">
        <v>1750</v>
      </c>
      <c r="S1385" s="7" t="s">
        <v>94</v>
      </c>
      <c r="T1385" s="7" t="s">
        <v>1406</v>
      </c>
      <c r="AE1385" s="7">
        <v>0</v>
      </c>
      <c r="AF1385" s="7">
        <v>0</v>
      </c>
      <c r="AG1385" s="7">
        <v>1</v>
      </c>
      <c r="AH1385" s="7">
        <v>0</v>
      </c>
      <c r="AI1385" s="7">
        <v>0</v>
      </c>
      <c r="AJ1385" s="7">
        <v>0</v>
      </c>
      <c r="AK1385" s="7">
        <v>0</v>
      </c>
      <c r="AL1385" s="7">
        <v>0</v>
      </c>
      <c r="AM1385" s="7">
        <v>0</v>
      </c>
      <c r="AN1385" s="7" t="s">
        <v>83</v>
      </c>
      <c r="AO1385" s="7">
        <v>0</v>
      </c>
      <c r="AP1385" s="7">
        <v>3500</v>
      </c>
      <c r="AQ1385" s="7">
        <v>1750</v>
      </c>
      <c r="AT1385" s="7" t="s">
        <v>206</v>
      </c>
      <c r="AU1385" s="7">
        <v>2033</v>
      </c>
      <c r="AV1385" s="7">
        <v>0</v>
      </c>
      <c r="AW1385" s="7">
        <v>0</v>
      </c>
      <c r="AX1385" s="7">
        <v>0</v>
      </c>
      <c r="AY1385" s="7">
        <v>0</v>
      </c>
    </row>
    <row r="1386" spans="1:51" ht="13.5" customHeight="1" x14ac:dyDescent="0.25">
      <c r="A1386" s="7" t="s">
        <v>2931</v>
      </c>
      <c r="B1386" s="8"/>
      <c r="C1386" s="8"/>
      <c r="D1386" s="7" t="s">
        <v>83</v>
      </c>
      <c r="E1386" s="7" t="s">
        <v>214</v>
      </c>
      <c r="F1386" s="8"/>
      <c r="G1386" s="8"/>
      <c r="H1386" s="8"/>
      <c r="I1386" s="8"/>
      <c r="J1386" s="8"/>
      <c r="K1386" s="8"/>
      <c r="L1386" s="8"/>
      <c r="M1386" s="8"/>
      <c r="N1386" s="7">
        <v>5</v>
      </c>
      <c r="O1386" s="7" t="s">
        <v>106</v>
      </c>
      <c r="P1386" s="7" t="s">
        <v>107</v>
      </c>
      <c r="Q1386" s="7" t="s">
        <v>2932</v>
      </c>
      <c r="R1386" s="7">
        <v>1750</v>
      </c>
      <c r="S1386" s="7" t="s">
        <v>94</v>
      </c>
      <c r="T1386" s="7" t="s">
        <v>1406</v>
      </c>
      <c r="AE1386" s="7">
        <v>0</v>
      </c>
      <c r="AF1386" s="7">
        <v>0</v>
      </c>
      <c r="AG1386" s="7">
        <v>0</v>
      </c>
      <c r="AH1386" s="7">
        <v>0</v>
      </c>
      <c r="AI1386" s="7">
        <v>0</v>
      </c>
      <c r="AJ1386" s="7">
        <v>0</v>
      </c>
      <c r="AK1386" s="7">
        <v>0</v>
      </c>
      <c r="AL1386" s="7">
        <v>0</v>
      </c>
      <c r="AM1386" s="7">
        <v>0</v>
      </c>
      <c r="AN1386" s="7" t="s">
        <v>83</v>
      </c>
      <c r="AO1386" s="7">
        <v>0</v>
      </c>
      <c r="AP1386" s="7">
        <v>3500</v>
      </c>
      <c r="AQ1386" s="7">
        <v>1750</v>
      </c>
      <c r="AT1386" s="7" t="s">
        <v>206</v>
      </c>
      <c r="AU1386" s="7">
        <v>2034</v>
      </c>
      <c r="AV1386" s="7">
        <v>0</v>
      </c>
      <c r="AW1386" s="7">
        <v>0</v>
      </c>
      <c r="AX1386" s="7">
        <v>1</v>
      </c>
      <c r="AY1386" s="7">
        <v>0</v>
      </c>
    </row>
    <row r="1387" spans="1:51" ht="13.5" customHeight="1" x14ac:dyDescent="0.25">
      <c r="A1387" s="7" t="s">
        <v>2933</v>
      </c>
      <c r="B1387" s="8"/>
      <c r="C1387" s="8"/>
      <c r="D1387" s="7" t="s">
        <v>91</v>
      </c>
      <c r="E1387" s="7" t="s">
        <v>92</v>
      </c>
      <c r="F1387" s="8"/>
      <c r="G1387" s="8"/>
      <c r="H1387" s="8"/>
      <c r="I1387" s="8"/>
      <c r="J1387" s="8"/>
      <c r="K1387" s="8"/>
      <c r="L1387" s="8"/>
      <c r="M1387" s="8"/>
      <c r="N1387" s="7">
        <v>7</v>
      </c>
      <c r="O1387" s="7" t="s">
        <v>106</v>
      </c>
      <c r="P1387" s="7">
        <v>1</v>
      </c>
      <c r="Q1387" s="7" t="s">
        <v>598</v>
      </c>
      <c r="R1387" s="7">
        <v>4500</v>
      </c>
      <c r="S1387" s="7" t="s">
        <v>94</v>
      </c>
      <c r="T1387" s="7" t="s">
        <v>1406</v>
      </c>
      <c r="AE1387" s="7">
        <v>0</v>
      </c>
      <c r="AF1387" s="7">
        <v>0</v>
      </c>
      <c r="AG1387" s="7">
        <v>0</v>
      </c>
      <c r="AH1387" s="7">
        <v>0</v>
      </c>
      <c r="AI1387" s="7">
        <v>0</v>
      </c>
      <c r="AJ1387" s="7">
        <v>0</v>
      </c>
      <c r="AK1387" s="7">
        <v>0</v>
      </c>
      <c r="AL1387" s="7">
        <v>0</v>
      </c>
      <c r="AM1387" s="7">
        <v>1</v>
      </c>
      <c r="AN1387" s="7" t="s">
        <v>91</v>
      </c>
      <c r="AO1387" s="7">
        <v>1</v>
      </c>
      <c r="AP1387" s="7">
        <v>9000</v>
      </c>
      <c r="AQ1387" s="7">
        <v>4500</v>
      </c>
      <c r="AT1387" s="7" t="s">
        <v>206</v>
      </c>
      <c r="AU1387" s="7">
        <v>2035</v>
      </c>
      <c r="AV1387" s="7">
        <v>0</v>
      </c>
      <c r="AW1387" s="7">
        <v>0</v>
      </c>
      <c r="AX1387" s="7">
        <v>0</v>
      </c>
      <c r="AY1387" s="7">
        <v>0</v>
      </c>
    </row>
    <row r="1388" spans="1:51" ht="13.5" customHeight="1" x14ac:dyDescent="0.25">
      <c r="A1388" s="7" t="s">
        <v>2934</v>
      </c>
      <c r="B1388" s="8"/>
      <c r="C1388" s="8"/>
      <c r="D1388" s="7" t="s">
        <v>91</v>
      </c>
      <c r="E1388" s="7" t="s">
        <v>157</v>
      </c>
      <c r="F1388" s="8"/>
      <c r="G1388" s="8"/>
      <c r="H1388" s="8"/>
      <c r="I1388" s="8"/>
      <c r="J1388" s="8"/>
      <c r="K1388" s="8"/>
      <c r="L1388" s="8"/>
      <c r="M1388" s="8"/>
      <c r="N1388" s="7">
        <v>10</v>
      </c>
      <c r="O1388" s="7" t="s">
        <v>106</v>
      </c>
      <c r="P1388" s="7">
        <v>1</v>
      </c>
      <c r="Q1388" s="7" t="s">
        <v>2935</v>
      </c>
      <c r="R1388" s="7">
        <v>825</v>
      </c>
      <c r="S1388" s="7" t="s">
        <v>94</v>
      </c>
      <c r="T1388" s="7" t="s">
        <v>1406</v>
      </c>
      <c r="AE1388" s="7">
        <v>0</v>
      </c>
      <c r="AF1388" s="7">
        <v>0</v>
      </c>
      <c r="AG1388" s="7">
        <v>0</v>
      </c>
      <c r="AH1388" s="7">
        <v>0</v>
      </c>
      <c r="AI1388" s="7">
        <v>0</v>
      </c>
      <c r="AJ1388" s="7">
        <v>0</v>
      </c>
      <c r="AK1388" s="7">
        <v>1</v>
      </c>
      <c r="AL1388" s="7">
        <v>0</v>
      </c>
      <c r="AM1388" s="7">
        <v>0</v>
      </c>
      <c r="AN1388" s="7" t="s">
        <v>91</v>
      </c>
      <c r="AO1388" s="7">
        <v>1</v>
      </c>
      <c r="AP1388" s="7">
        <v>1650</v>
      </c>
      <c r="AQ1388" s="7">
        <v>825</v>
      </c>
      <c r="AT1388" s="7" t="s">
        <v>206</v>
      </c>
      <c r="AU1388" s="7">
        <v>2036</v>
      </c>
      <c r="AV1388" s="7">
        <v>0</v>
      </c>
      <c r="AW1388" s="7">
        <v>0</v>
      </c>
      <c r="AX1388" s="7">
        <v>0</v>
      </c>
      <c r="AY1388" s="7">
        <v>0</v>
      </c>
    </row>
    <row r="1389" spans="1:51" ht="13.5" customHeight="1" x14ac:dyDescent="0.25">
      <c r="A1389" s="7" t="s">
        <v>2936</v>
      </c>
      <c r="B1389" s="8"/>
      <c r="C1389" s="8"/>
      <c r="D1389" s="7" t="s">
        <v>91</v>
      </c>
      <c r="E1389" s="7" t="s">
        <v>157</v>
      </c>
      <c r="F1389" s="8"/>
      <c r="G1389" s="8"/>
      <c r="H1389" s="8"/>
      <c r="I1389" s="8"/>
      <c r="J1389" s="8"/>
      <c r="K1389" s="8"/>
      <c r="L1389" s="8"/>
      <c r="M1389" s="8"/>
      <c r="N1389" s="7">
        <v>10</v>
      </c>
      <c r="O1389" s="7" t="s">
        <v>106</v>
      </c>
      <c r="P1389" s="7">
        <v>1</v>
      </c>
      <c r="Q1389" s="7" t="s">
        <v>2935</v>
      </c>
      <c r="R1389" s="7">
        <v>1350</v>
      </c>
      <c r="S1389" s="7" t="s">
        <v>94</v>
      </c>
      <c r="T1389" s="7" t="s">
        <v>1406</v>
      </c>
      <c r="AE1389" s="7">
        <v>0</v>
      </c>
      <c r="AF1389" s="7">
        <v>0</v>
      </c>
      <c r="AG1389" s="7">
        <v>0</v>
      </c>
      <c r="AH1389" s="7">
        <v>0</v>
      </c>
      <c r="AI1389" s="7">
        <v>0</v>
      </c>
      <c r="AJ1389" s="7">
        <v>0</v>
      </c>
      <c r="AK1389" s="7">
        <v>1</v>
      </c>
      <c r="AL1389" s="7">
        <v>0</v>
      </c>
      <c r="AM1389" s="7">
        <v>0</v>
      </c>
      <c r="AN1389" s="7" t="s">
        <v>91</v>
      </c>
      <c r="AO1389" s="7">
        <v>1</v>
      </c>
      <c r="AP1389" s="7">
        <v>2700</v>
      </c>
      <c r="AQ1389" s="7">
        <v>1350</v>
      </c>
      <c r="AT1389" s="7" t="s">
        <v>206</v>
      </c>
      <c r="AU1389" s="7">
        <v>2037</v>
      </c>
      <c r="AV1389" s="7">
        <v>0</v>
      </c>
      <c r="AW1389" s="7">
        <v>0</v>
      </c>
      <c r="AX1389" s="7">
        <v>0</v>
      </c>
      <c r="AY1389" s="7">
        <v>0</v>
      </c>
    </row>
    <row r="1390" spans="1:51" ht="13.5" customHeight="1" x14ac:dyDescent="0.25">
      <c r="A1390" s="7" t="s">
        <v>2937</v>
      </c>
      <c r="B1390" s="8"/>
      <c r="C1390" s="8"/>
      <c r="D1390" s="7" t="s">
        <v>91</v>
      </c>
      <c r="E1390" s="7" t="s">
        <v>157</v>
      </c>
      <c r="F1390" s="8"/>
      <c r="G1390" s="8"/>
      <c r="H1390" s="8"/>
      <c r="I1390" s="8"/>
      <c r="J1390" s="8"/>
      <c r="K1390" s="8"/>
      <c r="L1390" s="8"/>
      <c r="M1390" s="8"/>
      <c r="N1390" s="7">
        <v>10</v>
      </c>
      <c r="O1390" s="7" t="s">
        <v>106</v>
      </c>
      <c r="P1390" s="7">
        <v>1</v>
      </c>
      <c r="Q1390" s="7" t="s">
        <v>2935</v>
      </c>
      <c r="R1390" s="7">
        <v>2175</v>
      </c>
      <c r="S1390" s="7" t="s">
        <v>94</v>
      </c>
      <c r="T1390" s="7" t="s">
        <v>1406</v>
      </c>
      <c r="AE1390" s="7">
        <v>0</v>
      </c>
      <c r="AF1390" s="7">
        <v>0</v>
      </c>
      <c r="AG1390" s="7">
        <v>0</v>
      </c>
      <c r="AH1390" s="7">
        <v>0</v>
      </c>
      <c r="AI1390" s="7">
        <v>0</v>
      </c>
      <c r="AJ1390" s="7">
        <v>0</v>
      </c>
      <c r="AK1390" s="7">
        <v>1</v>
      </c>
      <c r="AL1390" s="7">
        <v>0</v>
      </c>
      <c r="AM1390" s="7">
        <v>0</v>
      </c>
      <c r="AN1390" s="7" t="s">
        <v>91</v>
      </c>
      <c r="AO1390" s="7">
        <v>1</v>
      </c>
      <c r="AP1390" s="7">
        <v>4350</v>
      </c>
      <c r="AQ1390" s="7">
        <v>2175</v>
      </c>
      <c r="AT1390" s="7" t="s">
        <v>206</v>
      </c>
      <c r="AU1390" s="7">
        <v>2038</v>
      </c>
      <c r="AV1390" s="7">
        <v>0</v>
      </c>
      <c r="AW1390" s="7">
        <v>0</v>
      </c>
      <c r="AX1390" s="7">
        <v>0</v>
      </c>
      <c r="AY1390" s="7">
        <v>0</v>
      </c>
    </row>
    <row r="1391" spans="1:51" ht="13.5" customHeight="1" x14ac:dyDescent="0.25">
      <c r="A1391" s="7" t="s">
        <v>2938</v>
      </c>
      <c r="B1391" s="8"/>
      <c r="C1391" s="8"/>
      <c r="D1391" s="7" t="s">
        <v>91</v>
      </c>
      <c r="E1391" s="7" t="s">
        <v>157</v>
      </c>
      <c r="F1391" s="8"/>
      <c r="G1391" s="8"/>
      <c r="H1391" s="8"/>
      <c r="I1391" s="8"/>
      <c r="J1391" s="8"/>
      <c r="K1391" s="8"/>
      <c r="L1391" s="8"/>
      <c r="M1391" s="8"/>
      <c r="N1391" s="7">
        <v>10</v>
      </c>
      <c r="O1391" s="7" t="s">
        <v>106</v>
      </c>
      <c r="P1391" s="7">
        <v>1</v>
      </c>
      <c r="Q1391" s="7" t="s">
        <v>2935</v>
      </c>
      <c r="R1391" s="7">
        <v>2700</v>
      </c>
      <c r="S1391" s="7" t="s">
        <v>94</v>
      </c>
      <c r="T1391" s="7" t="s">
        <v>1406</v>
      </c>
      <c r="AE1391" s="7">
        <v>0</v>
      </c>
      <c r="AF1391" s="7">
        <v>0</v>
      </c>
      <c r="AG1391" s="7">
        <v>0</v>
      </c>
      <c r="AH1391" s="7">
        <v>0</v>
      </c>
      <c r="AI1391" s="7">
        <v>0</v>
      </c>
      <c r="AJ1391" s="7">
        <v>0</v>
      </c>
      <c r="AK1391" s="7">
        <v>1</v>
      </c>
      <c r="AL1391" s="7">
        <v>0</v>
      </c>
      <c r="AM1391" s="7">
        <v>0</v>
      </c>
      <c r="AN1391" s="7" t="s">
        <v>91</v>
      </c>
      <c r="AO1391" s="7">
        <v>1</v>
      </c>
      <c r="AP1391" s="7">
        <v>5400</v>
      </c>
      <c r="AQ1391" s="7">
        <v>2700</v>
      </c>
      <c r="AT1391" s="7" t="s">
        <v>206</v>
      </c>
      <c r="AU1391" s="7">
        <v>2039</v>
      </c>
      <c r="AV1391" s="7">
        <v>0</v>
      </c>
      <c r="AW1391" s="7">
        <v>0</v>
      </c>
      <c r="AX1391" s="7">
        <v>0</v>
      </c>
      <c r="AY1391" s="7">
        <v>0</v>
      </c>
    </row>
    <row r="1392" spans="1:51" ht="13.5" customHeight="1" x14ac:dyDescent="0.25">
      <c r="A1392" s="7" t="s">
        <v>2939</v>
      </c>
      <c r="B1392" s="8"/>
      <c r="C1392" s="8"/>
      <c r="D1392" s="7" t="s">
        <v>91</v>
      </c>
      <c r="E1392" s="7" t="s">
        <v>157</v>
      </c>
      <c r="F1392" s="8"/>
      <c r="G1392" s="8"/>
      <c r="H1392" s="8"/>
      <c r="I1392" s="8"/>
      <c r="J1392" s="8"/>
      <c r="K1392" s="8"/>
      <c r="L1392" s="8"/>
      <c r="M1392" s="8"/>
      <c r="N1392" s="7">
        <v>10</v>
      </c>
      <c r="O1392" s="7" t="s">
        <v>106</v>
      </c>
      <c r="P1392" s="7">
        <v>1</v>
      </c>
      <c r="Q1392" s="7" t="s">
        <v>2935</v>
      </c>
      <c r="R1392" s="7">
        <v>2925</v>
      </c>
      <c r="S1392" s="7" t="s">
        <v>94</v>
      </c>
      <c r="T1392" s="7" t="s">
        <v>1406</v>
      </c>
      <c r="AE1392" s="7">
        <v>0</v>
      </c>
      <c r="AF1392" s="7">
        <v>0</v>
      </c>
      <c r="AG1392" s="7">
        <v>0</v>
      </c>
      <c r="AH1392" s="7">
        <v>0</v>
      </c>
      <c r="AI1392" s="7">
        <v>0</v>
      </c>
      <c r="AJ1392" s="7">
        <v>0</v>
      </c>
      <c r="AK1392" s="7">
        <v>1</v>
      </c>
      <c r="AL1392" s="7">
        <v>0</v>
      </c>
      <c r="AM1392" s="7">
        <v>0</v>
      </c>
      <c r="AN1392" s="7" t="s">
        <v>91</v>
      </c>
      <c r="AO1392" s="7">
        <v>1</v>
      </c>
      <c r="AP1392" s="7">
        <v>5850</v>
      </c>
      <c r="AQ1392" s="7">
        <v>2925</v>
      </c>
      <c r="AT1392" s="7" t="s">
        <v>206</v>
      </c>
      <c r="AU1392" s="7">
        <v>2040</v>
      </c>
      <c r="AV1392" s="7">
        <v>0</v>
      </c>
      <c r="AW1392" s="7">
        <v>0</v>
      </c>
      <c r="AX1392" s="7">
        <v>0</v>
      </c>
      <c r="AY1392" s="7">
        <v>0</v>
      </c>
    </row>
    <row r="1393" spans="1:51" ht="13.5" customHeight="1" x14ac:dyDescent="0.25">
      <c r="A1393" s="7" t="s">
        <v>2940</v>
      </c>
      <c r="B1393" s="8"/>
      <c r="C1393" s="8"/>
      <c r="D1393" s="7" t="s">
        <v>91</v>
      </c>
      <c r="E1393" s="7" t="s">
        <v>157</v>
      </c>
      <c r="F1393" s="8"/>
      <c r="G1393" s="8"/>
      <c r="H1393" s="8"/>
      <c r="I1393" s="8"/>
      <c r="J1393" s="8"/>
      <c r="K1393" s="8"/>
      <c r="L1393" s="8"/>
      <c r="M1393" s="8"/>
      <c r="N1393" s="7">
        <v>10</v>
      </c>
      <c r="O1393" s="7" t="s">
        <v>106</v>
      </c>
      <c r="P1393" s="7">
        <v>1</v>
      </c>
      <c r="Q1393" s="7" t="s">
        <v>2935</v>
      </c>
      <c r="R1393" s="7">
        <v>4050</v>
      </c>
      <c r="S1393" s="7" t="s">
        <v>94</v>
      </c>
      <c r="T1393" s="7" t="s">
        <v>1406</v>
      </c>
      <c r="AE1393" s="7">
        <v>0</v>
      </c>
      <c r="AF1393" s="7">
        <v>0</v>
      </c>
      <c r="AG1393" s="7">
        <v>0</v>
      </c>
      <c r="AH1393" s="7">
        <v>0</v>
      </c>
      <c r="AI1393" s="7">
        <v>0</v>
      </c>
      <c r="AJ1393" s="7">
        <v>0</v>
      </c>
      <c r="AK1393" s="7">
        <v>1</v>
      </c>
      <c r="AL1393" s="7">
        <v>0</v>
      </c>
      <c r="AM1393" s="7">
        <v>0</v>
      </c>
      <c r="AN1393" s="7" t="s">
        <v>91</v>
      </c>
      <c r="AO1393" s="7">
        <v>1</v>
      </c>
      <c r="AP1393" s="7">
        <v>8100</v>
      </c>
      <c r="AQ1393" s="7">
        <v>4050</v>
      </c>
      <c r="AT1393" s="7" t="s">
        <v>206</v>
      </c>
      <c r="AU1393" s="7">
        <v>2041</v>
      </c>
      <c r="AV1393" s="7">
        <v>0</v>
      </c>
      <c r="AW1393" s="7">
        <v>0</v>
      </c>
      <c r="AX1393" s="7">
        <v>0</v>
      </c>
      <c r="AY1393" s="7">
        <v>0</v>
      </c>
    </row>
    <row r="1394" spans="1:51" ht="13.5" customHeight="1" x14ac:dyDescent="0.25">
      <c r="A1394" s="7" t="s">
        <v>2941</v>
      </c>
      <c r="B1394" s="8"/>
      <c r="C1394" s="8"/>
      <c r="D1394" s="7" t="s">
        <v>91</v>
      </c>
      <c r="E1394" s="7" t="s">
        <v>157</v>
      </c>
      <c r="F1394" s="8"/>
      <c r="G1394" s="8"/>
      <c r="H1394" s="8"/>
      <c r="I1394" s="8"/>
      <c r="J1394" s="8"/>
      <c r="K1394" s="8"/>
      <c r="L1394" s="8"/>
      <c r="M1394" s="8"/>
      <c r="N1394" s="7">
        <v>10</v>
      </c>
      <c r="O1394" s="7" t="s">
        <v>106</v>
      </c>
      <c r="P1394" s="7">
        <v>1</v>
      </c>
      <c r="Q1394" s="7" t="s">
        <v>2935</v>
      </c>
      <c r="R1394" s="7">
        <v>4350</v>
      </c>
      <c r="S1394" s="7" t="s">
        <v>94</v>
      </c>
      <c r="T1394" s="7" t="s">
        <v>1406</v>
      </c>
      <c r="AE1394" s="7">
        <v>0</v>
      </c>
      <c r="AF1394" s="7">
        <v>0</v>
      </c>
      <c r="AG1394" s="7">
        <v>0</v>
      </c>
      <c r="AH1394" s="7">
        <v>0</v>
      </c>
      <c r="AI1394" s="7">
        <v>0</v>
      </c>
      <c r="AJ1394" s="7">
        <v>0</v>
      </c>
      <c r="AK1394" s="7">
        <v>1</v>
      </c>
      <c r="AL1394" s="7">
        <v>0</v>
      </c>
      <c r="AM1394" s="7">
        <v>0</v>
      </c>
      <c r="AN1394" s="7" t="s">
        <v>91</v>
      </c>
      <c r="AO1394" s="7">
        <v>1</v>
      </c>
      <c r="AP1394" s="7">
        <v>8700</v>
      </c>
      <c r="AQ1394" s="7">
        <v>4350</v>
      </c>
      <c r="AT1394" s="7" t="s">
        <v>206</v>
      </c>
      <c r="AU1394" s="7">
        <v>2042</v>
      </c>
      <c r="AV1394" s="7">
        <v>0</v>
      </c>
      <c r="AW1394" s="7">
        <v>0</v>
      </c>
      <c r="AX1394" s="7">
        <v>0</v>
      </c>
      <c r="AY1394" s="7">
        <v>0</v>
      </c>
    </row>
    <row r="1395" spans="1:51" ht="13.5" customHeight="1" x14ac:dyDescent="0.25">
      <c r="A1395" s="7" t="s">
        <v>2942</v>
      </c>
      <c r="B1395" s="8"/>
      <c r="C1395" s="8"/>
      <c r="D1395" s="7" t="s">
        <v>91</v>
      </c>
      <c r="E1395" s="7" t="s">
        <v>129</v>
      </c>
      <c r="F1395" s="8"/>
      <c r="G1395" s="8"/>
      <c r="H1395" s="8"/>
      <c r="I1395" s="8"/>
      <c r="J1395" s="8"/>
      <c r="K1395" s="8"/>
      <c r="L1395" s="8"/>
      <c r="M1395" s="8"/>
      <c r="N1395" s="7">
        <v>9</v>
      </c>
      <c r="O1395" s="7" t="s">
        <v>106</v>
      </c>
      <c r="P1395" s="7" t="s">
        <v>107</v>
      </c>
      <c r="Q1395" s="7" t="s">
        <v>2943</v>
      </c>
      <c r="R1395" s="7">
        <v>8000</v>
      </c>
      <c r="S1395" s="7" t="s">
        <v>94</v>
      </c>
      <c r="T1395" s="7" t="s">
        <v>1406</v>
      </c>
      <c r="AE1395" s="7">
        <v>0</v>
      </c>
      <c r="AF1395" s="7">
        <v>0</v>
      </c>
      <c r="AG1395" s="7">
        <v>0</v>
      </c>
      <c r="AH1395" s="7">
        <v>0</v>
      </c>
      <c r="AI1395" s="7">
        <v>0</v>
      </c>
      <c r="AJ1395" s="7">
        <v>1</v>
      </c>
      <c r="AK1395" s="7">
        <v>0</v>
      </c>
      <c r="AL1395" s="7">
        <v>0</v>
      </c>
      <c r="AM1395" s="7">
        <v>0</v>
      </c>
      <c r="AN1395" s="7" t="s">
        <v>91</v>
      </c>
      <c r="AO1395" s="7">
        <v>0</v>
      </c>
      <c r="AP1395" s="7">
        <v>16000</v>
      </c>
      <c r="AQ1395" s="7">
        <v>8000</v>
      </c>
      <c r="AT1395" s="7" t="s">
        <v>206</v>
      </c>
      <c r="AU1395" s="7">
        <v>2043</v>
      </c>
      <c r="AV1395" s="7">
        <v>0</v>
      </c>
      <c r="AW1395" s="7">
        <v>0</v>
      </c>
      <c r="AX1395" s="7">
        <v>0</v>
      </c>
      <c r="AY1395" s="7">
        <v>0</v>
      </c>
    </row>
    <row r="1396" spans="1:51" ht="13.5" customHeight="1" x14ac:dyDescent="0.25">
      <c r="A1396" s="7" t="s">
        <v>2944</v>
      </c>
      <c r="B1396" s="8"/>
      <c r="C1396" s="8"/>
      <c r="D1396" s="7" t="s">
        <v>120</v>
      </c>
      <c r="E1396" s="7" t="s">
        <v>214</v>
      </c>
      <c r="F1396" s="7" t="s">
        <v>92</v>
      </c>
      <c r="G1396" s="8"/>
      <c r="H1396" s="8"/>
      <c r="I1396" s="8"/>
      <c r="J1396" s="8"/>
      <c r="K1396" s="8"/>
      <c r="L1396" s="8"/>
      <c r="M1396" s="8"/>
      <c r="N1396" s="7">
        <v>12</v>
      </c>
      <c r="O1396" s="7" t="s">
        <v>106</v>
      </c>
      <c r="P1396" s="7">
        <v>1</v>
      </c>
      <c r="Q1396" s="7" t="s">
        <v>2945</v>
      </c>
      <c r="R1396" s="7">
        <v>21000</v>
      </c>
      <c r="S1396" s="7" t="s">
        <v>94</v>
      </c>
      <c r="T1396" s="7" t="s">
        <v>1406</v>
      </c>
      <c r="AE1396" s="7">
        <v>0</v>
      </c>
      <c r="AF1396" s="7">
        <v>0</v>
      </c>
      <c r="AG1396" s="7">
        <v>0</v>
      </c>
      <c r="AH1396" s="7">
        <v>0</v>
      </c>
      <c r="AI1396" s="7">
        <v>0</v>
      </c>
      <c r="AJ1396" s="7">
        <v>0</v>
      </c>
      <c r="AK1396" s="7">
        <v>0</v>
      </c>
      <c r="AL1396" s="7">
        <v>0</v>
      </c>
      <c r="AM1396" s="7">
        <v>1</v>
      </c>
      <c r="AN1396" s="7" t="s">
        <v>120</v>
      </c>
      <c r="AO1396" s="7">
        <v>1</v>
      </c>
      <c r="AP1396" s="7">
        <v>42000</v>
      </c>
      <c r="AQ1396" s="7">
        <v>21000</v>
      </c>
      <c r="AT1396" s="7" t="s">
        <v>206</v>
      </c>
      <c r="AU1396" s="7">
        <v>2044</v>
      </c>
      <c r="AV1396" s="7">
        <v>0</v>
      </c>
      <c r="AW1396" s="7">
        <v>0</v>
      </c>
      <c r="AX1396" s="7">
        <v>1</v>
      </c>
      <c r="AY1396" s="7">
        <v>0</v>
      </c>
    </row>
    <row r="1397" spans="1:51" ht="13.5" customHeight="1" x14ac:dyDescent="0.25">
      <c r="A1397" s="7" t="s">
        <v>2946</v>
      </c>
      <c r="B1397" s="8"/>
      <c r="C1397" s="8"/>
      <c r="D1397" s="7" t="s">
        <v>83</v>
      </c>
      <c r="E1397" s="7" t="s">
        <v>126</v>
      </c>
      <c r="F1397" s="8"/>
      <c r="G1397" s="8"/>
      <c r="H1397" s="8"/>
      <c r="I1397" s="8"/>
      <c r="J1397" s="8"/>
      <c r="K1397" s="8"/>
      <c r="L1397" s="8"/>
      <c r="M1397" s="8"/>
      <c r="N1397" s="7">
        <v>5</v>
      </c>
      <c r="O1397" s="7" t="s">
        <v>106</v>
      </c>
      <c r="P1397" s="7" t="s">
        <v>107</v>
      </c>
      <c r="Q1397" s="7" t="s">
        <v>2787</v>
      </c>
      <c r="R1397" s="7">
        <v>3750</v>
      </c>
      <c r="S1397" s="7" t="s">
        <v>94</v>
      </c>
      <c r="T1397" s="7" t="s">
        <v>1406</v>
      </c>
      <c r="AE1397" s="7">
        <v>0</v>
      </c>
      <c r="AF1397" s="7">
        <v>0</v>
      </c>
      <c r="AG1397" s="7">
        <v>0</v>
      </c>
      <c r="AH1397" s="7">
        <v>1</v>
      </c>
      <c r="AI1397" s="7">
        <v>0</v>
      </c>
      <c r="AJ1397" s="7">
        <v>0</v>
      </c>
      <c r="AK1397" s="7">
        <v>0</v>
      </c>
      <c r="AL1397" s="7">
        <v>0</v>
      </c>
      <c r="AM1397" s="7">
        <v>0</v>
      </c>
      <c r="AN1397" s="7" t="s">
        <v>83</v>
      </c>
      <c r="AO1397" s="7">
        <v>0</v>
      </c>
      <c r="AP1397" s="7">
        <v>7500</v>
      </c>
      <c r="AQ1397" s="7">
        <v>3750</v>
      </c>
      <c r="AT1397" s="7" t="s">
        <v>206</v>
      </c>
      <c r="AU1397" s="7">
        <v>2045</v>
      </c>
      <c r="AV1397" s="7">
        <v>0</v>
      </c>
      <c r="AW1397" s="7">
        <v>0</v>
      </c>
      <c r="AX1397" s="7">
        <v>0</v>
      </c>
      <c r="AY1397" s="7">
        <v>0</v>
      </c>
    </row>
    <row r="1398" spans="1:51" ht="13.5" customHeight="1" x14ac:dyDescent="0.25">
      <c r="A1398" s="7" t="s">
        <v>2947</v>
      </c>
      <c r="B1398" s="8"/>
      <c r="C1398" s="8"/>
      <c r="D1398" s="7" t="s">
        <v>83</v>
      </c>
      <c r="E1398" s="7" t="s">
        <v>126</v>
      </c>
      <c r="F1398" s="8"/>
      <c r="G1398" s="8"/>
      <c r="H1398" s="8"/>
      <c r="I1398" s="8"/>
      <c r="J1398" s="8"/>
      <c r="K1398" s="8"/>
      <c r="L1398" s="8"/>
      <c r="M1398" s="8"/>
      <c r="N1398" s="7">
        <v>5</v>
      </c>
      <c r="O1398" s="7" t="s">
        <v>106</v>
      </c>
      <c r="P1398" s="7" t="s">
        <v>107</v>
      </c>
      <c r="Q1398" s="7" t="s">
        <v>2948</v>
      </c>
      <c r="R1398" s="7">
        <v>13500</v>
      </c>
      <c r="S1398" s="7" t="s">
        <v>94</v>
      </c>
      <c r="T1398" s="7" t="s">
        <v>1406</v>
      </c>
      <c r="AE1398" s="7">
        <v>0</v>
      </c>
      <c r="AF1398" s="7">
        <v>0</v>
      </c>
      <c r="AG1398" s="7">
        <v>0</v>
      </c>
      <c r="AH1398" s="7">
        <v>1</v>
      </c>
      <c r="AI1398" s="7">
        <v>0</v>
      </c>
      <c r="AJ1398" s="7">
        <v>0</v>
      </c>
      <c r="AK1398" s="7">
        <v>0</v>
      </c>
      <c r="AL1398" s="7">
        <v>0</v>
      </c>
      <c r="AM1398" s="7">
        <v>0</v>
      </c>
      <c r="AN1398" s="7" t="s">
        <v>83</v>
      </c>
      <c r="AO1398" s="7">
        <v>0</v>
      </c>
      <c r="AP1398" s="7">
        <v>27000</v>
      </c>
      <c r="AQ1398" s="7">
        <v>13500</v>
      </c>
      <c r="AT1398" s="7" t="s">
        <v>206</v>
      </c>
      <c r="AU1398" s="7">
        <v>2046</v>
      </c>
      <c r="AV1398" s="7">
        <v>0</v>
      </c>
      <c r="AW1398" s="7">
        <v>0</v>
      </c>
      <c r="AX1398" s="7">
        <v>0</v>
      </c>
      <c r="AY1398" s="7">
        <v>0</v>
      </c>
    </row>
    <row r="1399" spans="1:51" ht="13.5" customHeight="1" x14ac:dyDescent="0.25">
      <c r="A1399" s="7" t="s">
        <v>2949</v>
      </c>
      <c r="B1399" s="8"/>
      <c r="C1399" s="8"/>
      <c r="D1399" s="7" t="s">
        <v>83</v>
      </c>
      <c r="E1399" s="7" t="s">
        <v>116</v>
      </c>
      <c r="F1399" s="8"/>
      <c r="G1399" s="8"/>
      <c r="H1399" s="8"/>
      <c r="I1399" s="8"/>
      <c r="J1399" s="8"/>
      <c r="K1399" s="8"/>
      <c r="L1399" s="8"/>
      <c r="M1399" s="8"/>
      <c r="N1399" s="7">
        <v>5</v>
      </c>
      <c r="O1399" s="7" t="s">
        <v>106</v>
      </c>
      <c r="P1399" s="7" t="s">
        <v>107</v>
      </c>
      <c r="Q1399" s="7" t="s">
        <v>566</v>
      </c>
      <c r="R1399" s="7">
        <v>6000</v>
      </c>
      <c r="S1399" s="7" t="s">
        <v>94</v>
      </c>
      <c r="T1399" s="7" t="s">
        <v>1406</v>
      </c>
      <c r="AE1399" s="7">
        <v>0</v>
      </c>
      <c r="AF1399" s="7">
        <v>0</v>
      </c>
      <c r="AG1399" s="7">
        <v>1</v>
      </c>
      <c r="AH1399" s="7">
        <v>0</v>
      </c>
      <c r="AI1399" s="7">
        <v>0</v>
      </c>
      <c r="AJ1399" s="7">
        <v>0</v>
      </c>
      <c r="AK1399" s="7">
        <v>0</v>
      </c>
      <c r="AL1399" s="7">
        <v>0</v>
      </c>
      <c r="AM1399" s="7">
        <v>0</v>
      </c>
      <c r="AN1399" s="7" t="s">
        <v>83</v>
      </c>
      <c r="AO1399" s="7">
        <v>0</v>
      </c>
      <c r="AP1399" s="7">
        <v>12000</v>
      </c>
      <c r="AQ1399" s="7">
        <v>6000</v>
      </c>
      <c r="AT1399" s="7" t="s">
        <v>206</v>
      </c>
      <c r="AU1399" s="7">
        <v>2047</v>
      </c>
      <c r="AV1399" s="7">
        <v>0</v>
      </c>
      <c r="AW1399" s="7">
        <v>0</v>
      </c>
      <c r="AX1399" s="7">
        <v>0</v>
      </c>
      <c r="AY1399" s="7">
        <v>0</v>
      </c>
    </row>
    <row r="1400" spans="1:51" ht="13.5" customHeight="1" x14ac:dyDescent="0.25">
      <c r="A1400" s="7" t="s">
        <v>2950</v>
      </c>
      <c r="B1400" s="8"/>
      <c r="C1400" s="8"/>
      <c r="D1400" s="7" t="s">
        <v>91</v>
      </c>
      <c r="E1400" s="7" t="s">
        <v>126</v>
      </c>
      <c r="F1400" s="8"/>
      <c r="G1400" s="8"/>
      <c r="H1400" s="8"/>
      <c r="I1400" s="8"/>
      <c r="J1400" s="8"/>
      <c r="K1400" s="8"/>
      <c r="L1400" s="8"/>
      <c r="M1400" s="8"/>
      <c r="N1400" s="7">
        <v>10</v>
      </c>
      <c r="O1400" s="7" t="s">
        <v>106</v>
      </c>
      <c r="P1400" s="7" t="s">
        <v>107</v>
      </c>
      <c r="Q1400" s="7" t="s">
        <v>2951</v>
      </c>
      <c r="R1400" s="7">
        <v>7500</v>
      </c>
      <c r="S1400" s="7" t="s">
        <v>94</v>
      </c>
      <c r="T1400" s="7" t="s">
        <v>1406</v>
      </c>
      <c r="AE1400" s="7">
        <v>0</v>
      </c>
      <c r="AF1400" s="7">
        <v>0</v>
      </c>
      <c r="AG1400" s="7">
        <v>0</v>
      </c>
      <c r="AH1400" s="7">
        <v>1</v>
      </c>
      <c r="AI1400" s="7">
        <v>0</v>
      </c>
      <c r="AJ1400" s="7">
        <v>0</v>
      </c>
      <c r="AK1400" s="7">
        <v>0</v>
      </c>
      <c r="AL1400" s="7">
        <v>0</v>
      </c>
      <c r="AM1400" s="7">
        <v>0</v>
      </c>
      <c r="AN1400" s="7" t="s">
        <v>91</v>
      </c>
      <c r="AO1400" s="7">
        <v>0</v>
      </c>
      <c r="AP1400" s="7">
        <v>15000</v>
      </c>
      <c r="AQ1400" s="7">
        <v>7500</v>
      </c>
      <c r="AT1400" s="7" t="s">
        <v>206</v>
      </c>
      <c r="AU1400" s="7">
        <v>2048</v>
      </c>
      <c r="AV1400" s="7">
        <v>0</v>
      </c>
      <c r="AW1400" s="7">
        <v>0</v>
      </c>
      <c r="AX1400" s="7">
        <v>0</v>
      </c>
      <c r="AY1400" s="7">
        <v>0</v>
      </c>
    </row>
    <row r="1401" spans="1:51" ht="13.5" customHeight="1" x14ac:dyDescent="0.25">
      <c r="A1401" s="7" t="s">
        <v>2952</v>
      </c>
      <c r="B1401" s="8"/>
      <c r="C1401" s="8"/>
      <c r="D1401" s="7" t="s">
        <v>83</v>
      </c>
      <c r="E1401" s="7" t="s">
        <v>92</v>
      </c>
      <c r="F1401" s="8"/>
      <c r="G1401" s="8"/>
      <c r="H1401" s="8"/>
      <c r="I1401" s="8"/>
      <c r="J1401" s="8"/>
      <c r="K1401" s="8"/>
      <c r="L1401" s="8"/>
      <c r="M1401" s="8"/>
      <c r="N1401" s="7">
        <v>4</v>
      </c>
      <c r="O1401" s="7" t="s">
        <v>106</v>
      </c>
      <c r="P1401" s="7">
        <v>0.5</v>
      </c>
      <c r="Q1401" s="7" t="s">
        <v>2953</v>
      </c>
      <c r="R1401" s="7">
        <v>2000</v>
      </c>
      <c r="S1401" s="7" t="s">
        <v>94</v>
      </c>
      <c r="T1401" s="7" t="s">
        <v>1406</v>
      </c>
      <c r="AE1401" s="7">
        <v>0</v>
      </c>
      <c r="AF1401" s="7">
        <v>0</v>
      </c>
      <c r="AG1401" s="7">
        <v>0</v>
      </c>
      <c r="AH1401" s="7">
        <v>0</v>
      </c>
      <c r="AI1401" s="7">
        <v>0</v>
      </c>
      <c r="AJ1401" s="7">
        <v>0</v>
      </c>
      <c r="AK1401" s="7">
        <v>0</v>
      </c>
      <c r="AL1401" s="7">
        <v>0</v>
      </c>
      <c r="AM1401" s="7">
        <v>1</v>
      </c>
      <c r="AN1401" s="7" t="s">
        <v>83</v>
      </c>
      <c r="AO1401" s="7">
        <v>0.5</v>
      </c>
      <c r="AP1401" s="7">
        <v>4000</v>
      </c>
      <c r="AQ1401" s="7">
        <v>2000</v>
      </c>
      <c r="AT1401" s="7" t="s">
        <v>206</v>
      </c>
      <c r="AU1401" s="7">
        <v>2049</v>
      </c>
      <c r="AV1401" s="7">
        <v>0</v>
      </c>
      <c r="AW1401" s="7">
        <v>0</v>
      </c>
      <c r="AX1401" s="7">
        <v>0</v>
      </c>
      <c r="AY1401" s="7">
        <v>0</v>
      </c>
    </row>
    <row r="1402" spans="1:51" ht="13.5" customHeight="1" x14ac:dyDescent="0.25">
      <c r="A1402" s="7" t="s">
        <v>2954</v>
      </c>
      <c r="B1402" s="8"/>
      <c r="C1402" s="8"/>
      <c r="D1402" s="7" t="s">
        <v>120</v>
      </c>
      <c r="E1402" s="7" t="s">
        <v>116</v>
      </c>
      <c r="F1402" s="7" t="s">
        <v>84</v>
      </c>
      <c r="G1402" s="8"/>
      <c r="H1402" s="8"/>
      <c r="I1402" s="8"/>
      <c r="J1402" s="8"/>
      <c r="K1402" s="8"/>
      <c r="L1402" s="8"/>
      <c r="M1402" s="8"/>
      <c r="N1402" s="7">
        <v>18</v>
      </c>
      <c r="O1402" s="7" t="s">
        <v>106</v>
      </c>
      <c r="P1402" s="7" t="s">
        <v>107</v>
      </c>
      <c r="Q1402" s="7" t="s">
        <v>2955</v>
      </c>
      <c r="R1402" s="7">
        <v>19000</v>
      </c>
      <c r="S1402" s="7" t="s">
        <v>94</v>
      </c>
      <c r="T1402" s="7" t="s">
        <v>1406</v>
      </c>
      <c r="AE1402" s="7">
        <v>0</v>
      </c>
      <c r="AF1402" s="7">
        <v>0</v>
      </c>
      <c r="AG1402" s="7">
        <v>1</v>
      </c>
      <c r="AH1402" s="7">
        <v>0</v>
      </c>
      <c r="AI1402" s="7">
        <v>0</v>
      </c>
      <c r="AJ1402" s="7">
        <v>0</v>
      </c>
      <c r="AK1402" s="7">
        <v>0</v>
      </c>
      <c r="AL1402" s="7">
        <v>1</v>
      </c>
      <c r="AM1402" s="7">
        <v>0</v>
      </c>
      <c r="AN1402" s="7" t="s">
        <v>120</v>
      </c>
      <c r="AO1402" s="7">
        <v>0</v>
      </c>
      <c r="AP1402" s="7">
        <v>38000</v>
      </c>
      <c r="AQ1402" s="7">
        <v>19000</v>
      </c>
      <c r="AT1402" s="7" t="s">
        <v>206</v>
      </c>
      <c r="AU1402" s="7">
        <v>2050</v>
      </c>
      <c r="AV1402" s="7">
        <v>0</v>
      </c>
      <c r="AW1402" s="7">
        <v>0</v>
      </c>
      <c r="AX1402" s="7">
        <v>0</v>
      </c>
      <c r="AY1402" s="7">
        <v>0</v>
      </c>
    </row>
    <row r="1403" spans="1:51" ht="13.5" customHeight="1" x14ac:dyDescent="0.25">
      <c r="A1403" s="7" t="s">
        <v>2956</v>
      </c>
      <c r="B1403" s="8"/>
      <c r="C1403" s="8"/>
      <c r="D1403" s="7" t="s">
        <v>83</v>
      </c>
      <c r="E1403" s="7" t="s">
        <v>157</v>
      </c>
      <c r="F1403" s="8"/>
      <c r="G1403" s="8"/>
      <c r="H1403" s="8"/>
      <c r="I1403" s="8"/>
      <c r="J1403" s="8"/>
      <c r="K1403" s="8"/>
      <c r="L1403" s="8"/>
      <c r="M1403" s="8"/>
      <c r="N1403" s="7">
        <v>5</v>
      </c>
      <c r="O1403" s="7" t="s">
        <v>106</v>
      </c>
      <c r="P1403" s="7" t="s">
        <v>107</v>
      </c>
      <c r="Q1403" s="7" t="s">
        <v>2957</v>
      </c>
      <c r="R1403" s="7">
        <v>2700</v>
      </c>
      <c r="S1403" s="7" t="s">
        <v>94</v>
      </c>
      <c r="T1403" s="7" t="s">
        <v>1406</v>
      </c>
      <c r="AE1403" s="7">
        <v>0</v>
      </c>
      <c r="AF1403" s="7">
        <v>0</v>
      </c>
      <c r="AG1403" s="7">
        <v>0</v>
      </c>
      <c r="AH1403" s="7">
        <v>0</v>
      </c>
      <c r="AI1403" s="7">
        <v>0</v>
      </c>
      <c r="AJ1403" s="7">
        <v>0</v>
      </c>
      <c r="AK1403" s="7">
        <v>1</v>
      </c>
      <c r="AL1403" s="7">
        <v>0</v>
      </c>
      <c r="AM1403" s="7">
        <v>0</v>
      </c>
      <c r="AN1403" s="7" t="s">
        <v>83</v>
      </c>
      <c r="AO1403" s="7">
        <v>0</v>
      </c>
      <c r="AP1403" s="7">
        <v>5400</v>
      </c>
      <c r="AQ1403" s="7">
        <v>2700</v>
      </c>
      <c r="AT1403" s="7" t="s">
        <v>206</v>
      </c>
      <c r="AU1403" s="7">
        <v>2051</v>
      </c>
      <c r="AV1403" s="7">
        <v>0</v>
      </c>
      <c r="AW1403" s="7">
        <v>0</v>
      </c>
      <c r="AX1403" s="7">
        <v>0</v>
      </c>
      <c r="AY1403" s="7">
        <v>0</v>
      </c>
    </row>
    <row r="1404" spans="1:51" ht="13.5" customHeight="1" x14ac:dyDescent="0.25">
      <c r="A1404" s="7" t="s">
        <v>2958</v>
      </c>
      <c r="B1404" s="8"/>
      <c r="C1404" s="8"/>
      <c r="D1404" s="7" t="s">
        <v>91</v>
      </c>
      <c r="E1404" s="7" t="s">
        <v>116</v>
      </c>
      <c r="F1404" s="8"/>
      <c r="G1404" s="8"/>
      <c r="H1404" s="8"/>
      <c r="I1404" s="8"/>
      <c r="J1404" s="8"/>
      <c r="K1404" s="8"/>
      <c r="L1404" s="8"/>
      <c r="M1404" s="8"/>
      <c r="N1404" s="7">
        <v>8</v>
      </c>
      <c r="O1404" s="7" t="s">
        <v>106</v>
      </c>
      <c r="P1404" s="7">
        <v>0.5</v>
      </c>
      <c r="Q1404" s="7" t="s">
        <v>2959</v>
      </c>
      <c r="R1404" s="7">
        <v>1500</v>
      </c>
      <c r="S1404" s="7" t="s">
        <v>94</v>
      </c>
      <c r="T1404" s="7" t="s">
        <v>1406</v>
      </c>
      <c r="AE1404" s="7">
        <v>0</v>
      </c>
      <c r="AF1404" s="7">
        <v>0</v>
      </c>
      <c r="AG1404" s="7">
        <v>1</v>
      </c>
      <c r="AH1404" s="7">
        <v>0</v>
      </c>
      <c r="AI1404" s="7">
        <v>0</v>
      </c>
      <c r="AJ1404" s="7">
        <v>0</v>
      </c>
      <c r="AK1404" s="7">
        <v>0</v>
      </c>
      <c r="AL1404" s="7">
        <v>0</v>
      </c>
      <c r="AM1404" s="7">
        <v>0</v>
      </c>
      <c r="AN1404" s="7" t="s">
        <v>91</v>
      </c>
      <c r="AO1404" s="7">
        <v>0.5</v>
      </c>
      <c r="AP1404" s="7">
        <v>3000</v>
      </c>
      <c r="AQ1404" s="7">
        <v>1500</v>
      </c>
      <c r="AT1404" s="7" t="s">
        <v>206</v>
      </c>
      <c r="AU1404" s="7">
        <v>2052</v>
      </c>
      <c r="AV1404" s="7">
        <v>0</v>
      </c>
      <c r="AW1404" s="7">
        <v>0</v>
      </c>
      <c r="AX1404" s="7">
        <v>0</v>
      </c>
      <c r="AY1404" s="7">
        <v>0</v>
      </c>
    </row>
    <row r="1405" spans="1:51" ht="13.5" customHeight="1" x14ac:dyDescent="0.25">
      <c r="A1405" s="7" t="s">
        <v>2960</v>
      </c>
      <c r="B1405" s="8"/>
      <c r="C1405" s="8"/>
      <c r="D1405" s="7" t="s">
        <v>83</v>
      </c>
      <c r="E1405" s="7" t="s">
        <v>92</v>
      </c>
      <c r="F1405" s="8"/>
      <c r="G1405" s="8"/>
      <c r="H1405" s="8"/>
      <c r="I1405" s="8"/>
      <c r="J1405" s="8"/>
      <c r="K1405" s="8"/>
      <c r="L1405" s="8"/>
      <c r="M1405" s="8"/>
      <c r="N1405" s="7">
        <v>6</v>
      </c>
      <c r="O1405" s="7" t="s">
        <v>106</v>
      </c>
      <c r="P1405" s="7">
        <v>1</v>
      </c>
      <c r="Q1405" s="7" t="s">
        <v>2961</v>
      </c>
      <c r="R1405" s="7">
        <v>8750</v>
      </c>
      <c r="S1405" s="7" t="s">
        <v>94</v>
      </c>
      <c r="T1405" s="7" t="s">
        <v>1406</v>
      </c>
      <c r="AE1405" s="7">
        <v>0</v>
      </c>
      <c r="AF1405" s="7">
        <v>0</v>
      </c>
      <c r="AG1405" s="7">
        <v>0</v>
      </c>
      <c r="AH1405" s="7">
        <v>0</v>
      </c>
      <c r="AI1405" s="7">
        <v>0</v>
      </c>
      <c r="AJ1405" s="7">
        <v>0</v>
      </c>
      <c r="AK1405" s="7">
        <v>0</v>
      </c>
      <c r="AL1405" s="7">
        <v>0</v>
      </c>
      <c r="AM1405" s="7">
        <v>1</v>
      </c>
      <c r="AN1405" s="7" t="s">
        <v>83</v>
      </c>
      <c r="AO1405" s="7">
        <v>1</v>
      </c>
      <c r="AP1405" s="7">
        <v>17500</v>
      </c>
      <c r="AQ1405" s="7">
        <v>8750</v>
      </c>
      <c r="AT1405" s="7" t="s">
        <v>206</v>
      </c>
      <c r="AU1405" s="7">
        <v>2053</v>
      </c>
      <c r="AV1405" s="7">
        <v>0</v>
      </c>
      <c r="AW1405" s="7">
        <v>0</v>
      </c>
      <c r="AX1405" s="7">
        <v>0</v>
      </c>
      <c r="AY1405" s="7">
        <v>0</v>
      </c>
    </row>
    <row r="1406" spans="1:51" ht="13.5" customHeight="1" x14ac:dyDescent="0.25">
      <c r="A1406" s="7" t="s">
        <v>2962</v>
      </c>
      <c r="B1406" s="8"/>
      <c r="C1406" s="8"/>
      <c r="D1406" s="7" t="s">
        <v>83</v>
      </c>
      <c r="E1406" s="7" t="s">
        <v>116</v>
      </c>
      <c r="F1406" s="8"/>
      <c r="G1406" s="8"/>
      <c r="H1406" s="8"/>
      <c r="I1406" s="8"/>
      <c r="J1406" s="8"/>
      <c r="K1406" s="8"/>
      <c r="L1406" s="8"/>
      <c r="M1406" s="8"/>
      <c r="N1406" s="7">
        <v>3</v>
      </c>
      <c r="O1406" s="7" t="s">
        <v>106</v>
      </c>
      <c r="P1406" s="7">
        <v>1</v>
      </c>
      <c r="Q1406" s="7" t="s">
        <v>2797</v>
      </c>
      <c r="R1406" s="7">
        <v>4000</v>
      </c>
      <c r="S1406" s="7" t="s">
        <v>94</v>
      </c>
      <c r="T1406" s="7" t="s">
        <v>1406</v>
      </c>
      <c r="AE1406" s="7">
        <v>0</v>
      </c>
      <c r="AF1406" s="7">
        <v>0</v>
      </c>
      <c r="AG1406" s="7">
        <v>1</v>
      </c>
      <c r="AH1406" s="7">
        <v>0</v>
      </c>
      <c r="AI1406" s="7">
        <v>0</v>
      </c>
      <c r="AJ1406" s="7">
        <v>0</v>
      </c>
      <c r="AK1406" s="7">
        <v>0</v>
      </c>
      <c r="AL1406" s="7">
        <v>0</v>
      </c>
      <c r="AM1406" s="7">
        <v>0</v>
      </c>
      <c r="AN1406" s="7" t="s">
        <v>83</v>
      </c>
      <c r="AO1406" s="7">
        <v>1</v>
      </c>
      <c r="AP1406" s="7">
        <v>8000</v>
      </c>
      <c r="AQ1406" s="7">
        <v>4000</v>
      </c>
      <c r="AT1406" s="7" t="s">
        <v>206</v>
      </c>
      <c r="AU1406" s="7">
        <v>2054</v>
      </c>
      <c r="AV1406" s="7">
        <v>0</v>
      </c>
      <c r="AW1406" s="7">
        <v>0</v>
      </c>
      <c r="AX1406" s="7">
        <v>0</v>
      </c>
      <c r="AY1406" s="7">
        <v>0</v>
      </c>
    </row>
    <row r="1407" spans="1:51" ht="13.5" customHeight="1" x14ac:dyDescent="0.25">
      <c r="A1407" s="7" t="s">
        <v>2963</v>
      </c>
      <c r="B1407" s="8"/>
      <c r="C1407" s="8"/>
      <c r="D1407" s="7" t="s">
        <v>83</v>
      </c>
      <c r="E1407" s="7" t="s">
        <v>157</v>
      </c>
      <c r="F1407" s="7" t="s">
        <v>214</v>
      </c>
      <c r="G1407" s="8"/>
      <c r="H1407" s="8"/>
      <c r="I1407" s="8"/>
      <c r="J1407" s="8"/>
      <c r="K1407" s="8"/>
      <c r="L1407" s="8"/>
      <c r="M1407" s="8"/>
      <c r="N1407" s="7">
        <v>3</v>
      </c>
      <c r="O1407" s="7" t="s">
        <v>162</v>
      </c>
      <c r="P1407" s="7">
        <v>1</v>
      </c>
      <c r="Q1407" s="7" t="s">
        <v>2964</v>
      </c>
      <c r="R1407" s="7">
        <v>7000</v>
      </c>
      <c r="S1407" s="7" t="s">
        <v>94</v>
      </c>
      <c r="T1407" s="7" t="s">
        <v>1406</v>
      </c>
      <c r="AE1407" s="7">
        <v>0</v>
      </c>
      <c r="AF1407" s="7">
        <v>0</v>
      </c>
      <c r="AG1407" s="7">
        <v>0</v>
      </c>
      <c r="AH1407" s="7">
        <v>0</v>
      </c>
      <c r="AI1407" s="7">
        <v>0</v>
      </c>
      <c r="AJ1407" s="7">
        <v>0</v>
      </c>
      <c r="AK1407" s="7">
        <v>1</v>
      </c>
      <c r="AL1407" s="7">
        <v>0</v>
      </c>
      <c r="AM1407" s="7">
        <v>0</v>
      </c>
      <c r="AN1407" s="7" t="s">
        <v>83</v>
      </c>
      <c r="AO1407" s="7">
        <v>1</v>
      </c>
      <c r="AP1407" s="7">
        <v>14000</v>
      </c>
      <c r="AQ1407" s="7">
        <v>7000</v>
      </c>
      <c r="AT1407" s="7" t="s">
        <v>206</v>
      </c>
      <c r="AU1407" s="7">
        <v>2055</v>
      </c>
      <c r="AV1407" s="7">
        <v>0</v>
      </c>
      <c r="AW1407" s="7">
        <v>0</v>
      </c>
      <c r="AX1407" s="7">
        <v>1</v>
      </c>
      <c r="AY1407" s="7">
        <v>0</v>
      </c>
    </row>
    <row r="1408" spans="1:51" ht="13.5" customHeight="1" x14ac:dyDescent="0.25">
      <c r="A1408" s="7" t="s">
        <v>2965</v>
      </c>
      <c r="B1408" s="8"/>
      <c r="C1408" s="8"/>
      <c r="D1408" s="7" t="s">
        <v>83</v>
      </c>
      <c r="E1408" s="7" t="s">
        <v>116</v>
      </c>
      <c r="F1408" s="8"/>
      <c r="G1408" s="8"/>
      <c r="H1408" s="8"/>
      <c r="I1408" s="8"/>
      <c r="J1408" s="8"/>
      <c r="K1408" s="8"/>
      <c r="L1408" s="8"/>
      <c r="M1408" s="8"/>
      <c r="N1408" s="7">
        <v>1</v>
      </c>
      <c r="O1408" s="7" t="s">
        <v>162</v>
      </c>
      <c r="P1408" s="7">
        <v>3</v>
      </c>
      <c r="Q1408" s="7" t="s">
        <v>2673</v>
      </c>
      <c r="R1408" s="7">
        <v>100</v>
      </c>
      <c r="S1408" s="7" t="s">
        <v>94</v>
      </c>
      <c r="T1408" s="7" t="s">
        <v>1406</v>
      </c>
      <c r="AE1408" s="7">
        <v>0</v>
      </c>
      <c r="AF1408" s="7">
        <v>0</v>
      </c>
      <c r="AG1408" s="7">
        <v>1</v>
      </c>
      <c r="AH1408" s="7">
        <v>0</v>
      </c>
      <c r="AI1408" s="7">
        <v>0</v>
      </c>
      <c r="AJ1408" s="7">
        <v>0</v>
      </c>
      <c r="AK1408" s="7">
        <v>0</v>
      </c>
      <c r="AL1408" s="7">
        <v>0</v>
      </c>
      <c r="AM1408" s="7">
        <v>0</v>
      </c>
      <c r="AN1408" s="7" t="s">
        <v>83</v>
      </c>
      <c r="AO1408" s="7">
        <v>3</v>
      </c>
      <c r="AP1408" s="7">
        <v>200</v>
      </c>
      <c r="AQ1408" s="7">
        <v>100</v>
      </c>
      <c r="AT1408" s="7" t="s">
        <v>206</v>
      </c>
      <c r="AU1408" s="7">
        <v>2057</v>
      </c>
      <c r="AV1408" s="7">
        <v>0</v>
      </c>
      <c r="AW1408" s="7">
        <v>0</v>
      </c>
      <c r="AX1408" s="7">
        <v>0</v>
      </c>
      <c r="AY1408" s="7">
        <v>0</v>
      </c>
    </row>
    <row r="1409" spans="1:51" ht="13.5" customHeight="1" x14ac:dyDescent="0.25">
      <c r="A1409" s="7" t="s">
        <v>2966</v>
      </c>
      <c r="B1409" s="8"/>
      <c r="C1409" s="8"/>
      <c r="D1409" s="7" t="s">
        <v>83</v>
      </c>
      <c r="E1409" s="7" t="s">
        <v>157</v>
      </c>
      <c r="F1409" s="7" t="s">
        <v>214</v>
      </c>
      <c r="G1409" s="8"/>
      <c r="H1409" s="8"/>
      <c r="I1409" s="8"/>
      <c r="J1409" s="8"/>
      <c r="K1409" s="8"/>
      <c r="L1409" s="8"/>
      <c r="M1409" s="8"/>
      <c r="N1409" s="7">
        <v>3</v>
      </c>
      <c r="O1409" s="7" t="s">
        <v>162</v>
      </c>
      <c r="P1409" s="7">
        <v>1</v>
      </c>
      <c r="Q1409" s="7" t="s">
        <v>2967</v>
      </c>
      <c r="R1409" s="7">
        <v>22500</v>
      </c>
      <c r="S1409" s="7" t="s">
        <v>94</v>
      </c>
      <c r="T1409" s="7" t="s">
        <v>1406</v>
      </c>
      <c r="AE1409" s="7">
        <v>0</v>
      </c>
      <c r="AF1409" s="7">
        <v>0</v>
      </c>
      <c r="AG1409" s="7">
        <v>0</v>
      </c>
      <c r="AH1409" s="7">
        <v>0</v>
      </c>
      <c r="AI1409" s="7">
        <v>0</v>
      </c>
      <c r="AJ1409" s="7">
        <v>0</v>
      </c>
      <c r="AK1409" s="7">
        <v>1</v>
      </c>
      <c r="AL1409" s="7">
        <v>0</v>
      </c>
      <c r="AM1409" s="7">
        <v>0</v>
      </c>
      <c r="AN1409" s="7" t="s">
        <v>83</v>
      </c>
      <c r="AO1409" s="7">
        <v>1</v>
      </c>
      <c r="AP1409" s="7">
        <v>45000</v>
      </c>
      <c r="AQ1409" s="7">
        <v>22500</v>
      </c>
      <c r="AT1409" s="7" t="s">
        <v>206</v>
      </c>
      <c r="AU1409" s="7">
        <v>2058</v>
      </c>
      <c r="AV1409" s="7">
        <v>0</v>
      </c>
      <c r="AW1409" s="7">
        <v>0</v>
      </c>
      <c r="AX1409" s="7">
        <v>1</v>
      </c>
      <c r="AY1409" s="7">
        <v>0</v>
      </c>
    </row>
    <row r="1410" spans="1:51" ht="13.5" customHeight="1" x14ac:dyDescent="0.25">
      <c r="A1410" s="7" t="s">
        <v>2968</v>
      </c>
      <c r="B1410" s="8"/>
      <c r="C1410" s="8"/>
      <c r="D1410" s="7" t="s">
        <v>91</v>
      </c>
      <c r="E1410" s="7" t="s">
        <v>126</v>
      </c>
      <c r="F1410" s="7" t="s">
        <v>92</v>
      </c>
      <c r="G1410" s="8"/>
      <c r="H1410" s="8"/>
      <c r="I1410" s="8"/>
      <c r="J1410" s="8"/>
      <c r="K1410" s="8"/>
      <c r="L1410" s="8"/>
      <c r="M1410" s="8"/>
      <c r="N1410" s="7">
        <v>6</v>
      </c>
      <c r="O1410" s="7" t="s">
        <v>162</v>
      </c>
      <c r="P1410" s="7">
        <v>1</v>
      </c>
      <c r="Q1410" s="7" t="s">
        <v>2969</v>
      </c>
      <c r="R1410" s="7">
        <v>7000</v>
      </c>
      <c r="S1410" s="7" t="s">
        <v>94</v>
      </c>
      <c r="T1410" s="7" t="s">
        <v>1406</v>
      </c>
      <c r="AE1410" s="7">
        <v>0</v>
      </c>
      <c r="AF1410" s="7">
        <v>0</v>
      </c>
      <c r="AG1410" s="7">
        <v>0</v>
      </c>
      <c r="AH1410" s="7">
        <v>1</v>
      </c>
      <c r="AI1410" s="7">
        <v>0</v>
      </c>
      <c r="AJ1410" s="7">
        <v>0</v>
      </c>
      <c r="AK1410" s="7">
        <v>0</v>
      </c>
      <c r="AL1410" s="7">
        <v>0</v>
      </c>
      <c r="AM1410" s="7">
        <v>1</v>
      </c>
      <c r="AN1410" s="7" t="s">
        <v>91</v>
      </c>
      <c r="AO1410" s="7">
        <v>1</v>
      </c>
      <c r="AP1410" s="7">
        <v>14000</v>
      </c>
      <c r="AQ1410" s="7">
        <v>7000</v>
      </c>
      <c r="AT1410" s="7" t="s">
        <v>206</v>
      </c>
      <c r="AU1410" s="7">
        <v>2059</v>
      </c>
      <c r="AV1410" s="7">
        <v>0</v>
      </c>
      <c r="AW1410" s="7">
        <v>0</v>
      </c>
      <c r="AX1410" s="7">
        <v>0</v>
      </c>
      <c r="AY1410" s="7">
        <v>0</v>
      </c>
    </row>
    <row r="1411" spans="1:51" ht="13.5" customHeight="1" x14ac:dyDescent="0.25">
      <c r="A1411" s="7" t="s">
        <v>2970</v>
      </c>
      <c r="B1411" s="8"/>
      <c r="C1411" s="8"/>
      <c r="D1411" s="7" t="s">
        <v>91</v>
      </c>
      <c r="E1411" s="7" t="s">
        <v>214</v>
      </c>
      <c r="F1411" s="8"/>
      <c r="G1411" s="8"/>
      <c r="H1411" s="8"/>
      <c r="I1411" s="8"/>
      <c r="J1411" s="8"/>
      <c r="K1411" s="8"/>
      <c r="L1411" s="8"/>
      <c r="M1411" s="8"/>
      <c r="N1411" s="7">
        <v>7</v>
      </c>
      <c r="O1411" s="7" t="s">
        <v>162</v>
      </c>
      <c r="P1411" s="7">
        <v>1</v>
      </c>
      <c r="Q1411" s="7" t="s">
        <v>2971</v>
      </c>
      <c r="R1411" s="7">
        <v>25000</v>
      </c>
      <c r="S1411" s="7" t="s">
        <v>94</v>
      </c>
      <c r="T1411" s="7" t="s">
        <v>1406</v>
      </c>
      <c r="AE1411" s="7">
        <v>0</v>
      </c>
      <c r="AF1411" s="7">
        <v>0</v>
      </c>
      <c r="AG1411" s="7">
        <v>0</v>
      </c>
      <c r="AH1411" s="7">
        <v>0</v>
      </c>
      <c r="AI1411" s="7">
        <v>0</v>
      </c>
      <c r="AJ1411" s="7">
        <v>0</v>
      </c>
      <c r="AK1411" s="7">
        <v>0</v>
      </c>
      <c r="AL1411" s="7">
        <v>0</v>
      </c>
      <c r="AM1411" s="7">
        <v>0</v>
      </c>
      <c r="AN1411" s="7" t="s">
        <v>91</v>
      </c>
      <c r="AO1411" s="7">
        <v>1</v>
      </c>
      <c r="AP1411" s="7">
        <v>50000</v>
      </c>
      <c r="AQ1411" s="7">
        <v>25000</v>
      </c>
      <c r="AT1411" s="7" t="s">
        <v>206</v>
      </c>
      <c r="AU1411" s="7">
        <v>2060</v>
      </c>
      <c r="AV1411" s="7">
        <v>0</v>
      </c>
      <c r="AW1411" s="7">
        <v>0</v>
      </c>
      <c r="AX1411" s="7">
        <v>1</v>
      </c>
      <c r="AY1411" s="7">
        <v>0</v>
      </c>
    </row>
    <row r="1412" spans="1:51" ht="13.5" customHeight="1" x14ac:dyDescent="0.25">
      <c r="A1412" s="7" t="s">
        <v>2972</v>
      </c>
      <c r="B1412" s="8"/>
      <c r="C1412" s="8"/>
      <c r="D1412" s="7" t="s">
        <v>83</v>
      </c>
      <c r="E1412" s="7" t="s">
        <v>214</v>
      </c>
      <c r="F1412" s="8"/>
      <c r="G1412" s="8"/>
      <c r="H1412" s="8"/>
      <c r="I1412" s="8"/>
      <c r="J1412" s="8"/>
      <c r="K1412" s="8"/>
      <c r="L1412" s="8"/>
      <c r="M1412" s="8"/>
      <c r="N1412" s="7">
        <v>3</v>
      </c>
      <c r="O1412" s="7" t="s">
        <v>162</v>
      </c>
      <c r="P1412" s="7">
        <v>1</v>
      </c>
      <c r="Q1412" s="7" t="s">
        <v>2973</v>
      </c>
      <c r="R1412" s="7">
        <v>12000</v>
      </c>
      <c r="S1412" s="7" t="s">
        <v>94</v>
      </c>
      <c r="T1412" s="7" t="s">
        <v>1406</v>
      </c>
      <c r="AE1412" s="7">
        <v>0</v>
      </c>
      <c r="AF1412" s="7">
        <v>0</v>
      </c>
      <c r="AG1412" s="7">
        <v>0</v>
      </c>
      <c r="AH1412" s="7">
        <v>0</v>
      </c>
      <c r="AI1412" s="7">
        <v>0</v>
      </c>
      <c r="AJ1412" s="7">
        <v>0</v>
      </c>
      <c r="AK1412" s="7">
        <v>0</v>
      </c>
      <c r="AL1412" s="7">
        <v>0</v>
      </c>
      <c r="AM1412" s="7">
        <v>0</v>
      </c>
      <c r="AN1412" s="7" t="s">
        <v>83</v>
      </c>
      <c r="AO1412" s="7">
        <v>1</v>
      </c>
      <c r="AP1412" s="7">
        <v>24000</v>
      </c>
      <c r="AQ1412" s="7">
        <v>12000</v>
      </c>
      <c r="AT1412" s="7" t="s">
        <v>206</v>
      </c>
      <c r="AU1412" s="7">
        <v>2061</v>
      </c>
      <c r="AV1412" s="7">
        <v>0</v>
      </c>
      <c r="AW1412" s="7">
        <v>0</v>
      </c>
      <c r="AX1412" s="7">
        <v>1</v>
      </c>
      <c r="AY1412" s="7">
        <v>0</v>
      </c>
    </row>
    <row r="1413" spans="1:51" ht="13.5" customHeight="1" x14ac:dyDescent="0.25">
      <c r="A1413" s="7" t="s">
        <v>2974</v>
      </c>
      <c r="B1413" s="8"/>
      <c r="C1413" s="8"/>
      <c r="D1413" s="7" t="s">
        <v>83</v>
      </c>
      <c r="E1413" s="7" t="s">
        <v>214</v>
      </c>
      <c r="F1413" s="8"/>
      <c r="G1413" s="8"/>
      <c r="H1413" s="8"/>
      <c r="I1413" s="8"/>
      <c r="J1413" s="8"/>
      <c r="K1413" s="8"/>
      <c r="L1413" s="8"/>
      <c r="M1413" s="8"/>
      <c r="N1413" s="7">
        <v>3</v>
      </c>
      <c r="O1413" s="7" t="s">
        <v>162</v>
      </c>
      <c r="P1413" s="7">
        <v>1</v>
      </c>
      <c r="Q1413" s="7" t="s">
        <v>2975</v>
      </c>
      <c r="R1413" s="7">
        <v>1250</v>
      </c>
      <c r="S1413" s="7" t="s">
        <v>94</v>
      </c>
      <c r="T1413" s="7" t="s">
        <v>1406</v>
      </c>
      <c r="AE1413" s="7">
        <v>0</v>
      </c>
      <c r="AF1413" s="7">
        <v>0</v>
      </c>
      <c r="AG1413" s="7">
        <v>0</v>
      </c>
      <c r="AH1413" s="7">
        <v>0</v>
      </c>
      <c r="AI1413" s="7">
        <v>0</v>
      </c>
      <c r="AJ1413" s="7">
        <v>0</v>
      </c>
      <c r="AK1413" s="7">
        <v>0</v>
      </c>
      <c r="AL1413" s="7">
        <v>0</v>
      </c>
      <c r="AM1413" s="7">
        <v>0</v>
      </c>
      <c r="AN1413" s="7" t="s">
        <v>83</v>
      </c>
      <c r="AO1413" s="7">
        <v>1</v>
      </c>
      <c r="AP1413" s="7">
        <v>2500</v>
      </c>
      <c r="AQ1413" s="7">
        <v>1250</v>
      </c>
      <c r="AT1413" s="7" t="s">
        <v>206</v>
      </c>
      <c r="AU1413" s="7">
        <v>2062</v>
      </c>
      <c r="AV1413" s="7">
        <v>0</v>
      </c>
      <c r="AW1413" s="7">
        <v>0</v>
      </c>
      <c r="AX1413" s="7">
        <v>1</v>
      </c>
      <c r="AY1413" s="7">
        <v>0</v>
      </c>
    </row>
    <row r="1414" spans="1:51" ht="13.5" customHeight="1" x14ac:dyDescent="0.25">
      <c r="A1414" s="7" t="s">
        <v>2976</v>
      </c>
      <c r="B1414" s="8"/>
      <c r="C1414" s="8"/>
      <c r="D1414" s="7" t="s">
        <v>120</v>
      </c>
      <c r="E1414" s="7" t="s">
        <v>92</v>
      </c>
      <c r="F1414" s="8"/>
      <c r="G1414" s="8"/>
      <c r="H1414" s="8"/>
      <c r="I1414" s="8"/>
      <c r="J1414" s="8"/>
      <c r="K1414" s="8"/>
      <c r="L1414" s="8"/>
      <c r="M1414" s="8"/>
      <c r="N1414" s="7">
        <v>15</v>
      </c>
      <c r="O1414" s="7" t="s">
        <v>162</v>
      </c>
      <c r="P1414" s="7">
        <v>1</v>
      </c>
      <c r="Q1414" s="7" t="s">
        <v>2977</v>
      </c>
      <c r="R1414" s="7">
        <v>27500</v>
      </c>
      <c r="S1414" s="7" t="s">
        <v>94</v>
      </c>
      <c r="T1414" s="7" t="s">
        <v>1406</v>
      </c>
      <c r="AE1414" s="7">
        <v>0</v>
      </c>
      <c r="AF1414" s="7">
        <v>0</v>
      </c>
      <c r="AG1414" s="7">
        <v>0</v>
      </c>
      <c r="AH1414" s="7">
        <v>0</v>
      </c>
      <c r="AI1414" s="7">
        <v>0</v>
      </c>
      <c r="AJ1414" s="7">
        <v>0</v>
      </c>
      <c r="AK1414" s="7">
        <v>0</v>
      </c>
      <c r="AL1414" s="7">
        <v>0</v>
      </c>
      <c r="AM1414" s="7">
        <v>1</v>
      </c>
      <c r="AN1414" s="7" t="s">
        <v>120</v>
      </c>
      <c r="AO1414" s="7">
        <v>1</v>
      </c>
      <c r="AP1414" s="7">
        <v>55000</v>
      </c>
      <c r="AQ1414" s="7">
        <v>27500</v>
      </c>
      <c r="AT1414" s="7" t="s">
        <v>206</v>
      </c>
      <c r="AU1414" s="7">
        <v>2063</v>
      </c>
      <c r="AV1414" s="7">
        <v>0</v>
      </c>
      <c r="AW1414" s="7">
        <v>0</v>
      </c>
      <c r="AX1414" s="7">
        <v>0</v>
      </c>
      <c r="AY1414" s="7">
        <v>0</v>
      </c>
    </row>
    <row r="1415" spans="1:51" ht="13.5" customHeight="1" x14ac:dyDescent="0.25">
      <c r="A1415" s="7" t="s">
        <v>2978</v>
      </c>
      <c r="B1415" s="8"/>
      <c r="C1415" s="8"/>
      <c r="D1415" s="7" t="s">
        <v>91</v>
      </c>
      <c r="E1415" s="7" t="s">
        <v>92</v>
      </c>
      <c r="F1415" s="8"/>
      <c r="G1415" s="8"/>
      <c r="H1415" s="8"/>
      <c r="I1415" s="8"/>
      <c r="J1415" s="8"/>
      <c r="K1415" s="8"/>
      <c r="L1415" s="8"/>
      <c r="M1415" s="8"/>
      <c r="N1415" s="7">
        <v>9</v>
      </c>
      <c r="O1415" s="7" t="s">
        <v>162</v>
      </c>
      <c r="P1415" s="7">
        <v>1</v>
      </c>
      <c r="Q1415" s="7" t="s">
        <v>2979</v>
      </c>
      <c r="R1415" s="7">
        <v>1250</v>
      </c>
      <c r="S1415" s="7" t="s">
        <v>94</v>
      </c>
      <c r="T1415" s="7" t="s">
        <v>1406</v>
      </c>
      <c r="AE1415" s="7">
        <v>0</v>
      </c>
      <c r="AF1415" s="7">
        <v>0</v>
      </c>
      <c r="AG1415" s="7">
        <v>0</v>
      </c>
      <c r="AH1415" s="7">
        <v>0</v>
      </c>
      <c r="AI1415" s="7">
        <v>0</v>
      </c>
      <c r="AJ1415" s="7">
        <v>0</v>
      </c>
      <c r="AK1415" s="7">
        <v>0</v>
      </c>
      <c r="AL1415" s="7">
        <v>0</v>
      </c>
      <c r="AM1415" s="7">
        <v>1</v>
      </c>
      <c r="AN1415" s="7" t="s">
        <v>91</v>
      </c>
      <c r="AO1415" s="7">
        <v>1</v>
      </c>
      <c r="AP1415" s="7">
        <v>2800</v>
      </c>
      <c r="AQ1415" s="7">
        <v>1250</v>
      </c>
      <c r="AT1415" s="7" t="s">
        <v>206</v>
      </c>
      <c r="AU1415" s="7">
        <v>2064</v>
      </c>
      <c r="AV1415" s="7">
        <v>0</v>
      </c>
      <c r="AW1415" s="7">
        <v>0</v>
      </c>
      <c r="AX1415" s="7">
        <v>0</v>
      </c>
      <c r="AY1415" s="7">
        <v>0</v>
      </c>
    </row>
    <row r="1416" spans="1:51" ht="13.5" customHeight="1" x14ac:dyDescent="0.25">
      <c r="A1416" s="7" t="s">
        <v>2980</v>
      </c>
      <c r="B1416" s="8"/>
      <c r="C1416" s="8"/>
      <c r="D1416" s="7" t="s">
        <v>83</v>
      </c>
      <c r="E1416" s="7" t="s">
        <v>116</v>
      </c>
      <c r="F1416" s="7" t="s">
        <v>214</v>
      </c>
      <c r="G1416" s="8"/>
      <c r="H1416" s="8"/>
      <c r="I1416" s="8"/>
      <c r="J1416" s="8"/>
      <c r="K1416" s="8"/>
      <c r="L1416" s="8"/>
      <c r="M1416" s="8"/>
      <c r="N1416" s="7">
        <v>5</v>
      </c>
      <c r="O1416" s="7" t="s">
        <v>162</v>
      </c>
      <c r="P1416" s="7">
        <v>1</v>
      </c>
      <c r="Q1416" s="7" t="s">
        <v>2981</v>
      </c>
      <c r="R1416" s="7">
        <v>1300</v>
      </c>
      <c r="S1416" s="7" t="s">
        <v>94</v>
      </c>
      <c r="T1416" s="7" t="s">
        <v>1406</v>
      </c>
      <c r="AE1416" s="7">
        <v>0</v>
      </c>
      <c r="AF1416" s="7">
        <v>0</v>
      </c>
      <c r="AG1416" s="7">
        <v>1</v>
      </c>
      <c r="AH1416" s="7">
        <v>0</v>
      </c>
      <c r="AI1416" s="7">
        <v>0</v>
      </c>
      <c r="AJ1416" s="7">
        <v>0</v>
      </c>
      <c r="AK1416" s="7">
        <v>0</v>
      </c>
      <c r="AL1416" s="7">
        <v>0</v>
      </c>
      <c r="AM1416" s="7">
        <v>0</v>
      </c>
      <c r="AN1416" s="7" t="s">
        <v>83</v>
      </c>
      <c r="AO1416" s="7">
        <v>1</v>
      </c>
      <c r="AP1416" s="7">
        <v>2600</v>
      </c>
      <c r="AQ1416" s="7">
        <v>1300</v>
      </c>
      <c r="AT1416" s="7" t="s">
        <v>206</v>
      </c>
      <c r="AU1416" s="7">
        <v>2065</v>
      </c>
      <c r="AV1416" s="7">
        <v>0</v>
      </c>
      <c r="AW1416" s="7">
        <v>0</v>
      </c>
      <c r="AX1416" s="7">
        <v>1</v>
      </c>
      <c r="AY1416" s="7">
        <v>0</v>
      </c>
    </row>
    <row r="1417" spans="1:51" ht="13.5" customHeight="1" x14ac:dyDescent="0.25">
      <c r="A1417" s="7" t="s">
        <v>2982</v>
      </c>
      <c r="B1417" s="8"/>
      <c r="C1417" s="8"/>
      <c r="D1417" s="7" t="s">
        <v>83</v>
      </c>
      <c r="E1417" s="7" t="s">
        <v>214</v>
      </c>
      <c r="F1417" s="8"/>
      <c r="G1417" s="8"/>
      <c r="H1417" s="8"/>
      <c r="I1417" s="8"/>
      <c r="J1417" s="8"/>
      <c r="K1417" s="8"/>
      <c r="L1417" s="8"/>
      <c r="M1417" s="8"/>
      <c r="N1417" s="7">
        <v>1</v>
      </c>
      <c r="O1417" s="7" t="s">
        <v>162</v>
      </c>
      <c r="P1417" s="7">
        <v>1</v>
      </c>
      <c r="Q1417" s="7" t="s">
        <v>2713</v>
      </c>
      <c r="R1417" s="7">
        <v>450</v>
      </c>
      <c r="S1417" s="7" t="s">
        <v>94</v>
      </c>
      <c r="T1417" s="7" t="s">
        <v>1406</v>
      </c>
      <c r="AE1417" s="7">
        <v>0</v>
      </c>
      <c r="AF1417" s="7">
        <v>0</v>
      </c>
      <c r="AG1417" s="7">
        <v>0</v>
      </c>
      <c r="AH1417" s="7">
        <v>0</v>
      </c>
      <c r="AI1417" s="7">
        <v>0</v>
      </c>
      <c r="AJ1417" s="7">
        <v>0</v>
      </c>
      <c r="AK1417" s="7">
        <v>0</v>
      </c>
      <c r="AL1417" s="7">
        <v>0</v>
      </c>
      <c r="AM1417" s="7">
        <v>0</v>
      </c>
      <c r="AN1417" s="7" t="s">
        <v>83</v>
      </c>
      <c r="AO1417" s="7">
        <v>1</v>
      </c>
      <c r="AP1417" s="7">
        <v>900</v>
      </c>
      <c r="AQ1417" s="7">
        <v>450</v>
      </c>
      <c r="AT1417" s="7" t="s">
        <v>206</v>
      </c>
      <c r="AU1417" s="7">
        <v>2066</v>
      </c>
      <c r="AV1417" s="7">
        <v>0</v>
      </c>
      <c r="AW1417" s="7">
        <v>0</v>
      </c>
      <c r="AX1417" s="7">
        <v>1</v>
      </c>
      <c r="AY1417" s="7">
        <v>0</v>
      </c>
    </row>
    <row r="1418" spans="1:51" ht="13.5" customHeight="1" x14ac:dyDescent="0.25">
      <c r="A1418" s="7" t="s">
        <v>2983</v>
      </c>
      <c r="B1418" s="8"/>
      <c r="C1418" s="8"/>
      <c r="D1418" s="7" t="s">
        <v>83</v>
      </c>
      <c r="E1418" s="7" t="s">
        <v>116</v>
      </c>
      <c r="F1418" s="8"/>
      <c r="G1418" s="8"/>
      <c r="H1418" s="8"/>
      <c r="I1418" s="8"/>
      <c r="J1418" s="8"/>
      <c r="K1418" s="8"/>
      <c r="L1418" s="8"/>
      <c r="M1418" s="8"/>
      <c r="N1418" s="7">
        <v>5</v>
      </c>
      <c r="O1418" s="7" t="s">
        <v>162</v>
      </c>
      <c r="P1418" s="7">
        <v>1</v>
      </c>
      <c r="Q1418" s="7" t="s">
        <v>2984</v>
      </c>
      <c r="R1418" s="7">
        <v>500</v>
      </c>
      <c r="S1418" s="7" t="s">
        <v>94</v>
      </c>
      <c r="T1418" s="7" t="s">
        <v>1406</v>
      </c>
      <c r="AE1418" s="7">
        <v>0</v>
      </c>
      <c r="AF1418" s="7">
        <v>0</v>
      </c>
      <c r="AG1418" s="7">
        <v>1</v>
      </c>
      <c r="AH1418" s="7">
        <v>0</v>
      </c>
      <c r="AI1418" s="7">
        <v>0</v>
      </c>
      <c r="AJ1418" s="7">
        <v>0</v>
      </c>
      <c r="AK1418" s="7">
        <v>0</v>
      </c>
      <c r="AL1418" s="7">
        <v>0</v>
      </c>
      <c r="AM1418" s="7">
        <v>0</v>
      </c>
      <c r="AN1418" s="7" t="s">
        <v>83</v>
      </c>
      <c r="AO1418" s="7">
        <v>1</v>
      </c>
      <c r="AP1418" s="7">
        <v>1000</v>
      </c>
      <c r="AQ1418" s="7">
        <v>500</v>
      </c>
      <c r="AT1418" s="7" t="s">
        <v>206</v>
      </c>
      <c r="AU1418" s="7">
        <v>2067</v>
      </c>
      <c r="AV1418" s="7">
        <v>0</v>
      </c>
      <c r="AW1418" s="7">
        <v>0</v>
      </c>
      <c r="AX1418" s="7">
        <v>0</v>
      </c>
      <c r="AY1418" s="7">
        <v>0</v>
      </c>
    </row>
    <row r="1419" spans="1:51" ht="13.5" customHeight="1" x14ac:dyDescent="0.25">
      <c r="A1419" s="7" t="s">
        <v>2985</v>
      </c>
      <c r="B1419" s="8"/>
      <c r="C1419" s="8"/>
      <c r="D1419" s="7" t="s">
        <v>83</v>
      </c>
      <c r="E1419" s="7" t="s">
        <v>116</v>
      </c>
      <c r="F1419" s="8"/>
      <c r="G1419" s="8"/>
      <c r="H1419" s="8"/>
      <c r="I1419" s="8"/>
      <c r="J1419" s="8"/>
      <c r="K1419" s="8"/>
      <c r="L1419" s="8"/>
      <c r="M1419" s="8"/>
      <c r="N1419" s="7">
        <v>5</v>
      </c>
      <c r="O1419" s="7" t="s">
        <v>162</v>
      </c>
      <c r="P1419" s="7">
        <v>1</v>
      </c>
      <c r="Q1419" s="7" t="s">
        <v>2984</v>
      </c>
      <c r="R1419" s="7">
        <v>2000</v>
      </c>
      <c r="S1419" s="7" t="s">
        <v>94</v>
      </c>
      <c r="T1419" s="7" t="s">
        <v>1406</v>
      </c>
      <c r="AE1419" s="7">
        <v>0</v>
      </c>
      <c r="AF1419" s="7">
        <v>0</v>
      </c>
      <c r="AG1419" s="7">
        <v>1</v>
      </c>
      <c r="AH1419" s="7">
        <v>0</v>
      </c>
      <c r="AI1419" s="7">
        <v>0</v>
      </c>
      <c r="AJ1419" s="7">
        <v>0</v>
      </c>
      <c r="AK1419" s="7">
        <v>0</v>
      </c>
      <c r="AL1419" s="7">
        <v>0</v>
      </c>
      <c r="AM1419" s="7">
        <v>0</v>
      </c>
      <c r="AN1419" s="7" t="s">
        <v>83</v>
      </c>
      <c r="AO1419" s="7">
        <v>1</v>
      </c>
      <c r="AP1419" s="7">
        <v>4000</v>
      </c>
      <c r="AQ1419" s="7">
        <v>2000</v>
      </c>
      <c r="AT1419" s="7" t="s">
        <v>206</v>
      </c>
      <c r="AU1419" s="7">
        <v>2068</v>
      </c>
      <c r="AV1419" s="7">
        <v>0</v>
      </c>
      <c r="AW1419" s="7">
        <v>0</v>
      </c>
      <c r="AX1419" s="7">
        <v>0</v>
      </c>
      <c r="AY1419" s="7">
        <v>0</v>
      </c>
    </row>
    <row r="1420" spans="1:51" ht="13.5" customHeight="1" x14ac:dyDescent="0.25">
      <c r="A1420" s="7" t="s">
        <v>2986</v>
      </c>
      <c r="B1420" s="8"/>
      <c r="C1420" s="8"/>
      <c r="D1420" s="7" t="s">
        <v>83</v>
      </c>
      <c r="E1420" s="7" t="s">
        <v>116</v>
      </c>
      <c r="F1420" s="8"/>
      <c r="G1420" s="8"/>
      <c r="H1420" s="8"/>
      <c r="I1420" s="8"/>
      <c r="J1420" s="8"/>
      <c r="K1420" s="8"/>
      <c r="L1420" s="8"/>
      <c r="M1420" s="8"/>
      <c r="N1420" s="7">
        <v>5</v>
      </c>
      <c r="O1420" s="7" t="s">
        <v>162</v>
      </c>
      <c r="P1420" s="7">
        <v>1</v>
      </c>
      <c r="Q1420" s="7" t="s">
        <v>2984</v>
      </c>
      <c r="R1420" s="7">
        <v>4500</v>
      </c>
      <c r="S1420" s="7" t="s">
        <v>94</v>
      </c>
      <c r="T1420" s="7" t="s">
        <v>1406</v>
      </c>
      <c r="AE1420" s="7">
        <v>0</v>
      </c>
      <c r="AF1420" s="7">
        <v>0</v>
      </c>
      <c r="AG1420" s="7">
        <v>1</v>
      </c>
      <c r="AH1420" s="7">
        <v>0</v>
      </c>
      <c r="AI1420" s="7">
        <v>0</v>
      </c>
      <c r="AJ1420" s="7">
        <v>0</v>
      </c>
      <c r="AK1420" s="7">
        <v>0</v>
      </c>
      <c r="AL1420" s="7">
        <v>0</v>
      </c>
      <c r="AM1420" s="7">
        <v>0</v>
      </c>
      <c r="AN1420" s="7" t="s">
        <v>83</v>
      </c>
      <c r="AO1420" s="7">
        <v>1</v>
      </c>
      <c r="AP1420" s="7">
        <v>9000</v>
      </c>
      <c r="AQ1420" s="7">
        <v>4500</v>
      </c>
      <c r="AT1420" s="7" t="s">
        <v>206</v>
      </c>
      <c r="AU1420" s="7">
        <v>2069</v>
      </c>
      <c r="AV1420" s="7">
        <v>0</v>
      </c>
      <c r="AW1420" s="7">
        <v>0</v>
      </c>
      <c r="AX1420" s="7">
        <v>0</v>
      </c>
      <c r="AY1420" s="7">
        <v>0</v>
      </c>
    </row>
    <row r="1421" spans="1:51" ht="13.5" customHeight="1" x14ac:dyDescent="0.25">
      <c r="A1421" s="7" t="s">
        <v>2987</v>
      </c>
      <c r="B1421" s="8"/>
      <c r="C1421" s="8"/>
      <c r="D1421" s="7" t="s">
        <v>83</v>
      </c>
      <c r="E1421" s="7" t="s">
        <v>116</v>
      </c>
      <c r="F1421" s="8"/>
      <c r="G1421" s="8"/>
      <c r="H1421" s="8"/>
      <c r="I1421" s="8"/>
      <c r="J1421" s="8"/>
      <c r="K1421" s="8"/>
      <c r="L1421" s="8"/>
      <c r="M1421" s="8"/>
      <c r="N1421" s="7">
        <v>5</v>
      </c>
      <c r="O1421" s="7" t="s">
        <v>162</v>
      </c>
      <c r="P1421" s="7">
        <v>1</v>
      </c>
      <c r="Q1421" s="7" t="s">
        <v>2984</v>
      </c>
      <c r="R1421" s="7">
        <v>8000</v>
      </c>
      <c r="S1421" s="7" t="s">
        <v>94</v>
      </c>
      <c r="T1421" s="7" t="s">
        <v>1406</v>
      </c>
      <c r="AE1421" s="7">
        <v>0</v>
      </c>
      <c r="AF1421" s="7">
        <v>0</v>
      </c>
      <c r="AG1421" s="7">
        <v>1</v>
      </c>
      <c r="AH1421" s="7">
        <v>0</v>
      </c>
      <c r="AI1421" s="7">
        <v>0</v>
      </c>
      <c r="AJ1421" s="7">
        <v>0</v>
      </c>
      <c r="AK1421" s="7">
        <v>0</v>
      </c>
      <c r="AL1421" s="7">
        <v>0</v>
      </c>
      <c r="AM1421" s="7">
        <v>0</v>
      </c>
      <c r="AN1421" s="7" t="s">
        <v>83</v>
      </c>
      <c r="AO1421" s="7">
        <v>1</v>
      </c>
      <c r="AP1421" s="7">
        <v>16000</v>
      </c>
      <c r="AQ1421" s="7">
        <v>8000</v>
      </c>
      <c r="AT1421" s="7" t="s">
        <v>206</v>
      </c>
      <c r="AU1421" s="7">
        <v>2070</v>
      </c>
      <c r="AV1421" s="7">
        <v>0</v>
      </c>
      <c r="AW1421" s="7">
        <v>0</v>
      </c>
      <c r="AX1421" s="7">
        <v>0</v>
      </c>
      <c r="AY1421" s="7">
        <v>0</v>
      </c>
    </row>
    <row r="1422" spans="1:51" ht="13.5" customHeight="1" x14ac:dyDescent="0.25">
      <c r="A1422" s="7" t="s">
        <v>2988</v>
      </c>
      <c r="B1422" s="8"/>
      <c r="C1422" s="8"/>
      <c r="D1422" s="7" t="s">
        <v>83</v>
      </c>
      <c r="E1422" s="7" t="s">
        <v>116</v>
      </c>
      <c r="F1422" s="8"/>
      <c r="G1422" s="8"/>
      <c r="H1422" s="8"/>
      <c r="I1422" s="8"/>
      <c r="J1422" s="8"/>
      <c r="K1422" s="8"/>
      <c r="L1422" s="8"/>
      <c r="M1422" s="8"/>
      <c r="N1422" s="7">
        <v>5</v>
      </c>
      <c r="O1422" s="7" t="s">
        <v>162</v>
      </c>
      <c r="P1422" s="7">
        <v>1</v>
      </c>
      <c r="Q1422" s="7" t="s">
        <v>2984</v>
      </c>
      <c r="R1422" s="7">
        <v>12500</v>
      </c>
      <c r="S1422" s="7" t="s">
        <v>94</v>
      </c>
      <c r="T1422" s="7" t="s">
        <v>1406</v>
      </c>
      <c r="AE1422" s="7">
        <v>0</v>
      </c>
      <c r="AF1422" s="7">
        <v>0</v>
      </c>
      <c r="AG1422" s="7">
        <v>1</v>
      </c>
      <c r="AH1422" s="7">
        <v>0</v>
      </c>
      <c r="AI1422" s="7">
        <v>0</v>
      </c>
      <c r="AJ1422" s="7">
        <v>0</v>
      </c>
      <c r="AK1422" s="7">
        <v>0</v>
      </c>
      <c r="AL1422" s="7">
        <v>0</v>
      </c>
      <c r="AM1422" s="7">
        <v>0</v>
      </c>
      <c r="AN1422" s="7" t="s">
        <v>83</v>
      </c>
      <c r="AO1422" s="7">
        <v>1</v>
      </c>
      <c r="AP1422" s="7">
        <v>25000</v>
      </c>
      <c r="AQ1422" s="7">
        <v>12500</v>
      </c>
      <c r="AT1422" s="7" t="s">
        <v>206</v>
      </c>
      <c r="AU1422" s="7">
        <v>2071</v>
      </c>
      <c r="AV1422" s="7">
        <v>0</v>
      </c>
      <c r="AW1422" s="7">
        <v>0</v>
      </c>
      <c r="AX1422" s="7">
        <v>0</v>
      </c>
      <c r="AY1422" s="7">
        <v>0</v>
      </c>
    </row>
    <row r="1423" spans="1:51" ht="13.5" customHeight="1" x14ac:dyDescent="0.25">
      <c r="A1423" s="7" t="s">
        <v>2989</v>
      </c>
      <c r="B1423" s="8"/>
      <c r="C1423" s="8"/>
      <c r="D1423" s="7" t="s">
        <v>91</v>
      </c>
      <c r="E1423" s="7" t="s">
        <v>92</v>
      </c>
      <c r="F1423" s="8"/>
      <c r="G1423" s="8"/>
      <c r="H1423" s="8"/>
      <c r="I1423" s="8"/>
      <c r="J1423" s="8"/>
      <c r="K1423" s="8"/>
      <c r="L1423" s="8"/>
      <c r="M1423" s="8"/>
      <c r="N1423" s="7">
        <v>7</v>
      </c>
      <c r="O1423" s="7" t="s">
        <v>162</v>
      </c>
      <c r="P1423" s="7">
        <v>1</v>
      </c>
      <c r="Q1423" s="7" t="s">
        <v>2990</v>
      </c>
      <c r="R1423" s="7">
        <v>13000</v>
      </c>
      <c r="S1423" s="7" t="s">
        <v>94</v>
      </c>
      <c r="T1423" s="7" t="s">
        <v>1406</v>
      </c>
      <c r="AE1423" s="7">
        <v>0</v>
      </c>
      <c r="AF1423" s="7">
        <v>0</v>
      </c>
      <c r="AG1423" s="7">
        <v>0</v>
      </c>
      <c r="AH1423" s="7">
        <v>0</v>
      </c>
      <c r="AI1423" s="7">
        <v>0</v>
      </c>
      <c r="AJ1423" s="7">
        <v>0</v>
      </c>
      <c r="AK1423" s="7">
        <v>0</v>
      </c>
      <c r="AL1423" s="7">
        <v>0</v>
      </c>
      <c r="AM1423" s="7">
        <v>1</v>
      </c>
      <c r="AN1423" s="7" t="s">
        <v>91</v>
      </c>
      <c r="AO1423" s="7">
        <v>1</v>
      </c>
      <c r="AP1423" s="7">
        <v>26000</v>
      </c>
      <c r="AQ1423" s="7">
        <v>13000</v>
      </c>
      <c r="AT1423" s="7" t="s">
        <v>206</v>
      </c>
      <c r="AU1423" s="7">
        <v>2072</v>
      </c>
      <c r="AV1423" s="7">
        <v>0</v>
      </c>
      <c r="AW1423" s="7">
        <v>0</v>
      </c>
      <c r="AX1423" s="7">
        <v>0</v>
      </c>
      <c r="AY1423" s="7">
        <v>0</v>
      </c>
    </row>
    <row r="1424" spans="1:51" ht="13.5" customHeight="1" x14ac:dyDescent="0.25">
      <c r="A1424" s="7" t="s">
        <v>2991</v>
      </c>
      <c r="B1424" s="8"/>
      <c r="C1424" s="8"/>
      <c r="D1424" s="7" t="s">
        <v>91</v>
      </c>
      <c r="E1424" s="7" t="s">
        <v>129</v>
      </c>
      <c r="F1424" s="8"/>
      <c r="G1424" s="8"/>
      <c r="H1424" s="8"/>
      <c r="I1424" s="8"/>
      <c r="J1424" s="8"/>
      <c r="K1424" s="8"/>
      <c r="L1424" s="8"/>
      <c r="M1424" s="8"/>
      <c r="N1424" s="7">
        <v>7</v>
      </c>
      <c r="O1424" s="7" t="s">
        <v>162</v>
      </c>
      <c r="P1424" s="7">
        <v>1</v>
      </c>
      <c r="Q1424" s="7" t="s">
        <v>2992</v>
      </c>
      <c r="R1424" s="7">
        <v>10000</v>
      </c>
      <c r="S1424" s="7" t="s">
        <v>94</v>
      </c>
      <c r="T1424" s="7" t="s">
        <v>1406</v>
      </c>
      <c r="AE1424" s="7">
        <v>0</v>
      </c>
      <c r="AF1424" s="7">
        <v>0</v>
      </c>
      <c r="AG1424" s="7">
        <v>0</v>
      </c>
      <c r="AH1424" s="7">
        <v>0</v>
      </c>
      <c r="AI1424" s="7">
        <v>0</v>
      </c>
      <c r="AJ1424" s="7">
        <v>1</v>
      </c>
      <c r="AK1424" s="7">
        <v>0</v>
      </c>
      <c r="AL1424" s="7">
        <v>0</v>
      </c>
      <c r="AM1424" s="7">
        <v>0</v>
      </c>
      <c r="AN1424" s="7" t="s">
        <v>91</v>
      </c>
      <c r="AO1424" s="7">
        <v>1</v>
      </c>
      <c r="AP1424" s="7">
        <v>20000</v>
      </c>
      <c r="AQ1424" s="7">
        <v>10000</v>
      </c>
      <c r="AT1424" s="7" t="s">
        <v>206</v>
      </c>
      <c r="AU1424" s="7">
        <v>2073</v>
      </c>
      <c r="AV1424" s="7">
        <v>0</v>
      </c>
      <c r="AW1424" s="7">
        <v>0</v>
      </c>
      <c r="AX1424" s="7">
        <v>0</v>
      </c>
      <c r="AY1424" s="7">
        <v>0</v>
      </c>
    </row>
    <row r="1425" spans="1:51" ht="13.5" customHeight="1" x14ac:dyDescent="0.25">
      <c r="A1425" s="7" t="s">
        <v>2993</v>
      </c>
      <c r="B1425" s="8"/>
      <c r="C1425" s="8"/>
      <c r="D1425" s="7" t="s">
        <v>83</v>
      </c>
      <c r="E1425" s="7" t="s">
        <v>214</v>
      </c>
      <c r="F1425" s="8"/>
      <c r="G1425" s="8"/>
      <c r="H1425" s="8"/>
      <c r="I1425" s="8"/>
      <c r="J1425" s="8"/>
      <c r="K1425" s="8"/>
      <c r="L1425" s="8"/>
      <c r="M1425" s="8"/>
      <c r="N1425" s="7">
        <v>3</v>
      </c>
      <c r="O1425" s="7" t="s">
        <v>162</v>
      </c>
      <c r="P1425" s="7">
        <v>1</v>
      </c>
      <c r="Q1425" s="7" t="s">
        <v>2994</v>
      </c>
      <c r="R1425" s="7">
        <v>5000</v>
      </c>
      <c r="S1425" s="7" t="s">
        <v>94</v>
      </c>
      <c r="T1425" s="7" t="s">
        <v>1406</v>
      </c>
      <c r="AE1425" s="7">
        <v>0</v>
      </c>
      <c r="AF1425" s="7">
        <v>0</v>
      </c>
      <c r="AG1425" s="7">
        <v>0</v>
      </c>
      <c r="AH1425" s="7">
        <v>0</v>
      </c>
      <c r="AI1425" s="7">
        <v>0</v>
      </c>
      <c r="AJ1425" s="7">
        <v>0</v>
      </c>
      <c r="AK1425" s="7">
        <v>0</v>
      </c>
      <c r="AL1425" s="7">
        <v>0</v>
      </c>
      <c r="AM1425" s="7">
        <v>0</v>
      </c>
      <c r="AN1425" s="7" t="s">
        <v>83</v>
      </c>
      <c r="AO1425" s="7">
        <v>1</v>
      </c>
      <c r="AP1425" s="7">
        <v>10000</v>
      </c>
      <c r="AQ1425" s="7">
        <v>5000</v>
      </c>
      <c r="AT1425" s="7" t="s">
        <v>206</v>
      </c>
      <c r="AU1425" s="7">
        <v>2074</v>
      </c>
      <c r="AV1425" s="7">
        <v>0</v>
      </c>
      <c r="AW1425" s="7">
        <v>0</v>
      </c>
      <c r="AX1425" s="7">
        <v>1</v>
      </c>
      <c r="AY1425" s="7">
        <v>0</v>
      </c>
    </row>
    <row r="1426" spans="1:51" ht="13.5" customHeight="1" x14ac:dyDescent="0.25">
      <c r="A1426" s="7" t="s">
        <v>2995</v>
      </c>
      <c r="B1426" s="7">
        <v>2500</v>
      </c>
      <c r="C1426" s="7" t="s">
        <v>2996</v>
      </c>
      <c r="D1426" s="10" t="s">
        <v>83</v>
      </c>
      <c r="E1426" s="11"/>
      <c r="F1426" s="11"/>
      <c r="G1426" s="11"/>
      <c r="H1426" s="11"/>
      <c r="I1426" s="11"/>
      <c r="J1426" s="11"/>
      <c r="K1426" s="11"/>
      <c r="L1426" s="11"/>
      <c r="M1426" s="8"/>
      <c r="N1426" s="7">
        <v>1</v>
      </c>
      <c r="O1426" s="7" t="s">
        <v>162</v>
      </c>
      <c r="P1426" s="7">
        <v>1</v>
      </c>
      <c r="Q1426" s="7" t="s">
        <v>2997</v>
      </c>
      <c r="R1426" s="7">
        <v>1125</v>
      </c>
      <c r="S1426" s="7" t="s">
        <v>94</v>
      </c>
      <c r="T1426" s="7" t="s">
        <v>1406</v>
      </c>
      <c r="AE1426" s="7">
        <v>0</v>
      </c>
      <c r="AF1426" s="7">
        <v>0</v>
      </c>
      <c r="AG1426" s="7">
        <v>0</v>
      </c>
      <c r="AH1426" s="7">
        <v>0</v>
      </c>
      <c r="AI1426" s="7">
        <v>0</v>
      </c>
      <c r="AJ1426" s="7">
        <v>0</v>
      </c>
      <c r="AK1426" s="7">
        <v>0</v>
      </c>
      <c r="AL1426" s="7">
        <v>0</v>
      </c>
      <c r="AM1426" s="7">
        <v>0</v>
      </c>
      <c r="AN1426" s="7" t="s">
        <v>83</v>
      </c>
      <c r="AO1426" s="7">
        <v>1</v>
      </c>
      <c r="AP1426" s="7">
        <v>2500</v>
      </c>
      <c r="AQ1426" s="7">
        <v>1125</v>
      </c>
      <c r="AT1426" s="7" t="s">
        <v>206</v>
      </c>
      <c r="AU1426" s="7">
        <v>2075</v>
      </c>
      <c r="AV1426" s="7">
        <v>0</v>
      </c>
      <c r="AW1426" s="7">
        <v>0</v>
      </c>
      <c r="AX1426" s="7">
        <v>0</v>
      </c>
      <c r="AY1426" s="7">
        <v>0</v>
      </c>
    </row>
    <row r="1427" spans="1:51" ht="13.5" customHeight="1" x14ac:dyDescent="0.25">
      <c r="A1427" s="7" t="s">
        <v>2998</v>
      </c>
      <c r="B1427" s="8"/>
      <c r="C1427" s="8"/>
      <c r="D1427" s="7" t="s">
        <v>91</v>
      </c>
      <c r="E1427" s="7" t="s">
        <v>92</v>
      </c>
      <c r="F1427" s="8"/>
      <c r="G1427" s="8"/>
      <c r="H1427" s="8"/>
      <c r="I1427" s="8"/>
      <c r="J1427" s="8"/>
      <c r="K1427" s="8"/>
      <c r="L1427" s="8"/>
      <c r="M1427" s="8"/>
      <c r="N1427" s="7">
        <v>9</v>
      </c>
      <c r="O1427" s="7" t="s">
        <v>162</v>
      </c>
      <c r="P1427" s="7">
        <v>1</v>
      </c>
      <c r="Q1427" s="7" t="s">
        <v>2999</v>
      </c>
      <c r="R1427" s="7">
        <v>3600</v>
      </c>
      <c r="S1427" s="7" t="s">
        <v>94</v>
      </c>
      <c r="T1427" s="7" t="s">
        <v>1406</v>
      </c>
      <c r="AE1427" s="7">
        <v>0</v>
      </c>
      <c r="AF1427" s="7">
        <v>0</v>
      </c>
      <c r="AG1427" s="7">
        <v>0</v>
      </c>
      <c r="AH1427" s="7">
        <v>0</v>
      </c>
      <c r="AI1427" s="7">
        <v>0</v>
      </c>
      <c r="AJ1427" s="7">
        <v>0</v>
      </c>
      <c r="AK1427" s="7">
        <v>0</v>
      </c>
      <c r="AL1427" s="7">
        <v>0</v>
      </c>
      <c r="AM1427" s="7">
        <v>1</v>
      </c>
      <c r="AN1427" s="7" t="s">
        <v>91</v>
      </c>
      <c r="AO1427" s="7">
        <v>1</v>
      </c>
      <c r="AP1427" s="7">
        <v>7200</v>
      </c>
      <c r="AQ1427" s="7">
        <v>3600</v>
      </c>
      <c r="AT1427" s="7" t="s">
        <v>206</v>
      </c>
      <c r="AU1427" s="7">
        <v>2076</v>
      </c>
      <c r="AV1427" s="7">
        <v>0</v>
      </c>
      <c r="AW1427" s="7">
        <v>0</v>
      </c>
      <c r="AX1427" s="7">
        <v>0</v>
      </c>
      <c r="AY1427" s="7">
        <v>0</v>
      </c>
    </row>
    <row r="1428" spans="1:51" ht="13.5" customHeight="1" x14ac:dyDescent="0.25">
      <c r="A1428" s="7" t="s">
        <v>3000</v>
      </c>
      <c r="B1428" s="8"/>
      <c r="C1428" s="8"/>
      <c r="D1428" s="7" t="s">
        <v>83</v>
      </c>
      <c r="E1428" s="7" t="s">
        <v>92</v>
      </c>
      <c r="F1428" s="8"/>
      <c r="G1428" s="8"/>
      <c r="H1428" s="8"/>
      <c r="I1428" s="8"/>
      <c r="J1428" s="8"/>
      <c r="K1428" s="8"/>
      <c r="L1428" s="8"/>
      <c r="M1428" s="8"/>
      <c r="N1428" s="7">
        <v>5</v>
      </c>
      <c r="O1428" s="7" t="s">
        <v>162</v>
      </c>
      <c r="P1428" s="7">
        <v>1</v>
      </c>
      <c r="Q1428" s="7" t="s">
        <v>2362</v>
      </c>
      <c r="R1428" s="7">
        <v>3000</v>
      </c>
      <c r="S1428" s="7" t="s">
        <v>94</v>
      </c>
      <c r="T1428" s="7" t="s">
        <v>1406</v>
      </c>
      <c r="AE1428" s="7">
        <v>0</v>
      </c>
      <c r="AF1428" s="7">
        <v>0</v>
      </c>
      <c r="AG1428" s="7">
        <v>0</v>
      </c>
      <c r="AH1428" s="7">
        <v>0</v>
      </c>
      <c r="AI1428" s="7">
        <v>0</v>
      </c>
      <c r="AJ1428" s="7">
        <v>0</v>
      </c>
      <c r="AK1428" s="7">
        <v>0</v>
      </c>
      <c r="AL1428" s="7">
        <v>0</v>
      </c>
      <c r="AM1428" s="7">
        <v>1</v>
      </c>
      <c r="AN1428" s="7" t="s">
        <v>83</v>
      </c>
      <c r="AO1428" s="7">
        <v>1</v>
      </c>
      <c r="AP1428" s="7">
        <v>6000</v>
      </c>
      <c r="AQ1428" s="7">
        <v>3000</v>
      </c>
      <c r="AT1428" s="7" t="s">
        <v>206</v>
      </c>
      <c r="AU1428" s="7">
        <v>2077</v>
      </c>
      <c r="AV1428" s="7">
        <v>0</v>
      </c>
      <c r="AW1428" s="7">
        <v>0</v>
      </c>
      <c r="AX1428" s="7">
        <v>0</v>
      </c>
      <c r="AY1428" s="7">
        <v>0</v>
      </c>
    </row>
    <row r="1429" spans="1:51" ht="13.5" customHeight="1" x14ac:dyDescent="0.25">
      <c r="A1429" s="7" t="s">
        <v>3001</v>
      </c>
      <c r="B1429" s="8"/>
      <c r="C1429" s="8"/>
      <c r="D1429" s="7" t="s">
        <v>91</v>
      </c>
      <c r="E1429" s="7" t="s">
        <v>92</v>
      </c>
      <c r="F1429" s="8"/>
      <c r="G1429" s="8"/>
      <c r="H1429" s="8"/>
      <c r="I1429" s="8"/>
      <c r="J1429" s="8"/>
      <c r="K1429" s="8"/>
      <c r="L1429" s="8"/>
      <c r="M1429" s="8"/>
      <c r="N1429" s="7">
        <v>7</v>
      </c>
      <c r="O1429" s="7" t="s">
        <v>162</v>
      </c>
      <c r="P1429" s="7">
        <v>1</v>
      </c>
      <c r="Q1429" s="7" t="s">
        <v>3002</v>
      </c>
      <c r="R1429" s="7">
        <v>5000</v>
      </c>
      <c r="S1429" s="7" t="s">
        <v>94</v>
      </c>
      <c r="T1429" s="7" t="s">
        <v>1406</v>
      </c>
      <c r="AE1429" s="7">
        <v>0</v>
      </c>
      <c r="AF1429" s="7">
        <v>0</v>
      </c>
      <c r="AG1429" s="7">
        <v>0</v>
      </c>
      <c r="AH1429" s="7">
        <v>0</v>
      </c>
      <c r="AI1429" s="7">
        <v>0</v>
      </c>
      <c r="AJ1429" s="7">
        <v>0</v>
      </c>
      <c r="AK1429" s="7">
        <v>0</v>
      </c>
      <c r="AL1429" s="7">
        <v>0</v>
      </c>
      <c r="AM1429" s="7">
        <v>1</v>
      </c>
      <c r="AN1429" s="7" t="s">
        <v>91</v>
      </c>
      <c r="AO1429" s="7">
        <v>1</v>
      </c>
      <c r="AP1429" s="7">
        <v>10000</v>
      </c>
      <c r="AQ1429" s="7">
        <v>5000</v>
      </c>
      <c r="AT1429" s="7" t="s">
        <v>206</v>
      </c>
      <c r="AU1429" s="7">
        <v>2078</v>
      </c>
      <c r="AV1429" s="7">
        <v>0</v>
      </c>
      <c r="AW1429" s="7">
        <v>0</v>
      </c>
      <c r="AX1429" s="7">
        <v>0</v>
      </c>
      <c r="AY1429" s="7">
        <v>0</v>
      </c>
    </row>
    <row r="1430" spans="1:51" ht="13.5" customHeight="1" x14ac:dyDescent="0.25">
      <c r="A1430" s="7" t="s">
        <v>3003</v>
      </c>
      <c r="B1430" s="8"/>
      <c r="C1430" s="8"/>
      <c r="D1430" s="7" t="s">
        <v>83</v>
      </c>
      <c r="E1430" s="7" t="s">
        <v>116</v>
      </c>
      <c r="F1430" s="7" t="s">
        <v>84</v>
      </c>
      <c r="G1430" s="8"/>
      <c r="H1430" s="8"/>
      <c r="I1430" s="8"/>
      <c r="J1430" s="8"/>
      <c r="K1430" s="8"/>
      <c r="L1430" s="8"/>
      <c r="M1430" s="8"/>
      <c r="N1430" s="7">
        <v>5</v>
      </c>
      <c r="O1430" s="7" t="s">
        <v>162</v>
      </c>
      <c r="P1430" s="7">
        <v>1</v>
      </c>
      <c r="Q1430" s="7" t="s">
        <v>987</v>
      </c>
      <c r="R1430" s="7">
        <v>7800</v>
      </c>
      <c r="S1430" s="7" t="s">
        <v>94</v>
      </c>
      <c r="T1430" s="7" t="s">
        <v>1406</v>
      </c>
      <c r="AE1430" s="7">
        <v>0</v>
      </c>
      <c r="AF1430" s="7">
        <v>0</v>
      </c>
      <c r="AG1430" s="7">
        <v>1</v>
      </c>
      <c r="AH1430" s="7">
        <v>0</v>
      </c>
      <c r="AI1430" s="7">
        <v>0</v>
      </c>
      <c r="AJ1430" s="7">
        <v>0</v>
      </c>
      <c r="AK1430" s="7">
        <v>0</v>
      </c>
      <c r="AL1430" s="7">
        <v>1</v>
      </c>
      <c r="AM1430" s="7">
        <v>0</v>
      </c>
      <c r="AN1430" s="7" t="s">
        <v>83</v>
      </c>
      <c r="AO1430" s="7">
        <v>1</v>
      </c>
      <c r="AP1430" s="7">
        <v>15600</v>
      </c>
      <c r="AQ1430" s="7">
        <v>7800</v>
      </c>
      <c r="AT1430" s="7" t="s">
        <v>206</v>
      </c>
      <c r="AU1430" s="7">
        <v>2079</v>
      </c>
      <c r="AV1430" s="7">
        <v>0</v>
      </c>
      <c r="AW1430" s="7">
        <v>0</v>
      </c>
      <c r="AX1430" s="7">
        <v>0</v>
      </c>
      <c r="AY1430" s="7">
        <v>0</v>
      </c>
    </row>
    <row r="1431" spans="1:51" ht="13.5" customHeight="1" x14ac:dyDescent="0.25">
      <c r="A1431" s="7" t="s">
        <v>3004</v>
      </c>
      <c r="B1431" s="8"/>
      <c r="C1431" s="8"/>
      <c r="D1431" s="7" t="s">
        <v>83</v>
      </c>
      <c r="E1431" s="7" t="s">
        <v>116</v>
      </c>
      <c r="F1431" s="8"/>
      <c r="G1431" s="8"/>
      <c r="H1431" s="8"/>
      <c r="I1431" s="8"/>
      <c r="J1431" s="8"/>
      <c r="K1431" s="8"/>
      <c r="L1431" s="8"/>
      <c r="M1431" s="8"/>
      <c r="N1431" s="7">
        <v>1</v>
      </c>
      <c r="O1431" s="7" t="s">
        <v>162</v>
      </c>
      <c r="P1431" s="7">
        <v>4</v>
      </c>
      <c r="Q1431" s="7" t="s">
        <v>3005</v>
      </c>
      <c r="R1431" s="7">
        <v>900</v>
      </c>
      <c r="S1431" s="7" t="s">
        <v>94</v>
      </c>
      <c r="T1431" s="7" t="s">
        <v>1406</v>
      </c>
      <c r="AE1431" s="7">
        <v>0</v>
      </c>
      <c r="AF1431" s="7">
        <v>0</v>
      </c>
      <c r="AG1431" s="7">
        <v>1</v>
      </c>
      <c r="AH1431" s="7">
        <v>0</v>
      </c>
      <c r="AI1431" s="7">
        <v>0</v>
      </c>
      <c r="AJ1431" s="7">
        <v>0</v>
      </c>
      <c r="AK1431" s="7">
        <v>0</v>
      </c>
      <c r="AL1431" s="7">
        <v>0</v>
      </c>
      <c r="AM1431" s="7">
        <v>0</v>
      </c>
      <c r="AN1431" s="7" t="s">
        <v>83</v>
      </c>
      <c r="AO1431" s="7">
        <v>4</v>
      </c>
      <c r="AP1431" s="7">
        <v>1800</v>
      </c>
      <c r="AQ1431" s="7">
        <v>900</v>
      </c>
      <c r="AT1431" s="7" t="s">
        <v>206</v>
      </c>
      <c r="AU1431" s="7">
        <v>2080</v>
      </c>
      <c r="AV1431" s="7">
        <v>0</v>
      </c>
      <c r="AW1431" s="7">
        <v>0</v>
      </c>
      <c r="AX1431" s="7">
        <v>0</v>
      </c>
      <c r="AY1431" s="7">
        <v>0</v>
      </c>
    </row>
    <row r="1432" spans="1:51" ht="13.5" customHeight="1" x14ac:dyDescent="0.25">
      <c r="A1432" s="7" t="s">
        <v>3006</v>
      </c>
      <c r="B1432" s="8"/>
      <c r="C1432" s="8"/>
      <c r="D1432" s="7" t="s">
        <v>91</v>
      </c>
      <c r="E1432" s="7" t="s">
        <v>84</v>
      </c>
      <c r="F1432" s="8"/>
      <c r="G1432" s="8"/>
      <c r="H1432" s="8"/>
      <c r="I1432" s="8"/>
      <c r="J1432" s="8"/>
      <c r="K1432" s="8"/>
      <c r="L1432" s="8"/>
      <c r="M1432" s="8"/>
      <c r="N1432" s="7">
        <v>7</v>
      </c>
      <c r="O1432" s="7" t="s">
        <v>162</v>
      </c>
      <c r="P1432" s="7">
        <v>8</v>
      </c>
      <c r="Q1432" s="7" t="s">
        <v>3007</v>
      </c>
      <c r="R1432" s="7">
        <v>7175</v>
      </c>
      <c r="S1432" s="7" t="s">
        <v>94</v>
      </c>
      <c r="T1432" s="7" t="s">
        <v>1406</v>
      </c>
      <c r="AE1432" s="7">
        <v>0</v>
      </c>
      <c r="AF1432" s="7">
        <v>0</v>
      </c>
      <c r="AG1432" s="7">
        <v>0</v>
      </c>
      <c r="AH1432" s="7">
        <v>0</v>
      </c>
      <c r="AI1432" s="7">
        <v>0</v>
      </c>
      <c r="AJ1432" s="7">
        <v>0</v>
      </c>
      <c r="AK1432" s="7">
        <v>0</v>
      </c>
      <c r="AL1432" s="7">
        <v>1</v>
      </c>
      <c r="AM1432" s="7">
        <v>0</v>
      </c>
      <c r="AN1432" s="7" t="s">
        <v>91</v>
      </c>
      <c r="AO1432" s="7">
        <v>8</v>
      </c>
      <c r="AP1432" s="7">
        <v>14350</v>
      </c>
      <c r="AQ1432" s="7">
        <v>7175</v>
      </c>
      <c r="AT1432" s="7" t="s">
        <v>206</v>
      </c>
      <c r="AU1432" s="7">
        <v>2081</v>
      </c>
      <c r="AV1432" s="7">
        <v>0</v>
      </c>
      <c r="AW1432" s="7">
        <v>0</v>
      </c>
      <c r="AX1432" s="7">
        <v>0</v>
      </c>
      <c r="AY1432" s="7">
        <v>0</v>
      </c>
    </row>
    <row r="1433" spans="1:51" ht="13.5" customHeight="1" x14ac:dyDescent="0.25">
      <c r="A1433" s="7" t="s">
        <v>3008</v>
      </c>
      <c r="B1433" s="8"/>
      <c r="C1433" s="8"/>
      <c r="D1433" s="7" t="s">
        <v>91</v>
      </c>
      <c r="E1433" s="7" t="s">
        <v>92</v>
      </c>
      <c r="F1433" s="8"/>
      <c r="G1433" s="8"/>
      <c r="H1433" s="8"/>
      <c r="I1433" s="8"/>
      <c r="J1433" s="8"/>
      <c r="K1433" s="8"/>
      <c r="L1433" s="8"/>
      <c r="M1433" s="8"/>
      <c r="N1433" s="7">
        <v>7</v>
      </c>
      <c r="O1433" s="7" t="s">
        <v>162</v>
      </c>
      <c r="P1433" s="7">
        <v>1</v>
      </c>
      <c r="Q1433" s="7" t="s">
        <v>3009</v>
      </c>
      <c r="R1433" s="7">
        <v>3500</v>
      </c>
      <c r="S1433" s="7" t="s">
        <v>94</v>
      </c>
      <c r="T1433" s="7" t="s">
        <v>1406</v>
      </c>
      <c r="AE1433" s="7">
        <v>0</v>
      </c>
      <c r="AF1433" s="7">
        <v>0</v>
      </c>
      <c r="AG1433" s="7">
        <v>0</v>
      </c>
      <c r="AH1433" s="7">
        <v>0</v>
      </c>
      <c r="AI1433" s="7">
        <v>0</v>
      </c>
      <c r="AJ1433" s="7">
        <v>0</v>
      </c>
      <c r="AK1433" s="7">
        <v>0</v>
      </c>
      <c r="AL1433" s="7">
        <v>0</v>
      </c>
      <c r="AM1433" s="7">
        <v>1</v>
      </c>
      <c r="AN1433" s="7" t="s">
        <v>91</v>
      </c>
      <c r="AO1433" s="7">
        <v>1</v>
      </c>
      <c r="AP1433" s="7">
        <v>7000</v>
      </c>
      <c r="AQ1433" s="7">
        <v>3500</v>
      </c>
      <c r="AT1433" s="7" t="s">
        <v>206</v>
      </c>
      <c r="AU1433" s="7">
        <v>2082</v>
      </c>
      <c r="AV1433" s="7">
        <v>0</v>
      </c>
      <c r="AW1433" s="7">
        <v>0</v>
      </c>
      <c r="AX1433" s="7">
        <v>0</v>
      </c>
      <c r="AY1433" s="7">
        <v>0</v>
      </c>
    </row>
    <row r="1434" spans="1:51" ht="13.5" customHeight="1" x14ac:dyDescent="0.25">
      <c r="A1434" s="7" t="s">
        <v>3010</v>
      </c>
      <c r="B1434" s="8"/>
      <c r="C1434" s="8"/>
      <c r="D1434" s="7" t="s">
        <v>91</v>
      </c>
      <c r="E1434" s="7" t="s">
        <v>116</v>
      </c>
      <c r="F1434" s="8"/>
      <c r="G1434" s="8"/>
      <c r="H1434" s="8"/>
      <c r="I1434" s="8"/>
      <c r="J1434" s="8"/>
      <c r="K1434" s="8"/>
      <c r="L1434" s="8"/>
      <c r="M1434" s="8"/>
      <c r="N1434" s="7">
        <v>6</v>
      </c>
      <c r="O1434" s="7" t="s">
        <v>162</v>
      </c>
      <c r="P1434" s="7">
        <v>1</v>
      </c>
      <c r="Q1434" s="7" t="s">
        <v>3011</v>
      </c>
      <c r="R1434" s="7">
        <v>7000</v>
      </c>
      <c r="S1434" s="7" t="s">
        <v>94</v>
      </c>
      <c r="T1434" s="7" t="s">
        <v>1406</v>
      </c>
      <c r="AE1434" s="7">
        <v>0</v>
      </c>
      <c r="AF1434" s="7">
        <v>0</v>
      </c>
      <c r="AG1434" s="7">
        <v>1</v>
      </c>
      <c r="AH1434" s="7">
        <v>0</v>
      </c>
      <c r="AI1434" s="7">
        <v>0</v>
      </c>
      <c r="AJ1434" s="7">
        <v>0</v>
      </c>
      <c r="AK1434" s="7">
        <v>0</v>
      </c>
      <c r="AL1434" s="7">
        <v>0</v>
      </c>
      <c r="AM1434" s="7">
        <v>0</v>
      </c>
      <c r="AN1434" s="7" t="s">
        <v>91</v>
      </c>
      <c r="AO1434" s="7">
        <v>1</v>
      </c>
      <c r="AP1434" s="7">
        <v>14000</v>
      </c>
      <c r="AQ1434" s="7">
        <v>7000</v>
      </c>
      <c r="AT1434" s="7" t="s">
        <v>206</v>
      </c>
      <c r="AU1434" s="7">
        <v>2083</v>
      </c>
      <c r="AV1434" s="7">
        <v>0</v>
      </c>
      <c r="AW1434" s="7">
        <v>0</v>
      </c>
      <c r="AX1434" s="7">
        <v>0</v>
      </c>
      <c r="AY1434" s="7">
        <v>0</v>
      </c>
    </row>
    <row r="1435" spans="1:51" ht="13.5" customHeight="1" x14ac:dyDescent="0.25">
      <c r="A1435" s="7" t="s">
        <v>3012</v>
      </c>
      <c r="B1435" s="8"/>
      <c r="C1435" s="8"/>
      <c r="D1435" s="7" t="s">
        <v>83</v>
      </c>
      <c r="E1435" s="7" t="s">
        <v>92</v>
      </c>
      <c r="F1435" s="8"/>
      <c r="G1435" s="8"/>
      <c r="H1435" s="8"/>
      <c r="I1435" s="8"/>
      <c r="J1435" s="8"/>
      <c r="K1435" s="8"/>
      <c r="L1435" s="8"/>
      <c r="M1435" s="8"/>
      <c r="N1435" s="7">
        <v>5</v>
      </c>
      <c r="O1435" s="7" t="s">
        <v>162</v>
      </c>
      <c r="P1435" s="7">
        <v>1</v>
      </c>
      <c r="Q1435" s="7" t="s">
        <v>3013</v>
      </c>
      <c r="R1435" s="7">
        <v>16250</v>
      </c>
      <c r="S1435" s="7" t="s">
        <v>94</v>
      </c>
      <c r="T1435" s="7" t="s">
        <v>1406</v>
      </c>
      <c r="AE1435" s="7">
        <v>0</v>
      </c>
      <c r="AF1435" s="7">
        <v>0</v>
      </c>
      <c r="AG1435" s="7">
        <v>0</v>
      </c>
      <c r="AH1435" s="7">
        <v>0</v>
      </c>
      <c r="AI1435" s="7">
        <v>0</v>
      </c>
      <c r="AJ1435" s="7">
        <v>0</v>
      </c>
      <c r="AK1435" s="7">
        <v>0</v>
      </c>
      <c r="AL1435" s="7">
        <v>0</v>
      </c>
      <c r="AM1435" s="7">
        <v>1</v>
      </c>
      <c r="AN1435" s="7" t="s">
        <v>83</v>
      </c>
      <c r="AO1435" s="7">
        <v>1</v>
      </c>
      <c r="AP1435" s="7">
        <v>32500</v>
      </c>
      <c r="AQ1435" s="7">
        <v>16250</v>
      </c>
      <c r="AT1435" s="7" t="s">
        <v>206</v>
      </c>
      <c r="AU1435" s="7">
        <v>2084</v>
      </c>
      <c r="AV1435" s="7">
        <v>0</v>
      </c>
      <c r="AW1435" s="7">
        <v>0</v>
      </c>
      <c r="AX1435" s="7">
        <v>0</v>
      </c>
      <c r="AY1435" s="7">
        <v>0</v>
      </c>
    </row>
    <row r="1436" spans="1:51" ht="13.5" customHeight="1" x14ac:dyDescent="0.25">
      <c r="A1436" s="7" t="s">
        <v>3014</v>
      </c>
      <c r="B1436" s="8"/>
      <c r="C1436" s="8"/>
      <c r="D1436" s="7" t="s">
        <v>83</v>
      </c>
      <c r="E1436" s="7" t="s">
        <v>92</v>
      </c>
      <c r="F1436" s="8"/>
      <c r="G1436" s="8"/>
      <c r="H1436" s="8"/>
      <c r="I1436" s="8"/>
      <c r="J1436" s="8"/>
      <c r="K1436" s="8"/>
      <c r="L1436" s="8"/>
      <c r="M1436" s="8"/>
      <c r="N1436" s="7">
        <v>5</v>
      </c>
      <c r="O1436" s="7" t="s">
        <v>162</v>
      </c>
      <c r="P1436" s="7">
        <v>1</v>
      </c>
      <c r="Q1436" s="7" t="s">
        <v>2362</v>
      </c>
      <c r="R1436" s="7">
        <v>3750</v>
      </c>
      <c r="S1436" s="7" t="s">
        <v>94</v>
      </c>
      <c r="T1436" s="7" t="s">
        <v>1406</v>
      </c>
      <c r="AE1436" s="7">
        <v>0</v>
      </c>
      <c r="AF1436" s="7">
        <v>0</v>
      </c>
      <c r="AG1436" s="7">
        <v>0</v>
      </c>
      <c r="AH1436" s="7">
        <v>0</v>
      </c>
      <c r="AI1436" s="7">
        <v>0</v>
      </c>
      <c r="AJ1436" s="7">
        <v>0</v>
      </c>
      <c r="AK1436" s="7">
        <v>0</v>
      </c>
      <c r="AL1436" s="7">
        <v>0</v>
      </c>
      <c r="AM1436" s="7">
        <v>1</v>
      </c>
      <c r="AN1436" s="7" t="s">
        <v>83</v>
      </c>
      <c r="AO1436" s="7">
        <v>1</v>
      </c>
      <c r="AP1436" s="7">
        <v>7500</v>
      </c>
      <c r="AQ1436" s="7">
        <v>3750</v>
      </c>
      <c r="AT1436" s="7" t="s">
        <v>206</v>
      </c>
      <c r="AU1436" s="7">
        <v>2085</v>
      </c>
      <c r="AV1436" s="7">
        <v>0</v>
      </c>
      <c r="AW1436" s="7">
        <v>0</v>
      </c>
      <c r="AX1436" s="7">
        <v>0</v>
      </c>
      <c r="AY1436" s="7">
        <v>0</v>
      </c>
    </row>
    <row r="1437" spans="1:51" ht="13.5" customHeight="1" x14ac:dyDescent="0.25">
      <c r="A1437" s="7" t="s">
        <v>3015</v>
      </c>
      <c r="B1437" s="8"/>
      <c r="C1437" s="8"/>
      <c r="D1437" s="7" t="s">
        <v>91</v>
      </c>
      <c r="E1437" s="7" t="s">
        <v>92</v>
      </c>
      <c r="F1437" s="8"/>
      <c r="G1437" s="8"/>
      <c r="H1437" s="8"/>
      <c r="I1437" s="8"/>
      <c r="J1437" s="8"/>
      <c r="K1437" s="8"/>
      <c r="L1437" s="8"/>
      <c r="M1437" s="8"/>
      <c r="N1437" s="7">
        <v>7</v>
      </c>
      <c r="O1437" s="7" t="s">
        <v>162</v>
      </c>
      <c r="P1437" s="7">
        <v>1</v>
      </c>
      <c r="Q1437" s="7" t="s">
        <v>2999</v>
      </c>
      <c r="R1437" s="7">
        <v>9600</v>
      </c>
      <c r="S1437" s="7" t="s">
        <v>94</v>
      </c>
      <c r="T1437" s="7" t="s">
        <v>1406</v>
      </c>
      <c r="AE1437" s="7">
        <v>0</v>
      </c>
      <c r="AF1437" s="7">
        <v>0</v>
      </c>
      <c r="AG1437" s="7">
        <v>0</v>
      </c>
      <c r="AH1437" s="7">
        <v>0</v>
      </c>
      <c r="AI1437" s="7">
        <v>0</v>
      </c>
      <c r="AJ1437" s="7">
        <v>0</v>
      </c>
      <c r="AK1437" s="7">
        <v>0</v>
      </c>
      <c r="AL1437" s="7">
        <v>0</v>
      </c>
      <c r="AM1437" s="7">
        <v>1</v>
      </c>
      <c r="AN1437" s="7" t="s">
        <v>91</v>
      </c>
      <c r="AO1437" s="7">
        <v>1</v>
      </c>
      <c r="AP1437" s="7">
        <v>19200</v>
      </c>
      <c r="AQ1437" s="7">
        <v>9600</v>
      </c>
      <c r="AT1437" s="7" t="s">
        <v>206</v>
      </c>
      <c r="AU1437" s="7">
        <v>2086</v>
      </c>
      <c r="AV1437" s="7">
        <v>0</v>
      </c>
      <c r="AW1437" s="7">
        <v>0</v>
      </c>
      <c r="AX1437" s="7">
        <v>0</v>
      </c>
      <c r="AY1437" s="7">
        <v>0</v>
      </c>
    </row>
    <row r="1438" spans="1:51" ht="13.5" customHeight="1" x14ac:dyDescent="0.25">
      <c r="A1438" s="7" t="s">
        <v>3016</v>
      </c>
      <c r="B1438" s="8"/>
      <c r="C1438" s="8"/>
      <c r="D1438" s="7" t="s">
        <v>83</v>
      </c>
      <c r="E1438" s="7" t="s">
        <v>84</v>
      </c>
      <c r="F1438" s="8"/>
      <c r="G1438" s="8"/>
      <c r="H1438" s="8"/>
      <c r="I1438" s="8"/>
      <c r="J1438" s="8"/>
      <c r="K1438" s="8"/>
      <c r="L1438" s="8"/>
      <c r="M1438" s="8"/>
      <c r="N1438" s="7">
        <v>5</v>
      </c>
      <c r="O1438" s="7" t="s">
        <v>162</v>
      </c>
      <c r="P1438" s="7">
        <v>1</v>
      </c>
      <c r="Q1438" s="7" t="s">
        <v>3017</v>
      </c>
      <c r="R1438" s="7">
        <v>20000</v>
      </c>
      <c r="S1438" s="7" t="s">
        <v>94</v>
      </c>
      <c r="T1438" s="7" t="s">
        <v>1406</v>
      </c>
      <c r="AE1438" s="7">
        <v>0</v>
      </c>
      <c r="AF1438" s="7">
        <v>0</v>
      </c>
      <c r="AG1438" s="7">
        <v>0</v>
      </c>
      <c r="AH1438" s="7">
        <v>0</v>
      </c>
      <c r="AI1438" s="7">
        <v>0</v>
      </c>
      <c r="AJ1438" s="7">
        <v>0</v>
      </c>
      <c r="AK1438" s="7">
        <v>0</v>
      </c>
      <c r="AL1438" s="7">
        <v>1</v>
      </c>
      <c r="AM1438" s="7">
        <v>0</v>
      </c>
      <c r="AN1438" s="7" t="s">
        <v>83</v>
      </c>
      <c r="AO1438" s="7">
        <v>1</v>
      </c>
      <c r="AP1438" s="7">
        <v>40000</v>
      </c>
      <c r="AQ1438" s="7">
        <v>20000</v>
      </c>
      <c r="AT1438" s="7" t="s">
        <v>206</v>
      </c>
      <c r="AU1438" s="7">
        <v>2087</v>
      </c>
      <c r="AV1438" s="7">
        <v>0</v>
      </c>
      <c r="AW1438" s="7">
        <v>0</v>
      </c>
      <c r="AX1438" s="7">
        <v>0</v>
      </c>
      <c r="AY1438" s="7">
        <v>0</v>
      </c>
    </row>
    <row r="1439" spans="1:51" ht="13.5" customHeight="1" x14ac:dyDescent="0.25">
      <c r="A1439" s="7" t="s">
        <v>3018</v>
      </c>
      <c r="B1439" s="8"/>
      <c r="C1439" s="8"/>
      <c r="D1439" s="7" t="s">
        <v>91</v>
      </c>
      <c r="E1439" s="7" t="s">
        <v>92</v>
      </c>
      <c r="F1439" s="8"/>
      <c r="G1439" s="8"/>
      <c r="H1439" s="8"/>
      <c r="I1439" s="8"/>
      <c r="J1439" s="8"/>
      <c r="K1439" s="8"/>
      <c r="L1439" s="8"/>
      <c r="M1439" s="8"/>
      <c r="N1439" s="7">
        <v>10</v>
      </c>
      <c r="O1439" s="7" t="s">
        <v>162</v>
      </c>
      <c r="P1439" s="7">
        <v>1</v>
      </c>
      <c r="Q1439" s="7" t="s">
        <v>3019</v>
      </c>
      <c r="R1439" s="7">
        <v>6000</v>
      </c>
      <c r="S1439" s="7" t="s">
        <v>94</v>
      </c>
      <c r="T1439" s="7" t="s">
        <v>1406</v>
      </c>
      <c r="AE1439" s="7">
        <v>0</v>
      </c>
      <c r="AF1439" s="7">
        <v>0</v>
      </c>
      <c r="AG1439" s="7">
        <v>0</v>
      </c>
      <c r="AH1439" s="7">
        <v>0</v>
      </c>
      <c r="AI1439" s="7">
        <v>0</v>
      </c>
      <c r="AJ1439" s="7">
        <v>0</v>
      </c>
      <c r="AK1439" s="7">
        <v>0</v>
      </c>
      <c r="AL1439" s="7">
        <v>0</v>
      </c>
      <c r="AM1439" s="7">
        <v>1</v>
      </c>
      <c r="AN1439" s="7" t="s">
        <v>91</v>
      </c>
      <c r="AO1439" s="7">
        <v>1</v>
      </c>
      <c r="AP1439" s="7">
        <v>12000</v>
      </c>
      <c r="AQ1439" s="7">
        <v>6000</v>
      </c>
      <c r="AT1439" s="7" t="s">
        <v>206</v>
      </c>
      <c r="AU1439" s="7">
        <v>2088</v>
      </c>
      <c r="AV1439" s="7">
        <v>0</v>
      </c>
      <c r="AW1439" s="7">
        <v>0</v>
      </c>
      <c r="AX1439" s="7">
        <v>0</v>
      </c>
      <c r="AY1439" s="7">
        <v>0</v>
      </c>
    </row>
    <row r="1440" spans="1:51" ht="13.5" customHeight="1" x14ac:dyDescent="0.25">
      <c r="A1440" s="7" t="s">
        <v>3020</v>
      </c>
      <c r="B1440" s="8"/>
      <c r="C1440" s="8"/>
      <c r="D1440" s="7" t="s">
        <v>83</v>
      </c>
      <c r="E1440" s="7" t="s">
        <v>84</v>
      </c>
      <c r="F1440" s="8"/>
      <c r="G1440" s="8"/>
      <c r="H1440" s="8"/>
      <c r="I1440" s="8"/>
      <c r="J1440" s="8"/>
      <c r="K1440" s="8"/>
      <c r="L1440" s="8"/>
      <c r="M1440" s="8"/>
      <c r="N1440" s="7">
        <v>5</v>
      </c>
      <c r="O1440" s="7" t="s">
        <v>162</v>
      </c>
      <c r="P1440" s="7">
        <v>1</v>
      </c>
      <c r="Q1440" s="7" t="s">
        <v>817</v>
      </c>
      <c r="R1440" s="7">
        <v>6700</v>
      </c>
      <c r="S1440" s="7" t="s">
        <v>94</v>
      </c>
      <c r="T1440" s="7" t="s">
        <v>1406</v>
      </c>
      <c r="AE1440" s="7">
        <v>0</v>
      </c>
      <c r="AF1440" s="7">
        <v>0</v>
      </c>
      <c r="AG1440" s="7">
        <v>0</v>
      </c>
      <c r="AH1440" s="7">
        <v>0</v>
      </c>
      <c r="AI1440" s="7">
        <v>0</v>
      </c>
      <c r="AJ1440" s="7">
        <v>0</v>
      </c>
      <c r="AK1440" s="7">
        <v>0</v>
      </c>
      <c r="AL1440" s="7">
        <v>1</v>
      </c>
      <c r="AM1440" s="7">
        <v>0</v>
      </c>
      <c r="AN1440" s="7" t="s">
        <v>83</v>
      </c>
      <c r="AO1440" s="7">
        <v>1</v>
      </c>
      <c r="AP1440" s="7">
        <v>13400</v>
      </c>
      <c r="AQ1440" s="7">
        <v>6700</v>
      </c>
      <c r="AT1440" s="7" t="s">
        <v>206</v>
      </c>
      <c r="AU1440" s="7">
        <v>2089</v>
      </c>
      <c r="AV1440" s="7">
        <v>0</v>
      </c>
      <c r="AW1440" s="7">
        <v>0</v>
      </c>
      <c r="AX1440" s="7">
        <v>0</v>
      </c>
      <c r="AY1440" s="7">
        <v>0</v>
      </c>
    </row>
    <row r="1441" spans="1:51" ht="13.5" customHeight="1" x14ac:dyDescent="0.25">
      <c r="A1441" s="7" t="s">
        <v>3021</v>
      </c>
      <c r="B1441" s="8"/>
      <c r="C1441" s="8"/>
      <c r="D1441" s="7" t="s">
        <v>83</v>
      </c>
      <c r="E1441" s="7" t="s">
        <v>92</v>
      </c>
      <c r="F1441" s="8"/>
      <c r="G1441" s="8"/>
      <c r="H1441" s="8"/>
      <c r="I1441" s="8"/>
      <c r="J1441" s="8"/>
      <c r="K1441" s="8"/>
      <c r="L1441" s="8"/>
      <c r="M1441" s="8"/>
      <c r="N1441" s="7">
        <v>3</v>
      </c>
      <c r="O1441" s="7" t="s">
        <v>162</v>
      </c>
      <c r="P1441" s="12">
        <v>41643</v>
      </c>
      <c r="Q1441" s="7" t="s">
        <v>2335</v>
      </c>
      <c r="R1441" s="7">
        <v>500</v>
      </c>
      <c r="S1441" s="7" t="s">
        <v>94</v>
      </c>
      <c r="T1441" s="7" t="s">
        <v>1406</v>
      </c>
      <c r="AE1441" s="7">
        <v>0</v>
      </c>
      <c r="AF1441" s="7">
        <v>0</v>
      </c>
      <c r="AG1441" s="7">
        <v>0</v>
      </c>
      <c r="AH1441" s="7">
        <v>0</v>
      </c>
      <c r="AI1441" s="7">
        <v>0</v>
      </c>
      <c r="AJ1441" s="7">
        <v>0</v>
      </c>
      <c r="AK1441" s="7">
        <v>0</v>
      </c>
      <c r="AL1441" s="7">
        <v>0</v>
      </c>
      <c r="AM1441" s="7">
        <v>1</v>
      </c>
      <c r="AN1441" s="7" t="s">
        <v>83</v>
      </c>
      <c r="AO1441" s="7">
        <v>0.2</v>
      </c>
      <c r="AP1441" s="7">
        <v>1000</v>
      </c>
      <c r="AQ1441" s="7">
        <v>500</v>
      </c>
      <c r="AT1441" s="7" t="s">
        <v>206</v>
      </c>
      <c r="AU1441" s="7">
        <v>2090</v>
      </c>
      <c r="AV1441" s="7">
        <v>0</v>
      </c>
      <c r="AW1441" s="7">
        <v>0</v>
      </c>
      <c r="AX1441" s="7">
        <v>0</v>
      </c>
      <c r="AY1441" s="7">
        <v>0</v>
      </c>
    </row>
    <row r="1442" spans="1:51" ht="13.5" customHeight="1" x14ac:dyDescent="0.25">
      <c r="A1442" s="7" t="s">
        <v>3022</v>
      </c>
      <c r="B1442" s="8"/>
      <c r="C1442" s="8"/>
      <c r="D1442" s="7" t="s">
        <v>83</v>
      </c>
      <c r="E1442" s="7" t="s">
        <v>116</v>
      </c>
      <c r="F1442" s="8"/>
      <c r="G1442" s="8"/>
      <c r="H1442" s="8"/>
      <c r="I1442" s="8"/>
      <c r="J1442" s="8"/>
      <c r="K1442" s="8"/>
      <c r="L1442" s="8"/>
      <c r="M1442" s="8"/>
      <c r="N1442" s="7">
        <v>5</v>
      </c>
      <c r="O1442" s="7" t="s">
        <v>162</v>
      </c>
      <c r="P1442" s="7">
        <v>3</v>
      </c>
      <c r="Q1442" s="7" t="s">
        <v>2335</v>
      </c>
      <c r="R1442" s="7">
        <v>5000</v>
      </c>
      <c r="S1442" s="7" t="s">
        <v>94</v>
      </c>
      <c r="T1442" s="7" t="s">
        <v>1406</v>
      </c>
      <c r="AE1442" s="7">
        <v>0</v>
      </c>
      <c r="AF1442" s="7">
        <v>0</v>
      </c>
      <c r="AG1442" s="7">
        <v>1</v>
      </c>
      <c r="AH1442" s="7">
        <v>0</v>
      </c>
      <c r="AI1442" s="7">
        <v>0</v>
      </c>
      <c r="AJ1442" s="7">
        <v>0</v>
      </c>
      <c r="AK1442" s="7">
        <v>0</v>
      </c>
      <c r="AL1442" s="7">
        <v>0</v>
      </c>
      <c r="AM1442" s="7">
        <v>0</v>
      </c>
      <c r="AN1442" s="7" t="s">
        <v>83</v>
      </c>
      <c r="AO1442" s="7">
        <v>3</v>
      </c>
      <c r="AP1442" s="7">
        <v>10000</v>
      </c>
      <c r="AQ1442" s="7">
        <v>5000</v>
      </c>
      <c r="AT1442" s="7" t="s">
        <v>206</v>
      </c>
      <c r="AU1442" s="7">
        <v>2091</v>
      </c>
      <c r="AV1442" s="7">
        <v>0</v>
      </c>
      <c r="AW1442" s="7">
        <v>0</v>
      </c>
      <c r="AX1442" s="7">
        <v>0</v>
      </c>
      <c r="AY1442" s="7">
        <v>0</v>
      </c>
    </row>
    <row r="1443" spans="1:51" ht="13.5" customHeight="1" x14ac:dyDescent="0.25">
      <c r="A1443" s="7" t="s">
        <v>3023</v>
      </c>
      <c r="B1443" s="8"/>
      <c r="C1443" s="8"/>
      <c r="D1443" s="7" t="s">
        <v>83</v>
      </c>
      <c r="E1443" s="7" t="s">
        <v>116</v>
      </c>
      <c r="F1443" s="8"/>
      <c r="G1443" s="8"/>
      <c r="H1443" s="8"/>
      <c r="I1443" s="8"/>
      <c r="J1443" s="8"/>
      <c r="K1443" s="8"/>
      <c r="L1443" s="8"/>
      <c r="M1443" s="8"/>
      <c r="N1443" s="7">
        <v>3</v>
      </c>
      <c r="O1443" s="7" t="s">
        <v>162</v>
      </c>
      <c r="P1443" s="7">
        <v>3</v>
      </c>
      <c r="Q1443" s="7" t="s">
        <v>1219</v>
      </c>
      <c r="R1443" s="7">
        <v>1500</v>
      </c>
      <c r="S1443" s="7" t="s">
        <v>94</v>
      </c>
      <c r="T1443" s="7" t="s">
        <v>1406</v>
      </c>
      <c r="AE1443" s="7">
        <v>0</v>
      </c>
      <c r="AF1443" s="7">
        <v>0</v>
      </c>
      <c r="AG1443" s="7">
        <v>1</v>
      </c>
      <c r="AH1443" s="7">
        <v>0</v>
      </c>
      <c r="AI1443" s="7">
        <v>0</v>
      </c>
      <c r="AJ1443" s="7">
        <v>0</v>
      </c>
      <c r="AK1443" s="7">
        <v>0</v>
      </c>
      <c r="AL1443" s="7">
        <v>0</v>
      </c>
      <c r="AM1443" s="7">
        <v>0</v>
      </c>
      <c r="AN1443" s="7" t="s">
        <v>83</v>
      </c>
      <c r="AO1443" s="7">
        <v>3</v>
      </c>
      <c r="AP1443" s="7">
        <v>3000</v>
      </c>
      <c r="AQ1443" s="7">
        <v>1500</v>
      </c>
      <c r="AT1443" s="7" t="s">
        <v>206</v>
      </c>
      <c r="AU1443" s="7">
        <v>2092</v>
      </c>
      <c r="AV1443" s="7">
        <v>0</v>
      </c>
      <c r="AW1443" s="7">
        <v>0</v>
      </c>
      <c r="AX1443" s="7">
        <v>0</v>
      </c>
      <c r="AY1443" s="7">
        <v>0</v>
      </c>
    </row>
    <row r="1444" spans="1:51" ht="13.5" customHeight="1" x14ac:dyDescent="0.25">
      <c r="A1444" s="7" t="s">
        <v>3024</v>
      </c>
      <c r="B1444" s="8"/>
      <c r="C1444" s="8"/>
      <c r="D1444" s="7" t="s">
        <v>83</v>
      </c>
      <c r="E1444" s="7" t="s">
        <v>84</v>
      </c>
      <c r="F1444" s="8"/>
      <c r="G1444" s="8"/>
      <c r="H1444" s="8"/>
      <c r="I1444" s="8"/>
      <c r="J1444" s="8"/>
      <c r="K1444" s="8"/>
      <c r="L1444" s="8"/>
      <c r="M1444" s="8"/>
      <c r="N1444" s="7">
        <v>5</v>
      </c>
      <c r="O1444" s="7" t="s">
        <v>162</v>
      </c>
      <c r="P1444" s="7">
        <v>3</v>
      </c>
      <c r="Q1444" s="7" t="s">
        <v>3025</v>
      </c>
      <c r="R1444" s="7">
        <v>5400</v>
      </c>
      <c r="S1444" s="7" t="s">
        <v>94</v>
      </c>
      <c r="T1444" s="7" t="s">
        <v>1406</v>
      </c>
      <c r="AE1444" s="7">
        <v>0</v>
      </c>
      <c r="AF1444" s="7">
        <v>0</v>
      </c>
      <c r="AG1444" s="7">
        <v>0</v>
      </c>
      <c r="AH1444" s="7">
        <v>0</v>
      </c>
      <c r="AI1444" s="7">
        <v>0</v>
      </c>
      <c r="AJ1444" s="7">
        <v>0</v>
      </c>
      <c r="AK1444" s="7">
        <v>0</v>
      </c>
      <c r="AL1444" s="7">
        <v>1</v>
      </c>
      <c r="AM1444" s="7">
        <v>0</v>
      </c>
      <c r="AN1444" s="7" t="s">
        <v>83</v>
      </c>
      <c r="AO1444" s="7">
        <v>3</v>
      </c>
      <c r="AP1444" s="7">
        <v>10800</v>
      </c>
      <c r="AQ1444" s="7">
        <v>5400</v>
      </c>
      <c r="AT1444" s="7" t="s">
        <v>206</v>
      </c>
      <c r="AU1444" s="7">
        <v>2093</v>
      </c>
      <c r="AV1444" s="7">
        <v>0</v>
      </c>
      <c r="AW1444" s="7">
        <v>0</v>
      </c>
      <c r="AX1444" s="7">
        <v>0</v>
      </c>
      <c r="AY1444" s="7">
        <v>0</v>
      </c>
    </row>
    <row r="1445" spans="1:51" ht="13.5" customHeight="1" x14ac:dyDescent="0.25">
      <c r="A1445" s="7" t="s">
        <v>3026</v>
      </c>
      <c r="B1445" s="8"/>
      <c r="C1445" s="8"/>
      <c r="D1445" s="7" t="s">
        <v>83</v>
      </c>
      <c r="E1445" s="7" t="s">
        <v>214</v>
      </c>
      <c r="F1445" s="7" t="s">
        <v>92</v>
      </c>
      <c r="G1445" s="8"/>
      <c r="H1445" s="8"/>
      <c r="I1445" s="8"/>
      <c r="J1445" s="8"/>
      <c r="K1445" s="8"/>
      <c r="L1445" s="8"/>
      <c r="M1445" s="8"/>
      <c r="N1445" s="7">
        <v>5</v>
      </c>
      <c r="O1445" s="7" t="s">
        <v>162</v>
      </c>
      <c r="P1445" s="7">
        <v>1</v>
      </c>
      <c r="Q1445" s="7" t="s">
        <v>3027</v>
      </c>
      <c r="R1445" s="7">
        <v>8600</v>
      </c>
      <c r="S1445" s="7" t="s">
        <v>94</v>
      </c>
      <c r="T1445" s="7" t="s">
        <v>1406</v>
      </c>
      <c r="AE1445" s="7">
        <v>0</v>
      </c>
      <c r="AF1445" s="7">
        <v>0</v>
      </c>
      <c r="AG1445" s="7">
        <v>0</v>
      </c>
      <c r="AH1445" s="7">
        <v>0</v>
      </c>
      <c r="AI1445" s="7">
        <v>0</v>
      </c>
      <c r="AJ1445" s="7">
        <v>0</v>
      </c>
      <c r="AK1445" s="7">
        <v>0</v>
      </c>
      <c r="AL1445" s="7">
        <v>0</v>
      </c>
      <c r="AM1445" s="7">
        <v>1</v>
      </c>
      <c r="AN1445" s="7" t="s">
        <v>83</v>
      </c>
      <c r="AO1445" s="7">
        <v>1</v>
      </c>
      <c r="AP1445" s="7">
        <v>17200</v>
      </c>
      <c r="AQ1445" s="7">
        <v>8600</v>
      </c>
      <c r="AT1445" s="7" t="s">
        <v>206</v>
      </c>
      <c r="AU1445" s="7">
        <v>2094</v>
      </c>
      <c r="AV1445" s="7">
        <v>0</v>
      </c>
      <c r="AW1445" s="7">
        <v>0</v>
      </c>
      <c r="AX1445" s="7">
        <v>1</v>
      </c>
      <c r="AY1445" s="7">
        <v>0</v>
      </c>
    </row>
    <row r="1446" spans="1:51" ht="13.5" customHeight="1" x14ac:dyDescent="0.25">
      <c r="A1446" s="7" t="s">
        <v>3028</v>
      </c>
      <c r="B1446" s="8"/>
      <c r="C1446" s="8"/>
      <c r="D1446" s="7" t="s">
        <v>83</v>
      </c>
      <c r="E1446" s="7" t="s">
        <v>92</v>
      </c>
      <c r="F1446" s="8"/>
      <c r="G1446" s="8"/>
      <c r="H1446" s="8"/>
      <c r="I1446" s="8"/>
      <c r="J1446" s="8"/>
      <c r="K1446" s="8"/>
      <c r="L1446" s="8"/>
      <c r="M1446" s="8"/>
      <c r="N1446" s="7">
        <v>1</v>
      </c>
      <c r="O1446" s="7" t="s">
        <v>162</v>
      </c>
      <c r="P1446" s="7">
        <v>1</v>
      </c>
      <c r="Q1446" s="7" t="s">
        <v>3029</v>
      </c>
      <c r="R1446" s="7">
        <v>750</v>
      </c>
      <c r="S1446" s="7" t="s">
        <v>94</v>
      </c>
      <c r="T1446" s="7" t="s">
        <v>1406</v>
      </c>
      <c r="AE1446" s="7">
        <v>0</v>
      </c>
      <c r="AF1446" s="7">
        <v>0</v>
      </c>
      <c r="AG1446" s="7">
        <v>0</v>
      </c>
      <c r="AH1446" s="7">
        <v>0</v>
      </c>
      <c r="AI1446" s="7">
        <v>0</v>
      </c>
      <c r="AJ1446" s="7">
        <v>0</v>
      </c>
      <c r="AK1446" s="7">
        <v>0</v>
      </c>
      <c r="AL1446" s="7">
        <v>0</v>
      </c>
      <c r="AM1446" s="7">
        <v>1</v>
      </c>
      <c r="AN1446" s="7" t="s">
        <v>83</v>
      </c>
      <c r="AO1446" s="7">
        <v>1</v>
      </c>
      <c r="AP1446" s="7">
        <v>1500</v>
      </c>
      <c r="AQ1446" s="7">
        <v>750</v>
      </c>
      <c r="AT1446" s="7" t="s">
        <v>206</v>
      </c>
      <c r="AU1446" s="7">
        <v>2095</v>
      </c>
      <c r="AV1446" s="7">
        <v>0</v>
      </c>
      <c r="AW1446" s="7">
        <v>0</v>
      </c>
      <c r="AX1446" s="7">
        <v>0</v>
      </c>
      <c r="AY1446" s="7">
        <v>0</v>
      </c>
    </row>
    <row r="1447" spans="1:51" ht="13.5" customHeight="1" x14ac:dyDescent="0.25">
      <c r="A1447" s="7" t="s">
        <v>3030</v>
      </c>
      <c r="B1447" s="8"/>
      <c r="C1447" s="8"/>
      <c r="D1447" s="7" t="s">
        <v>83</v>
      </c>
      <c r="E1447" s="7" t="s">
        <v>92</v>
      </c>
      <c r="F1447" s="8"/>
      <c r="G1447" s="8"/>
      <c r="H1447" s="8"/>
      <c r="I1447" s="8"/>
      <c r="J1447" s="8"/>
      <c r="K1447" s="8"/>
      <c r="L1447" s="8"/>
      <c r="M1447" s="8"/>
      <c r="N1447" s="7">
        <v>5</v>
      </c>
      <c r="O1447" s="7" t="s">
        <v>162</v>
      </c>
      <c r="P1447" s="7">
        <v>1</v>
      </c>
      <c r="Q1447" s="7" t="s">
        <v>3031</v>
      </c>
      <c r="R1447" s="7">
        <v>3000</v>
      </c>
      <c r="S1447" s="7" t="s">
        <v>94</v>
      </c>
      <c r="T1447" s="7" t="s">
        <v>1406</v>
      </c>
      <c r="AE1447" s="7">
        <v>0</v>
      </c>
      <c r="AF1447" s="7">
        <v>0</v>
      </c>
      <c r="AG1447" s="7">
        <v>0</v>
      </c>
      <c r="AH1447" s="7">
        <v>0</v>
      </c>
      <c r="AI1447" s="7">
        <v>0</v>
      </c>
      <c r="AJ1447" s="7">
        <v>0</v>
      </c>
      <c r="AK1447" s="7">
        <v>0</v>
      </c>
      <c r="AL1447" s="7">
        <v>0</v>
      </c>
      <c r="AM1447" s="7">
        <v>1</v>
      </c>
      <c r="AN1447" s="7" t="s">
        <v>83</v>
      </c>
      <c r="AO1447" s="7">
        <v>1</v>
      </c>
      <c r="AP1447" s="7">
        <v>6000</v>
      </c>
      <c r="AQ1447" s="7">
        <v>3000</v>
      </c>
      <c r="AT1447" s="7" t="s">
        <v>206</v>
      </c>
      <c r="AU1447" s="7">
        <v>2096</v>
      </c>
      <c r="AV1447" s="7">
        <v>0</v>
      </c>
      <c r="AW1447" s="7">
        <v>0</v>
      </c>
      <c r="AX1447" s="7">
        <v>0</v>
      </c>
      <c r="AY1447" s="7">
        <v>0</v>
      </c>
    </row>
    <row r="1448" spans="1:51" ht="13.5" customHeight="1" x14ac:dyDescent="0.25">
      <c r="A1448" s="7" t="s">
        <v>3032</v>
      </c>
      <c r="B1448" s="8"/>
      <c r="C1448" s="8"/>
      <c r="D1448" s="7" t="s">
        <v>83</v>
      </c>
      <c r="E1448" s="7" t="s">
        <v>126</v>
      </c>
      <c r="F1448" s="8"/>
      <c r="G1448" s="8"/>
      <c r="H1448" s="8"/>
      <c r="I1448" s="8"/>
      <c r="J1448" s="8"/>
      <c r="K1448" s="8"/>
      <c r="L1448" s="8"/>
      <c r="M1448" s="8"/>
      <c r="N1448" s="7">
        <v>3</v>
      </c>
      <c r="O1448" s="7" t="s">
        <v>162</v>
      </c>
      <c r="P1448" s="7">
        <v>1</v>
      </c>
      <c r="Q1448" s="7" t="s">
        <v>3033</v>
      </c>
      <c r="R1448" s="7">
        <v>500</v>
      </c>
      <c r="S1448" s="7" t="s">
        <v>94</v>
      </c>
      <c r="T1448" s="7" t="s">
        <v>1406</v>
      </c>
      <c r="AE1448" s="7">
        <v>0</v>
      </c>
      <c r="AF1448" s="7">
        <v>0</v>
      </c>
      <c r="AG1448" s="7">
        <v>0</v>
      </c>
      <c r="AH1448" s="7">
        <v>1</v>
      </c>
      <c r="AI1448" s="7">
        <v>0</v>
      </c>
      <c r="AJ1448" s="7">
        <v>0</v>
      </c>
      <c r="AK1448" s="7">
        <v>0</v>
      </c>
      <c r="AL1448" s="7">
        <v>0</v>
      </c>
      <c r="AM1448" s="7">
        <v>0</v>
      </c>
      <c r="AN1448" s="7" t="s">
        <v>83</v>
      </c>
      <c r="AO1448" s="7">
        <v>1</v>
      </c>
      <c r="AP1448" s="7">
        <v>1000</v>
      </c>
      <c r="AQ1448" s="7">
        <v>500</v>
      </c>
      <c r="AT1448" s="7" t="s">
        <v>206</v>
      </c>
      <c r="AU1448" s="7">
        <v>2097</v>
      </c>
      <c r="AV1448" s="7">
        <v>0</v>
      </c>
      <c r="AW1448" s="7">
        <v>0</v>
      </c>
      <c r="AX1448" s="7">
        <v>0</v>
      </c>
      <c r="AY1448" s="7">
        <v>0</v>
      </c>
    </row>
    <row r="1449" spans="1:51" ht="13.5" customHeight="1" x14ac:dyDescent="0.25">
      <c r="A1449" s="7" t="s">
        <v>3034</v>
      </c>
      <c r="B1449" s="8"/>
      <c r="C1449" s="8"/>
      <c r="D1449" s="7" t="s">
        <v>83</v>
      </c>
      <c r="E1449" s="7" t="s">
        <v>92</v>
      </c>
      <c r="F1449" s="8"/>
      <c r="G1449" s="8"/>
      <c r="H1449" s="8"/>
      <c r="I1449" s="8"/>
      <c r="J1449" s="8"/>
      <c r="K1449" s="8"/>
      <c r="L1449" s="8"/>
      <c r="M1449" s="8"/>
      <c r="N1449" s="7">
        <v>3</v>
      </c>
      <c r="O1449" s="7" t="s">
        <v>162</v>
      </c>
      <c r="P1449" s="7">
        <v>1</v>
      </c>
      <c r="Q1449" s="7" t="s">
        <v>598</v>
      </c>
      <c r="R1449" s="7">
        <v>8000</v>
      </c>
      <c r="S1449" s="7" t="s">
        <v>94</v>
      </c>
      <c r="T1449" s="7" t="s">
        <v>1406</v>
      </c>
      <c r="AE1449" s="7">
        <v>0</v>
      </c>
      <c r="AF1449" s="7">
        <v>0</v>
      </c>
      <c r="AG1449" s="7">
        <v>0</v>
      </c>
      <c r="AH1449" s="7">
        <v>0</v>
      </c>
      <c r="AI1449" s="7">
        <v>0</v>
      </c>
      <c r="AJ1449" s="7">
        <v>0</v>
      </c>
      <c r="AK1449" s="7">
        <v>0</v>
      </c>
      <c r="AL1449" s="7">
        <v>0</v>
      </c>
      <c r="AM1449" s="7">
        <v>1</v>
      </c>
      <c r="AN1449" s="7" t="s">
        <v>83</v>
      </c>
      <c r="AO1449" s="7">
        <v>1</v>
      </c>
      <c r="AP1449" s="7">
        <v>16000</v>
      </c>
      <c r="AQ1449" s="7">
        <v>8000</v>
      </c>
      <c r="AT1449" s="7" t="s">
        <v>206</v>
      </c>
      <c r="AU1449" s="7">
        <v>2098</v>
      </c>
      <c r="AV1449" s="7">
        <v>0</v>
      </c>
      <c r="AW1449" s="7">
        <v>0</v>
      </c>
      <c r="AX1449" s="7">
        <v>0</v>
      </c>
      <c r="AY1449" s="7">
        <v>0</v>
      </c>
    </row>
    <row r="1450" spans="1:51" ht="13.5" customHeight="1" x14ac:dyDescent="0.25">
      <c r="A1450" s="7" t="s">
        <v>3035</v>
      </c>
      <c r="B1450" s="8"/>
      <c r="C1450" s="8"/>
      <c r="D1450" s="7" t="s">
        <v>83</v>
      </c>
      <c r="E1450" s="7" t="s">
        <v>116</v>
      </c>
      <c r="F1450" s="8"/>
      <c r="G1450" s="8"/>
      <c r="H1450" s="8"/>
      <c r="I1450" s="8"/>
      <c r="J1450" s="8"/>
      <c r="K1450" s="8"/>
      <c r="L1450" s="8"/>
      <c r="M1450" s="8"/>
      <c r="N1450" s="7">
        <v>4</v>
      </c>
      <c r="O1450" s="7" t="s">
        <v>162</v>
      </c>
      <c r="P1450" s="7">
        <v>1</v>
      </c>
      <c r="Q1450" s="7" t="s">
        <v>3036</v>
      </c>
      <c r="R1450" s="7">
        <v>500</v>
      </c>
      <c r="S1450" s="7" t="s">
        <v>94</v>
      </c>
      <c r="T1450" s="7" t="s">
        <v>1406</v>
      </c>
      <c r="AE1450" s="7">
        <v>0</v>
      </c>
      <c r="AF1450" s="7">
        <v>0</v>
      </c>
      <c r="AG1450" s="7">
        <v>1</v>
      </c>
      <c r="AH1450" s="7">
        <v>0</v>
      </c>
      <c r="AI1450" s="7">
        <v>0</v>
      </c>
      <c r="AJ1450" s="7">
        <v>0</v>
      </c>
      <c r="AK1450" s="7">
        <v>0</v>
      </c>
      <c r="AL1450" s="7">
        <v>0</v>
      </c>
      <c r="AM1450" s="7">
        <v>0</v>
      </c>
      <c r="AN1450" s="7" t="s">
        <v>83</v>
      </c>
      <c r="AO1450" s="7">
        <v>1</v>
      </c>
      <c r="AP1450" s="7">
        <v>1000</v>
      </c>
      <c r="AQ1450" s="7">
        <v>500</v>
      </c>
      <c r="AT1450" s="7" t="s">
        <v>206</v>
      </c>
      <c r="AU1450" s="7">
        <v>2099</v>
      </c>
      <c r="AV1450" s="7">
        <v>0</v>
      </c>
      <c r="AW1450" s="7">
        <v>0</v>
      </c>
      <c r="AX1450" s="7">
        <v>0</v>
      </c>
      <c r="AY1450" s="7">
        <v>0</v>
      </c>
    </row>
    <row r="1451" spans="1:51" ht="13.5" customHeight="1" x14ac:dyDescent="0.25">
      <c r="A1451" s="7" t="s">
        <v>3037</v>
      </c>
      <c r="B1451" s="8"/>
      <c r="C1451" s="8"/>
      <c r="D1451" s="7" t="s">
        <v>83</v>
      </c>
      <c r="E1451" s="7" t="s">
        <v>214</v>
      </c>
      <c r="F1451" s="7" t="s">
        <v>92</v>
      </c>
      <c r="G1451" s="8"/>
      <c r="H1451" s="8"/>
      <c r="I1451" s="8"/>
      <c r="J1451" s="8"/>
      <c r="K1451" s="8"/>
      <c r="L1451" s="8"/>
      <c r="M1451" s="8"/>
      <c r="N1451" s="7">
        <v>5</v>
      </c>
      <c r="O1451" s="7" t="s">
        <v>162</v>
      </c>
      <c r="P1451" s="7">
        <v>1</v>
      </c>
      <c r="Q1451" s="7" t="s">
        <v>3038</v>
      </c>
      <c r="R1451" s="7">
        <v>10000</v>
      </c>
      <c r="S1451" s="7" t="s">
        <v>94</v>
      </c>
      <c r="T1451" s="7" t="s">
        <v>1406</v>
      </c>
      <c r="AE1451" s="7">
        <v>0</v>
      </c>
      <c r="AF1451" s="7">
        <v>0</v>
      </c>
      <c r="AG1451" s="7">
        <v>0</v>
      </c>
      <c r="AH1451" s="7">
        <v>0</v>
      </c>
      <c r="AI1451" s="7">
        <v>0</v>
      </c>
      <c r="AJ1451" s="7">
        <v>0</v>
      </c>
      <c r="AK1451" s="7">
        <v>0</v>
      </c>
      <c r="AL1451" s="7">
        <v>0</v>
      </c>
      <c r="AM1451" s="7">
        <v>1</v>
      </c>
      <c r="AN1451" s="7" t="s">
        <v>83</v>
      </c>
      <c r="AO1451" s="7">
        <v>1</v>
      </c>
      <c r="AP1451" s="7">
        <v>20000</v>
      </c>
      <c r="AQ1451" s="7">
        <v>10000</v>
      </c>
      <c r="AT1451" s="7" t="s">
        <v>206</v>
      </c>
      <c r="AU1451" s="7">
        <v>2100</v>
      </c>
      <c r="AV1451" s="7">
        <v>0</v>
      </c>
      <c r="AW1451" s="7">
        <v>0</v>
      </c>
      <c r="AX1451" s="7">
        <v>1</v>
      </c>
      <c r="AY1451" s="7">
        <v>0</v>
      </c>
    </row>
    <row r="1452" spans="1:51" ht="13.5" customHeight="1" x14ac:dyDescent="0.25">
      <c r="A1452" s="7" t="s">
        <v>3039</v>
      </c>
      <c r="B1452" s="8"/>
      <c r="C1452" s="8"/>
      <c r="D1452" s="7" t="s">
        <v>83</v>
      </c>
      <c r="E1452" s="7" t="s">
        <v>99</v>
      </c>
      <c r="F1452" s="8"/>
      <c r="G1452" s="8"/>
      <c r="H1452" s="8"/>
      <c r="I1452" s="8"/>
      <c r="J1452" s="8"/>
      <c r="K1452" s="8"/>
      <c r="L1452" s="8"/>
      <c r="M1452" s="8"/>
      <c r="N1452" s="7">
        <v>5</v>
      </c>
      <c r="O1452" s="7" t="s">
        <v>162</v>
      </c>
      <c r="P1452" s="7">
        <v>1</v>
      </c>
      <c r="Q1452" s="7" t="s">
        <v>3040</v>
      </c>
      <c r="R1452" s="7">
        <v>9000</v>
      </c>
      <c r="S1452" s="7" t="s">
        <v>94</v>
      </c>
      <c r="T1452" s="7" t="s">
        <v>1406</v>
      </c>
      <c r="AE1452" s="7">
        <v>0</v>
      </c>
      <c r="AF1452" s="7">
        <v>0</v>
      </c>
      <c r="AG1452" s="7">
        <v>0</v>
      </c>
      <c r="AH1452" s="7">
        <v>0</v>
      </c>
      <c r="AI1452" s="7">
        <v>1</v>
      </c>
      <c r="AJ1452" s="7">
        <v>0</v>
      </c>
      <c r="AK1452" s="7">
        <v>0</v>
      </c>
      <c r="AL1452" s="7">
        <v>0</v>
      </c>
      <c r="AM1452" s="7">
        <v>0</v>
      </c>
      <c r="AN1452" s="7" t="s">
        <v>83</v>
      </c>
      <c r="AO1452" s="7">
        <v>1</v>
      </c>
      <c r="AP1452" s="7">
        <v>18000</v>
      </c>
      <c r="AQ1452" s="7">
        <v>9000</v>
      </c>
      <c r="AT1452" s="7" t="s">
        <v>206</v>
      </c>
      <c r="AU1452" s="7">
        <v>2101</v>
      </c>
      <c r="AV1452" s="7">
        <v>0</v>
      </c>
      <c r="AW1452" s="7">
        <v>0</v>
      </c>
      <c r="AX1452" s="7">
        <v>0</v>
      </c>
      <c r="AY1452" s="7">
        <v>0</v>
      </c>
    </row>
    <row r="1453" spans="1:51" ht="13.5" customHeight="1" x14ac:dyDescent="0.25">
      <c r="A1453" s="7" t="s">
        <v>3041</v>
      </c>
      <c r="B1453" s="8"/>
      <c r="C1453" s="8"/>
      <c r="D1453" s="7" t="s">
        <v>91</v>
      </c>
      <c r="E1453" s="7" t="s">
        <v>116</v>
      </c>
      <c r="F1453" s="8"/>
      <c r="G1453" s="8"/>
      <c r="H1453" s="8"/>
      <c r="I1453" s="8"/>
      <c r="J1453" s="8"/>
      <c r="K1453" s="8"/>
      <c r="L1453" s="8"/>
      <c r="M1453" s="8"/>
      <c r="N1453" s="7">
        <v>8</v>
      </c>
      <c r="O1453" s="7" t="s">
        <v>162</v>
      </c>
      <c r="P1453" s="7">
        <v>1</v>
      </c>
      <c r="Q1453" s="7" t="s">
        <v>905</v>
      </c>
      <c r="R1453" s="7">
        <v>10000</v>
      </c>
      <c r="S1453" s="7" t="s">
        <v>94</v>
      </c>
      <c r="T1453" s="7" t="s">
        <v>1406</v>
      </c>
      <c r="AE1453" s="7">
        <v>0</v>
      </c>
      <c r="AF1453" s="7">
        <v>0</v>
      </c>
      <c r="AG1453" s="7">
        <v>1</v>
      </c>
      <c r="AH1453" s="7">
        <v>0</v>
      </c>
      <c r="AI1453" s="7">
        <v>0</v>
      </c>
      <c r="AJ1453" s="7">
        <v>0</v>
      </c>
      <c r="AK1453" s="7">
        <v>0</v>
      </c>
      <c r="AL1453" s="7">
        <v>0</v>
      </c>
      <c r="AM1453" s="7">
        <v>0</v>
      </c>
      <c r="AN1453" s="7" t="s">
        <v>91</v>
      </c>
      <c r="AO1453" s="7">
        <v>1</v>
      </c>
      <c r="AP1453" s="7">
        <v>20000</v>
      </c>
      <c r="AQ1453" s="7">
        <v>10000</v>
      </c>
      <c r="AT1453" s="7" t="s">
        <v>206</v>
      </c>
      <c r="AU1453" s="7">
        <v>2102</v>
      </c>
      <c r="AV1453" s="7">
        <v>0</v>
      </c>
      <c r="AW1453" s="7">
        <v>0</v>
      </c>
      <c r="AX1453" s="7">
        <v>0</v>
      </c>
      <c r="AY1453" s="7">
        <v>0</v>
      </c>
    </row>
    <row r="1454" spans="1:51" ht="13.5" customHeight="1" x14ac:dyDescent="0.25">
      <c r="A1454" s="7" t="s">
        <v>3042</v>
      </c>
      <c r="B1454" s="8"/>
      <c r="C1454" s="8"/>
      <c r="D1454" s="7" t="s">
        <v>83</v>
      </c>
      <c r="E1454" s="7" t="s">
        <v>116</v>
      </c>
      <c r="F1454" s="8"/>
      <c r="G1454" s="8"/>
      <c r="H1454" s="8"/>
      <c r="I1454" s="8"/>
      <c r="J1454" s="8"/>
      <c r="K1454" s="8"/>
      <c r="L1454" s="8"/>
      <c r="M1454" s="8"/>
      <c r="N1454" s="7">
        <v>5</v>
      </c>
      <c r="O1454" s="7" t="s">
        <v>162</v>
      </c>
      <c r="P1454" s="7">
        <v>1</v>
      </c>
      <c r="Q1454" s="7" t="s">
        <v>3043</v>
      </c>
      <c r="R1454" s="7">
        <v>5000</v>
      </c>
      <c r="S1454" s="7" t="s">
        <v>94</v>
      </c>
      <c r="T1454" s="7" t="s">
        <v>1406</v>
      </c>
      <c r="AE1454" s="7">
        <v>0</v>
      </c>
      <c r="AF1454" s="7">
        <v>0</v>
      </c>
      <c r="AG1454" s="7">
        <v>1</v>
      </c>
      <c r="AH1454" s="7">
        <v>0</v>
      </c>
      <c r="AI1454" s="7">
        <v>0</v>
      </c>
      <c r="AJ1454" s="7">
        <v>0</v>
      </c>
      <c r="AK1454" s="7">
        <v>0</v>
      </c>
      <c r="AL1454" s="7">
        <v>0</v>
      </c>
      <c r="AM1454" s="7">
        <v>0</v>
      </c>
      <c r="AN1454" s="7" t="s">
        <v>83</v>
      </c>
      <c r="AO1454" s="7">
        <v>1</v>
      </c>
      <c r="AP1454" s="7">
        <v>10000</v>
      </c>
      <c r="AQ1454" s="7">
        <v>5000</v>
      </c>
      <c r="AT1454" s="7" t="s">
        <v>206</v>
      </c>
      <c r="AU1454" s="7">
        <v>2103</v>
      </c>
      <c r="AV1454" s="7">
        <v>0</v>
      </c>
      <c r="AW1454" s="7">
        <v>0</v>
      </c>
      <c r="AX1454" s="7">
        <v>0</v>
      </c>
      <c r="AY1454" s="7">
        <v>0</v>
      </c>
    </row>
    <row r="1455" spans="1:51" ht="13.5" customHeight="1" x14ac:dyDescent="0.25">
      <c r="A1455" s="7" t="s">
        <v>3044</v>
      </c>
      <c r="B1455" s="8"/>
      <c r="C1455" s="8"/>
      <c r="D1455" s="7" t="s">
        <v>83</v>
      </c>
      <c r="E1455" s="7" t="s">
        <v>126</v>
      </c>
      <c r="F1455" s="7" t="s">
        <v>214</v>
      </c>
      <c r="G1455" s="8"/>
      <c r="H1455" s="8"/>
      <c r="I1455" s="8"/>
      <c r="J1455" s="8"/>
      <c r="K1455" s="8"/>
      <c r="L1455" s="8"/>
      <c r="M1455" s="8"/>
      <c r="N1455" s="7">
        <v>3</v>
      </c>
      <c r="O1455" s="7" t="s">
        <v>162</v>
      </c>
      <c r="P1455" s="7">
        <v>1</v>
      </c>
      <c r="Q1455" s="7" t="s">
        <v>3045</v>
      </c>
      <c r="R1455" s="7">
        <v>1750</v>
      </c>
      <c r="S1455" s="7" t="s">
        <v>94</v>
      </c>
      <c r="T1455" s="7" t="s">
        <v>1406</v>
      </c>
      <c r="AE1455" s="7">
        <v>0</v>
      </c>
      <c r="AF1455" s="7">
        <v>0</v>
      </c>
      <c r="AG1455" s="7">
        <v>0</v>
      </c>
      <c r="AH1455" s="7">
        <v>1</v>
      </c>
      <c r="AI1455" s="7">
        <v>0</v>
      </c>
      <c r="AJ1455" s="7">
        <v>0</v>
      </c>
      <c r="AK1455" s="7">
        <v>0</v>
      </c>
      <c r="AL1455" s="7">
        <v>0</v>
      </c>
      <c r="AM1455" s="7">
        <v>0</v>
      </c>
      <c r="AN1455" s="7" t="s">
        <v>83</v>
      </c>
      <c r="AO1455" s="7">
        <v>1</v>
      </c>
      <c r="AP1455" s="7">
        <v>3500</v>
      </c>
      <c r="AQ1455" s="7">
        <v>1750</v>
      </c>
      <c r="AT1455" s="7" t="s">
        <v>206</v>
      </c>
      <c r="AU1455" s="7">
        <v>2104</v>
      </c>
      <c r="AV1455" s="7">
        <v>0</v>
      </c>
      <c r="AW1455" s="7">
        <v>0</v>
      </c>
      <c r="AX1455" s="7">
        <v>1</v>
      </c>
      <c r="AY1455" s="7">
        <v>0</v>
      </c>
    </row>
    <row r="1456" spans="1:51" ht="13.5" customHeight="1" x14ac:dyDescent="0.25">
      <c r="A1456" s="7" t="s">
        <v>3046</v>
      </c>
      <c r="B1456" s="8"/>
      <c r="C1456" s="8"/>
      <c r="D1456" s="7" t="s">
        <v>91</v>
      </c>
      <c r="E1456" s="7" t="s">
        <v>92</v>
      </c>
      <c r="F1456" s="8"/>
      <c r="G1456" s="8"/>
      <c r="H1456" s="8"/>
      <c r="I1456" s="8"/>
      <c r="J1456" s="8"/>
      <c r="K1456" s="8"/>
      <c r="L1456" s="8"/>
      <c r="M1456" s="8"/>
      <c r="N1456" s="7">
        <v>7</v>
      </c>
      <c r="O1456" s="7" t="s">
        <v>162</v>
      </c>
      <c r="P1456" s="7">
        <v>1</v>
      </c>
      <c r="Q1456" s="7" t="s">
        <v>2862</v>
      </c>
      <c r="R1456" s="7">
        <v>7000</v>
      </c>
      <c r="S1456" s="7" t="s">
        <v>94</v>
      </c>
      <c r="T1456" s="7" t="s">
        <v>1406</v>
      </c>
      <c r="AE1456" s="7">
        <v>0</v>
      </c>
      <c r="AF1456" s="7">
        <v>0</v>
      </c>
      <c r="AG1456" s="7">
        <v>0</v>
      </c>
      <c r="AH1456" s="7">
        <v>0</v>
      </c>
      <c r="AI1456" s="7">
        <v>0</v>
      </c>
      <c r="AJ1456" s="7">
        <v>0</v>
      </c>
      <c r="AK1456" s="7">
        <v>0</v>
      </c>
      <c r="AL1456" s="7">
        <v>0</v>
      </c>
      <c r="AM1456" s="7">
        <v>1</v>
      </c>
      <c r="AN1456" s="7" t="s">
        <v>91</v>
      </c>
      <c r="AO1456" s="7">
        <v>1</v>
      </c>
      <c r="AP1456" s="7">
        <v>14000</v>
      </c>
      <c r="AQ1456" s="7">
        <v>7000</v>
      </c>
      <c r="AT1456" s="7" t="s">
        <v>206</v>
      </c>
      <c r="AU1456" s="7">
        <v>2105</v>
      </c>
      <c r="AV1456" s="7">
        <v>0</v>
      </c>
      <c r="AW1456" s="7">
        <v>0</v>
      </c>
      <c r="AX1456" s="7">
        <v>0</v>
      </c>
      <c r="AY1456" s="7">
        <v>0</v>
      </c>
    </row>
    <row r="1457" spans="1:51" ht="13.5" customHeight="1" x14ac:dyDescent="0.25">
      <c r="A1457" s="7" t="s">
        <v>3047</v>
      </c>
      <c r="B1457" s="8"/>
      <c r="C1457" s="8"/>
      <c r="D1457" s="7" t="s">
        <v>91</v>
      </c>
      <c r="E1457" s="7" t="s">
        <v>92</v>
      </c>
      <c r="F1457" s="8"/>
      <c r="G1457" s="8"/>
      <c r="H1457" s="8"/>
      <c r="I1457" s="8"/>
      <c r="J1457" s="8"/>
      <c r="K1457" s="8"/>
      <c r="L1457" s="8"/>
      <c r="M1457" s="8"/>
      <c r="N1457" s="7">
        <v>7</v>
      </c>
      <c r="O1457" s="7" t="s">
        <v>162</v>
      </c>
      <c r="P1457" s="7">
        <v>1</v>
      </c>
      <c r="Q1457" s="7" t="s">
        <v>3048</v>
      </c>
      <c r="R1457" s="7">
        <v>3000</v>
      </c>
      <c r="S1457" s="7" t="s">
        <v>94</v>
      </c>
      <c r="T1457" s="7" t="s">
        <v>1406</v>
      </c>
      <c r="AE1457" s="7">
        <v>0</v>
      </c>
      <c r="AF1457" s="7">
        <v>0</v>
      </c>
      <c r="AG1457" s="7">
        <v>0</v>
      </c>
      <c r="AH1457" s="7">
        <v>0</v>
      </c>
      <c r="AI1457" s="7">
        <v>0</v>
      </c>
      <c r="AJ1457" s="7">
        <v>0</v>
      </c>
      <c r="AK1457" s="7">
        <v>0</v>
      </c>
      <c r="AL1457" s="7">
        <v>0</v>
      </c>
      <c r="AM1457" s="7">
        <v>1</v>
      </c>
      <c r="AN1457" s="7" t="s">
        <v>91</v>
      </c>
      <c r="AO1457" s="7">
        <v>1</v>
      </c>
      <c r="AP1457" s="7">
        <v>6000</v>
      </c>
      <c r="AQ1457" s="7">
        <v>3000</v>
      </c>
      <c r="AT1457" s="7" t="s">
        <v>206</v>
      </c>
      <c r="AU1457" s="7">
        <v>2106</v>
      </c>
      <c r="AV1457" s="7">
        <v>0</v>
      </c>
      <c r="AW1457" s="7">
        <v>0</v>
      </c>
      <c r="AX1457" s="7">
        <v>0</v>
      </c>
      <c r="AY1457" s="7">
        <v>0</v>
      </c>
    </row>
    <row r="1458" spans="1:51" ht="13.5" customHeight="1" x14ac:dyDescent="0.25">
      <c r="A1458" s="7" t="s">
        <v>3049</v>
      </c>
      <c r="B1458" s="8"/>
      <c r="C1458" s="8"/>
      <c r="D1458" s="7" t="s">
        <v>91</v>
      </c>
      <c r="E1458" s="7" t="s">
        <v>92</v>
      </c>
      <c r="F1458" s="8"/>
      <c r="G1458" s="8"/>
      <c r="H1458" s="8"/>
      <c r="I1458" s="8"/>
      <c r="J1458" s="8"/>
      <c r="K1458" s="8"/>
      <c r="L1458" s="8"/>
      <c r="M1458" s="8"/>
      <c r="N1458" s="7">
        <v>10</v>
      </c>
      <c r="O1458" s="7" t="s">
        <v>162</v>
      </c>
      <c r="P1458" s="7">
        <v>2</v>
      </c>
      <c r="Q1458" s="7" t="s">
        <v>97</v>
      </c>
      <c r="R1458" s="7">
        <v>27000</v>
      </c>
      <c r="S1458" s="7" t="s">
        <v>94</v>
      </c>
      <c r="T1458" s="7" t="s">
        <v>1406</v>
      </c>
      <c r="AE1458" s="7">
        <v>0</v>
      </c>
      <c r="AF1458" s="7">
        <v>0</v>
      </c>
      <c r="AG1458" s="7">
        <v>0</v>
      </c>
      <c r="AH1458" s="7">
        <v>0</v>
      </c>
      <c r="AI1458" s="7">
        <v>0</v>
      </c>
      <c r="AJ1458" s="7">
        <v>0</v>
      </c>
      <c r="AK1458" s="7">
        <v>0</v>
      </c>
      <c r="AL1458" s="7">
        <v>0</v>
      </c>
      <c r="AM1458" s="7">
        <v>1</v>
      </c>
      <c r="AN1458" s="7" t="s">
        <v>91</v>
      </c>
      <c r="AO1458" s="7">
        <v>2</v>
      </c>
      <c r="AP1458" s="7">
        <v>54000</v>
      </c>
      <c r="AQ1458" s="7">
        <v>27000</v>
      </c>
      <c r="AT1458" s="7" t="s">
        <v>206</v>
      </c>
      <c r="AU1458" s="7">
        <v>2107</v>
      </c>
      <c r="AV1458" s="7">
        <v>0</v>
      </c>
      <c r="AW1458" s="7">
        <v>0</v>
      </c>
      <c r="AX1458" s="7">
        <v>0</v>
      </c>
      <c r="AY1458" s="7">
        <v>0</v>
      </c>
    </row>
    <row r="1459" spans="1:51" ht="13.5" customHeight="1" x14ac:dyDescent="0.25">
      <c r="A1459" s="7" t="s">
        <v>3050</v>
      </c>
      <c r="B1459" s="8"/>
      <c r="C1459" s="8"/>
      <c r="D1459" s="7" t="s">
        <v>91</v>
      </c>
      <c r="E1459" s="7" t="s">
        <v>92</v>
      </c>
      <c r="F1459" s="8"/>
      <c r="G1459" s="8"/>
      <c r="H1459" s="8"/>
      <c r="I1459" s="8"/>
      <c r="J1459" s="8"/>
      <c r="K1459" s="8"/>
      <c r="L1459" s="8"/>
      <c r="M1459" s="8"/>
      <c r="N1459" s="7">
        <v>7</v>
      </c>
      <c r="O1459" s="7" t="s">
        <v>162</v>
      </c>
      <c r="P1459" s="7">
        <v>3</v>
      </c>
      <c r="Q1459" s="7" t="s">
        <v>3051</v>
      </c>
      <c r="R1459" s="7">
        <v>36000</v>
      </c>
      <c r="S1459" s="7" t="s">
        <v>94</v>
      </c>
      <c r="T1459" s="7" t="s">
        <v>1406</v>
      </c>
      <c r="AE1459" s="7">
        <v>0</v>
      </c>
      <c r="AF1459" s="7">
        <v>0</v>
      </c>
      <c r="AG1459" s="7">
        <v>0</v>
      </c>
      <c r="AH1459" s="7">
        <v>0</v>
      </c>
      <c r="AI1459" s="7">
        <v>0</v>
      </c>
      <c r="AJ1459" s="7">
        <v>0</v>
      </c>
      <c r="AK1459" s="7">
        <v>0</v>
      </c>
      <c r="AL1459" s="7">
        <v>0</v>
      </c>
      <c r="AM1459" s="7">
        <v>1</v>
      </c>
      <c r="AN1459" s="7" t="s">
        <v>91</v>
      </c>
      <c r="AO1459" s="7">
        <v>3</v>
      </c>
      <c r="AP1459" s="7">
        <v>72000</v>
      </c>
      <c r="AQ1459" s="7">
        <v>36000</v>
      </c>
      <c r="AT1459" s="7" t="s">
        <v>206</v>
      </c>
      <c r="AU1459" s="7">
        <v>2108</v>
      </c>
      <c r="AV1459" s="7">
        <v>0</v>
      </c>
      <c r="AW1459" s="7">
        <v>0</v>
      </c>
      <c r="AX1459" s="7">
        <v>0</v>
      </c>
      <c r="AY1459" s="7">
        <v>0</v>
      </c>
    </row>
    <row r="1460" spans="1:51" ht="13.5" customHeight="1" x14ac:dyDescent="0.25">
      <c r="A1460" s="7" t="s">
        <v>3052</v>
      </c>
      <c r="B1460" s="8"/>
      <c r="C1460" s="8"/>
      <c r="D1460" s="7" t="s">
        <v>91</v>
      </c>
      <c r="E1460" s="7" t="s">
        <v>92</v>
      </c>
      <c r="F1460" s="8"/>
      <c r="G1460" s="8"/>
      <c r="H1460" s="8"/>
      <c r="I1460" s="8"/>
      <c r="J1460" s="8"/>
      <c r="K1460" s="8"/>
      <c r="L1460" s="8"/>
      <c r="M1460" s="8"/>
      <c r="N1460" s="7">
        <v>7</v>
      </c>
      <c r="O1460" s="7" t="s">
        <v>162</v>
      </c>
      <c r="P1460" s="7">
        <v>1</v>
      </c>
      <c r="Q1460" s="7" t="s">
        <v>3053</v>
      </c>
      <c r="R1460" s="7">
        <v>39300</v>
      </c>
      <c r="S1460" s="7" t="s">
        <v>94</v>
      </c>
      <c r="T1460" s="7" t="s">
        <v>1406</v>
      </c>
      <c r="AE1460" s="7">
        <v>0</v>
      </c>
      <c r="AF1460" s="7">
        <v>0</v>
      </c>
      <c r="AG1460" s="7">
        <v>0</v>
      </c>
      <c r="AH1460" s="7">
        <v>0</v>
      </c>
      <c r="AI1460" s="7">
        <v>0</v>
      </c>
      <c r="AJ1460" s="7">
        <v>0</v>
      </c>
      <c r="AK1460" s="7">
        <v>0</v>
      </c>
      <c r="AL1460" s="7">
        <v>0</v>
      </c>
      <c r="AM1460" s="7">
        <v>1</v>
      </c>
      <c r="AN1460" s="7" t="s">
        <v>91</v>
      </c>
      <c r="AO1460" s="7">
        <v>1</v>
      </c>
      <c r="AP1460" s="7">
        <v>78600</v>
      </c>
      <c r="AQ1460" s="7">
        <v>39300</v>
      </c>
      <c r="AT1460" s="7" t="s">
        <v>206</v>
      </c>
      <c r="AU1460" s="7">
        <v>2109</v>
      </c>
      <c r="AV1460" s="7">
        <v>0</v>
      </c>
      <c r="AW1460" s="7">
        <v>0</v>
      </c>
      <c r="AX1460" s="7">
        <v>0</v>
      </c>
      <c r="AY1460" s="7">
        <v>0</v>
      </c>
    </row>
    <row r="1461" spans="1:51" ht="13.5" customHeight="1" x14ac:dyDescent="0.25">
      <c r="A1461" s="7" t="s">
        <v>3054</v>
      </c>
      <c r="B1461" s="8"/>
      <c r="C1461" s="8"/>
      <c r="D1461" s="7" t="s">
        <v>83</v>
      </c>
      <c r="E1461" s="7" t="s">
        <v>92</v>
      </c>
      <c r="F1461" s="8"/>
      <c r="G1461" s="8"/>
      <c r="H1461" s="8"/>
      <c r="I1461" s="8"/>
      <c r="J1461" s="8"/>
      <c r="K1461" s="8"/>
      <c r="L1461" s="8"/>
      <c r="M1461" s="8"/>
      <c r="N1461" s="7">
        <v>3</v>
      </c>
      <c r="O1461" s="7" t="s">
        <v>3055</v>
      </c>
      <c r="P1461" s="7">
        <v>1</v>
      </c>
      <c r="Q1461" s="7" t="s">
        <v>2335</v>
      </c>
      <c r="R1461" s="7">
        <v>250</v>
      </c>
      <c r="S1461" s="7" t="s">
        <v>94</v>
      </c>
      <c r="T1461" s="7" t="s">
        <v>1406</v>
      </c>
      <c r="AE1461" s="7">
        <v>0</v>
      </c>
      <c r="AF1461" s="7">
        <v>0</v>
      </c>
      <c r="AG1461" s="7">
        <v>0</v>
      </c>
      <c r="AH1461" s="7">
        <v>0</v>
      </c>
      <c r="AI1461" s="7">
        <v>0</v>
      </c>
      <c r="AJ1461" s="7">
        <v>0</v>
      </c>
      <c r="AK1461" s="7">
        <v>0</v>
      </c>
      <c r="AL1461" s="7">
        <v>0</v>
      </c>
      <c r="AM1461" s="7">
        <v>1</v>
      </c>
      <c r="AN1461" s="7" t="s">
        <v>83</v>
      </c>
      <c r="AO1461" s="7">
        <v>1</v>
      </c>
      <c r="AP1461" s="7">
        <v>500</v>
      </c>
      <c r="AQ1461" s="7">
        <v>250</v>
      </c>
      <c r="AT1461" s="7" t="s">
        <v>206</v>
      </c>
      <c r="AU1461" s="7">
        <v>2110</v>
      </c>
      <c r="AV1461" s="7">
        <v>0</v>
      </c>
      <c r="AW1461" s="7">
        <v>0</v>
      </c>
      <c r="AX1461" s="7">
        <v>0</v>
      </c>
      <c r="AY1461" s="7">
        <v>0</v>
      </c>
    </row>
    <row r="1462" spans="1:51" ht="13.5" customHeight="1" x14ac:dyDescent="0.25">
      <c r="A1462" s="7" t="s">
        <v>3056</v>
      </c>
      <c r="B1462" s="8"/>
      <c r="C1462" s="8"/>
      <c r="D1462" s="7" t="s">
        <v>83</v>
      </c>
      <c r="E1462" s="7" t="s">
        <v>116</v>
      </c>
      <c r="F1462" s="8"/>
      <c r="G1462" s="8"/>
      <c r="H1462" s="8"/>
      <c r="I1462" s="8"/>
      <c r="J1462" s="8"/>
      <c r="K1462" s="8"/>
      <c r="L1462" s="8"/>
      <c r="M1462" s="8"/>
      <c r="N1462" s="7">
        <v>5</v>
      </c>
      <c r="O1462" s="7" t="s">
        <v>3055</v>
      </c>
      <c r="P1462" s="7">
        <v>1</v>
      </c>
      <c r="Q1462" s="7" t="s">
        <v>3057</v>
      </c>
      <c r="R1462" s="7">
        <v>6950</v>
      </c>
      <c r="S1462" s="7" t="s">
        <v>94</v>
      </c>
      <c r="T1462" s="7" t="s">
        <v>1406</v>
      </c>
      <c r="AE1462" s="7">
        <v>0</v>
      </c>
      <c r="AF1462" s="7">
        <v>0</v>
      </c>
      <c r="AG1462" s="7">
        <v>1</v>
      </c>
      <c r="AH1462" s="7">
        <v>0</v>
      </c>
      <c r="AI1462" s="7">
        <v>0</v>
      </c>
      <c r="AJ1462" s="7">
        <v>0</v>
      </c>
      <c r="AK1462" s="7">
        <v>0</v>
      </c>
      <c r="AL1462" s="7">
        <v>0</v>
      </c>
      <c r="AM1462" s="7">
        <v>0</v>
      </c>
      <c r="AN1462" s="7" t="s">
        <v>83</v>
      </c>
      <c r="AO1462" s="7">
        <v>1</v>
      </c>
      <c r="AP1462" s="7">
        <v>13900</v>
      </c>
      <c r="AQ1462" s="7">
        <v>6950</v>
      </c>
      <c r="AT1462" s="7" t="s">
        <v>206</v>
      </c>
      <c r="AU1462" s="7">
        <v>2111</v>
      </c>
      <c r="AV1462" s="7">
        <v>0</v>
      </c>
      <c r="AW1462" s="7">
        <v>0</v>
      </c>
      <c r="AX1462" s="7">
        <v>0</v>
      </c>
      <c r="AY1462" s="7">
        <v>0</v>
      </c>
    </row>
    <row r="1463" spans="1:51" ht="13.5" customHeight="1" x14ac:dyDescent="0.25">
      <c r="A1463" s="7" t="s">
        <v>3058</v>
      </c>
      <c r="B1463" s="8"/>
      <c r="C1463" s="8"/>
      <c r="D1463" s="7" t="s">
        <v>83</v>
      </c>
      <c r="E1463" s="7" t="s">
        <v>84</v>
      </c>
      <c r="F1463" s="8"/>
      <c r="G1463" s="8"/>
      <c r="H1463" s="8"/>
      <c r="I1463" s="8"/>
      <c r="J1463" s="8"/>
      <c r="K1463" s="8"/>
      <c r="L1463" s="8"/>
      <c r="M1463" s="8"/>
      <c r="N1463" s="7">
        <v>5</v>
      </c>
      <c r="O1463" s="7" t="s">
        <v>3055</v>
      </c>
      <c r="P1463" s="7">
        <v>2</v>
      </c>
      <c r="Q1463" s="7" t="s">
        <v>3059</v>
      </c>
      <c r="R1463" s="7">
        <v>3000</v>
      </c>
      <c r="S1463" s="7" t="s">
        <v>94</v>
      </c>
      <c r="T1463" s="7" t="s">
        <v>1406</v>
      </c>
      <c r="AE1463" s="7">
        <v>0</v>
      </c>
      <c r="AF1463" s="7">
        <v>0</v>
      </c>
      <c r="AG1463" s="7">
        <v>0</v>
      </c>
      <c r="AH1463" s="7">
        <v>0</v>
      </c>
      <c r="AI1463" s="7">
        <v>0</v>
      </c>
      <c r="AJ1463" s="7">
        <v>0</v>
      </c>
      <c r="AK1463" s="7">
        <v>0</v>
      </c>
      <c r="AL1463" s="7">
        <v>1</v>
      </c>
      <c r="AM1463" s="7">
        <v>0</v>
      </c>
      <c r="AN1463" s="7" t="s">
        <v>83</v>
      </c>
      <c r="AO1463" s="7">
        <v>2</v>
      </c>
      <c r="AP1463" s="7">
        <v>6000</v>
      </c>
      <c r="AQ1463" s="7">
        <v>3000</v>
      </c>
      <c r="AT1463" s="7" t="s">
        <v>206</v>
      </c>
      <c r="AU1463" s="7">
        <v>2112</v>
      </c>
      <c r="AV1463" s="7">
        <v>0</v>
      </c>
      <c r="AW1463" s="7">
        <v>0</v>
      </c>
      <c r="AX1463" s="7">
        <v>0</v>
      </c>
      <c r="AY1463" s="7">
        <v>0</v>
      </c>
    </row>
    <row r="1464" spans="1:51" ht="13.5" customHeight="1" x14ac:dyDescent="0.25">
      <c r="A1464" s="7" t="s">
        <v>3060</v>
      </c>
      <c r="B1464" s="8"/>
      <c r="C1464" s="8"/>
      <c r="D1464" s="7" t="s">
        <v>91</v>
      </c>
      <c r="E1464" s="7" t="s">
        <v>99</v>
      </c>
      <c r="F1464" s="8"/>
      <c r="G1464" s="8"/>
      <c r="H1464" s="8"/>
      <c r="I1464" s="8"/>
      <c r="J1464" s="8"/>
      <c r="K1464" s="8"/>
      <c r="L1464" s="8"/>
      <c r="M1464" s="8"/>
      <c r="N1464" s="7">
        <v>7</v>
      </c>
      <c r="O1464" s="7" t="s">
        <v>3055</v>
      </c>
      <c r="P1464" s="7" t="s">
        <v>107</v>
      </c>
      <c r="Q1464" s="7" t="s">
        <v>3061</v>
      </c>
      <c r="R1464" s="7">
        <v>7250</v>
      </c>
      <c r="S1464" s="7" t="s">
        <v>94</v>
      </c>
      <c r="T1464" s="7" t="s">
        <v>1406</v>
      </c>
      <c r="AE1464" s="7">
        <v>0</v>
      </c>
      <c r="AF1464" s="7">
        <v>0</v>
      </c>
      <c r="AG1464" s="7">
        <v>0</v>
      </c>
      <c r="AH1464" s="7">
        <v>0</v>
      </c>
      <c r="AI1464" s="7">
        <v>1</v>
      </c>
      <c r="AJ1464" s="7">
        <v>0</v>
      </c>
      <c r="AK1464" s="7">
        <v>0</v>
      </c>
      <c r="AL1464" s="7">
        <v>0</v>
      </c>
      <c r="AM1464" s="7">
        <v>0</v>
      </c>
      <c r="AN1464" s="7" t="s">
        <v>91</v>
      </c>
      <c r="AO1464" s="7">
        <v>0</v>
      </c>
      <c r="AP1464" s="7">
        <v>14500</v>
      </c>
      <c r="AQ1464" s="7">
        <v>7250</v>
      </c>
      <c r="AT1464" s="7" t="s">
        <v>206</v>
      </c>
      <c r="AU1464" s="7">
        <v>2113</v>
      </c>
      <c r="AV1464" s="7">
        <v>0</v>
      </c>
      <c r="AW1464" s="7">
        <v>0</v>
      </c>
      <c r="AX1464" s="7">
        <v>0</v>
      </c>
      <c r="AY1464" s="7">
        <v>0</v>
      </c>
    </row>
    <row r="1465" spans="1:51" ht="13.5" customHeight="1" x14ac:dyDescent="0.25">
      <c r="A1465" s="7" t="s">
        <v>3062</v>
      </c>
      <c r="B1465" s="8"/>
      <c r="C1465" s="8"/>
      <c r="D1465" s="7" t="s">
        <v>120</v>
      </c>
      <c r="E1465" s="7" t="s">
        <v>126</v>
      </c>
      <c r="F1465" s="8"/>
      <c r="G1465" s="8"/>
      <c r="H1465" s="8"/>
      <c r="I1465" s="8"/>
      <c r="J1465" s="8"/>
      <c r="K1465" s="8"/>
      <c r="L1465" s="8"/>
      <c r="M1465" s="8"/>
      <c r="N1465" s="7">
        <v>15</v>
      </c>
      <c r="O1465" s="7" t="s">
        <v>3055</v>
      </c>
      <c r="P1465" s="7" t="s">
        <v>107</v>
      </c>
      <c r="Q1465" s="7" t="s">
        <v>3063</v>
      </c>
      <c r="R1465" s="7">
        <v>9500</v>
      </c>
      <c r="S1465" s="7" t="s">
        <v>94</v>
      </c>
      <c r="T1465" s="7" t="s">
        <v>1406</v>
      </c>
      <c r="AE1465" s="7">
        <v>0</v>
      </c>
      <c r="AF1465" s="7">
        <v>0</v>
      </c>
      <c r="AG1465" s="7">
        <v>0</v>
      </c>
      <c r="AH1465" s="7">
        <v>1</v>
      </c>
      <c r="AI1465" s="7">
        <v>0</v>
      </c>
      <c r="AJ1465" s="7">
        <v>0</v>
      </c>
      <c r="AK1465" s="7">
        <v>0</v>
      </c>
      <c r="AL1465" s="7">
        <v>0</v>
      </c>
      <c r="AM1465" s="7">
        <v>0</v>
      </c>
      <c r="AN1465" s="7" t="s">
        <v>120</v>
      </c>
      <c r="AO1465" s="7">
        <v>0</v>
      </c>
      <c r="AP1465" s="7">
        <v>19000</v>
      </c>
      <c r="AQ1465" s="7">
        <v>9500</v>
      </c>
      <c r="AT1465" s="7" t="s">
        <v>206</v>
      </c>
      <c r="AU1465" s="7">
        <v>2114</v>
      </c>
      <c r="AV1465" s="7">
        <v>0</v>
      </c>
      <c r="AW1465" s="7">
        <v>0</v>
      </c>
      <c r="AX1465" s="7">
        <v>0</v>
      </c>
      <c r="AY1465" s="7">
        <v>0</v>
      </c>
    </row>
    <row r="1466" spans="1:51" ht="13.5" customHeight="1" x14ac:dyDescent="0.25">
      <c r="A1466" s="7" t="s">
        <v>3064</v>
      </c>
      <c r="B1466" s="8"/>
      <c r="C1466" s="8"/>
      <c r="D1466" s="7" t="s">
        <v>83</v>
      </c>
      <c r="E1466" s="7" t="s">
        <v>126</v>
      </c>
      <c r="F1466" s="8"/>
      <c r="G1466" s="8"/>
      <c r="H1466" s="8"/>
      <c r="I1466" s="8"/>
      <c r="J1466" s="8"/>
      <c r="K1466" s="8"/>
      <c r="L1466" s="8"/>
      <c r="M1466" s="8"/>
      <c r="N1466" s="7">
        <v>5</v>
      </c>
      <c r="O1466" s="7" t="s">
        <v>3055</v>
      </c>
      <c r="P1466" s="7" t="s">
        <v>107</v>
      </c>
      <c r="Q1466" s="7" t="s">
        <v>2787</v>
      </c>
      <c r="R1466" s="7">
        <v>7500</v>
      </c>
      <c r="S1466" s="7" t="s">
        <v>94</v>
      </c>
      <c r="T1466" s="7" t="s">
        <v>1406</v>
      </c>
      <c r="AE1466" s="7">
        <v>0</v>
      </c>
      <c r="AF1466" s="7">
        <v>0</v>
      </c>
      <c r="AG1466" s="7">
        <v>0</v>
      </c>
      <c r="AH1466" s="7">
        <v>1</v>
      </c>
      <c r="AI1466" s="7">
        <v>0</v>
      </c>
      <c r="AJ1466" s="7">
        <v>0</v>
      </c>
      <c r="AK1466" s="7">
        <v>0</v>
      </c>
      <c r="AL1466" s="7">
        <v>0</v>
      </c>
      <c r="AM1466" s="7">
        <v>0</v>
      </c>
      <c r="AN1466" s="7" t="s">
        <v>83</v>
      </c>
      <c r="AO1466" s="7">
        <v>0</v>
      </c>
      <c r="AP1466" s="7">
        <v>15000</v>
      </c>
      <c r="AQ1466" s="7">
        <v>7500</v>
      </c>
      <c r="AT1466" s="7" t="s">
        <v>206</v>
      </c>
      <c r="AU1466" s="7">
        <v>2115</v>
      </c>
      <c r="AV1466" s="7">
        <v>0</v>
      </c>
      <c r="AW1466" s="7">
        <v>0</v>
      </c>
      <c r="AX1466" s="7">
        <v>0</v>
      </c>
      <c r="AY1466" s="7">
        <v>0</v>
      </c>
    </row>
    <row r="1467" spans="1:51" ht="13.5" customHeight="1" x14ac:dyDescent="0.25">
      <c r="A1467" s="7" t="s">
        <v>3065</v>
      </c>
      <c r="B1467" s="8"/>
      <c r="C1467" s="8"/>
      <c r="D1467" s="7" t="s">
        <v>91</v>
      </c>
      <c r="E1467" s="7" t="s">
        <v>126</v>
      </c>
      <c r="F1467" s="8"/>
      <c r="G1467" s="8"/>
      <c r="H1467" s="8"/>
      <c r="I1467" s="8"/>
      <c r="J1467" s="8"/>
      <c r="K1467" s="8"/>
      <c r="L1467" s="8"/>
      <c r="M1467" s="8"/>
      <c r="N1467" s="7">
        <v>9</v>
      </c>
      <c r="O1467" s="7" t="s">
        <v>3055</v>
      </c>
      <c r="P1467" s="7" t="s">
        <v>107</v>
      </c>
      <c r="Q1467" s="7" t="s">
        <v>3066</v>
      </c>
      <c r="R1467" s="7">
        <v>7875</v>
      </c>
      <c r="S1467" s="7" t="s">
        <v>94</v>
      </c>
      <c r="T1467" s="7" t="s">
        <v>1406</v>
      </c>
      <c r="AE1467" s="7">
        <v>0</v>
      </c>
      <c r="AF1467" s="7">
        <v>0</v>
      </c>
      <c r="AG1467" s="7">
        <v>0</v>
      </c>
      <c r="AH1467" s="7">
        <v>1</v>
      </c>
      <c r="AI1467" s="7">
        <v>0</v>
      </c>
      <c r="AJ1467" s="7">
        <v>0</v>
      </c>
      <c r="AK1467" s="7">
        <v>0</v>
      </c>
      <c r="AL1467" s="7">
        <v>0</v>
      </c>
      <c r="AM1467" s="7">
        <v>0</v>
      </c>
      <c r="AN1467" s="7" t="s">
        <v>91</v>
      </c>
      <c r="AO1467" s="7">
        <v>0</v>
      </c>
      <c r="AP1467" s="7">
        <v>15750</v>
      </c>
      <c r="AQ1467" s="7">
        <v>7875</v>
      </c>
      <c r="AT1467" s="7" t="s">
        <v>206</v>
      </c>
      <c r="AU1467" s="7">
        <v>2116</v>
      </c>
      <c r="AV1467" s="7">
        <v>0</v>
      </c>
      <c r="AW1467" s="7">
        <v>0</v>
      </c>
      <c r="AX1467" s="7">
        <v>0</v>
      </c>
      <c r="AY1467" s="7">
        <v>0</v>
      </c>
    </row>
    <row r="1468" spans="1:51" ht="13.5" customHeight="1" x14ac:dyDescent="0.25">
      <c r="A1468" s="7" t="s">
        <v>3067</v>
      </c>
      <c r="B1468" s="8"/>
      <c r="C1468" s="8"/>
      <c r="D1468" s="7" t="s">
        <v>91</v>
      </c>
      <c r="E1468" s="7" t="s">
        <v>92</v>
      </c>
      <c r="F1468" s="8"/>
      <c r="G1468" s="8"/>
      <c r="H1468" s="8"/>
      <c r="I1468" s="8"/>
      <c r="J1468" s="8"/>
      <c r="K1468" s="8"/>
      <c r="L1468" s="8"/>
      <c r="M1468" s="8"/>
      <c r="N1468" s="7">
        <v>8</v>
      </c>
      <c r="O1468" s="7" t="s">
        <v>3055</v>
      </c>
      <c r="P1468" s="7">
        <v>1</v>
      </c>
      <c r="Q1468" s="7" t="s">
        <v>3068</v>
      </c>
      <c r="R1468" s="7">
        <v>12500</v>
      </c>
      <c r="S1468" s="7" t="s">
        <v>94</v>
      </c>
      <c r="T1468" s="7" t="s">
        <v>1406</v>
      </c>
      <c r="AE1468" s="7">
        <v>0</v>
      </c>
      <c r="AF1468" s="7">
        <v>0</v>
      </c>
      <c r="AG1468" s="7">
        <v>0</v>
      </c>
      <c r="AH1468" s="7">
        <v>0</v>
      </c>
      <c r="AI1468" s="7">
        <v>0</v>
      </c>
      <c r="AJ1468" s="7">
        <v>0</v>
      </c>
      <c r="AK1468" s="7">
        <v>0</v>
      </c>
      <c r="AL1468" s="7">
        <v>0</v>
      </c>
      <c r="AM1468" s="7">
        <v>1</v>
      </c>
      <c r="AN1468" s="7" t="s">
        <v>91</v>
      </c>
      <c r="AO1468" s="7">
        <v>1</v>
      </c>
      <c r="AP1468" s="7">
        <v>25000</v>
      </c>
      <c r="AQ1468" s="7">
        <v>12500</v>
      </c>
      <c r="AT1468" s="7" t="s">
        <v>206</v>
      </c>
      <c r="AU1468" s="7">
        <v>2117</v>
      </c>
      <c r="AV1468" s="7">
        <v>0</v>
      </c>
      <c r="AW1468" s="7">
        <v>0</v>
      </c>
      <c r="AX1468" s="7">
        <v>0</v>
      </c>
      <c r="AY1468" s="7">
        <v>0</v>
      </c>
    </row>
    <row r="1469" spans="1:51" ht="13.5" customHeight="1" x14ac:dyDescent="0.25">
      <c r="A1469" s="7" t="s">
        <v>3069</v>
      </c>
      <c r="B1469" s="8"/>
      <c r="C1469" s="8"/>
      <c r="D1469" s="7" t="s">
        <v>83</v>
      </c>
      <c r="E1469" s="7" t="s">
        <v>92</v>
      </c>
      <c r="F1469" s="8"/>
      <c r="G1469" s="8"/>
      <c r="H1469" s="8"/>
      <c r="I1469" s="8"/>
      <c r="J1469" s="8"/>
      <c r="K1469" s="8"/>
      <c r="L1469" s="8"/>
      <c r="M1469" s="8"/>
      <c r="N1469" s="7">
        <v>4</v>
      </c>
      <c r="O1469" s="7" t="s">
        <v>3055</v>
      </c>
      <c r="P1469" s="7">
        <v>1</v>
      </c>
      <c r="Q1469" s="7" t="s">
        <v>3068</v>
      </c>
      <c r="R1469" s="7">
        <v>2500</v>
      </c>
      <c r="S1469" s="7" t="s">
        <v>94</v>
      </c>
      <c r="T1469" s="7" t="s">
        <v>1406</v>
      </c>
      <c r="AE1469" s="7">
        <v>0</v>
      </c>
      <c r="AF1469" s="7">
        <v>0</v>
      </c>
      <c r="AG1469" s="7">
        <v>0</v>
      </c>
      <c r="AH1469" s="7">
        <v>0</v>
      </c>
      <c r="AI1469" s="7">
        <v>0</v>
      </c>
      <c r="AJ1469" s="7">
        <v>0</v>
      </c>
      <c r="AK1469" s="7">
        <v>0</v>
      </c>
      <c r="AL1469" s="7">
        <v>0</v>
      </c>
      <c r="AM1469" s="7">
        <v>1</v>
      </c>
      <c r="AN1469" s="7" t="s">
        <v>83</v>
      </c>
      <c r="AO1469" s="7">
        <v>1</v>
      </c>
      <c r="AP1469" s="7">
        <v>5000</v>
      </c>
      <c r="AQ1469" s="7">
        <v>2500</v>
      </c>
      <c r="AT1469" s="7" t="s">
        <v>206</v>
      </c>
      <c r="AU1469" s="7">
        <v>2118</v>
      </c>
      <c r="AV1469" s="7">
        <v>0</v>
      </c>
      <c r="AW1469" s="7">
        <v>0</v>
      </c>
      <c r="AX1469" s="7">
        <v>0</v>
      </c>
      <c r="AY1469" s="7">
        <v>0</v>
      </c>
    </row>
    <row r="1470" spans="1:51" ht="13.5" customHeight="1" x14ac:dyDescent="0.25">
      <c r="A1470" s="7" t="s">
        <v>3070</v>
      </c>
      <c r="B1470" s="8"/>
      <c r="C1470" s="8"/>
      <c r="D1470" s="7" t="s">
        <v>91</v>
      </c>
      <c r="E1470" s="7" t="s">
        <v>126</v>
      </c>
      <c r="F1470" s="8"/>
      <c r="G1470" s="8"/>
      <c r="H1470" s="8"/>
      <c r="I1470" s="8"/>
      <c r="J1470" s="8"/>
      <c r="K1470" s="8"/>
      <c r="L1470" s="8"/>
      <c r="M1470" s="8"/>
      <c r="N1470" s="7">
        <v>7</v>
      </c>
      <c r="O1470" s="7" t="s">
        <v>3055</v>
      </c>
      <c r="P1470" s="7">
        <v>1</v>
      </c>
      <c r="Q1470" s="7" t="s">
        <v>3071</v>
      </c>
      <c r="R1470" s="7">
        <v>500</v>
      </c>
      <c r="S1470" s="7" t="s">
        <v>94</v>
      </c>
      <c r="T1470" s="7" t="s">
        <v>1406</v>
      </c>
      <c r="AE1470" s="7">
        <v>0</v>
      </c>
      <c r="AF1470" s="7">
        <v>0</v>
      </c>
      <c r="AG1470" s="7">
        <v>0</v>
      </c>
      <c r="AH1470" s="7">
        <v>1</v>
      </c>
      <c r="AI1470" s="7">
        <v>0</v>
      </c>
      <c r="AJ1470" s="7">
        <v>0</v>
      </c>
      <c r="AK1470" s="7">
        <v>0</v>
      </c>
      <c r="AL1470" s="7">
        <v>0</v>
      </c>
      <c r="AM1470" s="7">
        <v>0</v>
      </c>
      <c r="AN1470" s="7" t="s">
        <v>91</v>
      </c>
      <c r="AO1470" s="7">
        <v>1</v>
      </c>
      <c r="AP1470" s="7">
        <v>1000</v>
      </c>
      <c r="AQ1470" s="7">
        <v>500</v>
      </c>
      <c r="AT1470" s="7" t="s">
        <v>206</v>
      </c>
      <c r="AU1470" s="7">
        <v>2119</v>
      </c>
      <c r="AV1470" s="7">
        <v>0</v>
      </c>
      <c r="AW1470" s="7">
        <v>0</v>
      </c>
      <c r="AX1470" s="7">
        <v>0</v>
      </c>
      <c r="AY1470" s="7">
        <v>0</v>
      </c>
    </row>
    <row r="1471" spans="1:51" ht="13.5" customHeight="1" x14ac:dyDescent="0.25">
      <c r="A1471" s="7" t="s">
        <v>3072</v>
      </c>
      <c r="B1471" s="8"/>
      <c r="C1471" s="8"/>
      <c r="D1471" s="7" t="s">
        <v>91</v>
      </c>
      <c r="E1471" s="7" t="s">
        <v>126</v>
      </c>
      <c r="F1471" s="8"/>
      <c r="G1471" s="8"/>
      <c r="H1471" s="8"/>
      <c r="I1471" s="8"/>
      <c r="J1471" s="8"/>
      <c r="K1471" s="8"/>
      <c r="L1471" s="8"/>
      <c r="M1471" s="8"/>
      <c r="N1471" s="7">
        <v>7</v>
      </c>
      <c r="O1471" s="7" t="s">
        <v>3055</v>
      </c>
      <c r="P1471" s="7">
        <v>1</v>
      </c>
      <c r="Q1471" s="7" t="s">
        <v>3071</v>
      </c>
      <c r="R1471" s="7">
        <v>2000</v>
      </c>
      <c r="S1471" s="7" t="s">
        <v>94</v>
      </c>
      <c r="T1471" s="7" t="s">
        <v>1406</v>
      </c>
      <c r="AE1471" s="7">
        <v>0</v>
      </c>
      <c r="AF1471" s="7">
        <v>0</v>
      </c>
      <c r="AG1471" s="7">
        <v>0</v>
      </c>
      <c r="AH1471" s="7">
        <v>1</v>
      </c>
      <c r="AI1471" s="7">
        <v>0</v>
      </c>
      <c r="AJ1471" s="7">
        <v>0</v>
      </c>
      <c r="AK1471" s="7">
        <v>0</v>
      </c>
      <c r="AL1471" s="7">
        <v>0</v>
      </c>
      <c r="AM1471" s="7">
        <v>0</v>
      </c>
      <c r="AN1471" s="7" t="s">
        <v>91</v>
      </c>
      <c r="AO1471" s="7">
        <v>1</v>
      </c>
      <c r="AP1471" s="7">
        <v>4000</v>
      </c>
      <c r="AQ1471" s="7">
        <v>2000</v>
      </c>
      <c r="AT1471" s="7" t="s">
        <v>206</v>
      </c>
      <c r="AU1471" s="7">
        <v>2120</v>
      </c>
      <c r="AV1471" s="7">
        <v>0</v>
      </c>
      <c r="AW1471" s="7">
        <v>0</v>
      </c>
      <c r="AX1471" s="7">
        <v>0</v>
      </c>
      <c r="AY1471" s="7">
        <v>0</v>
      </c>
    </row>
    <row r="1472" spans="1:51" ht="13.5" customHeight="1" x14ac:dyDescent="0.25">
      <c r="A1472" s="7" t="s">
        <v>3073</v>
      </c>
      <c r="B1472" s="8"/>
      <c r="C1472" s="8"/>
      <c r="D1472" s="7" t="s">
        <v>91</v>
      </c>
      <c r="E1472" s="7" t="s">
        <v>126</v>
      </c>
      <c r="F1472" s="8"/>
      <c r="G1472" s="8"/>
      <c r="H1472" s="8"/>
      <c r="I1472" s="8"/>
      <c r="J1472" s="8"/>
      <c r="K1472" s="8"/>
      <c r="L1472" s="8"/>
      <c r="M1472" s="8"/>
      <c r="N1472" s="7">
        <v>7</v>
      </c>
      <c r="O1472" s="7" t="s">
        <v>3055</v>
      </c>
      <c r="P1472" s="7">
        <v>1</v>
      </c>
      <c r="Q1472" s="7" t="s">
        <v>3071</v>
      </c>
      <c r="R1472" s="7">
        <v>4500</v>
      </c>
      <c r="S1472" s="7" t="s">
        <v>94</v>
      </c>
      <c r="T1472" s="7" t="s">
        <v>1406</v>
      </c>
      <c r="AE1472" s="7">
        <v>0</v>
      </c>
      <c r="AF1472" s="7">
        <v>0</v>
      </c>
      <c r="AG1472" s="7">
        <v>0</v>
      </c>
      <c r="AH1472" s="7">
        <v>1</v>
      </c>
      <c r="AI1472" s="7">
        <v>0</v>
      </c>
      <c r="AJ1472" s="7">
        <v>0</v>
      </c>
      <c r="AK1472" s="7">
        <v>0</v>
      </c>
      <c r="AL1472" s="7">
        <v>0</v>
      </c>
      <c r="AM1472" s="7">
        <v>0</v>
      </c>
      <c r="AN1472" s="7" t="s">
        <v>91</v>
      </c>
      <c r="AO1472" s="7">
        <v>1</v>
      </c>
      <c r="AP1472" s="7">
        <v>9000</v>
      </c>
      <c r="AQ1472" s="7">
        <v>4500</v>
      </c>
      <c r="AT1472" s="7" t="s">
        <v>206</v>
      </c>
      <c r="AU1472" s="7">
        <v>2121</v>
      </c>
      <c r="AV1472" s="7">
        <v>0</v>
      </c>
      <c r="AW1472" s="7">
        <v>0</v>
      </c>
      <c r="AX1472" s="7">
        <v>0</v>
      </c>
      <c r="AY1472" s="7">
        <v>0</v>
      </c>
    </row>
    <row r="1473" spans="1:51" ht="13.5" customHeight="1" x14ac:dyDescent="0.25">
      <c r="A1473" s="7" t="s">
        <v>3074</v>
      </c>
      <c r="B1473" s="8"/>
      <c r="C1473" s="8"/>
      <c r="D1473" s="7" t="s">
        <v>91</v>
      </c>
      <c r="E1473" s="7" t="s">
        <v>126</v>
      </c>
      <c r="F1473" s="8"/>
      <c r="G1473" s="8"/>
      <c r="H1473" s="8"/>
      <c r="I1473" s="8"/>
      <c r="J1473" s="8"/>
      <c r="K1473" s="8"/>
      <c r="L1473" s="8"/>
      <c r="M1473" s="8"/>
      <c r="N1473" s="7">
        <v>7</v>
      </c>
      <c r="O1473" s="7" t="s">
        <v>3055</v>
      </c>
      <c r="P1473" s="7">
        <v>1</v>
      </c>
      <c r="Q1473" s="7" t="s">
        <v>3071</v>
      </c>
      <c r="R1473" s="7">
        <v>8000</v>
      </c>
      <c r="S1473" s="7" t="s">
        <v>94</v>
      </c>
      <c r="T1473" s="7" t="s">
        <v>1406</v>
      </c>
      <c r="AE1473" s="7">
        <v>0</v>
      </c>
      <c r="AF1473" s="7">
        <v>0</v>
      </c>
      <c r="AG1473" s="7">
        <v>0</v>
      </c>
      <c r="AH1473" s="7">
        <v>1</v>
      </c>
      <c r="AI1473" s="7">
        <v>0</v>
      </c>
      <c r="AJ1473" s="7">
        <v>0</v>
      </c>
      <c r="AK1473" s="7">
        <v>0</v>
      </c>
      <c r="AL1473" s="7">
        <v>0</v>
      </c>
      <c r="AM1473" s="7">
        <v>0</v>
      </c>
      <c r="AN1473" s="7" t="s">
        <v>91</v>
      </c>
      <c r="AO1473" s="7">
        <v>1</v>
      </c>
      <c r="AP1473" s="7">
        <v>16000</v>
      </c>
      <c r="AQ1473" s="7">
        <v>8000</v>
      </c>
      <c r="AT1473" s="7" t="s">
        <v>206</v>
      </c>
      <c r="AU1473" s="7">
        <v>2122</v>
      </c>
      <c r="AV1473" s="7">
        <v>0</v>
      </c>
      <c r="AW1473" s="7">
        <v>0</v>
      </c>
      <c r="AX1473" s="7">
        <v>0</v>
      </c>
      <c r="AY1473" s="7">
        <v>0</v>
      </c>
    </row>
    <row r="1474" spans="1:51" ht="13.5" customHeight="1" x14ac:dyDescent="0.25">
      <c r="A1474" s="7" t="s">
        <v>3075</v>
      </c>
      <c r="B1474" s="8"/>
      <c r="C1474" s="8"/>
      <c r="D1474" s="7" t="s">
        <v>91</v>
      </c>
      <c r="E1474" s="7" t="s">
        <v>126</v>
      </c>
      <c r="F1474" s="8"/>
      <c r="G1474" s="8"/>
      <c r="H1474" s="8"/>
      <c r="I1474" s="8"/>
      <c r="J1474" s="8"/>
      <c r="K1474" s="8"/>
      <c r="L1474" s="8"/>
      <c r="M1474" s="8"/>
      <c r="N1474" s="7">
        <v>7</v>
      </c>
      <c r="O1474" s="7" t="s">
        <v>3055</v>
      </c>
      <c r="P1474" s="7">
        <v>1</v>
      </c>
      <c r="Q1474" s="7" t="s">
        <v>3071</v>
      </c>
      <c r="R1474" s="7">
        <v>12500</v>
      </c>
      <c r="S1474" s="7" t="s">
        <v>94</v>
      </c>
      <c r="T1474" s="7" t="s">
        <v>1406</v>
      </c>
      <c r="AE1474" s="7">
        <v>0</v>
      </c>
      <c r="AF1474" s="7">
        <v>0</v>
      </c>
      <c r="AG1474" s="7">
        <v>0</v>
      </c>
      <c r="AH1474" s="7">
        <v>1</v>
      </c>
      <c r="AI1474" s="7">
        <v>0</v>
      </c>
      <c r="AJ1474" s="7">
        <v>0</v>
      </c>
      <c r="AK1474" s="7">
        <v>0</v>
      </c>
      <c r="AL1474" s="7">
        <v>0</v>
      </c>
      <c r="AM1474" s="7">
        <v>0</v>
      </c>
      <c r="AN1474" s="7" t="s">
        <v>91</v>
      </c>
      <c r="AO1474" s="7">
        <v>1</v>
      </c>
      <c r="AP1474" s="7">
        <v>25000</v>
      </c>
      <c r="AQ1474" s="7">
        <v>12500</v>
      </c>
      <c r="AT1474" s="7" t="s">
        <v>206</v>
      </c>
      <c r="AU1474" s="7">
        <v>2123</v>
      </c>
      <c r="AV1474" s="7">
        <v>0</v>
      </c>
      <c r="AW1474" s="7">
        <v>0</v>
      </c>
      <c r="AX1474" s="7">
        <v>0</v>
      </c>
      <c r="AY1474" s="7">
        <v>0</v>
      </c>
    </row>
    <row r="1475" spans="1:51" ht="13.5" customHeight="1" x14ac:dyDescent="0.25">
      <c r="A1475" s="7" t="s">
        <v>3076</v>
      </c>
      <c r="B1475" s="8"/>
      <c r="C1475" s="8"/>
      <c r="D1475" s="7" t="s">
        <v>91</v>
      </c>
      <c r="E1475" s="7" t="s">
        <v>126</v>
      </c>
      <c r="F1475" s="8"/>
      <c r="G1475" s="8"/>
      <c r="H1475" s="8"/>
      <c r="I1475" s="8"/>
      <c r="J1475" s="8"/>
      <c r="K1475" s="8"/>
      <c r="L1475" s="8"/>
      <c r="M1475" s="8"/>
      <c r="N1475" s="7">
        <v>7</v>
      </c>
      <c r="O1475" s="7" t="s">
        <v>3055</v>
      </c>
      <c r="P1475" s="7">
        <v>1</v>
      </c>
      <c r="Q1475" s="7" t="s">
        <v>3071</v>
      </c>
      <c r="R1475" s="7">
        <v>18000</v>
      </c>
      <c r="S1475" s="7" t="s">
        <v>94</v>
      </c>
      <c r="T1475" s="7" t="s">
        <v>1406</v>
      </c>
      <c r="AE1475" s="7">
        <v>0</v>
      </c>
      <c r="AF1475" s="7">
        <v>0</v>
      </c>
      <c r="AG1475" s="7">
        <v>0</v>
      </c>
      <c r="AH1475" s="7">
        <v>1</v>
      </c>
      <c r="AI1475" s="7">
        <v>0</v>
      </c>
      <c r="AJ1475" s="7">
        <v>0</v>
      </c>
      <c r="AK1475" s="7">
        <v>0</v>
      </c>
      <c r="AL1475" s="7">
        <v>0</v>
      </c>
      <c r="AM1475" s="7">
        <v>0</v>
      </c>
      <c r="AN1475" s="7" t="s">
        <v>91</v>
      </c>
      <c r="AO1475" s="7">
        <v>1</v>
      </c>
      <c r="AP1475" s="7">
        <v>36000</v>
      </c>
      <c r="AQ1475" s="7">
        <v>18000</v>
      </c>
      <c r="AT1475" s="7" t="s">
        <v>206</v>
      </c>
      <c r="AU1475" s="7">
        <v>2124</v>
      </c>
      <c r="AV1475" s="7">
        <v>0</v>
      </c>
      <c r="AW1475" s="7">
        <v>0</v>
      </c>
      <c r="AX1475" s="7">
        <v>0</v>
      </c>
      <c r="AY1475" s="7">
        <v>0</v>
      </c>
    </row>
    <row r="1476" spans="1:51" ht="13.5" customHeight="1" x14ac:dyDescent="0.25">
      <c r="A1476" s="7" t="s">
        <v>3077</v>
      </c>
      <c r="B1476" s="8"/>
      <c r="C1476" s="8"/>
      <c r="D1476" s="7" t="s">
        <v>91</v>
      </c>
      <c r="E1476" s="7" t="s">
        <v>126</v>
      </c>
      <c r="F1476" s="8"/>
      <c r="G1476" s="8"/>
      <c r="H1476" s="8"/>
      <c r="I1476" s="8"/>
      <c r="J1476" s="8"/>
      <c r="K1476" s="8"/>
      <c r="L1476" s="8"/>
      <c r="M1476" s="8"/>
      <c r="N1476" s="7">
        <v>7</v>
      </c>
      <c r="O1476" s="7" t="s">
        <v>3055</v>
      </c>
      <c r="P1476" s="7">
        <v>1</v>
      </c>
      <c r="Q1476" s="7" t="s">
        <v>3071</v>
      </c>
      <c r="R1476" s="7">
        <v>24500</v>
      </c>
      <c r="S1476" s="7" t="s">
        <v>94</v>
      </c>
      <c r="T1476" s="7" t="s">
        <v>1406</v>
      </c>
      <c r="AE1476" s="7">
        <v>0</v>
      </c>
      <c r="AF1476" s="7">
        <v>0</v>
      </c>
      <c r="AG1476" s="7">
        <v>0</v>
      </c>
      <c r="AH1476" s="7">
        <v>1</v>
      </c>
      <c r="AI1476" s="7">
        <v>0</v>
      </c>
      <c r="AJ1476" s="7">
        <v>0</v>
      </c>
      <c r="AK1476" s="7">
        <v>0</v>
      </c>
      <c r="AL1476" s="7">
        <v>0</v>
      </c>
      <c r="AM1476" s="7">
        <v>0</v>
      </c>
      <c r="AN1476" s="7" t="s">
        <v>91</v>
      </c>
      <c r="AO1476" s="7">
        <v>1</v>
      </c>
      <c r="AP1476" s="7">
        <v>49000</v>
      </c>
      <c r="AQ1476" s="7">
        <v>24500</v>
      </c>
      <c r="AT1476" s="7" t="s">
        <v>206</v>
      </c>
      <c r="AU1476" s="7">
        <v>2125</v>
      </c>
      <c r="AV1476" s="7">
        <v>0</v>
      </c>
      <c r="AW1476" s="7">
        <v>0</v>
      </c>
      <c r="AX1476" s="7">
        <v>0</v>
      </c>
      <c r="AY1476" s="7">
        <v>0</v>
      </c>
    </row>
    <row r="1477" spans="1:51" ht="13.5" customHeight="1" x14ac:dyDescent="0.25">
      <c r="A1477" s="7" t="s">
        <v>3078</v>
      </c>
      <c r="B1477" s="8"/>
      <c r="C1477" s="8"/>
      <c r="D1477" s="7" t="s">
        <v>91</v>
      </c>
      <c r="E1477" s="7" t="s">
        <v>126</v>
      </c>
      <c r="F1477" s="8"/>
      <c r="G1477" s="8"/>
      <c r="H1477" s="8"/>
      <c r="I1477" s="8"/>
      <c r="J1477" s="8"/>
      <c r="K1477" s="8"/>
      <c r="L1477" s="8"/>
      <c r="M1477" s="8"/>
      <c r="N1477" s="7">
        <v>7</v>
      </c>
      <c r="O1477" s="7" t="s">
        <v>3055</v>
      </c>
      <c r="P1477" s="7">
        <v>1</v>
      </c>
      <c r="Q1477" s="7" t="s">
        <v>3071</v>
      </c>
      <c r="R1477" s="7">
        <v>32000</v>
      </c>
      <c r="S1477" s="7" t="s">
        <v>94</v>
      </c>
      <c r="T1477" s="7" t="s">
        <v>1406</v>
      </c>
      <c r="AE1477" s="7">
        <v>0</v>
      </c>
      <c r="AF1477" s="7">
        <v>0</v>
      </c>
      <c r="AG1477" s="7">
        <v>0</v>
      </c>
      <c r="AH1477" s="7">
        <v>1</v>
      </c>
      <c r="AI1477" s="7">
        <v>0</v>
      </c>
      <c r="AJ1477" s="7">
        <v>0</v>
      </c>
      <c r="AK1477" s="7">
        <v>0</v>
      </c>
      <c r="AL1477" s="7">
        <v>0</v>
      </c>
      <c r="AM1477" s="7">
        <v>0</v>
      </c>
      <c r="AN1477" s="7" t="s">
        <v>91</v>
      </c>
      <c r="AO1477" s="7">
        <v>1</v>
      </c>
      <c r="AP1477" s="7">
        <v>64000</v>
      </c>
      <c r="AQ1477" s="7">
        <v>32000</v>
      </c>
      <c r="AT1477" s="7" t="s">
        <v>206</v>
      </c>
      <c r="AU1477" s="7">
        <v>2126</v>
      </c>
      <c r="AV1477" s="7">
        <v>0</v>
      </c>
      <c r="AW1477" s="7">
        <v>0</v>
      </c>
      <c r="AX1477" s="7">
        <v>0</v>
      </c>
      <c r="AY1477" s="7">
        <v>0</v>
      </c>
    </row>
    <row r="1478" spans="1:51" ht="13.5" customHeight="1" x14ac:dyDescent="0.25">
      <c r="A1478" s="7" t="s">
        <v>3079</v>
      </c>
      <c r="B1478" s="8"/>
      <c r="C1478" s="8"/>
      <c r="D1478" s="7" t="s">
        <v>83</v>
      </c>
      <c r="E1478" s="7" t="s">
        <v>92</v>
      </c>
      <c r="F1478" s="8"/>
      <c r="G1478" s="8"/>
      <c r="H1478" s="8"/>
      <c r="I1478" s="8"/>
      <c r="J1478" s="8"/>
      <c r="K1478" s="8"/>
      <c r="L1478" s="8"/>
      <c r="M1478" s="8"/>
      <c r="N1478" s="7">
        <v>3</v>
      </c>
      <c r="O1478" s="7" t="s">
        <v>3055</v>
      </c>
      <c r="P1478" s="7">
        <v>1</v>
      </c>
      <c r="Q1478" s="7" t="s">
        <v>3080</v>
      </c>
      <c r="R1478" s="7">
        <v>2000</v>
      </c>
      <c r="S1478" s="7" t="s">
        <v>94</v>
      </c>
      <c r="T1478" s="7" t="s">
        <v>1406</v>
      </c>
      <c r="AE1478" s="7">
        <v>0</v>
      </c>
      <c r="AF1478" s="7">
        <v>0</v>
      </c>
      <c r="AG1478" s="7">
        <v>0</v>
      </c>
      <c r="AH1478" s="7">
        <v>0</v>
      </c>
      <c r="AI1478" s="7">
        <v>0</v>
      </c>
      <c r="AJ1478" s="7">
        <v>0</v>
      </c>
      <c r="AK1478" s="7">
        <v>0</v>
      </c>
      <c r="AL1478" s="7">
        <v>0</v>
      </c>
      <c r="AM1478" s="7">
        <v>1</v>
      </c>
      <c r="AN1478" s="7" t="s">
        <v>83</v>
      </c>
      <c r="AO1478" s="7">
        <v>1</v>
      </c>
      <c r="AP1478" s="7">
        <v>4000</v>
      </c>
      <c r="AQ1478" s="7">
        <v>2000</v>
      </c>
      <c r="AT1478" s="7" t="s">
        <v>206</v>
      </c>
      <c r="AU1478" s="7">
        <v>2127</v>
      </c>
      <c r="AV1478" s="7">
        <v>0</v>
      </c>
      <c r="AW1478" s="7">
        <v>0</v>
      </c>
      <c r="AX1478" s="7">
        <v>0</v>
      </c>
      <c r="AY1478" s="7">
        <v>0</v>
      </c>
    </row>
    <row r="1479" spans="1:51" ht="13.5" customHeight="1" x14ac:dyDescent="0.25">
      <c r="A1479" s="7" t="s">
        <v>3081</v>
      </c>
      <c r="B1479" s="8"/>
      <c r="C1479" s="8"/>
      <c r="D1479" s="7" t="s">
        <v>83</v>
      </c>
      <c r="E1479" s="7" t="s">
        <v>116</v>
      </c>
      <c r="F1479" s="8"/>
      <c r="G1479" s="8"/>
      <c r="H1479" s="8"/>
      <c r="I1479" s="8"/>
      <c r="J1479" s="8"/>
      <c r="K1479" s="8"/>
      <c r="L1479" s="8"/>
      <c r="M1479" s="8"/>
      <c r="N1479" s="7">
        <v>1</v>
      </c>
      <c r="O1479" s="7" t="s">
        <v>3055</v>
      </c>
      <c r="P1479" s="7">
        <v>2</v>
      </c>
      <c r="Q1479" s="7" t="s">
        <v>210</v>
      </c>
      <c r="R1479" s="7">
        <v>1000</v>
      </c>
      <c r="S1479" s="7" t="s">
        <v>94</v>
      </c>
      <c r="T1479" s="7" t="s">
        <v>1406</v>
      </c>
      <c r="AE1479" s="7">
        <v>0</v>
      </c>
      <c r="AF1479" s="7">
        <v>0</v>
      </c>
      <c r="AG1479" s="7">
        <v>1</v>
      </c>
      <c r="AH1479" s="7">
        <v>0</v>
      </c>
      <c r="AI1479" s="7">
        <v>0</v>
      </c>
      <c r="AJ1479" s="7">
        <v>0</v>
      </c>
      <c r="AK1479" s="7">
        <v>0</v>
      </c>
      <c r="AL1479" s="7">
        <v>0</v>
      </c>
      <c r="AM1479" s="7">
        <v>0</v>
      </c>
      <c r="AN1479" s="7" t="s">
        <v>83</v>
      </c>
      <c r="AO1479" s="7">
        <v>2</v>
      </c>
      <c r="AP1479" s="7">
        <v>2000</v>
      </c>
      <c r="AQ1479" s="7">
        <v>1000</v>
      </c>
      <c r="AT1479" s="7" t="s">
        <v>206</v>
      </c>
      <c r="AU1479" s="7">
        <v>2128</v>
      </c>
      <c r="AV1479" s="7">
        <v>0</v>
      </c>
      <c r="AW1479" s="7">
        <v>0</v>
      </c>
      <c r="AX1479" s="7">
        <v>0</v>
      </c>
      <c r="AY1479" s="7">
        <v>0</v>
      </c>
    </row>
    <row r="1480" spans="1:51" ht="13.5" customHeight="1" x14ac:dyDescent="0.25">
      <c r="A1480" s="7" t="s">
        <v>3082</v>
      </c>
      <c r="B1480" s="8"/>
      <c r="C1480" s="8"/>
      <c r="D1480" s="7" t="s">
        <v>120</v>
      </c>
      <c r="E1480" s="7" t="s">
        <v>157</v>
      </c>
      <c r="F1480" s="8"/>
      <c r="G1480" s="8"/>
      <c r="H1480" s="8"/>
      <c r="I1480" s="8"/>
      <c r="J1480" s="8"/>
      <c r="K1480" s="8"/>
      <c r="L1480" s="8"/>
      <c r="M1480" s="8"/>
      <c r="N1480" s="7">
        <v>15</v>
      </c>
      <c r="O1480" s="7" t="s">
        <v>3055</v>
      </c>
      <c r="P1480" s="7">
        <v>1</v>
      </c>
      <c r="Q1480" s="7" t="s">
        <v>3083</v>
      </c>
      <c r="R1480" s="7">
        <v>12500</v>
      </c>
      <c r="S1480" s="7" t="s">
        <v>94</v>
      </c>
      <c r="T1480" s="7" t="s">
        <v>1406</v>
      </c>
      <c r="AE1480" s="7">
        <v>0</v>
      </c>
      <c r="AF1480" s="7">
        <v>0</v>
      </c>
      <c r="AG1480" s="7">
        <v>0</v>
      </c>
      <c r="AH1480" s="7">
        <v>0</v>
      </c>
      <c r="AI1480" s="7">
        <v>0</v>
      </c>
      <c r="AJ1480" s="7">
        <v>0</v>
      </c>
      <c r="AK1480" s="7">
        <v>1</v>
      </c>
      <c r="AL1480" s="7">
        <v>0</v>
      </c>
      <c r="AM1480" s="7">
        <v>0</v>
      </c>
      <c r="AN1480" s="7" t="s">
        <v>120</v>
      </c>
      <c r="AO1480" s="7">
        <v>1</v>
      </c>
      <c r="AP1480" s="7">
        <v>25000</v>
      </c>
      <c r="AQ1480" s="7">
        <v>12500</v>
      </c>
      <c r="AT1480" s="7" t="s">
        <v>206</v>
      </c>
      <c r="AU1480" s="7">
        <v>2129</v>
      </c>
      <c r="AV1480" s="7">
        <v>0</v>
      </c>
      <c r="AW1480" s="7">
        <v>0</v>
      </c>
      <c r="AX1480" s="7">
        <v>0</v>
      </c>
      <c r="AY1480" s="7">
        <v>0</v>
      </c>
    </row>
    <row r="1481" spans="1:51" ht="13.5" customHeight="1" x14ac:dyDescent="0.25">
      <c r="A1481" s="7" t="s">
        <v>3084</v>
      </c>
      <c r="B1481" s="8"/>
      <c r="C1481" s="8"/>
      <c r="D1481" s="7" t="s">
        <v>91</v>
      </c>
      <c r="E1481" s="7" t="s">
        <v>92</v>
      </c>
      <c r="F1481" s="8"/>
      <c r="G1481" s="8"/>
      <c r="H1481" s="8"/>
      <c r="I1481" s="8"/>
      <c r="J1481" s="8"/>
      <c r="K1481" s="8"/>
      <c r="L1481" s="8"/>
      <c r="M1481" s="8"/>
      <c r="N1481" s="7">
        <v>8</v>
      </c>
      <c r="O1481" s="7" t="s">
        <v>3055</v>
      </c>
      <c r="P1481" s="7">
        <v>1</v>
      </c>
      <c r="Q1481" s="7" t="s">
        <v>3085</v>
      </c>
      <c r="R1481" s="7">
        <v>5750</v>
      </c>
      <c r="S1481" s="7" t="s">
        <v>94</v>
      </c>
      <c r="T1481" s="7" t="s">
        <v>1406</v>
      </c>
      <c r="AE1481" s="7">
        <v>0</v>
      </c>
      <c r="AF1481" s="7">
        <v>0</v>
      </c>
      <c r="AG1481" s="7">
        <v>0</v>
      </c>
      <c r="AH1481" s="7">
        <v>0</v>
      </c>
      <c r="AI1481" s="7">
        <v>0</v>
      </c>
      <c r="AJ1481" s="7">
        <v>0</v>
      </c>
      <c r="AK1481" s="7">
        <v>0</v>
      </c>
      <c r="AL1481" s="7">
        <v>0</v>
      </c>
      <c r="AM1481" s="7">
        <v>1</v>
      </c>
      <c r="AN1481" s="7" t="s">
        <v>91</v>
      </c>
      <c r="AO1481" s="7">
        <v>1</v>
      </c>
      <c r="AP1481" s="7">
        <v>11500</v>
      </c>
      <c r="AQ1481" s="7">
        <v>5750</v>
      </c>
      <c r="AT1481" s="7" t="s">
        <v>206</v>
      </c>
      <c r="AU1481" s="7">
        <v>2130</v>
      </c>
      <c r="AV1481" s="7">
        <v>0</v>
      </c>
      <c r="AW1481" s="7">
        <v>0</v>
      </c>
      <c r="AX1481" s="7">
        <v>0</v>
      </c>
      <c r="AY1481" s="7">
        <v>0</v>
      </c>
    </row>
    <row r="1482" spans="1:51" ht="13.5" customHeight="1" x14ac:dyDescent="0.25">
      <c r="A1482" s="7" t="s">
        <v>3086</v>
      </c>
      <c r="B1482" s="8"/>
      <c r="C1482" s="8"/>
      <c r="D1482" s="7" t="s">
        <v>91</v>
      </c>
      <c r="E1482" s="7" t="s">
        <v>92</v>
      </c>
      <c r="F1482" s="8"/>
      <c r="G1482" s="8"/>
      <c r="H1482" s="8"/>
      <c r="I1482" s="8"/>
      <c r="J1482" s="8"/>
      <c r="K1482" s="8"/>
      <c r="L1482" s="8"/>
      <c r="M1482" s="8"/>
      <c r="N1482" s="7">
        <v>7</v>
      </c>
      <c r="O1482" s="7" t="s">
        <v>3055</v>
      </c>
      <c r="P1482" s="7">
        <v>1</v>
      </c>
      <c r="Q1482" s="7" t="s">
        <v>528</v>
      </c>
      <c r="R1482" s="7">
        <v>3950</v>
      </c>
      <c r="S1482" s="7" t="s">
        <v>94</v>
      </c>
      <c r="T1482" s="7" t="s">
        <v>1406</v>
      </c>
      <c r="AE1482" s="7">
        <v>0</v>
      </c>
      <c r="AF1482" s="7">
        <v>0</v>
      </c>
      <c r="AG1482" s="7">
        <v>0</v>
      </c>
      <c r="AH1482" s="7">
        <v>0</v>
      </c>
      <c r="AI1482" s="7">
        <v>0</v>
      </c>
      <c r="AJ1482" s="7">
        <v>0</v>
      </c>
      <c r="AK1482" s="7">
        <v>0</v>
      </c>
      <c r="AL1482" s="7">
        <v>0</v>
      </c>
      <c r="AM1482" s="7">
        <v>1</v>
      </c>
      <c r="AN1482" s="7" t="s">
        <v>91</v>
      </c>
      <c r="AO1482" s="7">
        <v>1</v>
      </c>
      <c r="AP1482" s="7">
        <v>7900</v>
      </c>
      <c r="AQ1482" s="7">
        <v>3950</v>
      </c>
      <c r="AT1482" s="7" t="s">
        <v>206</v>
      </c>
      <c r="AU1482" s="7">
        <v>2131</v>
      </c>
      <c r="AV1482" s="7">
        <v>0</v>
      </c>
      <c r="AW1482" s="7">
        <v>0</v>
      </c>
      <c r="AX1482" s="7">
        <v>0</v>
      </c>
      <c r="AY1482" s="7">
        <v>0</v>
      </c>
    </row>
    <row r="1483" spans="1:51" ht="13.5" customHeight="1" x14ac:dyDescent="0.25">
      <c r="A1483" s="7" t="s">
        <v>3087</v>
      </c>
      <c r="B1483" s="8"/>
      <c r="C1483" s="8"/>
      <c r="D1483" s="7" t="s">
        <v>91</v>
      </c>
      <c r="E1483" s="7" t="s">
        <v>126</v>
      </c>
      <c r="F1483" s="8"/>
      <c r="G1483" s="8"/>
      <c r="H1483" s="8"/>
      <c r="I1483" s="8"/>
      <c r="J1483" s="8"/>
      <c r="K1483" s="8"/>
      <c r="L1483" s="8"/>
      <c r="M1483" s="8"/>
      <c r="N1483" s="7">
        <v>9</v>
      </c>
      <c r="O1483" s="7" t="s">
        <v>3055</v>
      </c>
      <c r="P1483" s="7">
        <v>1</v>
      </c>
      <c r="Q1483" s="7" t="s">
        <v>2669</v>
      </c>
      <c r="R1483" s="7">
        <v>7800</v>
      </c>
      <c r="S1483" s="7" t="s">
        <v>94</v>
      </c>
      <c r="T1483" s="7" t="s">
        <v>1406</v>
      </c>
      <c r="AE1483" s="7">
        <v>0</v>
      </c>
      <c r="AF1483" s="7">
        <v>0</v>
      </c>
      <c r="AG1483" s="7">
        <v>0</v>
      </c>
      <c r="AH1483" s="7">
        <v>1</v>
      </c>
      <c r="AI1483" s="7">
        <v>0</v>
      </c>
      <c r="AJ1483" s="7">
        <v>0</v>
      </c>
      <c r="AK1483" s="7">
        <v>0</v>
      </c>
      <c r="AL1483" s="7">
        <v>0</v>
      </c>
      <c r="AM1483" s="7">
        <v>0</v>
      </c>
      <c r="AN1483" s="7" t="s">
        <v>91</v>
      </c>
      <c r="AO1483" s="7">
        <v>1</v>
      </c>
      <c r="AP1483" s="7">
        <v>15600</v>
      </c>
      <c r="AQ1483" s="7">
        <v>7800</v>
      </c>
      <c r="AT1483" s="7" t="s">
        <v>206</v>
      </c>
      <c r="AU1483" s="7">
        <v>2132</v>
      </c>
      <c r="AV1483" s="7">
        <v>0</v>
      </c>
      <c r="AW1483" s="7">
        <v>0</v>
      </c>
      <c r="AX1483" s="7">
        <v>0</v>
      </c>
      <c r="AY1483" s="7">
        <v>0</v>
      </c>
    </row>
    <row r="1484" spans="1:51" ht="13.5" customHeight="1" x14ac:dyDescent="0.25">
      <c r="A1484" s="7" t="s">
        <v>3088</v>
      </c>
      <c r="B1484" s="8"/>
      <c r="C1484" s="8"/>
      <c r="D1484" s="7" t="s">
        <v>83</v>
      </c>
      <c r="E1484" s="7" t="s">
        <v>265</v>
      </c>
      <c r="F1484" s="8"/>
      <c r="G1484" s="8"/>
      <c r="H1484" s="8"/>
      <c r="I1484" s="8"/>
      <c r="J1484" s="8"/>
      <c r="K1484" s="8"/>
      <c r="L1484" s="8"/>
      <c r="M1484" s="8"/>
      <c r="N1484" s="7">
        <v>5</v>
      </c>
      <c r="O1484" s="7" t="s">
        <v>3055</v>
      </c>
      <c r="P1484" s="7" t="s">
        <v>107</v>
      </c>
      <c r="Q1484" s="7" t="s">
        <v>3089</v>
      </c>
      <c r="R1484" s="7">
        <v>4000</v>
      </c>
      <c r="S1484" s="7" t="s">
        <v>94</v>
      </c>
      <c r="T1484" s="7" t="s">
        <v>1406</v>
      </c>
      <c r="AE1484" s="7">
        <v>0</v>
      </c>
      <c r="AF1484" s="7">
        <v>0</v>
      </c>
      <c r="AG1484" s="7">
        <v>0</v>
      </c>
      <c r="AH1484" s="7">
        <v>0</v>
      </c>
      <c r="AI1484" s="7">
        <v>0</v>
      </c>
      <c r="AJ1484" s="7">
        <v>0</v>
      </c>
      <c r="AK1484" s="7">
        <v>0</v>
      </c>
      <c r="AL1484" s="7">
        <v>0</v>
      </c>
      <c r="AM1484" s="7">
        <v>0</v>
      </c>
      <c r="AN1484" s="7" t="s">
        <v>83</v>
      </c>
      <c r="AO1484" s="7">
        <v>0</v>
      </c>
      <c r="AP1484" s="7">
        <v>8000</v>
      </c>
      <c r="AQ1484" s="7">
        <v>4000</v>
      </c>
      <c r="AT1484" s="7" t="s">
        <v>206</v>
      </c>
      <c r="AU1484" s="7">
        <v>2133</v>
      </c>
      <c r="AV1484" s="7">
        <v>0</v>
      </c>
      <c r="AW1484" s="7">
        <v>0</v>
      </c>
      <c r="AX1484" s="7">
        <v>0</v>
      </c>
      <c r="AY1484" s="7">
        <v>0</v>
      </c>
    </row>
    <row r="1485" spans="1:51" ht="13.5" customHeight="1" x14ac:dyDescent="0.25">
      <c r="A1485" s="7" t="s">
        <v>3090</v>
      </c>
      <c r="B1485" s="8"/>
      <c r="C1485" s="8"/>
      <c r="D1485" s="7" t="s">
        <v>91</v>
      </c>
      <c r="E1485" s="7" t="s">
        <v>116</v>
      </c>
      <c r="F1485" s="8"/>
      <c r="G1485" s="8"/>
      <c r="H1485" s="8"/>
      <c r="I1485" s="8"/>
      <c r="J1485" s="8"/>
      <c r="K1485" s="8"/>
      <c r="L1485" s="8"/>
      <c r="M1485" s="8"/>
      <c r="N1485" s="7">
        <v>11</v>
      </c>
      <c r="O1485" s="7" t="s">
        <v>3055</v>
      </c>
      <c r="P1485" s="7">
        <v>5</v>
      </c>
      <c r="Q1485" s="7" t="s">
        <v>2422</v>
      </c>
      <c r="R1485" s="7">
        <v>14000</v>
      </c>
      <c r="S1485" s="7" t="s">
        <v>94</v>
      </c>
      <c r="T1485" s="7" t="s">
        <v>1406</v>
      </c>
      <c r="AE1485" s="7">
        <v>0</v>
      </c>
      <c r="AF1485" s="7">
        <v>0</v>
      </c>
      <c r="AG1485" s="7">
        <v>1</v>
      </c>
      <c r="AH1485" s="7">
        <v>0</v>
      </c>
      <c r="AI1485" s="7">
        <v>0</v>
      </c>
      <c r="AJ1485" s="7">
        <v>0</v>
      </c>
      <c r="AK1485" s="7">
        <v>0</v>
      </c>
      <c r="AL1485" s="7">
        <v>0</v>
      </c>
      <c r="AM1485" s="7">
        <v>0</v>
      </c>
      <c r="AN1485" s="7" t="s">
        <v>91</v>
      </c>
      <c r="AO1485" s="7">
        <v>5</v>
      </c>
      <c r="AP1485" s="7">
        <v>28000</v>
      </c>
      <c r="AQ1485" s="7">
        <v>14000</v>
      </c>
      <c r="AT1485" s="7" t="s">
        <v>206</v>
      </c>
      <c r="AU1485" s="7">
        <v>2134</v>
      </c>
      <c r="AV1485" s="7">
        <v>0</v>
      </c>
      <c r="AW1485" s="7">
        <v>0</v>
      </c>
      <c r="AX1485" s="7">
        <v>0</v>
      </c>
      <c r="AY1485" s="7">
        <v>0</v>
      </c>
    </row>
    <row r="1486" spans="1:51" ht="13.5" customHeight="1" x14ac:dyDescent="0.25">
      <c r="A1486" s="7" t="s">
        <v>3091</v>
      </c>
      <c r="B1486" s="8"/>
      <c r="C1486" s="8"/>
      <c r="D1486" s="7" t="s">
        <v>91</v>
      </c>
      <c r="E1486" s="7" t="s">
        <v>116</v>
      </c>
      <c r="F1486" s="8"/>
      <c r="G1486" s="8"/>
      <c r="H1486" s="8"/>
      <c r="I1486" s="8"/>
      <c r="J1486" s="8"/>
      <c r="K1486" s="8"/>
      <c r="L1486" s="8"/>
      <c r="M1486" s="8"/>
      <c r="N1486" s="7">
        <v>8</v>
      </c>
      <c r="O1486" s="7" t="s">
        <v>3055</v>
      </c>
      <c r="P1486" s="7">
        <v>2</v>
      </c>
      <c r="Q1486" s="7" t="s">
        <v>3092</v>
      </c>
      <c r="R1486" s="7">
        <v>4000</v>
      </c>
      <c r="S1486" s="7" t="s">
        <v>94</v>
      </c>
      <c r="T1486" s="7" t="s">
        <v>1406</v>
      </c>
      <c r="AE1486" s="7">
        <v>0</v>
      </c>
      <c r="AF1486" s="7">
        <v>0</v>
      </c>
      <c r="AG1486" s="7">
        <v>1</v>
      </c>
      <c r="AH1486" s="7">
        <v>0</v>
      </c>
      <c r="AI1486" s="7">
        <v>0</v>
      </c>
      <c r="AJ1486" s="7">
        <v>0</v>
      </c>
      <c r="AK1486" s="7">
        <v>0</v>
      </c>
      <c r="AL1486" s="7">
        <v>0</v>
      </c>
      <c r="AM1486" s="7">
        <v>0</v>
      </c>
      <c r="AN1486" s="7" t="s">
        <v>91</v>
      </c>
      <c r="AO1486" s="7">
        <v>2</v>
      </c>
      <c r="AP1486" s="7">
        <v>8000</v>
      </c>
      <c r="AQ1486" s="7">
        <v>4000</v>
      </c>
      <c r="AT1486" s="7" t="s">
        <v>206</v>
      </c>
      <c r="AU1486" s="7">
        <v>2135</v>
      </c>
      <c r="AV1486" s="7">
        <v>0</v>
      </c>
      <c r="AW1486" s="7">
        <v>0</v>
      </c>
      <c r="AX1486" s="7">
        <v>0</v>
      </c>
      <c r="AY1486" s="7">
        <v>0</v>
      </c>
    </row>
    <row r="1487" spans="1:51" ht="13.5" customHeight="1" x14ac:dyDescent="0.25">
      <c r="A1487" s="7" t="s">
        <v>3093</v>
      </c>
      <c r="B1487" s="8"/>
      <c r="C1487" s="8"/>
      <c r="D1487" s="7" t="s">
        <v>91</v>
      </c>
      <c r="E1487" s="7" t="s">
        <v>92</v>
      </c>
      <c r="F1487" s="8"/>
      <c r="G1487" s="8"/>
      <c r="H1487" s="8"/>
      <c r="I1487" s="8"/>
      <c r="J1487" s="8"/>
      <c r="K1487" s="8"/>
      <c r="L1487" s="8"/>
      <c r="M1487" s="8"/>
      <c r="N1487" s="7">
        <v>8</v>
      </c>
      <c r="O1487" s="7" t="s">
        <v>3055</v>
      </c>
      <c r="P1487" s="7">
        <v>1</v>
      </c>
      <c r="Q1487" s="7" t="s">
        <v>3094</v>
      </c>
      <c r="R1487" s="7">
        <v>15000</v>
      </c>
      <c r="S1487" s="7" t="s">
        <v>94</v>
      </c>
      <c r="T1487" s="7" t="s">
        <v>1406</v>
      </c>
      <c r="AE1487" s="7">
        <v>0</v>
      </c>
      <c r="AF1487" s="7">
        <v>0</v>
      </c>
      <c r="AG1487" s="7">
        <v>0</v>
      </c>
      <c r="AH1487" s="7">
        <v>0</v>
      </c>
      <c r="AI1487" s="7">
        <v>0</v>
      </c>
      <c r="AJ1487" s="7">
        <v>0</v>
      </c>
      <c r="AK1487" s="7">
        <v>0</v>
      </c>
      <c r="AL1487" s="7">
        <v>0</v>
      </c>
      <c r="AM1487" s="7">
        <v>1</v>
      </c>
      <c r="AN1487" s="7" t="s">
        <v>91</v>
      </c>
      <c r="AO1487" s="7">
        <v>1</v>
      </c>
      <c r="AP1487" s="7">
        <v>30000</v>
      </c>
      <c r="AQ1487" s="7">
        <v>15000</v>
      </c>
      <c r="AT1487" s="7" t="s">
        <v>206</v>
      </c>
      <c r="AU1487" s="7">
        <v>2136</v>
      </c>
      <c r="AV1487" s="7">
        <v>0</v>
      </c>
      <c r="AW1487" s="7">
        <v>0</v>
      </c>
      <c r="AX1487" s="7">
        <v>0</v>
      </c>
      <c r="AY1487" s="7">
        <v>0</v>
      </c>
    </row>
    <row r="1488" spans="1:51" ht="13.5" customHeight="1" x14ac:dyDescent="0.25">
      <c r="A1488" s="7" t="s">
        <v>3095</v>
      </c>
      <c r="B1488" s="8"/>
      <c r="C1488" s="8"/>
      <c r="D1488" s="7" t="s">
        <v>83</v>
      </c>
      <c r="E1488" s="7" t="s">
        <v>116</v>
      </c>
      <c r="F1488" s="8"/>
      <c r="G1488" s="8"/>
      <c r="H1488" s="8"/>
      <c r="I1488" s="8"/>
      <c r="J1488" s="8"/>
      <c r="K1488" s="8"/>
      <c r="L1488" s="8"/>
      <c r="M1488" s="8"/>
      <c r="N1488" s="7">
        <v>5</v>
      </c>
      <c r="O1488" s="7" t="s">
        <v>3055</v>
      </c>
      <c r="P1488" s="7">
        <v>3</v>
      </c>
      <c r="Q1488" s="7" t="s">
        <v>3096</v>
      </c>
      <c r="R1488" s="7">
        <v>2000</v>
      </c>
      <c r="S1488" s="7" t="s">
        <v>94</v>
      </c>
      <c r="T1488" s="7" t="s">
        <v>1406</v>
      </c>
      <c r="AE1488" s="7">
        <v>0</v>
      </c>
      <c r="AF1488" s="7">
        <v>0</v>
      </c>
      <c r="AG1488" s="7">
        <v>1</v>
      </c>
      <c r="AH1488" s="7">
        <v>0</v>
      </c>
      <c r="AI1488" s="7">
        <v>0</v>
      </c>
      <c r="AJ1488" s="7">
        <v>0</v>
      </c>
      <c r="AK1488" s="7">
        <v>0</v>
      </c>
      <c r="AL1488" s="7">
        <v>0</v>
      </c>
      <c r="AM1488" s="7">
        <v>0</v>
      </c>
      <c r="AN1488" s="7" t="s">
        <v>83</v>
      </c>
      <c r="AO1488" s="7">
        <v>3</v>
      </c>
      <c r="AP1488" s="7">
        <v>4000</v>
      </c>
      <c r="AQ1488" s="7">
        <v>2000</v>
      </c>
      <c r="AT1488" s="7" t="s">
        <v>206</v>
      </c>
      <c r="AU1488" s="7">
        <v>2137</v>
      </c>
      <c r="AV1488" s="7">
        <v>0</v>
      </c>
      <c r="AW1488" s="7">
        <v>0</v>
      </c>
      <c r="AX1488" s="7">
        <v>0</v>
      </c>
      <c r="AY1488" s="7">
        <v>0</v>
      </c>
    </row>
    <row r="1489" spans="1:51" ht="13.5" customHeight="1" x14ac:dyDescent="0.25">
      <c r="A1489" s="7" t="s">
        <v>3097</v>
      </c>
      <c r="B1489" s="8"/>
      <c r="C1489" s="8"/>
      <c r="D1489" s="7" t="s">
        <v>83</v>
      </c>
      <c r="E1489" s="7" t="s">
        <v>92</v>
      </c>
      <c r="F1489" s="8"/>
      <c r="G1489" s="8"/>
      <c r="H1489" s="8"/>
      <c r="I1489" s="8"/>
      <c r="J1489" s="8"/>
      <c r="K1489" s="8"/>
      <c r="L1489" s="8"/>
      <c r="M1489" s="8"/>
      <c r="N1489" s="7">
        <v>3</v>
      </c>
      <c r="O1489" s="7" t="s">
        <v>3055</v>
      </c>
      <c r="P1489" s="7">
        <v>1</v>
      </c>
      <c r="Q1489" s="7" t="s">
        <v>598</v>
      </c>
      <c r="R1489" s="7">
        <v>3600</v>
      </c>
      <c r="S1489" s="7" t="s">
        <v>94</v>
      </c>
      <c r="T1489" s="7" t="s">
        <v>1406</v>
      </c>
      <c r="AE1489" s="7">
        <v>0</v>
      </c>
      <c r="AF1489" s="7">
        <v>0</v>
      </c>
      <c r="AG1489" s="7">
        <v>0</v>
      </c>
      <c r="AH1489" s="7">
        <v>0</v>
      </c>
      <c r="AI1489" s="7">
        <v>0</v>
      </c>
      <c r="AJ1489" s="7">
        <v>0</v>
      </c>
      <c r="AK1489" s="7">
        <v>0</v>
      </c>
      <c r="AL1489" s="7">
        <v>0</v>
      </c>
      <c r="AM1489" s="7">
        <v>1</v>
      </c>
      <c r="AN1489" s="7" t="s">
        <v>83</v>
      </c>
      <c r="AO1489" s="7">
        <v>1</v>
      </c>
      <c r="AP1489" s="7">
        <v>7200</v>
      </c>
      <c r="AQ1489" s="7">
        <v>3600</v>
      </c>
      <c r="AT1489" s="7" t="s">
        <v>206</v>
      </c>
      <c r="AU1489" s="7">
        <v>2138</v>
      </c>
      <c r="AV1489" s="7">
        <v>0</v>
      </c>
      <c r="AW1489" s="7">
        <v>0</v>
      </c>
      <c r="AX1489" s="7">
        <v>0</v>
      </c>
      <c r="AY1489" s="7">
        <v>0</v>
      </c>
    </row>
    <row r="1490" spans="1:51" ht="13.5" customHeight="1" x14ac:dyDescent="0.25">
      <c r="A1490" s="7" t="s">
        <v>3098</v>
      </c>
      <c r="B1490" s="8"/>
      <c r="C1490" s="8"/>
      <c r="D1490" s="7" t="s">
        <v>83</v>
      </c>
      <c r="E1490" s="7" t="s">
        <v>129</v>
      </c>
      <c r="F1490" s="8"/>
      <c r="G1490" s="8"/>
      <c r="H1490" s="8"/>
      <c r="I1490" s="8"/>
      <c r="J1490" s="8"/>
      <c r="K1490" s="8"/>
      <c r="L1490" s="8"/>
      <c r="M1490" s="8"/>
      <c r="N1490" s="7">
        <v>1</v>
      </c>
      <c r="O1490" s="7" t="s">
        <v>3055</v>
      </c>
      <c r="P1490" s="7">
        <v>2</v>
      </c>
      <c r="Q1490" s="7" t="s">
        <v>3099</v>
      </c>
      <c r="R1490" s="7">
        <v>1000</v>
      </c>
      <c r="S1490" s="7" t="s">
        <v>94</v>
      </c>
      <c r="T1490" s="7" t="s">
        <v>1406</v>
      </c>
      <c r="AE1490" s="7">
        <v>0</v>
      </c>
      <c r="AF1490" s="7">
        <v>0</v>
      </c>
      <c r="AG1490" s="7">
        <v>0</v>
      </c>
      <c r="AH1490" s="7">
        <v>0</v>
      </c>
      <c r="AI1490" s="7">
        <v>0</v>
      </c>
      <c r="AJ1490" s="7">
        <v>1</v>
      </c>
      <c r="AK1490" s="7">
        <v>0</v>
      </c>
      <c r="AL1490" s="7">
        <v>0</v>
      </c>
      <c r="AM1490" s="7">
        <v>0</v>
      </c>
      <c r="AN1490" s="7" t="s">
        <v>83</v>
      </c>
      <c r="AO1490" s="7">
        <v>2</v>
      </c>
      <c r="AP1490" s="7">
        <v>2000</v>
      </c>
      <c r="AQ1490" s="7">
        <v>1000</v>
      </c>
      <c r="AT1490" s="7" t="s">
        <v>206</v>
      </c>
      <c r="AU1490" s="7">
        <v>2139</v>
      </c>
      <c r="AV1490" s="7">
        <v>0</v>
      </c>
      <c r="AW1490" s="7">
        <v>0</v>
      </c>
      <c r="AX1490" s="7">
        <v>0</v>
      </c>
      <c r="AY1490" s="7">
        <v>0</v>
      </c>
    </row>
    <row r="1491" spans="1:51" ht="13.5" customHeight="1" x14ac:dyDescent="0.25">
      <c r="A1491" s="7" t="s">
        <v>3100</v>
      </c>
      <c r="B1491" s="8"/>
      <c r="C1491" s="8"/>
      <c r="D1491" s="7" t="s">
        <v>91</v>
      </c>
      <c r="E1491" s="7" t="s">
        <v>126</v>
      </c>
      <c r="F1491" s="8"/>
      <c r="G1491" s="8"/>
      <c r="H1491" s="8"/>
      <c r="I1491" s="8"/>
      <c r="J1491" s="8"/>
      <c r="K1491" s="8"/>
      <c r="L1491" s="8"/>
      <c r="M1491" s="8"/>
      <c r="N1491" s="7">
        <v>7</v>
      </c>
      <c r="O1491" s="7" t="s">
        <v>3055</v>
      </c>
      <c r="P1491" s="7">
        <v>3</v>
      </c>
      <c r="Q1491" s="7" t="s">
        <v>3101</v>
      </c>
      <c r="R1491" s="7">
        <v>4000</v>
      </c>
      <c r="S1491" s="7" t="s">
        <v>94</v>
      </c>
      <c r="T1491" s="7" t="s">
        <v>1406</v>
      </c>
      <c r="AE1491" s="7">
        <v>0</v>
      </c>
      <c r="AF1491" s="7">
        <v>0</v>
      </c>
      <c r="AG1491" s="7">
        <v>0</v>
      </c>
      <c r="AH1491" s="7">
        <v>1</v>
      </c>
      <c r="AI1491" s="7">
        <v>0</v>
      </c>
      <c r="AJ1491" s="7">
        <v>0</v>
      </c>
      <c r="AK1491" s="7">
        <v>0</v>
      </c>
      <c r="AL1491" s="7">
        <v>0</v>
      </c>
      <c r="AM1491" s="7">
        <v>0</v>
      </c>
      <c r="AN1491" s="7" t="s">
        <v>91</v>
      </c>
      <c r="AO1491" s="7">
        <v>3</v>
      </c>
      <c r="AP1491" s="7">
        <v>8000</v>
      </c>
      <c r="AQ1491" s="7">
        <v>4000</v>
      </c>
      <c r="AT1491" s="7" t="s">
        <v>206</v>
      </c>
      <c r="AU1491" s="7">
        <v>2140</v>
      </c>
      <c r="AV1491" s="7">
        <v>0</v>
      </c>
      <c r="AW1491" s="7">
        <v>0</v>
      </c>
      <c r="AX1491" s="7">
        <v>0</v>
      </c>
      <c r="AY1491" s="7">
        <v>0</v>
      </c>
    </row>
    <row r="1492" spans="1:51" ht="13.5" customHeight="1" x14ac:dyDescent="0.25">
      <c r="A1492" s="7" t="s">
        <v>3102</v>
      </c>
      <c r="B1492" s="8"/>
      <c r="C1492" s="8"/>
      <c r="D1492" s="7" t="s">
        <v>91</v>
      </c>
      <c r="E1492" s="7" t="s">
        <v>116</v>
      </c>
      <c r="F1492" s="8"/>
      <c r="G1492" s="8"/>
      <c r="H1492" s="8"/>
      <c r="I1492" s="8"/>
      <c r="J1492" s="8"/>
      <c r="K1492" s="8"/>
      <c r="L1492" s="8"/>
      <c r="M1492" s="8"/>
      <c r="N1492" s="7">
        <v>6</v>
      </c>
      <c r="O1492" s="7" t="s">
        <v>3055</v>
      </c>
      <c r="P1492" s="7" t="s">
        <v>107</v>
      </c>
      <c r="Q1492" s="7" t="s">
        <v>3103</v>
      </c>
      <c r="R1492" s="7">
        <v>4950</v>
      </c>
      <c r="S1492" s="7" t="s">
        <v>94</v>
      </c>
      <c r="T1492" s="7" t="s">
        <v>1406</v>
      </c>
      <c r="AE1492" s="7">
        <v>0</v>
      </c>
      <c r="AF1492" s="7">
        <v>0</v>
      </c>
      <c r="AG1492" s="7">
        <v>1</v>
      </c>
      <c r="AH1492" s="7">
        <v>0</v>
      </c>
      <c r="AI1492" s="7">
        <v>0</v>
      </c>
      <c r="AJ1492" s="7">
        <v>0</v>
      </c>
      <c r="AK1492" s="7">
        <v>0</v>
      </c>
      <c r="AL1492" s="7">
        <v>0</v>
      </c>
      <c r="AM1492" s="7">
        <v>0</v>
      </c>
      <c r="AN1492" s="7" t="s">
        <v>91</v>
      </c>
      <c r="AO1492" s="7">
        <v>0</v>
      </c>
      <c r="AP1492" s="7">
        <v>9900</v>
      </c>
      <c r="AQ1492" s="7">
        <v>4950</v>
      </c>
      <c r="AT1492" s="7" t="s">
        <v>206</v>
      </c>
      <c r="AU1492" s="7">
        <v>2141</v>
      </c>
      <c r="AV1492" s="7">
        <v>0</v>
      </c>
      <c r="AW1492" s="7">
        <v>0</v>
      </c>
      <c r="AX1492" s="7">
        <v>0</v>
      </c>
      <c r="AY1492" s="7">
        <v>0</v>
      </c>
    </row>
    <row r="1493" spans="1:51" ht="13.5" customHeight="1" x14ac:dyDescent="0.25">
      <c r="A1493" s="7" t="s">
        <v>3104</v>
      </c>
      <c r="B1493" s="8"/>
      <c r="C1493" s="8"/>
      <c r="D1493" s="7" t="s">
        <v>83</v>
      </c>
      <c r="E1493" s="7" t="s">
        <v>129</v>
      </c>
      <c r="F1493" s="8"/>
      <c r="G1493" s="8"/>
      <c r="H1493" s="8"/>
      <c r="I1493" s="8"/>
      <c r="J1493" s="8"/>
      <c r="K1493" s="8"/>
      <c r="L1493" s="8"/>
      <c r="M1493" s="8"/>
      <c r="N1493" s="7">
        <v>3</v>
      </c>
      <c r="O1493" s="7" t="s">
        <v>3055</v>
      </c>
      <c r="P1493" s="7">
        <v>2</v>
      </c>
      <c r="Q1493" s="7" t="s">
        <v>3105</v>
      </c>
      <c r="R1493" s="7">
        <v>1930</v>
      </c>
      <c r="S1493" s="7" t="s">
        <v>94</v>
      </c>
      <c r="T1493" s="7" t="s">
        <v>1406</v>
      </c>
      <c r="AE1493" s="7">
        <v>0</v>
      </c>
      <c r="AF1493" s="7">
        <v>0</v>
      </c>
      <c r="AG1493" s="7">
        <v>0</v>
      </c>
      <c r="AH1493" s="7">
        <v>0</v>
      </c>
      <c r="AI1493" s="7">
        <v>0</v>
      </c>
      <c r="AJ1493" s="7">
        <v>1</v>
      </c>
      <c r="AK1493" s="7">
        <v>0</v>
      </c>
      <c r="AL1493" s="7">
        <v>0</v>
      </c>
      <c r="AM1493" s="7">
        <v>0</v>
      </c>
      <c r="AN1493" s="7" t="s">
        <v>83</v>
      </c>
      <c r="AO1493" s="7">
        <v>2</v>
      </c>
      <c r="AP1493" s="7">
        <v>3280</v>
      </c>
      <c r="AQ1493" s="7">
        <v>1930</v>
      </c>
      <c r="AT1493" s="7" t="s">
        <v>206</v>
      </c>
      <c r="AU1493" s="7">
        <v>2142</v>
      </c>
      <c r="AV1493" s="7">
        <v>0</v>
      </c>
      <c r="AW1493" s="7">
        <v>0</v>
      </c>
      <c r="AX1493" s="7">
        <v>0</v>
      </c>
      <c r="AY1493" s="7">
        <v>0</v>
      </c>
    </row>
    <row r="1494" spans="1:51" ht="13.5" customHeight="1" x14ac:dyDescent="0.25">
      <c r="A1494" s="7" t="s">
        <v>3106</v>
      </c>
      <c r="B1494" s="8"/>
      <c r="C1494" s="8"/>
      <c r="D1494" s="7" t="s">
        <v>91</v>
      </c>
      <c r="E1494" s="7" t="s">
        <v>129</v>
      </c>
      <c r="F1494" s="8"/>
      <c r="G1494" s="8"/>
      <c r="H1494" s="8"/>
      <c r="I1494" s="8"/>
      <c r="J1494" s="8"/>
      <c r="K1494" s="8"/>
      <c r="L1494" s="8"/>
      <c r="M1494" s="8"/>
      <c r="N1494" s="7">
        <v>9</v>
      </c>
      <c r="O1494" s="7" t="s">
        <v>3055</v>
      </c>
      <c r="P1494" s="7">
        <v>2</v>
      </c>
      <c r="Q1494" s="7" t="s">
        <v>838</v>
      </c>
      <c r="R1494" s="7">
        <v>8200</v>
      </c>
      <c r="S1494" s="7" t="s">
        <v>94</v>
      </c>
      <c r="T1494" s="7" t="s">
        <v>1406</v>
      </c>
      <c r="AE1494" s="7">
        <v>0</v>
      </c>
      <c r="AF1494" s="7">
        <v>0</v>
      </c>
      <c r="AG1494" s="7">
        <v>0</v>
      </c>
      <c r="AH1494" s="7">
        <v>0</v>
      </c>
      <c r="AI1494" s="7">
        <v>0</v>
      </c>
      <c r="AJ1494" s="7">
        <v>1</v>
      </c>
      <c r="AK1494" s="7">
        <v>0</v>
      </c>
      <c r="AL1494" s="7">
        <v>0</v>
      </c>
      <c r="AM1494" s="7">
        <v>0</v>
      </c>
      <c r="AN1494" s="7" t="s">
        <v>91</v>
      </c>
      <c r="AO1494" s="7">
        <v>2</v>
      </c>
      <c r="AP1494" s="7">
        <v>16200</v>
      </c>
      <c r="AQ1494" s="7">
        <v>8200</v>
      </c>
      <c r="AT1494" s="7" t="s">
        <v>206</v>
      </c>
      <c r="AU1494" s="7">
        <v>2143</v>
      </c>
      <c r="AV1494" s="7">
        <v>0</v>
      </c>
      <c r="AW1494" s="7">
        <v>0</v>
      </c>
      <c r="AX1494" s="7">
        <v>0</v>
      </c>
      <c r="AY1494" s="7">
        <v>0</v>
      </c>
    </row>
    <row r="1495" spans="1:51" ht="13.5" customHeight="1" x14ac:dyDescent="0.25">
      <c r="A1495" s="7" t="s">
        <v>3107</v>
      </c>
      <c r="B1495" s="8"/>
      <c r="C1495" s="8"/>
      <c r="D1495" s="7" t="s">
        <v>83</v>
      </c>
      <c r="E1495" s="7" t="s">
        <v>214</v>
      </c>
      <c r="F1495" s="8"/>
      <c r="G1495" s="8"/>
      <c r="H1495" s="8"/>
      <c r="I1495" s="8"/>
      <c r="J1495" s="8"/>
      <c r="K1495" s="8"/>
      <c r="L1495" s="8"/>
      <c r="M1495" s="8"/>
      <c r="N1495" s="7">
        <v>1</v>
      </c>
      <c r="O1495" s="7" t="s">
        <v>3055</v>
      </c>
      <c r="P1495" s="7">
        <v>1</v>
      </c>
      <c r="Q1495" s="7" t="s">
        <v>2713</v>
      </c>
      <c r="R1495" s="7">
        <v>100</v>
      </c>
      <c r="S1495" s="7" t="s">
        <v>94</v>
      </c>
      <c r="T1495" s="7" t="s">
        <v>1406</v>
      </c>
      <c r="AE1495" s="7">
        <v>0</v>
      </c>
      <c r="AF1495" s="7">
        <v>0</v>
      </c>
      <c r="AG1495" s="7">
        <v>0</v>
      </c>
      <c r="AH1495" s="7">
        <v>0</v>
      </c>
      <c r="AI1495" s="7">
        <v>0</v>
      </c>
      <c r="AJ1495" s="7">
        <v>0</v>
      </c>
      <c r="AK1495" s="7">
        <v>0</v>
      </c>
      <c r="AL1495" s="7">
        <v>0</v>
      </c>
      <c r="AM1495" s="7">
        <v>0</v>
      </c>
      <c r="AN1495" s="7" t="s">
        <v>83</v>
      </c>
      <c r="AO1495" s="7">
        <v>1</v>
      </c>
      <c r="AP1495" s="7">
        <v>200</v>
      </c>
      <c r="AQ1495" s="7">
        <v>100</v>
      </c>
      <c r="AT1495" s="7" t="s">
        <v>206</v>
      </c>
      <c r="AU1495" s="7">
        <v>2144</v>
      </c>
      <c r="AV1495" s="7">
        <v>0</v>
      </c>
      <c r="AW1495" s="7">
        <v>0</v>
      </c>
      <c r="AX1495" s="7">
        <v>1</v>
      </c>
      <c r="AY1495" s="7">
        <v>0</v>
      </c>
    </row>
    <row r="1496" spans="1:51" ht="13.5" customHeight="1" x14ac:dyDescent="0.25">
      <c r="A1496" s="7" t="s">
        <v>3108</v>
      </c>
      <c r="B1496" s="8"/>
      <c r="C1496" s="8"/>
      <c r="D1496" s="7" t="s">
        <v>83</v>
      </c>
      <c r="E1496" s="7" t="s">
        <v>116</v>
      </c>
      <c r="F1496" s="8"/>
      <c r="G1496" s="8"/>
      <c r="H1496" s="8"/>
      <c r="I1496" s="8"/>
      <c r="J1496" s="8"/>
      <c r="K1496" s="8"/>
      <c r="L1496" s="8"/>
      <c r="M1496" s="8"/>
      <c r="N1496" s="7">
        <v>4</v>
      </c>
      <c r="O1496" s="7" t="s">
        <v>3055</v>
      </c>
      <c r="P1496" s="7">
        <v>1</v>
      </c>
      <c r="Q1496" s="7" t="s">
        <v>3109</v>
      </c>
      <c r="R1496" s="7">
        <v>2500</v>
      </c>
      <c r="S1496" s="7" t="s">
        <v>94</v>
      </c>
      <c r="T1496" s="7" t="s">
        <v>1406</v>
      </c>
      <c r="AE1496" s="7">
        <v>0</v>
      </c>
      <c r="AF1496" s="7">
        <v>0</v>
      </c>
      <c r="AG1496" s="7">
        <v>1</v>
      </c>
      <c r="AH1496" s="7">
        <v>0</v>
      </c>
      <c r="AI1496" s="7">
        <v>0</v>
      </c>
      <c r="AJ1496" s="7">
        <v>0</v>
      </c>
      <c r="AK1496" s="7">
        <v>0</v>
      </c>
      <c r="AL1496" s="7">
        <v>0</v>
      </c>
      <c r="AM1496" s="7">
        <v>0</v>
      </c>
      <c r="AN1496" s="7" t="s">
        <v>83</v>
      </c>
      <c r="AO1496" s="7">
        <v>1</v>
      </c>
      <c r="AP1496" s="7">
        <v>5000</v>
      </c>
      <c r="AQ1496" s="7">
        <v>2500</v>
      </c>
      <c r="AT1496" s="7" t="s">
        <v>206</v>
      </c>
      <c r="AU1496" s="7">
        <v>2145</v>
      </c>
      <c r="AV1496" s="7">
        <v>0</v>
      </c>
      <c r="AW1496" s="7">
        <v>0</v>
      </c>
      <c r="AX1496" s="7">
        <v>0</v>
      </c>
      <c r="AY1496" s="7">
        <v>0</v>
      </c>
    </row>
    <row r="1497" spans="1:51" ht="13.5" customHeight="1" x14ac:dyDescent="0.25">
      <c r="A1497" s="7" t="s">
        <v>3110</v>
      </c>
      <c r="B1497" s="8"/>
      <c r="C1497" s="8"/>
      <c r="D1497" s="7" t="s">
        <v>83</v>
      </c>
      <c r="E1497" s="7" t="s">
        <v>116</v>
      </c>
      <c r="F1497" s="8"/>
      <c r="G1497" s="8"/>
      <c r="H1497" s="8"/>
      <c r="I1497" s="8"/>
      <c r="J1497" s="8"/>
      <c r="K1497" s="8"/>
      <c r="L1497" s="8"/>
      <c r="M1497" s="8"/>
      <c r="N1497" s="7">
        <v>5</v>
      </c>
      <c r="O1497" s="7" t="s">
        <v>3055</v>
      </c>
      <c r="P1497" s="7">
        <v>3</v>
      </c>
      <c r="Q1497" s="7" t="s">
        <v>2673</v>
      </c>
      <c r="R1497" s="7">
        <v>3000</v>
      </c>
      <c r="S1497" s="7" t="s">
        <v>94</v>
      </c>
      <c r="T1497" s="7" t="s">
        <v>1406</v>
      </c>
      <c r="AE1497" s="7">
        <v>0</v>
      </c>
      <c r="AF1497" s="7">
        <v>0</v>
      </c>
      <c r="AG1497" s="7">
        <v>1</v>
      </c>
      <c r="AH1497" s="7">
        <v>0</v>
      </c>
      <c r="AI1497" s="7">
        <v>0</v>
      </c>
      <c r="AJ1497" s="7">
        <v>0</v>
      </c>
      <c r="AK1497" s="7">
        <v>0</v>
      </c>
      <c r="AL1497" s="7">
        <v>0</v>
      </c>
      <c r="AM1497" s="7">
        <v>0</v>
      </c>
      <c r="AN1497" s="7" t="s">
        <v>83</v>
      </c>
      <c r="AO1497" s="7">
        <v>3</v>
      </c>
      <c r="AP1497" s="7">
        <v>6000</v>
      </c>
      <c r="AQ1497" s="7">
        <v>3000</v>
      </c>
      <c r="AT1497" s="7" t="s">
        <v>206</v>
      </c>
      <c r="AU1497" s="7">
        <v>2146</v>
      </c>
      <c r="AV1497" s="7">
        <v>0</v>
      </c>
      <c r="AW1497" s="7">
        <v>0</v>
      </c>
      <c r="AX1497" s="7">
        <v>0</v>
      </c>
      <c r="AY1497" s="7">
        <v>0</v>
      </c>
    </row>
    <row r="1498" spans="1:51" ht="13.5" customHeight="1" x14ac:dyDescent="0.25">
      <c r="A1498" s="7" t="s">
        <v>3111</v>
      </c>
      <c r="B1498" s="8"/>
      <c r="C1498" s="8"/>
      <c r="D1498" s="7" t="s">
        <v>83</v>
      </c>
      <c r="E1498" s="7" t="s">
        <v>157</v>
      </c>
      <c r="F1498" s="8"/>
      <c r="G1498" s="8"/>
      <c r="H1498" s="8"/>
      <c r="I1498" s="8"/>
      <c r="J1498" s="8"/>
      <c r="K1498" s="8"/>
      <c r="L1498" s="8"/>
      <c r="M1498" s="8"/>
      <c r="N1498" s="7">
        <v>5</v>
      </c>
      <c r="O1498" s="7" t="s">
        <v>3055</v>
      </c>
      <c r="P1498" s="7">
        <v>3</v>
      </c>
      <c r="Q1498" s="7" t="s">
        <v>3112</v>
      </c>
      <c r="R1498" s="7">
        <v>9450</v>
      </c>
      <c r="S1498" s="7" t="s">
        <v>94</v>
      </c>
      <c r="T1498" s="7" t="s">
        <v>1406</v>
      </c>
      <c r="AE1498" s="7">
        <v>0</v>
      </c>
      <c r="AF1498" s="7">
        <v>0</v>
      </c>
      <c r="AG1498" s="7">
        <v>0</v>
      </c>
      <c r="AH1498" s="7">
        <v>0</v>
      </c>
      <c r="AI1498" s="7">
        <v>0</v>
      </c>
      <c r="AJ1498" s="7">
        <v>0</v>
      </c>
      <c r="AK1498" s="7">
        <v>1</v>
      </c>
      <c r="AL1498" s="7">
        <v>0</v>
      </c>
      <c r="AM1498" s="7">
        <v>0</v>
      </c>
      <c r="AN1498" s="7" t="s">
        <v>83</v>
      </c>
      <c r="AO1498" s="7">
        <v>3</v>
      </c>
      <c r="AP1498" s="7">
        <v>18900</v>
      </c>
      <c r="AQ1498" s="7">
        <v>9450</v>
      </c>
      <c r="AT1498" s="7" t="s">
        <v>206</v>
      </c>
      <c r="AU1498" s="7">
        <v>2147</v>
      </c>
      <c r="AV1498" s="7">
        <v>0</v>
      </c>
      <c r="AW1498" s="7">
        <v>0</v>
      </c>
      <c r="AX1498" s="7">
        <v>0</v>
      </c>
      <c r="AY1498" s="7">
        <v>0</v>
      </c>
    </row>
    <row r="1499" spans="1:51" ht="13.5" customHeight="1" x14ac:dyDescent="0.25">
      <c r="A1499" s="7" t="s">
        <v>3113</v>
      </c>
      <c r="B1499" s="8"/>
      <c r="C1499" s="8"/>
      <c r="D1499" s="7" t="s">
        <v>83</v>
      </c>
      <c r="E1499" s="7" t="s">
        <v>157</v>
      </c>
      <c r="F1499" s="8"/>
      <c r="G1499" s="8"/>
      <c r="H1499" s="8"/>
      <c r="I1499" s="8"/>
      <c r="J1499" s="8"/>
      <c r="K1499" s="8"/>
      <c r="L1499" s="8"/>
      <c r="M1499" s="8"/>
      <c r="N1499" s="7">
        <v>5</v>
      </c>
      <c r="O1499" s="7" t="s">
        <v>3055</v>
      </c>
      <c r="P1499" s="7">
        <v>3</v>
      </c>
      <c r="Q1499" s="7" t="s">
        <v>3112</v>
      </c>
      <c r="R1499" s="7">
        <v>7200</v>
      </c>
      <c r="S1499" s="7" t="s">
        <v>94</v>
      </c>
      <c r="T1499" s="7" t="s">
        <v>1406</v>
      </c>
      <c r="AE1499" s="7">
        <v>0</v>
      </c>
      <c r="AF1499" s="7">
        <v>0</v>
      </c>
      <c r="AG1499" s="7">
        <v>0</v>
      </c>
      <c r="AH1499" s="7">
        <v>0</v>
      </c>
      <c r="AI1499" s="7">
        <v>0</v>
      </c>
      <c r="AJ1499" s="7">
        <v>0</v>
      </c>
      <c r="AK1499" s="7">
        <v>1</v>
      </c>
      <c r="AL1499" s="7">
        <v>0</v>
      </c>
      <c r="AM1499" s="7">
        <v>0</v>
      </c>
      <c r="AN1499" s="7" t="s">
        <v>83</v>
      </c>
      <c r="AO1499" s="7">
        <v>3</v>
      </c>
      <c r="AP1499" s="7">
        <v>14400</v>
      </c>
      <c r="AQ1499" s="7">
        <v>7200</v>
      </c>
      <c r="AT1499" s="7" t="s">
        <v>206</v>
      </c>
      <c r="AU1499" s="7">
        <v>2148</v>
      </c>
      <c r="AV1499" s="7">
        <v>0</v>
      </c>
      <c r="AW1499" s="7">
        <v>0</v>
      </c>
      <c r="AX1499" s="7">
        <v>0</v>
      </c>
      <c r="AY1499" s="7">
        <v>0</v>
      </c>
    </row>
    <row r="1500" spans="1:51" ht="13.5" customHeight="1" x14ac:dyDescent="0.25">
      <c r="A1500" s="7" t="s">
        <v>3114</v>
      </c>
      <c r="B1500" s="8"/>
      <c r="C1500" s="8"/>
      <c r="D1500" s="7" t="s">
        <v>83</v>
      </c>
      <c r="E1500" s="7" t="s">
        <v>157</v>
      </c>
      <c r="F1500" s="8"/>
      <c r="G1500" s="8"/>
      <c r="H1500" s="8"/>
      <c r="I1500" s="8"/>
      <c r="J1500" s="8"/>
      <c r="K1500" s="8"/>
      <c r="L1500" s="8"/>
      <c r="M1500" s="8"/>
      <c r="N1500" s="7">
        <v>5</v>
      </c>
      <c r="O1500" s="7" t="s">
        <v>3055</v>
      </c>
      <c r="P1500" s="7">
        <v>3</v>
      </c>
      <c r="Q1500" s="7" t="s">
        <v>3112</v>
      </c>
      <c r="R1500" s="7">
        <v>9450</v>
      </c>
      <c r="S1500" s="7" t="s">
        <v>94</v>
      </c>
      <c r="T1500" s="7" t="s">
        <v>1406</v>
      </c>
      <c r="AE1500" s="7">
        <v>0</v>
      </c>
      <c r="AF1500" s="7">
        <v>0</v>
      </c>
      <c r="AG1500" s="7">
        <v>0</v>
      </c>
      <c r="AH1500" s="7">
        <v>0</v>
      </c>
      <c r="AI1500" s="7">
        <v>0</v>
      </c>
      <c r="AJ1500" s="7">
        <v>0</v>
      </c>
      <c r="AK1500" s="7">
        <v>1</v>
      </c>
      <c r="AL1500" s="7">
        <v>0</v>
      </c>
      <c r="AM1500" s="7">
        <v>0</v>
      </c>
      <c r="AN1500" s="7" t="s">
        <v>83</v>
      </c>
      <c r="AO1500" s="7">
        <v>3</v>
      </c>
      <c r="AP1500" s="7">
        <v>18900</v>
      </c>
      <c r="AQ1500" s="7">
        <v>9450</v>
      </c>
      <c r="AT1500" s="7" t="s">
        <v>206</v>
      </c>
      <c r="AU1500" s="7">
        <v>2149</v>
      </c>
      <c r="AV1500" s="7">
        <v>0</v>
      </c>
      <c r="AW1500" s="7">
        <v>0</v>
      </c>
      <c r="AX1500" s="7">
        <v>0</v>
      </c>
      <c r="AY1500" s="7">
        <v>0</v>
      </c>
    </row>
    <row r="1501" spans="1:51" ht="13.5" customHeight="1" x14ac:dyDescent="0.25">
      <c r="A1501" s="7" t="s">
        <v>3115</v>
      </c>
      <c r="B1501" s="8"/>
      <c r="C1501" s="8"/>
      <c r="D1501" s="7" t="s">
        <v>83</v>
      </c>
      <c r="E1501" s="7" t="s">
        <v>157</v>
      </c>
      <c r="F1501" s="8"/>
      <c r="G1501" s="8"/>
      <c r="H1501" s="8"/>
      <c r="I1501" s="8"/>
      <c r="J1501" s="8"/>
      <c r="K1501" s="8"/>
      <c r="L1501" s="8"/>
      <c r="M1501" s="8"/>
      <c r="N1501" s="7">
        <v>5</v>
      </c>
      <c r="O1501" s="7" t="s">
        <v>3055</v>
      </c>
      <c r="P1501" s="7">
        <v>3</v>
      </c>
      <c r="Q1501" s="7" t="s">
        <v>3112</v>
      </c>
      <c r="R1501" s="7">
        <v>9450</v>
      </c>
      <c r="S1501" s="7" t="s">
        <v>94</v>
      </c>
      <c r="T1501" s="7" t="s">
        <v>1406</v>
      </c>
      <c r="AE1501" s="7">
        <v>0</v>
      </c>
      <c r="AF1501" s="7">
        <v>0</v>
      </c>
      <c r="AG1501" s="7">
        <v>0</v>
      </c>
      <c r="AH1501" s="7">
        <v>0</v>
      </c>
      <c r="AI1501" s="7">
        <v>0</v>
      </c>
      <c r="AJ1501" s="7">
        <v>0</v>
      </c>
      <c r="AK1501" s="7">
        <v>1</v>
      </c>
      <c r="AL1501" s="7">
        <v>0</v>
      </c>
      <c r="AM1501" s="7">
        <v>0</v>
      </c>
      <c r="AN1501" s="7" t="s">
        <v>83</v>
      </c>
      <c r="AO1501" s="7">
        <v>3</v>
      </c>
      <c r="AP1501" s="7">
        <v>18900</v>
      </c>
      <c r="AQ1501" s="7">
        <v>9450</v>
      </c>
      <c r="AT1501" s="7" t="s">
        <v>206</v>
      </c>
      <c r="AU1501" s="7">
        <v>2150</v>
      </c>
      <c r="AV1501" s="7">
        <v>0</v>
      </c>
      <c r="AW1501" s="7">
        <v>0</v>
      </c>
      <c r="AX1501" s="7">
        <v>0</v>
      </c>
      <c r="AY1501" s="7">
        <v>0</v>
      </c>
    </row>
    <row r="1502" spans="1:51" ht="13.5" customHeight="1" x14ac:dyDescent="0.25">
      <c r="A1502" s="7" t="s">
        <v>3116</v>
      </c>
      <c r="B1502" s="8"/>
      <c r="C1502" s="8"/>
      <c r="D1502" s="7" t="s">
        <v>91</v>
      </c>
      <c r="E1502" s="7" t="s">
        <v>129</v>
      </c>
      <c r="F1502" s="8"/>
      <c r="G1502" s="8"/>
      <c r="H1502" s="8"/>
      <c r="I1502" s="8"/>
      <c r="J1502" s="8"/>
      <c r="K1502" s="8"/>
      <c r="L1502" s="8"/>
      <c r="M1502" s="8"/>
      <c r="N1502" s="7">
        <v>7</v>
      </c>
      <c r="O1502" s="7" t="s">
        <v>3055</v>
      </c>
      <c r="P1502" s="7">
        <v>3</v>
      </c>
      <c r="Q1502" s="7" t="s">
        <v>636</v>
      </c>
      <c r="R1502" s="7">
        <v>4000</v>
      </c>
      <c r="S1502" s="7" t="s">
        <v>94</v>
      </c>
      <c r="T1502" s="7" t="s">
        <v>1406</v>
      </c>
      <c r="AE1502" s="7">
        <v>0</v>
      </c>
      <c r="AF1502" s="7">
        <v>0</v>
      </c>
      <c r="AG1502" s="7">
        <v>0</v>
      </c>
      <c r="AH1502" s="7">
        <v>0</v>
      </c>
      <c r="AI1502" s="7">
        <v>0</v>
      </c>
      <c r="AJ1502" s="7">
        <v>1</v>
      </c>
      <c r="AK1502" s="7">
        <v>0</v>
      </c>
      <c r="AL1502" s="7">
        <v>0</v>
      </c>
      <c r="AM1502" s="7">
        <v>0</v>
      </c>
      <c r="AN1502" s="7" t="s">
        <v>91</v>
      </c>
      <c r="AO1502" s="7">
        <v>3</v>
      </c>
      <c r="AP1502" s="7">
        <v>8000</v>
      </c>
      <c r="AQ1502" s="7">
        <v>4000</v>
      </c>
      <c r="AT1502" s="7" t="s">
        <v>206</v>
      </c>
      <c r="AU1502" s="7">
        <v>2151</v>
      </c>
      <c r="AV1502" s="7">
        <v>0</v>
      </c>
      <c r="AW1502" s="7">
        <v>0</v>
      </c>
      <c r="AX1502" s="7">
        <v>0</v>
      </c>
      <c r="AY1502" s="7">
        <v>0</v>
      </c>
    </row>
    <row r="1503" spans="1:51" ht="13.5" customHeight="1" x14ac:dyDescent="0.25">
      <c r="A1503" s="7" t="s">
        <v>3117</v>
      </c>
      <c r="B1503" s="8"/>
      <c r="C1503" s="8"/>
      <c r="D1503" s="7" t="s">
        <v>83</v>
      </c>
      <c r="E1503" s="7" t="s">
        <v>126</v>
      </c>
      <c r="F1503" s="8"/>
      <c r="G1503" s="8"/>
      <c r="H1503" s="8"/>
      <c r="I1503" s="8"/>
      <c r="J1503" s="8"/>
      <c r="K1503" s="8"/>
      <c r="L1503" s="8"/>
      <c r="M1503" s="8"/>
      <c r="N1503" s="7">
        <v>5</v>
      </c>
      <c r="O1503" s="7" t="s">
        <v>3055</v>
      </c>
      <c r="P1503" s="7" t="s">
        <v>107</v>
      </c>
      <c r="Q1503" s="7" t="s">
        <v>3118</v>
      </c>
      <c r="R1503" s="7">
        <v>3000</v>
      </c>
      <c r="S1503" s="7" t="s">
        <v>94</v>
      </c>
      <c r="T1503" s="7" t="s">
        <v>1406</v>
      </c>
      <c r="AE1503" s="7">
        <v>0</v>
      </c>
      <c r="AF1503" s="7">
        <v>0</v>
      </c>
      <c r="AG1503" s="7">
        <v>0</v>
      </c>
      <c r="AH1503" s="7">
        <v>1</v>
      </c>
      <c r="AI1503" s="7">
        <v>0</v>
      </c>
      <c r="AJ1503" s="7">
        <v>0</v>
      </c>
      <c r="AK1503" s="7">
        <v>0</v>
      </c>
      <c r="AL1503" s="7">
        <v>0</v>
      </c>
      <c r="AM1503" s="7">
        <v>0</v>
      </c>
      <c r="AN1503" s="7" t="s">
        <v>83</v>
      </c>
      <c r="AO1503" s="7">
        <v>0</v>
      </c>
      <c r="AP1503" s="7">
        <v>6000</v>
      </c>
      <c r="AQ1503" s="7">
        <v>3000</v>
      </c>
      <c r="AT1503" s="7" t="s">
        <v>206</v>
      </c>
      <c r="AU1503" s="7">
        <v>2152</v>
      </c>
      <c r="AV1503" s="7">
        <v>0</v>
      </c>
      <c r="AW1503" s="7">
        <v>0</v>
      </c>
      <c r="AX1503" s="7">
        <v>0</v>
      </c>
      <c r="AY1503" s="7">
        <v>0</v>
      </c>
    </row>
    <row r="1504" spans="1:51" ht="13.5" customHeight="1" x14ac:dyDescent="0.25">
      <c r="A1504" s="7" t="s">
        <v>3119</v>
      </c>
      <c r="B1504" s="8"/>
      <c r="C1504" s="8"/>
      <c r="D1504" s="7" t="s">
        <v>91</v>
      </c>
      <c r="E1504" s="7" t="s">
        <v>116</v>
      </c>
      <c r="F1504" s="8"/>
      <c r="G1504" s="8"/>
      <c r="H1504" s="8"/>
      <c r="I1504" s="8"/>
      <c r="J1504" s="8"/>
      <c r="K1504" s="8"/>
      <c r="L1504" s="8"/>
      <c r="M1504" s="8"/>
      <c r="N1504" s="7">
        <v>9</v>
      </c>
      <c r="O1504" s="7" t="s">
        <v>85</v>
      </c>
      <c r="P1504" s="7">
        <v>1</v>
      </c>
      <c r="Q1504" s="7" t="s">
        <v>3120</v>
      </c>
      <c r="R1504" s="7">
        <v>300</v>
      </c>
      <c r="S1504" s="7" t="s">
        <v>94</v>
      </c>
      <c r="T1504" s="7" t="s">
        <v>1406</v>
      </c>
      <c r="AE1504" s="7">
        <v>0</v>
      </c>
      <c r="AF1504" s="7">
        <v>0</v>
      </c>
      <c r="AG1504" s="7">
        <v>1</v>
      </c>
      <c r="AH1504" s="7">
        <v>0</v>
      </c>
      <c r="AI1504" s="7">
        <v>0</v>
      </c>
      <c r="AJ1504" s="7">
        <v>0</v>
      </c>
      <c r="AK1504" s="7">
        <v>0</v>
      </c>
      <c r="AL1504" s="7">
        <v>0</v>
      </c>
      <c r="AM1504" s="7">
        <v>0</v>
      </c>
      <c r="AN1504" s="7" t="s">
        <v>91</v>
      </c>
      <c r="AO1504" s="7">
        <v>1</v>
      </c>
      <c r="AP1504" s="7">
        <v>600</v>
      </c>
      <c r="AQ1504" s="7">
        <v>300</v>
      </c>
      <c r="AT1504" s="7" t="s">
        <v>206</v>
      </c>
      <c r="AU1504" s="7">
        <v>2153</v>
      </c>
      <c r="AV1504" s="7">
        <v>0</v>
      </c>
      <c r="AW1504" s="7">
        <v>0</v>
      </c>
      <c r="AX1504" s="7">
        <v>0</v>
      </c>
      <c r="AY1504" s="7">
        <v>0</v>
      </c>
    </row>
    <row r="1505" spans="1:51" ht="13.5" customHeight="1" x14ac:dyDescent="0.25">
      <c r="A1505" s="7" t="s">
        <v>3121</v>
      </c>
      <c r="B1505" s="8"/>
      <c r="C1505" s="8"/>
      <c r="D1505" s="7" t="s">
        <v>91</v>
      </c>
      <c r="E1505" s="7" t="s">
        <v>338</v>
      </c>
      <c r="F1505" s="8"/>
      <c r="G1505" s="8"/>
      <c r="H1505" s="8"/>
      <c r="I1505" s="8"/>
      <c r="J1505" s="8"/>
      <c r="K1505" s="8"/>
      <c r="L1505" s="8"/>
      <c r="M1505" s="8"/>
      <c r="N1505" s="7">
        <v>8</v>
      </c>
      <c r="O1505" s="7" t="s">
        <v>85</v>
      </c>
      <c r="P1505" s="7" t="s">
        <v>107</v>
      </c>
      <c r="Q1505" s="7" t="s">
        <v>3122</v>
      </c>
      <c r="R1505" s="7">
        <v>2500</v>
      </c>
      <c r="S1505" s="7" t="s">
        <v>94</v>
      </c>
      <c r="T1505" s="7" t="s">
        <v>1406</v>
      </c>
      <c r="AE1505" s="7">
        <v>0</v>
      </c>
      <c r="AF1505" s="7">
        <v>0</v>
      </c>
      <c r="AG1505" s="7">
        <v>0</v>
      </c>
      <c r="AH1505" s="7">
        <v>0</v>
      </c>
      <c r="AI1505" s="7">
        <v>0</v>
      </c>
      <c r="AJ1505" s="7">
        <v>0</v>
      </c>
      <c r="AK1505" s="7">
        <v>0</v>
      </c>
      <c r="AL1505" s="7">
        <v>0</v>
      </c>
      <c r="AM1505" s="7">
        <v>0</v>
      </c>
      <c r="AN1505" s="7" t="s">
        <v>91</v>
      </c>
      <c r="AO1505" s="7">
        <v>0</v>
      </c>
      <c r="AP1505" s="7">
        <v>5000</v>
      </c>
      <c r="AQ1505" s="7">
        <v>2500</v>
      </c>
      <c r="AT1505" s="7" t="s">
        <v>206</v>
      </c>
      <c r="AU1505" s="7">
        <v>2154</v>
      </c>
      <c r="AV1505" s="7">
        <v>0</v>
      </c>
      <c r="AW1505" s="7">
        <v>0</v>
      </c>
      <c r="AX1505" s="7">
        <v>0</v>
      </c>
      <c r="AY1505" s="7">
        <v>1</v>
      </c>
    </row>
    <row r="1506" spans="1:51" ht="13.5" customHeight="1" x14ac:dyDescent="0.25">
      <c r="A1506" s="7" t="s">
        <v>3123</v>
      </c>
      <c r="B1506" s="8"/>
      <c r="C1506" s="8"/>
      <c r="D1506" s="7" t="s">
        <v>83</v>
      </c>
      <c r="E1506" s="7" t="s">
        <v>92</v>
      </c>
      <c r="F1506" s="8"/>
      <c r="G1506" s="8"/>
      <c r="H1506" s="8"/>
      <c r="I1506" s="8"/>
      <c r="J1506" s="8"/>
      <c r="K1506" s="8"/>
      <c r="L1506" s="8"/>
      <c r="M1506" s="8"/>
      <c r="N1506" s="7">
        <v>3</v>
      </c>
      <c r="O1506" s="7" t="s">
        <v>85</v>
      </c>
      <c r="P1506" s="7">
        <v>1</v>
      </c>
      <c r="Q1506" s="7" t="s">
        <v>3124</v>
      </c>
      <c r="R1506" s="7">
        <v>1000</v>
      </c>
      <c r="S1506" s="7" t="s">
        <v>94</v>
      </c>
      <c r="T1506" s="7" t="s">
        <v>1406</v>
      </c>
      <c r="AE1506" s="7">
        <v>0</v>
      </c>
      <c r="AF1506" s="7">
        <v>0</v>
      </c>
      <c r="AG1506" s="7">
        <v>0</v>
      </c>
      <c r="AH1506" s="7">
        <v>0</v>
      </c>
      <c r="AI1506" s="7">
        <v>0</v>
      </c>
      <c r="AJ1506" s="7">
        <v>0</v>
      </c>
      <c r="AK1506" s="7">
        <v>0</v>
      </c>
      <c r="AL1506" s="7">
        <v>0</v>
      </c>
      <c r="AM1506" s="7">
        <v>1</v>
      </c>
      <c r="AN1506" s="7" t="s">
        <v>83</v>
      </c>
      <c r="AO1506" s="7">
        <v>1</v>
      </c>
      <c r="AP1506" s="7">
        <v>2000</v>
      </c>
      <c r="AQ1506" s="7">
        <v>1000</v>
      </c>
      <c r="AT1506" s="7" t="s">
        <v>206</v>
      </c>
      <c r="AU1506" s="7">
        <v>2155</v>
      </c>
      <c r="AV1506" s="7">
        <v>0</v>
      </c>
      <c r="AW1506" s="7">
        <v>0</v>
      </c>
      <c r="AX1506" s="7">
        <v>0</v>
      </c>
      <c r="AY1506" s="7">
        <v>0</v>
      </c>
    </row>
    <row r="1507" spans="1:51" ht="13.5" customHeight="1" x14ac:dyDescent="0.25">
      <c r="A1507" s="7" t="s">
        <v>3125</v>
      </c>
      <c r="B1507" s="8"/>
      <c r="C1507" s="8"/>
      <c r="D1507" s="7" t="s">
        <v>83</v>
      </c>
      <c r="E1507" s="7" t="s">
        <v>129</v>
      </c>
      <c r="F1507" s="8"/>
      <c r="G1507" s="8"/>
      <c r="H1507" s="8"/>
      <c r="I1507" s="8"/>
      <c r="J1507" s="8"/>
      <c r="K1507" s="8"/>
      <c r="L1507" s="8"/>
      <c r="M1507" s="8"/>
      <c r="N1507" s="7">
        <v>4</v>
      </c>
      <c r="O1507" s="7" t="s">
        <v>85</v>
      </c>
      <c r="P1507" s="7">
        <v>1</v>
      </c>
      <c r="Q1507" s="7" t="s">
        <v>3126</v>
      </c>
      <c r="R1507" s="7">
        <v>200</v>
      </c>
      <c r="S1507" s="7" t="s">
        <v>94</v>
      </c>
      <c r="T1507" s="7" t="s">
        <v>1406</v>
      </c>
      <c r="AE1507" s="7">
        <v>0</v>
      </c>
      <c r="AF1507" s="7">
        <v>0</v>
      </c>
      <c r="AG1507" s="7">
        <v>0</v>
      </c>
      <c r="AH1507" s="7">
        <v>0</v>
      </c>
      <c r="AI1507" s="7">
        <v>0</v>
      </c>
      <c r="AJ1507" s="7">
        <v>1</v>
      </c>
      <c r="AK1507" s="7">
        <v>0</v>
      </c>
      <c r="AL1507" s="7">
        <v>0</v>
      </c>
      <c r="AM1507" s="7">
        <v>0</v>
      </c>
      <c r="AN1507" s="7" t="s">
        <v>83</v>
      </c>
      <c r="AO1507" s="7">
        <v>1</v>
      </c>
      <c r="AP1507" s="7">
        <v>400</v>
      </c>
      <c r="AQ1507" s="7">
        <v>200</v>
      </c>
      <c r="AT1507" s="7" t="s">
        <v>206</v>
      </c>
      <c r="AU1507" s="7">
        <v>2156</v>
      </c>
      <c r="AV1507" s="7">
        <v>0</v>
      </c>
      <c r="AW1507" s="7">
        <v>0</v>
      </c>
      <c r="AX1507" s="7">
        <v>0</v>
      </c>
      <c r="AY1507" s="7">
        <v>0</v>
      </c>
    </row>
    <row r="1508" spans="1:51" ht="13.5" customHeight="1" x14ac:dyDescent="0.25">
      <c r="A1508" s="7" t="s">
        <v>3127</v>
      </c>
      <c r="B1508" s="8"/>
      <c r="C1508" s="8"/>
      <c r="D1508" s="7" t="s">
        <v>83</v>
      </c>
      <c r="E1508" s="7" t="s">
        <v>84</v>
      </c>
      <c r="F1508" s="8"/>
      <c r="G1508" s="8"/>
      <c r="H1508" s="8"/>
      <c r="I1508" s="8"/>
      <c r="J1508" s="8"/>
      <c r="K1508" s="8"/>
      <c r="L1508" s="8"/>
      <c r="M1508" s="8"/>
      <c r="N1508" s="7">
        <v>5</v>
      </c>
      <c r="O1508" s="7" t="s">
        <v>85</v>
      </c>
      <c r="P1508" s="7">
        <v>1</v>
      </c>
      <c r="Q1508" s="7" t="s">
        <v>3128</v>
      </c>
      <c r="R1508" s="7">
        <v>500</v>
      </c>
      <c r="S1508" s="7" t="s">
        <v>94</v>
      </c>
      <c r="T1508" s="7" t="s">
        <v>1406</v>
      </c>
      <c r="AE1508" s="7">
        <v>0</v>
      </c>
      <c r="AF1508" s="7">
        <v>0</v>
      </c>
      <c r="AG1508" s="7">
        <v>0</v>
      </c>
      <c r="AH1508" s="7">
        <v>0</v>
      </c>
      <c r="AI1508" s="7">
        <v>0</v>
      </c>
      <c r="AJ1508" s="7">
        <v>0</v>
      </c>
      <c r="AK1508" s="7">
        <v>0</v>
      </c>
      <c r="AL1508" s="7">
        <v>1</v>
      </c>
      <c r="AM1508" s="7">
        <v>0</v>
      </c>
      <c r="AN1508" s="7" t="s">
        <v>83</v>
      </c>
      <c r="AO1508" s="7">
        <v>1</v>
      </c>
      <c r="AP1508" s="7">
        <v>1000</v>
      </c>
      <c r="AQ1508" s="7">
        <v>500</v>
      </c>
      <c r="AT1508" s="7" t="s">
        <v>206</v>
      </c>
      <c r="AU1508" s="7">
        <v>2157</v>
      </c>
      <c r="AV1508" s="7">
        <v>0</v>
      </c>
      <c r="AW1508" s="7">
        <v>0</v>
      </c>
      <c r="AX1508" s="7">
        <v>0</v>
      </c>
      <c r="AY1508" s="7">
        <v>0</v>
      </c>
    </row>
    <row r="1509" spans="1:51" ht="13.5" customHeight="1" x14ac:dyDescent="0.25">
      <c r="A1509" s="7" t="s">
        <v>3129</v>
      </c>
      <c r="B1509" s="8"/>
      <c r="C1509" s="8"/>
      <c r="D1509" s="7" t="s">
        <v>83</v>
      </c>
      <c r="E1509" s="7" t="s">
        <v>214</v>
      </c>
      <c r="F1509" s="8"/>
      <c r="G1509" s="8"/>
      <c r="H1509" s="8"/>
      <c r="I1509" s="8"/>
      <c r="J1509" s="8"/>
      <c r="K1509" s="8"/>
      <c r="L1509" s="8"/>
      <c r="M1509" s="8"/>
      <c r="N1509" s="7">
        <v>5</v>
      </c>
      <c r="O1509" s="7" t="s">
        <v>85</v>
      </c>
      <c r="P1509" s="7">
        <v>10</v>
      </c>
      <c r="Q1509" s="7" t="s">
        <v>3130</v>
      </c>
      <c r="R1509" s="7">
        <v>250</v>
      </c>
      <c r="S1509" s="7" t="s">
        <v>94</v>
      </c>
      <c r="T1509" s="7" t="s">
        <v>1406</v>
      </c>
      <c r="AE1509" s="7">
        <v>0</v>
      </c>
      <c r="AF1509" s="7">
        <v>0</v>
      </c>
      <c r="AG1509" s="7">
        <v>0</v>
      </c>
      <c r="AH1509" s="7">
        <v>0</v>
      </c>
      <c r="AI1509" s="7">
        <v>0</v>
      </c>
      <c r="AJ1509" s="7">
        <v>0</v>
      </c>
      <c r="AK1509" s="7">
        <v>0</v>
      </c>
      <c r="AL1509" s="7">
        <v>0</v>
      </c>
      <c r="AM1509" s="7">
        <v>0</v>
      </c>
      <c r="AN1509" s="7" t="s">
        <v>83</v>
      </c>
      <c r="AO1509" s="7">
        <v>10</v>
      </c>
      <c r="AP1509" s="7">
        <v>500</v>
      </c>
      <c r="AQ1509" s="7">
        <v>250</v>
      </c>
      <c r="AT1509" s="7" t="s">
        <v>206</v>
      </c>
      <c r="AU1509" s="7">
        <v>2158</v>
      </c>
      <c r="AV1509" s="7">
        <v>0</v>
      </c>
      <c r="AW1509" s="7">
        <v>0</v>
      </c>
      <c r="AX1509" s="7">
        <v>1</v>
      </c>
      <c r="AY1509" s="7">
        <v>0</v>
      </c>
    </row>
    <row r="1510" spans="1:51" ht="13.5" customHeight="1" x14ac:dyDescent="0.25">
      <c r="A1510" s="7" t="s">
        <v>3131</v>
      </c>
      <c r="B1510" s="8"/>
      <c r="C1510" s="8"/>
      <c r="D1510" s="7" t="s">
        <v>120</v>
      </c>
      <c r="E1510" s="7" t="s">
        <v>157</v>
      </c>
      <c r="F1510" s="7" t="s">
        <v>92</v>
      </c>
      <c r="G1510" s="8"/>
      <c r="H1510" s="8"/>
      <c r="I1510" s="8"/>
      <c r="J1510" s="8"/>
      <c r="K1510" s="8"/>
      <c r="L1510" s="8"/>
      <c r="M1510" s="8"/>
      <c r="N1510" s="7">
        <v>19</v>
      </c>
      <c r="O1510" s="7" t="s">
        <v>85</v>
      </c>
      <c r="P1510" s="7">
        <v>500</v>
      </c>
      <c r="Q1510" s="7" t="s">
        <v>3132</v>
      </c>
      <c r="R1510" s="7">
        <v>45000</v>
      </c>
      <c r="S1510" s="7" t="s">
        <v>94</v>
      </c>
      <c r="T1510" s="7" t="s">
        <v>1406</v>
      </c>
      <c r="AE1510" s="7">
        <v>0</v>
      </c>
      <c r="AF1510" s="7">
        <v>0</v>
      </c>
      <c r="AG1510" s="7">
        <v>0</v>
      </c>
      <c r="AH1510" s="7">
        <v>0</v>
      </c>
      <c r="AI1510" s="7">
        <v>0</v>
      </c>
      <c r="AJ1510" s="7">
        <v>0</v>
      </c>
      <c r="AK1510" s="7">
        <v>1</v>
      </c>
      <c r="AL1510" s="7">
        <v>0</v>
      </c>
      <c r="AM1510" s="7">
        <v>1</v>
      </c>
      <c r="AN1510" s="7" t="s">
        <v>120</v>
      </c>
      <c r="AO1510" s="7">
        <v>500</v>
      </c>
      <c r="AP1510" s="7">
        <v>90000</v>
      </c>
      <c r="AQ1510" s="7">
        <v>45000</v>
      </c>
      <c r="AT1510" s="7" t="s">
        <v>206</v>
      </c>
      <c r="AU1510" s="7">
        <v>2159</v>
      </c>
      <c r="AV1510" s="7">
        <v>0</v>
      </c>
      <c r="AW1510" s="7">
        <v>0</v>
      </c>
      <c r="AX1510" s="7">
        <v>0</v>
      </c>
      <c r="AY1510" s="7">
        <v>0</v>
      </c>
    </row>
    <row r="1511" spans="1:51" ht="13.5" customHeight="1" x14ac:dyDescent="0.25">
      <c r="A1511" s="7" t="s">
        <v>3133</v>
      </c>
      <c r="B1511" s="8"/>
      <c r="C1511" s="8"/>
      <c r="D1511" s="7" t="s">
        <v>91</v>
      </c>
      <c r="E1511" s="7" t="s">
        <v>129</v>
      </c>
      <c r="F1511" s="8"/>
      <c r="G1511" s="8"/>
      <c r="H1511" s="8"/>
      <c r="I1511" s="8"/>
      <c r="J1511" s="8"/>
      <c r="K1511" s="8"/>
      <c r="L1511" s="8"/>
      <c r="M1511" s="8"/>
      <c r="N1511" s="7">
        <v>10</v>
      </c>
      <c r="O1511" s="7" t="s">
        <v>85</v>
      </c>
      <c r="P1511" s="7" t="s">
        <v>107</v>
      </c>
      <c r="Q1511" s="7" t="s">
        <v>3134</v>
      </c>
      <c r="R1511" s="7">
        <v>1250</v>
      </c>
      <c r="S1511" s="7" t="s">
        <v>94</v>
      </c>
      <c r="T1511" s="7" t="s">
        <v>1406</v>
      </c>
      <c r="AE1511" s="7">
        <v>0</v>
      </c>
      <c r="AF1511" s="7">
        <v>0</v>
      </c>
      <c r="AG1511" s="7">
        <v>0</v>
      </c>
      <c r="AH1511" s="7">
        <v>0</v>
      </c>
      <c r="AI1511" s="7">
        <v>0</v>
      </c>
      <c r="AJ1511" s="7">
        <v>1</v>
      </c>
      <c r="AK1511" s="7">
        <v>0</v>
      </c>
      <c r="AL1511" s="7">
        <v>0</v>
      </c>
      <c r="AM1511" s="7">
        <v>0</v>
      </c>
      <c r="AN1511" s="7" t="s">
        <v>91</v>
      </c>
      <c r="AO1511" s="7">
        <v>0</v>
      </c>
      <c r="AP1511" s="7">
        <v>2500</v>
      </c>
      <c r="AQ1511" s="7">
        <v>1250</v>
      </c>
      <c r="AT1511" s="7" t="s">
        <v>206</v>
      </c>
      <c r="AU1511" s="7">
        <v>2160</v>
      </c>
      <c r="AV1511" s="7">
        <v>0</v>
      </c>
      <c r="AW1511" s="7">
        <v>0</v>
      </c>
      <c r="AX1511" s="7">
        <v>0</v>
      </c>
      <c r="AY1511" s="7">
        <v>0</v>
      </c>
    </row>
    <row r="1512" spans="1:51" ht="13.5" customHeight="1" x14ac:dyDescent="0.25">
      <c r="A1512" s="7" t="s">
        <v>3135</v>
      </c>
      <c r="B1512" s="8"/>
      <c r="C1512" s="8"/>
      <c r="D1512" s="7" t="s">
        <v>83</v>
      </c>
      <c r="E1512" s="7" t="s">
        <v>157</v>
      </c>
      <c r="F1512" s="8"/>
      <c r="G1512" s="8"/>
      <c r="H1512" s="8"/>
      <c r="I1512" s="8"/>
      <c r="J1512" s="8"/>
      <c r="K1512" s="8"/>
      <c r="L1512" s="8"/>
      <c r="M1512" s="8"/>
      <c r="N1512" s="7">
        <v>5</v>
      </c>
      <c r="O1512" s="7" t="s">
        <v>85</v>
      </c>
      <c r="P1512" s="7">
        <v>1</v>
      </c>
      <c r="Q1512" s="7" t="s">
        <v>3136</v>
      </c>
      <c r="R1512" s="7">
        <v>375</v>
      </c>
      <c r="S1512" s="7" t="s">
        <v>94</v>
      </c>
      <c r="T1512" s="7" t="s">
        <v>1406</v>
      </c>
      <c r="AE1512" s="7">
        <v>0</v>
      </c>
      <c r="AF1512" s="7">
        <v>0</v>
      </c>
      <c r="AG1512" s="7">
        <v>0</v>
      </c>
      <c r="AH1512" s="7">
        <v>0</v>
      </c>
      <c r="AI1512" s="7">
        <v>0</v>
      </c>
      <c r="AJ1512" s="7">
        <v>0</v>
      </c>
      <c r="AK1512" s="7">
        <v>1</v>
      </c>
      <c r="AL1512" s="7">
        <v>0</v>
      </c>
      <c r="AM1512" s="7">
        <v>0</v>
      </c>
      <c r="AN1512" s="7" t="s">
        <v>83</v>
      </c>
      <c r="AO1512" s="7">
        <v>1</v>
      </c>
      <c r="AP1512" s="7">
        <v>750</v>
      </c>
      <c r="AQ1512" s="7">
        <v>375</v>
      </c>
      <c r="AT1512" s="7" t="s">
        <v>206</v>
      </c>
      <c r="AU1512" s="7">
        <v>2161</v>
      </c>
      <c r="AV1512" s="7">
        <v>0</v>
      </c>
      <c r="AW1512" s="7">
        <v>0</v>
      </c>
      <c r="AX1512" s="7">
        <v>0</v>
      </c>
      <c r="AY1512" s="7">
        <v>0</v>
      </c>
    </row>
    <row r="1513" spans="1:51" ht="13.5" customHeight="1" x14ac:dyDescent="0.25">
      <c r="A1513" s="7" t="s">
        <v>3137</v>
      </c>
      <c r="B1513" s="8"/>
      <c r="C1513" s="8"/>
      <c r="D1513" s="7" t="s">
        <v>83</v>
      </c>
      <c r="E1513" s="7" t="s">
        <v>116</v>
      </c>
      <c r="F1513" s="8"/>
      <c r="G1513" s="8"/>
      <c r="H1513" s="8"/>
      <c r="I1513" s="8"/>
      <c r="J1513" s="8"/>
      <c r="K1513" s="8"/>
      <c r="L1513" s="8"/>
      <c r="M1513" s="8"/>
      <c r="N1513" s="7">
        <v>3</v>
      </c>
      <c r="O1513" s="7" t="s">
        <v>85</v>
      </c>
      <c r="P1513" s="7" t="s">
        <v>107</v>
      </c>
      <c r="Q1513" s="7" t="s">
        <v>3138</v>
      </c>
      <c r="R1513" s="7">
        <v>300</v>
      </c>
      <c r="S1513" s="7" t="s">
        <v>94</v>
      </c>
      <c r="T1513" s="7" t="s">
        <v>1406</v>
      </c>
      <c r="AE1513" s="7">
        <v>0</v>
      </c>
      <c r="AF1513" s="7">
        <v>0</v>
      </c>
      <c r="AG1513" s="7">
        <v>1</v>
      </c>
      <c r="AH1513" s="7">
        <v>0</v>
      </c>
      <c r="AI1513" s="7">
        <v>0</v>
      </c>
      <c r="AJ1513" s="7">
        <v>0</v>
      </c>
      <c r="AK1513" s="7">
        <v>0</v>
      </c>
      <c r="AL1513" s="7">
        <v>0</v>
      </c>
      <c r="AM1513" s="7">
        <v>0</v>
      </c>
      <c r="AN1513" s="7" t="s">
        <v>83</v>
      </c>
      <c r="AO1513" s="7">
        <v>0</v>
      </c>
      <c r="AP1513" s="7">
        <v>600</v>
      </c>
      <c r="AQ1513" s="7">
        <v>300</v>
      </c>
      <c r="AT1513" s="7" t="s">
        <v>206</v>
      </c>
      <c r="AU1513" s="7">
        <v>2162</v>
      </c>
      <c r="AV1513" s="7">
        <v>0</v>
      </c>
      <c r="AW1513" s="7">
        <v>0</v>
      </c>
      <c r="AX1513" s="7">
        <v>0</v>
      </c>
      <c r="AY1513" s="7">
        <v>0</v>
      </c>
    </row>
    <row r="1514" spans="1:51" ht="13.5" customHeight="1" x14ac:dyDescent="0.25">
      <c r="A1514" s="7" t="s">
        <v>3139</v>
      </c>
      <c r="B1514" s="8"/>
      <c r="C1514" s="8"/>
      <c r="D1514" s="7" t="s">
        <v>91</v>
      </c>
      <c r="E1514" s="7" t="s">
        <v>126</v>
      </c>
      <c r="F1514" s="8"/>
      <c r="G1514" s="8"/>
      <c r="H1514" s="8"/>
      <c r="I1514" s="8"/>
      <c r="J1514" s="8"/>
      <c r="K1514" s="8"/>
      <c r="L1514" s="8"/>
      <c r="M1514" s="8"/>
      <c r="N1514" s="7">
        <v>9</v>
      </c>
      <c r="O1514" s="7" t="s">
        <v>85</v>
      </c>
      <c r="P1514" s="7" t="s">
        <v>3140</v>
      </c>
      <c r="Q1514" s="7" t="s">
        <v>453</v>
      </c>
      <c r="R1514" s="7">
        <v>1250</v>
      </c>
      <c r="S1514" s="7" t="s">
        <v>94</v>
      </c>
      <c r="T1514" s="7" t="s">
        <v>1406</v>
      </c>
      <c r="AE1514" s="7">
        <v>0</v>
      </c>
      <c r="AF1514" s="7">
        <v>0</v>
      </c>
      <c r="AG1514" s="7">
        <v>0</v>
      </c>
      <c r="AH1514" s="7">
        <v>1</v>
      </c>
      <c r="AI1514" s="7">
        <v>0</v>
      </c>
      <c r="AJ1514" s="7">
        <v>0</v>
      </c>
      <c r="AK1514" s="7">
        <v>0</v>
      </c>
      <c r="AL1514" s="7">
        <v>0</v>
      </c>
      <c r="AM1514" s="7">
        <v>0</v>
      </c>
      <c r="AN1514" s="7" t="s">
        <v>91</v>
      </c>
      <c r="AO1514" s="7">
        <v>15</v>
      </c>
      <c r="AP1514" s="7">
        <v>2500</v>
      </c>
      <c r="AQ1514" s="7">
        <v>1250</v>
      </c>
      <c r="AT1514" s="7" t="s">
        <v>206</v>
      </c>
      <c r="AU1514" s="7">
        <v>2163</v>
      </c>
      <c r="AV1514" s="7">
        <v>0</v>
      </c>
      <c r="AW1514" s="7">
        <v>0</v>
      </c>
      <c r="AX1514" s="7">
        <v>0</v>
      </c>
      <c r="AY1514" s="7">
        <v>0</v>
      </c>
    </row>
    <row r="1515" spans="1:51" ht="13.5" customHeight="1" x14ac:dyDescent="0.25">
      <c r="A1515" s="7" t="s">
        <v>3141</v>
      </c>
      <c r="B1515" s="8"/>
      <c r="C1515" s="8"/>
      <c r="D1515" s="7" t="s">
        <v>91</v>
      </c>
      <c r="E1515" s="7" t="s">
        <v>126</v>
      </c>
      <c r="F1515" s="8"/>
      <c r="G1515" s="8"/>
      <c r="H1515" s="8"/>
      <c r="I1515" s="8"/>
      <c r="J1515" s="8"/>
      <c r="K1515" s="8"/>
      <c r="L1515" s="8"/>
      <c r="M1515" s="8"/>
      <c r="N1515" s="7">
        <v>9</v>
      </c>
      <c r="O1515" s="7" t="s">
        <v>85</v>
      </c>
      <c r="P1515" s="7" t="s">
        <v>3140</v>
      </c>
      <c r="Q1515" s="7" t="s">
        <v>453</v>
      </c>
      <c r="R1515" s="7">
        <v>2500</v>
      </c>
      <c r="S1515" s="7" t="s">
        <v>94</v>
      </c>
      <c r="T1515" s="7" t="s">
        <v>1406</v>
      </c>
      <c r="AE1515" s="7">
        <v>0</v>
      </c>
      <c r="AF1515" s="7">
        <v>0</v>
      </c>
      <c r="AG1515" s="7">
        <v>0</v>
      </c>
      <c r="AH1515" s="7">
        <v>1</v>
      </c>
      <c r="AI1515" s="7">
        <v>0</v>
      </c>
      <c r="AJ1515" s="7">
        <v>0</v>
      </c>
      <c r="AK1515" s="7">
        <v>0</v>
      </c>
      <c r="AL1515" s="7">
        <v>0</v>
      </c>
      <c r="AM1515" s="7">
        <v>0</v>
      </c>
      <c r="AN1515" s="7" t="s">
        <v>91</v>
      </c>
      <c r="AO1515" s="7">
        <v>15</v>
      </c>
      <c r="AP1515" s="7">
        <v>5000</v>
      </c>
      <c r="AQ1515" s="7">
        <v>2500</v>
      </c>
      <c r="AT1515" s="7" t="s">
        <v>206</v>
      </c>
      <c r="AU1515" s="7">
        <v>2164</v>
      </c>
      <c r="AV1515" s="7">
        <v>0</v>
      </c>
      <c r="AW1515" s="7">
        <v>0</v>
      </c>
      <c r="AX1515" s="7">
        <v>0</v>
      </c>
      <c r="AY1515" s="7">
        <v>0</v>
      </c>
    </row>
    <row r="1516" spans="1:51" ht="13.5" customHeight="1" x14ac:dyDescent="0.25">
      <c r="A1516" s="7" t="s">
        <v>3142</v>
      </c>
      <c r="B1516" s="8"/>
      <c r="C1516" s="8"/>
      <c r="D1516" s="7" t="s">
        <v>91</v>
      </c>
      <c r="E1516" s="7" t="s">
        <v>126</v>
      </c>
      <c r="F1516" s="8"/>
      <c r="G1516" s="8"/>
      <c r="H1516" s="8"/>
      <c r="I1516" s="8"/>
      <c r="J1516" s="8"/>
      <c r="K1516" s="8"/>
      <c r="L1516" s="8"/>
      <c r="M1516" s="8"/>
      <c r="N1516" s="7">
        <v>9</v>
      </c>
      <c r="O1516" s="7" t="s">
        <v>85</v>
      </c>
      <c r="P1516" s="7" t="s">
        <v>3140</v>
      </c>
      <c r="Q1516" s="7" t="s">
        <v>453</v>
      </c>
      <c r="R1516" s="7">
        <v>3700</v>
      </c>
      <c r="S1516" s="7" t="s">
        <v>94</v>
      </c>
      <c r="T1516" s="7" t="s">
        <v>1406</v>
      </c>
      <c r="AE1516" s="7">
        <v>0</v>
      </c>
      <c r="AF1516" s="7">
        <v>0</v>
      </c>
      <c r="AG1516" s="7">
        <v>0</v>
      </c>
      <c r="AH1516" s="7">
        <v>1</v>
      </c>
      <c r="AI1516" s="7">
        <v>0</v>
      </c>
      <c r="AJ1516" s="7">
        <v>0</v>
      </c>
      <c r="AK1516" s="7">
        <v>0</v>
      </c>
      <c r="AL1516" s="7">
        <v>0</v>
      </c>
      <c r="AM1516" s="7">
        <v>0</v>
      </c>
      <c r="AN1516" s="7" t="s">
        <v>91</v>
      </c>
      <c r="AO1516" s="7">
        <v>15</v>
      </c>
      <c r="AP1516" s="7">
        <v>7400</v>
      </c>
      <c r="AQ1516" s="7">
        <v>3700</v>
      </c>
      <c r="AT1516" s="7" t="s">
        <v>206</v>
      </c>
      <c r="AU1516" s="7">
        <v>2165</v>
      </c>
      <c r="AV1516" s="7">
        <v>0</v>
      </c>
      <c r="AW1516" s="7">
        <v>0</v>
      </c>
      <c r="AX1516" s="7">
        <v>0</v>
      </c>
      <c r="AY1516" s="7">
        <v>0</v>
      </c>
    </row>
    <row r="1517" spans="1:51" ht="13.5" customHeight="1" x14ac:dyDescent="0.25">
      <c r="A1517" s="7" t="s">
        <v>3143</v>
      </c>
      <c r="B1517" s="8"/>
      <c r="C1517" s="8"/>
      <c r="D1517" s="7" t="s">
        <v>91</v>
      </c>
      <c r="E1517" s="7" t="s">
        <v>126</v>
      </c>
      <c r="F1517" s="8"/>
      <c r="G1517" s="8"/>
      <c r="H1517" s="8"/>
      <c r="I1517" s="8"/>
      <c r="J1517" s="8"/>
      <c r="K1517" s="8"/>
      <c r="L1517" s="8"/>
      <c r="M1517" s="8"/>
      <c r="N1517" s="7">
        <v>9</v>
      </c>
      <c r="O1517" s="7" t="s">
        <v>85</v>
      </c>
      <c r="P1517" s="7" t="s">
        <v>3140</v>
      </c>
      <c r="Q1517" s="7" t="s">
        <v>453</v>
      </c>
      <c r="R1517" s="7">
        <v>5000</v>
      </c>
      <c r="S1517" s="7" t="s">
        <v>94</v>
      </c>
      <c r="T1517" s="7" t="s">
        <v>1406</v>
      </c>
      <c r="AE1517" s="7">
        <v>0</v>
      </c>
      <c r="AF1517" s="7">
        <v>0</v>
      </c>
      <c r="AG1517" s="7">
        <v>0</v>
      </c>
      <c r="AH1517" s="7">
        <v>1</v>
      </c>
      <c r="AI1517" s="7">
        <v>0</v>
      </c>
      <c r="AJ1517" s="7">
        <v>0</v>
      </c>
      <c r="AK1517" s="7">
        <v>0</v>
      </c>
      <c r="AL1517" s="7">
        <v>0</v>
      </c>
      <c r="AM1517" s="7">
        <v>0</v>
      </c>
      <c r="AN1517" s="7" t="s">
        <v>91</v>
      </c>
      <c r="AO1517" s="7">
        <v>15</v>
      </c>
      <c r="AP1517" s="7">
        <v>10000</v>
      </c>
      <c r="AQ1517" s="7">
        <v>5000</v>
      </c>
      <c r="AT1517" s="7" t="s">
        <v>206</v>
      </c>
      <c r="AU1517" s="7">
        <v>2166</v>
      </c>
      <c r="AV1517" s="7">
        <v>0</v>
      </c>
      <c r="AW1517" s="7">
        <v>0</v>
      </c>
      <c r="AX1517" s="7">
        <v>0</v>
      </c>
      <c r="AY1517" s="7">
        <v>0</v>
      </c>
    </row>
    <row r="1518" spans="1:51" ht="13.5" customHeight="1" x14ac:dyDescent="0.25">
      <c r="A1518" s="7" t="s">
        <v>3144</v>
      </c>
      <c r="B1518" s="8"/>
      <c r="C1518" s="8"/>
      <c r="D1518" s="7" t="s">
        <v>83</v>
      </c>
      <c r="E1518" s="7" t="s">
        <v>126</v>
      </c>
      <c r="F1518" s="8"/>
      <c r="G1518" s="8"/>
      <c r="H1518" s="8"/>
      <c r="I1518" s="8"/>
      <c r="J1518" s="8"/>
      <c r="K1518" s="8"/>
      <c r="L1518" s="8"/>
      <c r="M1518" s="8"/>
      <c r="N1518" s="7">
        <v>3</v>
      </c>
      <c r="O1518" s="7" t="s">
        <v>85</v>
      </c>
      <c r="P1518" s="7">
        <v>1</v>
      </c>
      <c r="Q1518" s="7" t="s">
        <v>3145</v>
      </c>
      <c r="R1518" s="7">
        <v>1700</v>
      </c>
      <c r="S1518" s="7" t="s">
        <v>94</v>
      </c>
      <c r="T1518" s="7" t="s">
        <v>1406</v>
      </c>
      <c r="AE1518" s="7">
        <v>0</v>
      </c>
      <c r="AF1518" s="7">
        <v>0</v>
      </c>
      <c r="AG1518" s="7">
        <v>0</v>
      </c>
      <c r="AH1518" s="7">
        <v>1</v>
      </c>
      <c r="AI1518" s="7">
        <v>0</v>
      </c>
      <c r="AJ1518" s="7">
        <v>0</v>
      </c>
      <c r="AK1518" s="7">
        <v>0</v>
      </c>
      <c r="AL1518" s="7">
        <v>0</v>
      </c>
      <c r="AM1518" s="7">
        <v>0</v>
      </c>
      <c r="AN1518" s="7" t="s">
        <v>83</v>
      </c>
      <c r="AO1518" s="7">
        <v>1</v>
      </c>
      <c r="AP1518" s="7">
        <v>3400</v>
      </c>
      <c r="AQ1518" s="7">
        <v>1700</v>
      </c>
      <c r="AT1518" s="7" t="s">
        <v>206</v>
      </c>
      <c r="AU1518" s="7">
        <v>2167</v>
      </c>
      <c r="AV1518" s="7">
        <v>0</v>
      </c>
      <c r="AW1518" s="7">
        <v>0</v>
      </c>
      <c r="AX1518" s="7">
        <v>0</v>
      </c>
      <c r="AY1518" s="7">
        <v>0</v>
      </c>
    </row>
    <row r="1519" spans="1:51" ht="13.5" customHeight="1" x14ac:dyDescent="0.25">
      <c r="A1519" s="7" t="s">
        <v>3146</v>
      </c>
      <c r="B1519" s="8"/>
      <c r="C1519" s="8"/>
      <c r="D1519" s="7" t="s">
        <v>83</v>
      </c>
      <c r="E1519" s="7" t="s">
        <v>126</v>
      </c>
      <c r="F1519" s="8"/>
      <c r="G1519" s="8"/>
      <c r="H1519" s="8"/>
      <c r="I1519" s="8"/>
      <c r="J1519" s="8"/>
      <c r="K1519" s="8"/>
      <c r="L1519" s="8"/>
      <c r="M1519" s="8"/>
      <c r="N1519" s="7">
        <v>3</v>
      </c>
      <c r="O1519" s="7" t="s">
        <v>85</v>
      </c>
      <c r="P1519" s="7">
        <v>1</v>
      </c>
      <c r="Q1519" s="7" t="s">
        <v>3147</v>
      </c>
      <c r="R1519" s="7">
        <v>4250</v>
      </c>
      <c r="S1519" s="7" t="s">
        <v>94</v>
      </c>
      <c r="T1519" s="7" t="s">
        <v>1406</v>
      </c>
      <c r="AE1519" s="7">
        <v>0</v>
      </c>
      <c r="AF1519" s="7">
        <v>0</v>
      </c>
      <c r="AG1519" s="7">
        <v>0</v>
      </c>
      <c r="AH1519" s="7">
        <v>1</v>
      </c>
      <c r="AI1519" s="7">
        <v>0</v>
      </c>
      <c r="AJ1519" s="7">
        <v>0</v>
      </c>
      <c r="AK1519" s="7">
        <v>0</v>
      </c>
      <c r="AL1519" s="7">
        <v>0</v>
      </c>
      <c r="AM1519" s="7">
        <v>0</v>
      </c>
      <c r="AN1519" s="7" t="s">
        <v>83</v>
      </c>
      <c r="AO1519" s="7">
        <v>1</v>
      </c>
      <c r="AP1519" s="7">
        <v>8500</v>
      </c>
      <c r="AQ1519" s="7">
        <v>4250</v>
      </c>
      <c r="AT1519" s="7" t="s">
        <v>206</v>
      </c>
      <c r="AU1519" s="7">
        <v>2168</v>
      </c>
      <c r="AV1519" s="7">
        <v>0</v>
      </c>
      <c r="AW1519" s="7">
        <v>0</v>
      </c>
      <c r="AX1519" s="7">
        <v>0</v>
      </c>
      <c r="AY1519" s="7">
        <v>0</v>
      </c>
    </row>
    <row r="1520" spans="1:51" ht="13.5" customHeight="1" x14ac:dyDescent="0.25">
      <c r="A1520" s="7" t="s">
        <v>3148</v>
      </c>
      <c r="B1520" s="8"/>
      <c r="C1520" s="8"/>
      <c r="D1520" s="7" t="s">
        <v>83</v>
      </c>
      <c r="E1520" s="7" t="s">
        <v>126</v>
      </c>
      <c r="F1520" s="8"/>
      <c r="G1520" s="8"/>
      <c r="H1520" s="8"/>
      <c r="I1520" s="8"/>
      <c r="J1520" s="8"/>
      <c r="K1520" s="8"/>
      <c r="L1520" s="8"/>
      <c r="M1520" s="8"/>
      <c r="N1520" s="7">
        <v>3</v>
      </c>
      <c r="O1520" s="7" t="s">
        <v>85</v>
      </c>
      <c r="P1520" s="7">
        <v>1</v>
      </c>
      <c r="Q1520" s="7" t="s">
        <v>3149</v>
      </c>
      <c r="R1520" s="7">
        <v>8000</v>
      </c>
      <c r="S1520" s="7" t="s">
        <v>94</v>
      </c>
      <c r="T1520" s="7" t="s">
        <v>1406</v>
      </c>
      <c r="AE1520" s="7">
        <v>0</v>
      </c>
      <c r="AF1520" s="7">
        <v>0</v>
      </c>
      <c r="AG1520" s="7">
        <v>0</v>
      </c>
      <c r="AH1520" s="7">
        <v>1</v>
      </c>
      <c r="AI1520" s="7">
        <v>0</v>
      </c>
      <c r="AJ1520" s="7">
        <v>0</v>
      </c>
      <c r="AK1520" s="7">
        <v>0</v>
      </c>
      <c r="AL1520" s="7">
        <v>0</v>
      </c>
      <c r="AM1520" s="7">
        <v>0</v>
      </c>
      <c r="AN1520" s="7" t="s">
        <v>83</v>
      </c>
      <c r="AO1520" s="7">
        <v>1</v>
      </c>
      <c r="AP1520" s="7">
        <v>16000</v>
      </c>
      <c r="AQ1520" s="7">
        <v>8000</v>
      </c>
      <c r="AT1520" s="7" t="s">
        <v>206</v>
      </c>
      <c r="AU1520" s="7">
        <v>2169</v>
      </c>
      <c r="AV1520" s="7">
        <v>0</v>
      </c>
      <c r="AW1520" s="7">
        <v>0</v>
      </c>
      <c r="AX1520" s="7">
        <v>0</v>
      </c>
      <c r="AY1520" s="7">
        <v>0</v>
      </c>
    </row>
    <row r="1521" spans="1:51" ht="13.5" customHeight="1" x14ac:dyDescent="0.25">
      <c r="A1521" s="7" t="s">
        <v>3150</v>
      </c>
      <c r="B1521" s="8"/>
      <c r="C1521" s="8"/>
      <c r="D1521" s="7" t="s">
        <v>91</v>
      </c>
      <c r="E1521" s="7" t="s">
        <v>92</v>
      </c>
      <c r="F1521" s="8"/>
      <c r="G1521" s="8"/>
      <c r="H1521" s="8"/>
      <c r="I1521" s="8"/>
      <c r="J1521" s="8"/>
      <c r="K1521" s="8"/>
      <c r="L1521" s="8"/>
      <c r="M1521" s="8"/>
      <c r="N1521" s="7">
        <v>7</v>
      </c>
      <c r="O1521" s="7" t="s">
        <v>85</v>
      </c>
      <c r="P1521" s="7" t="s">
        <v>107</v>
      </c>
      <c r="Q1521" s="7" t="s">
        <v>3151</v>
      </c>
      <c r="R1521" s="7">
        <v>3750</v>
      </c>
      <c r="S1521" s="7" t="s">
        <v>94</v>
      </c>
      <c r="T1521" s="7" t="s">
        <v>1406</v>
      </c>
      <c r="AE1521" s="7">
        <v>0</v>
      </c>
      <c r="AF1521" s="7">
        <v>0</v>
      </c>
      <c r="AG1521" s="7">
        <v>0</v>
      </c>
      <c r="AH1521" s="7">
        <v>0</v>
      </c>
      <c r="AI1521" s="7">
        <v>0</v>
      </c>
      <c r="AJ1521" s="7">
        <v>0</v>
      </c>
      <c r="AK1521" s="7">
        <v>0</v>
      </c>
      <c r="AL1521" s="7">
        <v>0</v>
      </c>
      <c r="AM1521" s="7">
        <v>1</v>
      </c>
      <c r="AN1521" s="7" t="s">
        <v>91</v>
      </c>
      <c r="AO1521" s="7">
        <v>0</v>
      </c>
      <c r="AP1521" s="7">
        <v>7500</v>
      </c>
      <c r="AQ1521" s="7">
        <v>3750</v>
      </c>
      <c r="AT1521" s="7" t="s">
        <v>206</v>
      </c>
      <c r="AU1521" s="7">
        <v>2170</v>
      </c>
      <c r="AV1521" s="7">
        <v>0</v>
      </c>
      <c r="AW1521" s="7">
        <v>0</v>
      </c>
      <c r="AX1521" s="7">
        <v>0</v>
      </c>
      <c r="AY1521" s="7">
        <v>0</v>
      </c>
    </row>
    <row r="1522" spans="1:51" ht="13.5" customHeight="1" x14ac:dyDescent="0.25">
      <c r="A1522" s="7" t="s">
        <v>3152</v>
      </c>
      <c r="B1522" s="8"/>
      <c r="C1522" s="8"/>
      <c r="D1522" s="7" t="s">
        <v>91</v>
      </c>
      <c r="E1522" s="7" t="s">
        <v>157</v>
      </c>
      <c r="F1522" s="8"/>
      <c r="G1522" s="8"/>
      <c r="H1522" s="8"/>
      <c r="I1522" s="8"/>
      <c r="J1522" s="8"/>
      <c r="K1522" s="8"/>
      <c r="L1522" s="8"/>
      <c r="M1522" s="8"/>
      <c r="N1522" s="7">
        <v>10</v>
      </c>
      <c r="O1522" s="7" t="s">
        <v>85</v>
      </c>
      <c r="P1522" s="7" t="s">
        <v>107</v>
      </c>
      <c r="Q1522" s="7" t="s">
        <v>3153</v>
      </c>
      <c r="R1522" s="7">
        <v>1500</v>
      </c>
      <c r="S1522" s="7" t="s">
        <v>94</v>
      </c>
      <c r="T1522" s="7" t="s">
        <v>1406</v>
      </c>
      <c r="AE1522" s="7">
        <v>0</v>
      </c>
      <c r="AF1522" s="7">
        <v>0</v>
      </c>
      <c r="AG1522" s="7">
        <v>0</v>
      </c>
      <c r="AH1522" s="7">
        <v>0</v>
      </c>
      <c r="AI1522" s="7">
        <v>0</v>
      </c>
      <c r="AJ1522" s="7">
        <v>0</v>
      </c>
      <c r="AK1522" s="7">
        <v>1</v>
      </c>
      <c r="AL1522" s="7">
        <v>0</v>
      </c>
      <c r="AM1522" s="7">
        <v>0</v>
      </c>
      <c r="AN1522" s="7" t="s">
        <v>91</v>
      </c>
      <c r="AO1522" s="7">
        <v>0</v>
      </c>
      <c r="AP1522" s="7">
        <v>3000</v>
      </c>
      <c r="AQ1522" s="7">
        <v>1500</v>
      </c>
      <c r="AT1522" s="7" t="s">
        <v>206</v>
      </c>
      <c r="AU1522" s="7">
        <v>2171</v>
      </c>
      <c r="AV1522" s="7">
        <v>0</v>
      </c>
      <c r="AW1522" s="7">
        <v>0</v>
      </c>
      <c r="AX1522" s="7">
        <v>0</v>
      </c>
      <c r="AY1522" s="7">
        <v>0</v>
      </c>
    </row>
    <row r="1523" spans="1:51" ht="13.5" customHeight="1" x14ac:dyDescent="0.25">
      <c r="A1523" s="7" t="s">
        <v>3154</v>
      </c>
      <c r="B1523" s="8"/>
      <c r="C1523" s="8"/>
      <c r="D1523" s="7" t="s">
        <v>83</v>
      </c>
      <c r="E1523" s="7" t="s">
        <v>116</v>
      </c>
      <c r="F1523" s="8"/>
      <c r="G1523" s="8"/>
      <c r="H1523" s="8"/>
      <c r="I1523" s="8"/>
      <c r="J1523" s="8"/>
      <c r="K1523" s="8"/>
      <c r="L1523" s="8"/>
      <c r="M1523" s="8"/>
      <c r="N1523" s="7">
        <v>5</v>
      </c>
      <c r="O1523" s="7" t="s">
        <v>85</v>
      </c>
      <c r="P1523" s="7" t="s">
        <v>107</v>
      </c>
      <c r="Q1523" s="7" t="s">
        <v>3155</v>
      </c>
      <c r="R1523" s="7">
        <v>500</v>
      </c>
      <c r="S1523" s="7" t="s">
        <v>94</v>
      </c>
      <c r="T1523" s="7" t="s">
        <v>1406</v>
      </c>
      <c r="AE1523" s="7">
        <v>0</v>
      </c>
      <c r="AF1523" s="7">
        <v>0</v>
      </c>
      <c r="AG1523" s="7">
        <v>1</v>
      </c>
      <c r="AH1523" s="7">
        <v>0</v>
      </c>
      <c r="AI1523" s="7">
        <v>0</v>
      </c>
      <c r="AJ1523" s="7">
        <v>0</v>
      </c>
      <c r="AK1523" s="7">
        <v>0</v>
      </c>
      <c r="AL1523" s="7">
        <v>0</v>
      </c>
      <c r="AM1523" s="7">
        <v>0</v>
      </c>
      <c r="AN1523" s="7" t="s">
        <v>83</v>
      </c>
      <c r="AO1523" s="7">
        <v>0</v>
      </c>
      <c r="AP1523" s="7">
        <v>1000</v>
      </c>
      <c r="AQ1523" s="7">
        <v>500</v>
      </c>
      <c r="AT1523" s="7" t="s">
        <v>206</v>
      </c>
      <c r="AU1523" s="7">
        <v>2172</v>
      </c>
      <c r="AV1523" s="7">
        <v>0</v>
      </c>
      <c r="AW1523" s="7">
        <v>0</v>
      </c>
      <c r="AX1523" s="7">
        <v>0</v>
      </c>
      <c r="AY1523" s="7">
        <v>0</v>
      </c>
    </row>
    <row r="1524" spans="1:51" ht="13.5" customHeight="1" x14ac:dyDescent="0.25">
      <c r="A1524" s="7" t="s">
        <v>3156</v>
      </c>
      <c r="B1524" s="8"/>
      <c r="C1524" s="8"/>
      <c r="D1524" s="7" t="s">
        <v>83</v>
      </c>
      <c r="E1524" s="7" t="s">
        <v>116</v>
      </c>
      <c r="F1524" s="8"/>
      <c r="G1524" s="8"/>
      <c r="H1524" s="8"/>
      <c r="I1524" s="8"/>
      <c r="J1524" s="8"/>
      <c r="K1524" s="8"/>
      <c r="L1524" s="8"/>
      <c r="M1524" s="8"/>
      <c r="N1524" s="7">
        <v>5</v>
      </c>
      <c r="O1524" s="7" t="s">
        <v>85</v>
      </c>
      <c r="P1524" s="7" t="s">
        <v>107</v>
      </c>
      <c r="Q1524" s="7" t="s">
        <v>3157</v>
      </c>
      <c r="R1524" s="7">
        <v>500</v>
      </c>
      <c r="S1524" s="7" t="s">
        <v>94</v>
      </c>
      <c r="T1524" s="7" t="s">
        <v>1406</v>
      </c>
      <c r="AE1524" s="7">
        <v>0</v>
      </c>
      <c r="AF1524" s="7">
        <v>0</v>
      </c>
      <c r="AG1524" s="7">
        <v>1</v>
      </c>
      <c r="AH1524" s="7">
        <v>0</v>
      </c>
      <c r="AI1524" s="7">
        <v>0</v>
      </c>
      <c r="AJ1524" s="7">
        <v>0</v>
      </c>
      <c r="AK1524" s="7">
        <v>0</v>
      </c>
      <c r="AL1524" s="7">
        <v>0</v>
      </c>
      <c r="AM1524" s="7">
        <v>0</v>
      </c>
      <c r="AN1524" s="7" t="s">
        <v>83</v>
      </c>
      <c r="AO1524" s="7">
        <v>0</v>
      </c>
      <c r="AP1524" s="7">
        <v>1000</v>
      </c>
      <c r="AQ1524" s="7">
        <v>500</v>
      </c>
      <c r="AT1524" s="7" t="s">
        <v>206</v>
      </c>
      <c r="AU1524" s="7">
        <v>2173</v>
      </c>
      <c r="AV1524" s="7">
        <v>0</v>
      </c>
      <c r="AW1524" s="7">
        <v>0</v>
      </c>
      <c r="AX1524" s="7">
        <v>0</v>
      </c>
      <c r="AY1524" s="7">
        <v>0</v>
      </c>
    </row>
    <row r="1525" spans="1:51" ht="13.5" customHeight="1" x14ac:dyDescent="0.25">
      <c r="A1525" s="7" t="s">
        <v>3158</v>
      </c>
      <c r="B1525" s="8"/>
      <c r="C1525" s="8"/>
      <c r="D1525" s="7" t="s">
        <v>91</v>
      </c>
      <c r="E1525" s="7" t="s">
        <v>84</v>
      </c>
      <c r="F1525" s="8"/>
      <c r="G1525" s="8"/>
      <c r="H1525" s="8"/>
      <c r="I1525" s="8"/>
      <c r="J1525" s="8"/>
      <c r="K1525" s="8"/>
      <c r="L1525" s="8"/>
      <c r="M1525" s="8"/>
      <c r="N1525" s="7">
        <v>7</v>
      </c>
      <c r="O1525" s="7" t="s">
        <v>85</v>
      </c>
      <c r="P1525" s="7" t="s">
        <v>107</v>
      </c>
      <c r="Q1525" s="7" t="s">
        <v>3159</v>
      </c>
      <c r="R1525" s="7">
        <v>6000</v>
      </c>
      <c r="S1525" s="7" t="s">
        <v>94</v>
      </c>
      <c r="T1525" s="7" t="s">
        <v>1406</v>
      </c>
      <c r="AE1525" s="7">
        <v>0</v>
      </c>
      <c r="AF1525" s="7">
        <v>0</v>
      </c>
      <c r="AG1525" s="7">
        <v>0</v>
      </c>
      <c r="AH1525" s="7">
        <v>0</v>
      </c>
      <c r="AI1525" s="7">
        <v>0</v>
      </c>
      <c r="AJ1525" s="7">
        <v>0</v>
      </c>
      <c r="AK1525" s="7">
        <v>0</v>
      </c>
      <c r="AL1525" s="7">
        <v>1</v>
      </c>
      <c r="AM1525" s="7">
        <v>0</v>
      </c>
      <c r="AN1525" s="7" t="s">
        <v>91</v>
      </c>
      <c r="AO1525" s="7">
        <v>0</v>
      </c>
      <c r="AP1525" s="7">
        <v>12000</v>
      </c>
      <c r="AQ1525" s="7">
        <v>6000</v>
      </c>
      <c r="AT1525" s="7" t="s">
        <v>206</v>
      </c>
      <c r="AU1525" s="7">
        <v>2174</v>
      </c>
      <c r="AV1525" s="7">
        <v>0</v>
      </c>
      <c r="AW1525" s="7">
        <v>0</v>
      </c>
      <c r="AX1525" s="7">
        <v>0</v>
      </c>
      <c r="AY1525" s="7">
        <v>0</v>
      </c>
    </row>
    <row r="1526" spans="1:51" ht="13.5" customHeight="1" x14ac:dyDescent="0.25">
      <c r="A1526" s="7" t="s">
        <v>3160</v>
      </c>
      <c r="B1526" s="8"/>
      <c r="C1526" s="8"/>
      <c r="D1526" s="7" t="s">
        <v>91</v>
      </c>
      <c r="E1526" s="7" t="s">
        <v>92</v>
      </c>
      <c r="F1526" s="8"/>
      <c r="G1526" s="8"/>
      <c r="H1526" s="8"/>
      <c r="I1526" s="8"/>
      <c r="J1526" s="8"/>
      <c r="K1526" s="8"/>
      <c r="L1526" s="8"/>
      <c r="M1526" s="8"/>
      <c r="N1526" s="7">
        <v>7</v>
      </c>
      <c r="O1526" s="7" t="s">
        <v>85</v>
      </c>
      <c r="P1526" s="7">
        <v>1</v>
      </c>
      <c r="Q1526" s="7" t="s">
        <v>3161</v>
      </c>
      <c r="R1526" s="7">
        <v>6250</v>
      </c>
      <c r="S1526" s="7" t="s">
        <v>94</v>
      </c>
      <c r="T1526" s="7" t="s">
        <v>1406</v>
      </c>
      <c r="AE1526" s="7">
        <v>0</v>
      </c>
      <c r="AF1526" s="7">
        <v>0</v>
      </c>
      <c r="AG1526" s="7">
        <v>0</v>
      </c>
      <c r="AH1526" s="7">
        <v>0</v>
      </c>
      <c r="AI1526" s="7">
        <v>0</v>
      </c>
      <c r="AJ1526" s="7">
        <v>0</v>
      </c>
      <c r="AK1526" s="7">
        <v>0</v>
      </c>
      <c r="AL1526" s="7">
        <v>0</v>
      </c>
      <c r="AM1526" s="7">
        <v>1</v>
      </c>
      <c r="AN1526" s="7" t="s">
        <v>91</v>
      </c>
      <c r="AO1526" s="7">
        <v>1</v>
      </c>
      <c r="AP1526" s="7">
        <v>12500</v>
      </c>
      <c r="AQ1526" s="7">
        <v>6250</v>
      </c>
      <c r="AT1526" s="7" t="s">
        <v>206</v>
      </c>
      <c r="AU1526" s="7">
        <v>2175</v>
      </c>
      <c r="AV1526" s="7">
        <v>0</v>
      </c>
      <c r="AW1526" s="7">
        <v>0</v>
      </c>
      <c r="AX1526" s="7">
        <v>0</v>
      </c>
      <c r="AY1526" s="7">
        <v>0</v>
      </c>
    </row>
    <row r="1527" spans="1:51" ht="13.5" customHeight="1" x14ac:dyDescent="0.25">
      <c r="A1527" s="7" t="s">
        <v>3162</v>
      </c>
      <c r="B1527" s="8"/>
      <c r="C1527" s="8"/>
      <c r="D1527" s="7" t="s">
        <v>83</v>
      </c>
      <c r="E1527" s="7" t="s">
        <v>84</v>
      </c>
      <c r="F1527" s="8"/>
      <c r="G1527" s="8"/>
      <c r="H1527" s="8"/>
      <c r="I1527" s="8"/>
      <c r="J1527" s="8"/>
      <c r="K1527" s="8"/>
      <c r="L1527" s="8"/>
      <c r="M1527" s="8"/>
      <c r="N1527" s="7">
        <v>3</v>
      </c>
      <c r="O1527" s="7" t="s">
        <v>85</v>
      </c>
      <c r="P1527" s="7" t="s">
        <v>107</v>
      </c>
      <c r="Q1527" s="7" t="s">
        <v>3163</v>
      </c>
      <c r="R1527" s="7">
        <v>1000</v>
      </c>
      <c r="S1527" s="7" t="s">
        <v>94</v>
      </c>
      <c r="T1527" s="7" t="s">
        <v>1406</v>
      </c>
      <c r="AE1527" s="7">
        <v>0</v>
      </c>
      <c r="AF1527" s="7">
        <v>0</v>
      </c>
      <c r="AG1527" s="7">
        <v>0</v>
      </c>
      <c r="AH1527" s="7">
        <v>0</v>
      </c>
      <c r="AI1527" s="7">
        <v>0</v>
      </c>
      <c r="AJ1527" s="7">
        <v>0</v>
      </c>
      <c r="AK1527" s="7">
        <v>0</v>
      </c>
      <c r="AL1527" s="7">
        <v>1</v>
      </c>
      <c r="AM1527" s="7">
        <v>0</v>
      </c>
      <c r="AN1527" s="7" t="s">
        <v>83</v>
      </c>
      <c r="AO1527" s="7">
        <v>0</v>
      </c>
      <c r="AP1527" s="7">
        <v>2000</v>
      </c>
      <c r="AQ1527" s="7">
        <v>1000</v>
      </c>
      <c r="AT1527" s="7" t="s">
        <v>206</v>
      </c>
      <c r="AU1527" s="7">
        <v>2176</v>
      </c>
      <c r="AV1527" s="7">
        <v>0</v>
      </c>
      <c r="AW1527" s="7">
        <v>0</v>
      </c>
      <c r="AX1527" s="7">
        <v>0</v>
      </c>
      <c r="AY1527" s="7">
        <v>0</v>
      </c>
    </row>
    <row r="1528" spans="1:51" ht="13.5" customHeight="1" x14ac:dyDescent="0.25">
      <c r="A1528" s="7" t="s">
        <v>3164</v>
      </c>
      <c r="B1528" s="8"/>
      <c r="C1528" s="8"/>
      <c r="D1528" s="7" t="s">
        <v>83</v>
      </c>
      <c r="E1528" s="7" t="s">
        <v>84</v>
      </c>
      <c r="F1528" s="8"/>
      <c r="G1528" s="8"/>
      <c r="H1528" s="8"/>
      <c r="I1528" s="8"/>
      <c r="J1528" s="8"/>
      <c r="K1528" s="8"/>
      <c r="L1528" s="8"/>
      <c r="M1528" s="8"/>
      <c r="N1528" s="7">
        <v>5</v>
      </c>
      <c r="O1528" s="7" t="s">
        <v>85</v>
      </c>
      <c r="P1528" s="7">
        <v>1</v>
      </c>
      <c r="Q1528" s="7" t="s">
        <v>608</v>
      </c>
      <c r="R1528" s="7">
        <v>2500</v>
      </c>
      <c r="S1528" s="7" t="s">
        <v>94</v>
      </c>
      <c r="T1528" s="7" t="s">
        <v>1406</v>
      </c>
      <c r="AE1528" s="7">
        <v>0</v>
      </c>
      <c r="AF1528" s="7">
        <v>0</v>
      </c>
      <c r="AG1528" s="7">
        <v>0</v>
      </c>
      <c r="AH1528" s="7">
        <v>0</v>
      </c>
      <c r="AI1528" s="7">
        <v>0</v>
      </c>
      <c r="AJ1528" s="7">
        <v>0</v>
      </c>
      <c r="AK1528" s="7">
        <v>0</v>
      </c>
      <c r="AL1528" s="7">
        <v>1</v>
      </c>
      <c r="AM1528" s="7">
        <v>0</v>
      </c>
      <c r="AN1528" s="7" t="s">
        <v>83</v>
      </c>
      <c r="AO1528" s="7">
        <v>1</v>
      </c>
      <c r="AP1528" s="7">
        <v>5000</v>
      </c>
      <c r="AQ1528" s="7">
        <v>2500</v>
      </c>
      <c r="AT1528" s="7" t="s">
        <v>206</v>
      </c>
      <c r="AU1528" s="7">
        <v>2177</v>
      </c>
      <c r="AV1528" s="7">
        <v>0</v>
      </c>
      <c r="AW1528" s="7">
        <v>0</v>
      </c>
      <c r="AX1528" s="7">
        <v>0</v>
      </c>
      <c r="AY1528" s="7">
        <v>0</v>
      </c>
    </row>
    <row r="1529" spans="1:51" ht="13.5" customHeight="1" x14ac:dyDescent="0.25">
      <c r="A1529" s="7" t="s">
        <v>3165</v>
      </c>
      <c r="B1529" s="8"/>
      <c r="C1529" s="8"/>
      <c r="D1529" s="7" t="s">
        <v>120</v>
      </c>
      <c r="E1529" s="7" t="s">
        <v>126</v>
      </c>
      <c r="F1529" s="8"/>
      <c r="G1529" s="8"/>
      <c r="H1529" s="8"/>
      <c r="I1529" s="8"/>
      <c r="J1529" s="8"/>
      <c r="K1529" s="8"/>
      <c r="L1529" s="8"/>
      <c r="M1529" s="8"/>
      <c r="N1529" s="7">
        <v>17</v>
      </c>
      <c r="O1529" s="7" t="s">
        <v>85</v>
      </c>
      <c r="P1529" s="7">
        <v>1</v>
      </c>
      <c r="Q1529" s="7" t="s">
        <v>3166</v>
      </c>
      <c r="R1529" s="7">
        <v>375</v>
      </c>
      <c r="S1529" s="7" t="s">
        <v>94</v>
      </c>
      <c r="T1529" s="7" t="s">
        <v>1406</v>
      </c>
      <c r="AE1529" s="7">
        <v>0</v>
      </c>
      <c r="AF1529" s="7">
        <v>0</v>
      </c>
      <c r="AG1529" s="7">
        <v>0</v>
      </c>
      <c r="AH1529" s="7">
        <v>1</v>
      </c>
      <c r="AI1529" s="7">
        <v>0</v>
      </c>
      <c r="AJ1529" s="7">
        <v>0</v>
      </c>
      <c r="AK1529" s="7">
        <v>0</v>
      </c>
      <c r="AL1529" s="7">
        <v>0</v>
      </c>
      <c r="AM1529" s="7">
        <v>0</v>
      </c>
      <c r="AN1529" s="7" t="s">
        <v>120</v>
      </c>
      <c r="AO1529" s="7">
        <v>1</v>
      </c>
      <c r="AP1529" s="7">
        <v>750</v>
      </c>
      <c r="AQ1529" s="7">
        <v>375</v>
      </c>
      <c r="AT1529" s="7" t="s">
        <v>206</v>
      </c>
      <c r="AU1529" s="7">
        <v>2178</v>
      </c>
      <c r="AV1529" s="7">
        <v>0</v>
      </c>
      <c r="AW1529" s="7">
        <v>0</v>
      </c>
      <c r="AX1529" s="7">
        <v>0</v>
      </c>
      <c r="AY1529" s="7">
        <v>0</v>
      </c>
    </row>
    <row r="1530" spans="1:51" ht="13.5" customHeight="1" x14ac:dyDescent="0.25">
      <c r="A1530" s="7" t="s">
        <v>3167</v>
      </c>
      <c r="B1530" s="8"/>
      <c r="C1530" s="8"/>
      <c r="D1530" s="7" t="s">
        <v>120</v>
      </c>
      <c r="E1530" s="7" t="s">
        <v>126</v>
      </c>
      <c r="F1530" s="8"/>
      <c r="G1530" s="8"/>
      <c r="H1530" s="8"/>
      <c r="I1530" s="8"/>
      <c r="J1530" s="8"/>
      <c r="K1530" s="8"/>
      <c r="L1530" s="8"/>
      <c r="M1530" s="8"/>
      <c r="N1530" s="7">
        <v>17</v>
      </c>
      <c r="O1530" s="7" t="s">
        <v>85</v>
      </c>
      <c r="P1530" s="7">
        <v>1</v>
      </c>
      <c r="Q1530" s="7" t="s">
        <v>3166</v>
      </c>
      <c r="R1530" s="7">
        <v>1375</v>
      </c>
      <c r="S1530" s="7" t="s">
        <v>94</v>
      </c>
      <c r="T1530" s="7" t="s">
        <v>1406</v>
      </c>
      <c r="AE1530" s="7">
        <v>0</v>
      </c>
      <c r="AF1530" s="7">
        <v>0</v>
      </c>
      <c r="AG1530" s="7">
        <v>0</v>
      </c>
      <c r="AH1530" s="7">
        <v>1</v>
      </c>
      <c r="AI1530" s="7">
        <v>0</v>
      </c>
      <c r="AJ1530" s="7">
        <v>0</v>
      </c>
      <c r="AK1530" s="7">
        <v>0</v>
      </c>
      <c r="AL1530" s="7">
        <v>0</v>
      </c>
      <c r="AM1530" s="7">
        <v>0</v>
      </c>
      <c r="AN1530" s="7" t="s">
        <v>120</v>
      </c>
      <c r="AO1530" s="7">
        <v>1</v>
      </c>
      <c r="AP1530" s="7">
        <v>2750</v>
      </c>
      <c r="AQ1530" s="7">
        <v>1375</v>
      </c>
      <c r="AT1530" s="7" t="s">
        <v>206</v>
      </c>
      <c r="AU1530" s="7">
        <v>2179</v>
      </c>
      <c r="AV1530" s="7">
        <v>0</v>
      </c>
      <c r="AW1530" s="7">
        <v>0</v>
      </c>
      <c r="AX1530" s="7">
        <v>0</v>
      </c>
      <c r="AY1530" s="7">
        <v>0</v>
      </c>
    </row>
    <row r="1531" spans="1:51" ht="13.5" customHeight="1" x14ac:dyDescent="0.25">
      <c r="A1531" s="7" t="s">
        <v>3168</v>
      </c>
      <c r="B1531" s="8"/>
      <c r="C1531" s="8"/>
      <c r="D1531" s="7" t="s">
        <v>120</v>
      </c>
      <c r="E1531" s="7" t="s">
        <v>126</v>
      </c>
      <c r="F1531" s="8"/>
      <c r="G1531" s="8"/>
      <c r="H1531" s="8"/>
      <c r="I1531" s="8"/>
      <c r="J1531" s="8"/>
      <c r="K1531" s="8"/>
      <c r="L1531" s="8"/>
      <c r="M1531" s="8"/>
      <c r="N1531" s="7">
        <v>17</v>
      </c>
      <c r="O1531" s="7" t="s">
        <v>85</v>
      </c>
      <c r="P1531" s="7">
        <v>1</v>
      </c>
      <c r="Q1531" s="7" t="s">
        <v>3166</v>
      </c>
      <c r="R1531" s="7">
        <v>3063</v>
      </c>
      <c r="S1531" s="7" t="s">
        <v>94</v>
      </c>
      <c r="T1531" s="7" t="s">
        <v>1406</v>
      </c>
      <c r="AE1531" s="7">
        <v>0</v>
      </c>
      <c r="AF1531" s="7">
        <v>0</v>
      </c>
      <c r="AG1531" s="7">
        <v>0</v>
      </c>
      <c r="AH1531" s="7">
        <v>1</v>
      </c>
      <c r="AI1531" s="7">
        <v>0</v>
      </c>
      <c r="AJ1531" s="7">
        <v>0</v>
      </c>
      <c r="AK1531" s="7">
        <v>0</v>
      </c>
      <c r="AL1531" s="7">
        <v>0</v>
      </c>
      <c r="AM1531" s="7">
        <v>0</v>
      </c>
      <c r="AN1531" s="7" t="s">
        <v>120</v>
      </c>
      <c r="AO1531" s="7">
        <v>1</v>
      </c>
      <c r="AP1531" s="7">
        <v>6126</v>
      </c>
      <c r="AQ1531" s="7">
        <v>3063</v>
      </c>
      <c r="AT1531" s="7" t="s">
        <v>206</v>
      </c>
      <c r="AU1531" s="7">
        <v>2180</v>
      </c>
      <c r="AV1531" s="7">
        <v>0</v>
      </c>
      <c r="AW1531" s="7">
        <v>0</v>
      </c>
      <c r="AX1531" s="7">
        <v>0</v>
      </c>
      <c r="AY1531" s="7">
        <v>0</v>
      </c>
    </row>
    <row r="1532" spans="1:51" ht="13.5" customHeight="1" x14ac:dyDescent="0.25">
      <c r="A1532" s="7" t="s">
        <v>3169</v>
      </c>
      <c r="B1532" s="8"/>
      <c r="C1532" s="8"/>
      <c r="D1532" s="7" t="s">
        <v>91</v>
      </c>
      <c r="E1532" s="7" t="s">
        <v>99</v>
      </c>
      <c r="F1532" s="8"/>
      <c r="G1532" s="8"/>
      <c r="H1532" s="8"/>
      <c r="I1532" s="8"/>
      <c r="J1532" s="8"/>
      <c r="K1532" s="8"/>
      <c r="L1532" s="8"/>
      <c r="M1532" s="8"/>
      <c r="N1532" s="7">
        <v>7</v>
      </c>
      <c r="O1532" s="7" t="s">
        <v>85</v>
      </c>
      <c r="P1532" s="7">
        <v>2</v>
      </c>
      <c r="Q1532" s="7" t="s">
        <v>2533</v>
      </c>
      <c r="R1532" s="7">
        <v>7500</v>
      </c>
      <c r="S1532" s="7" t="s">
        <v>94</v>
      </c>
      <c r="T1532" s="7" t="s">
        <v>1406</v>
      </c>
      <c r="AE1532" s="7">
        <v>0</v>
      </c>
      <c r="AF1532" s="7">
        <v>0</v>
      </c>
      <c r="AG1532" s="7">
        <v>0</v>
      </c>
      <c r="AH1532" s="7">
        <v>0</v>
      </c>
      <c r="AI1532" s="7">
        <v>1</v>
      </c>
      <c r="AJ1532" s="7">
        <v>0</v>
      </c>
      <c r="AK1532" s="7">
        <v>0</v>
      </c>
      <c r="AL1532" s="7">
        <v>0</v>
      </c>
      <c r="AM1532" s="7">
        <v>0</v>
      </c>
      <c r="AN1532" s="7" t="s">
        <v>91</v>
      </c>
      <c r="AO1532" s="7">
        <v>2</v>
      </c>
      <c r="AP1532" s="7">
        <v>15000</v>
      </c>
      <c r="AQ1532" s="7">
        <v>7500</v>
      </c>
      <c r="AT1532" s="7" t="s">
        <v>206</v>
      </c>
      <c r="AU1532" s="7">
        <v>2181</v>
      </c>
      <c r="AV1532" s="7">
        <v>0</v>
      </c>
      <c r="AW1532" s="7">
        <v>0</v>
      </c>
      <c r="AX1532" s="7">
        <v>0</v>
      </c>
      <c r="AY1532" s="7">
        <v>0</v>
      </c>
    </row>
    <row r="1533" spans="1:51" ht="13.5" customHeight="1" x14ac:dyDescent="0.25">
      <c r="A1533" s="7" t="s">
        <v>3170</v>
      </c>
      <c r="B1533" s="8"/>
      <c r="C1533" s="8"/>
      <c r="D1533" s="7" t="s">
        <v>83</v>
      </c>
      <c r="E1533" s="7" t="s">
        <v>214</v>
      </c>
      <c r="F1533" s="8"/>
      <c r="G1533" s="8"/>
      <c r="H1533" s="8"/>
      <c r="I1533" s="8"/>
      <c r="J1533" s="8"/>
      <c r="K1533" s="8"/>
      <c r="L1533" s="8"/>
      <c r="M1533" s="8"/>
      <c r="N1533" s="7">
        <v>5</v>
      </c>
      <c r="O1533" s="7" t="s">
        <v>85</v>
      </c>
      <c r="P1533" s="7" t="s">
        <v>107</v>
      </c>
      <c r="Q1533" s="7" t="s">
        <v>3171</v>
      </c>
      <c r="R1533" s="7">
        <v>750</v>
      </c>
      <c r="S1533" s="7" t="s">
        <v>94</v>
      </c>
      <c r="T1533" s="7" t="s">
        <v>1406</v>
      </c>
      <c r="AE1533" s="7">
        <v>0</v>
      </c>
      <c r="AF1533" s="7">
        <v>0</v>
      </c>
      <c r="AG1533" s="7">
        <v>0</v>
      </c>
      <c r="AH1533" s="7">
        <v>0</v>
      </c>
      <c r="AI1533" s="7">
        <v>0</v>
      </c>
      <c r="AJ1533" s="7">
        <v>0</v>
      </c>
      <c r="AK1533" s="7">
        <v>0</v>
      </c>
      <c r="AL1533" s="7">
        <v>0</v>
      </c>
      <c r="AM1533" s="7">
        <v>0</v>
      </c>
      <c r="AN1533" s="7" t="s">
        <v>83</v>
      </c>
      <c r="AO1533" s="7">
        <v>0</v>
      </c>
      <c r="AP1533" s="7">
        <v>1500</v>
      </c>
      <c r="AQ1533" s="7">
        <v>750</v>
      </c>
      <c r="AT1533" s="7" t="s">
        <v>206</v>
      </c>
      <c r="AU1533" s="7">
        <v>2182</v>
      </c>
      <c r="AV1533" s="7">
        <v>0</v>
      </c>
      <c r="AW1533" s="7">
        <v>0</v>
      </c>
      <c r="AX1533" s="7">
        <v>1</v>
      </c>
      <c r="AY1533" s="7">
        <v>0</v>
      </c>
    </row>
    <row r="1534" spans="1:51" ht="13.5" customHeight="1" x14ac:dyDescent="0.25">
      <c r="A1534" s="7" t="s">
        <v>3172</v>
      </c>
      <c r="B1534" s="8"/>
      <c r="C1534" s="8"/>
      <c r="D1534" s="7" t="s">
        <v>120</v>
      </c>
      <c r="E1534" s="7" t="s">
        <v>126</v>
      </c>
      <c r="F1534" s="8"/>
      <c r="G1534" s="8"/>
      <c r="H1534" s="8"/>
      <c r="I1534" s="8"/>
      <c r="J1534" s="8"/>
      <c r="K1534" s="8"/>
      <c r="L1534" s="8"/>
      <c r="M1534" s="8"/>
      <c r="N1534" s="7">
        <v>13</v>
      </c>
      <c r="O1534" s="7" t="s">
        <v>85</v>
      </c>
      <c r="P1534" s="7" t="s">
        <v>107</v>
      </c>
      <c r="Q1534" s="7" t="s">
        <v>3173</v>
      </c>
      <c r="R1534" s="7">
        <v>500</v>
      </c>
      <c r="S1534" s="7" t="s">
        <v>94</v>
      </c>
      <c r="T1534" s="7" t="s">
        <v>1406</v>
      </c>
      <c r="AE1534" s="7">
        <v>0</v>
      </c>
      <c r="AF1534" s="7">
        <v>0</v>
      </c>
      <c r="AG1534" s="7">
        <v>0</v>
      </c>
      <c r="AH1534" s="7">
        <v>1</v>
      </c>
      <c r="AI1534" s="7">
        <v>0</v>
      </c>
      <c r="AJ1534" s="7">
        <v>0</v>
      </c>
      <c r="AK1534" s="7">
        <v>0</v>
      </c>
      <c r="AL1534" s="7">
        <v>0</v>
      </c>
      <c r="AM1534" s="7">
        <v>0</v>
      </c>
      <c r="AN1534" s="7" t="s">
        <v>120</v>
      </c>
      <c r="AO1534" s="7">
        <v>0</v>
      </c>
      <c r="AP1534" s="7">
        <v>1000</v>
      </c>
      <c r="AQ1534" s="7">
        <v>500</v>
      </c>
      <c r="AT1534" s="7" t="s">
        <v>206</v>
      </c>
      <c r="AU1534" s="7">
        <v>2183</v>
      </c>
      <c r="AV1534" s="7">
        <v>0</v>
      </c>
      <c r="AW1534" s="7">
        <v>0</v>
      </c>
      <c r="AX1534" s="7">
        <v>0</v>
      </c>
      <c r="AY1534" s="7">
        <v>0</v>
      </c>
    </row>
    <row r="1535" spans="1:51" ht="13.5" customHeight="1" x14ac:dyDescent="0.25">
      <c r="A1535" s="7" t="s">
        <v>3174</v>
      </c>
      <c r="B1535" s="8"/>
      <c r="C1535" s="8"/>
      <c r="D1535" s="7" t="s">
        <v>120</v>
      </c>
      <c r="E1535" s="7" t="s">
        <v>92</v>
      </c>
      <c r="F1535" s="8"/>
      <c r="G1535" s="8"/>
      <c r="H1535" s="8"/>
      <c r="I1535" s="8"/>
      <c r="J1535" s="8"/>
      <c r="K1535" s="8"/>
      <c r="L1535" s="8"/>
      <c r="M1535" s="8"/>
      <c r="N1535" s="7">
        <v>16</v>
      </c>
      <c r="O1535" s="7" t="s">
        <v>85</v>
      </c>
      <c r="P1535" s="7" t="s">
        <v>107</v>
      </c>
      <c r="Q1535" s="7" t="s">
        <v>3175</v>
      </c>
      <c r="R1535" s="7">
        <v>500</v>
      </c>
      <c r="S1535" s="7" t="s">
        <v>94</v>
      </c>
      <c r="T1535" s="7" t="s">
        <v>1406</v>
      </c>
      <c r="AE1535" s="7">
        <v>0</v>
      </c>
      <c r="AF1535" s="7">
        <v>0</v>
      </c>
      <c r="AG1535" s="7">
        <v>0</v>
      </c>
      <c r="AH1535" s="7">
        <v>0</v>
      </c>
      <c r="AI1535" s="7">
        <v>0</v>
      </c>
      <c r="AJ1535" s="7">
        <v>0</v>
      </c>
      <c r="AK1535" s="7">
        <v>0</v>
      </c>
      <c r="AL1535" s="7">
        <v>0</v>
      </c>
      <c r="AM1535" s="7">
        <v>1</v>
      </c>
      <c r="AN1535" s="7" t="s">
        <v>120</v>
      </c>
      <c r="AO1535" s="7">
        <v>0</v>
      </c>
      <c r="AP1535" s="7">
        <v>1000</v>
      </c>
      <c r="AQ1535" s="7">
        <v>500</v>
      </c>
      <c r="AT1535" s="7" t="s">
        <v>206</v>
      </c>
      <c r="AU1535" s="7">
        <v>2184</v>
      </c>
      <c r="AV1535" s="7">
        <v>0</v>
      </c>
      <c r="AW1535" s="7">
        <v>0</v>
      </c>
      <c r="AX1535" s="7">
        <v>0</v>
      </c>
      <c r="AY1535" s="7">
        <v>0</v>
      </c>
    </row>
    <row r="1536" spans="1:51" ht="13.5" customHeight="1" x14ac:dyDescent="0.25">
      <c r="A1536" s="7" t="s">
        <v>3176</v>
      </c>
      <c r="B1536" s="8"/>
      <c r="C1536" s="8"/>
      <c r="D1536" s="7" t="s">
        <v>120</v>
      </c>
      <c r="E1536" s="7" t="s">
        <v>92</v>
      </c>
      <c r="F1536" s="8"/>
      <c r="G1536" s="8"/>
      <c r="H1536" s="8"/>
      <c r="I1536" s="8"/>
      <c r="J1536" s="8"/>
      <c r="K1536" s="8"/>
      <c r="L1536" s="8"/>
      <c r="M1536" s="8"/>
      <c r="N1536" s="7">
        <v>16</v>
      </c>
      <c r="O1536" s="7" t="s">
        <v>85</v>
      </c>
      <c r="P1536" s="7" t="s">
        <v>107</v>
      </c>
      <c r="Q1536" s="7" t="s">
        <v>3175</v>
      </c>
      <c r="R1536" s="7">
        <v>2000</v>
      </c>
      <c r="S1536" s="7" t="s">
        <v>94</v>
      </c>
      <c r="T1536" s="7" t="s">
        <v>1406</v>
      </c>
      <c r="AE1536" s="7">
        <v>0</v>
      </c>
      <c r="AF1536" s="7">
        <v>0</v>
      </c>
      <c r="AG1536" s="7">
        <v>0</v>
      </c>
      <c r="AH1536" s="7">
        <v>0</v>
      </c>
      <c r="AI1536" s="7">
        <v>0</v>
      </c>
      <c r="AJ1536" s="7">
        <v>0</v>
      </c>
      <c r="AK1536" s="7">
        <v>0</v>
      </c>
      <c r="AL1536" s="7">
        <v>0</v>
      </c>
      <c r="AM1536" s="7">
        <v>1</v>
      </c>
      <c r="AN1536" s="7" t="s">
        <v>120</v>
      </c>
      <c r="AO1536" s="7">
        <v>0</v>
      </c>
      <c r="AP1536" s="7">
        <v>4000</v>
      </c>
      <c r="AQ1536" s="7">
        <v>2000</v>
      </c>
      <c r="AT1536" s="7" t="s">
        <v>206</v>
      </c>
      <c r="AU1536" s="7">
        <v>2185</v>
      </c>
      <c r="AV1536" s="7">
        <v>0</v>
      </c>
      <c r="AW1536" s="7">
        <v>0</v>
      </c>
      <c r="AX1536" s="7">
        <v>0</v>
      </c>
      <c r="AY1536" s="7">
        <v>0</v>
      </c>
    </row>
    <row r="1537" spans="1:51" ht="13.5" customHeight="1" x14ac:dyDescent="0.25">
      <c r="A1537" s="7" t="s">
        <v>3177</v>
      </c>
      <c r="B1537" s="8"/>
      <c r="C1537" s="8"/>
      <c r="D1537" s="7" t="s">
        <v>120</v>
      </c>
      <c r="E1537" s="7" t="s">
        <v>92</v>
      </c>
      <c r="F1537" s="8"/>
      <c r="G1537" s="8"/>
      <c r="H1537" s="8"/>
      <c r="I1537" s="8"/>
      <c r="J1537" s="8"/>
      <c r="K1537" s="8"/>
      <c r="L1537" s="8"/>
      <c r="M1537" s="8"/>
      <c r="N1537" s="7">
        <v>16</v>
      </c>
      <c r="O1537" s="7" t="s">
        <v>85</v>
      </c>
      <c r="P1537" s="7" t="s">
        <v>107</v>
      </c>
      <c r="Q1537" s="7" t="s">
        <v>3175</v>
      </c>
      <c r="R1537" s="7">
        <v>4500</v>
      </c>
      <c r="S1537" s="7" t="s">
        <v>94</v>
      </c>
      <c r="T1537" s="7" t="s">
        <v>1406</v>
      </c>
      <c r="AE1537" s="7">
        <v>0</v>
      </c>
      <c r="AF1537" s="7">
        <v>0</v>
      </c>
      <c r="AG1537" s="7">
        <v>0</v>
      </c>
      <c r="AH1537" s="7">
        <v>0</v>
      </c>
      <c r="AI1537" s="7">
        <v>0</v>
      </c>
      <c r="AJ1537" s="7">
        <v>0</v>
      </c>
      <c r="AK1537" s="7">
        <v>0</v>
      </c>
      <c r="AL1537" s="7">
        <v>0</v>
      </c>
      <c r="AM1537" s="7">
        <v>1</v>
      </c>
      <c r="AN1537" s="7" t="s">
        <v>120</v>
      </c>
      <c r="AO1537" s="7">
        <v>0</v>
      </c>
      <c r="AP1537" s="7">
        <v>9000</v>
      </c>
      <c r="AQ1537" s="7">
        <v>4500</v>
      </c>
      <c r="AT1537" s="7" t="s">
        <v>206</v>
      </c>
      <c r="AU1537" s="7">
        <v>2186</v>
      </c>
      <c r="AV1537" s="7">
        <v>0</v>
      </c>
      <c r="AW1537" s="7">
        <v>0</v>
      </c>
      <c r="AX1537" s="7">
        <v>0</v>
      </c>
      <c r="AY1537" s="7">
        <v>0</v>
      </c>
    </row>
    <row r="1538" spans="1:51" ht="13.5" customHeight="1" x14ac:dyDescent="0.25">
      <c r="A1538" s="7" t="s">
        <v>3178</v>
      </c>
      <c r="B1538" s="8"/>
      <c r="C1538" s="8"/>
      <c r="D1538" s="7" t="s">
        <v>120</v>
      </c>
      <c r="E1538" s="7" t="s">
        <v>92</v>
      </c>
      <c r="F1538" s="8"/>
      <c r="G1538" s="8"/>
      <c r="H1538" s="8"/>
      <c r="I1538" s="8"/>
      <c r="J1538" s="8"/>
      <c r="K1538" s="8"/>
      <c r="L1538" s="8"/>
      <c r="M1538" s="8"/>
      <c r="N1538" s="7">
        <v>16</v>
      </c>
      <c r="O1538" s="7" t="s">
        <v>85</v>
      </c>
      <c r="P1538" s="7" t="s">
        <v>107</v>
      </c>
      <c r="Q1538" s="7" t="s">
        <v>3175</v>
      </c>
      <c r="R1538" s="7">
        <v>8000</v>
      </c>
      <c r="S1538" s="7" t="s">
        <v>94</v>
      </c>
      <c r="T1538" s="7" t="s">
        <v>1406</v>
      </c>
      <c r="AE1538" s="7">
        <v>0</v>
      </c>
      <c r="AF1538" s="7">
        <v>0</v>
      </c>
      <c r="AG1538" s="7">
        <v>0</v>
      </c>
      <c r="AH1538" s="7">
        <v>0</v>
      </c>
      <c r="AI1538" s="7">
        <v>0</v>
      </c>
      <c r="AJ1538" s="7">
        <v>0</v>
      </c>
      <c r="AK1538" s="7">
        <v>0</v>
      </c>
      <c r="AL1538" s="7">
        <v>0</v>
      </c>
      <c r="AM1538" s="7">
        <v>1</v>
      </c>
      <c r="AN1538" s="7" t="s">
        <v>120</v>
      </c>
      <c r="AO1538" s="7">
        <v>0</v>
      </c>
      <c r="AP1538" s="7">
        <v>16000</v>
      </c>
      <c r="AQ1538" s="7">
        <v>8000</v>
      </c>
      <c r="AT1538" s="7" t="s">
        <v>206</v>
      </c>
      <c r="AU1538" s="7">
        <v>2187</v>
      </c>
      <c r="AV1538" s="7">
        <v>0</v>
      </c>
      <c r="AW1538" s="7">
        <v>0</v>
      </c>
      <c r="AX1538" s="7">
        <v>0</v>
      </c>
      <c r="AY1538" s="7">
        <v>0</v>
      </c>
    </row>
    <row r="1539" spans="1:51" ht="13.5" customHeight="1" x14ac:dyDescent="0.25">
      <c r="A1539" s="7" t="s">
        <v>3179</v>
      </c>
      <c r="B1539" s="8"/>
      <c r="C1539" s="8"/>
      <c r="D1539" s="7" t="s">
        <v>120</v>
      </c>
      <c r="E1539" s="7" t="s">
        <v>92</v>
      </c>
      <c r="F1539" s="8"/>
      <c r="G1539" s="8"/>
      <c r="H1539" s="8"/>
      <c r="I1539" s="8"/>
      <c r="J1539" s="8"/>
      <c r="K1539" s="8"/>
      <c r="L1539" s="8"/>
      <c r="M1539" s="8"/>
      <c r="N1539" s="7">
        <v>16</v>
      </c>
      <c r="O1539" s="7" t="s">
        <v>85</v>
      </c>
      <c r="P1539" s="7" t="s">
        <v>107</v>
      </c>
      <c r="Q1539" s="7" t="s">
        <v>3175</v>
      </c>
      <c r="R1539" s="7">
        <v>12500</v>
      </c>
      <c r="S1539" s="7" t="s">
        <v>94</v>
      </c>
      <c r="T1539" s="7" t="s">
        <v>1406</v>
      </c>
      <c r="AE1539" s="7">
        <v>0</v>
      </c>
      <c r="AF1539" s="7">
        <v>0</v>
      </c>
      <c r="AG1539" s="7">
        <v>0</v>
      </c>
      <c r="AH1539" s="7">
        <v>0</v>
      </c>
      <c r="AI1539" s="7">
        <v>0</v>
      </c>
      <c r="AJ1539" s="7">
        <v>0</v>
      </c>
      <c r="AK1539" s="7">
        <v>0</v>
      </c>
      <c r="AL1539" s="7">
        <v>0</v>
      </c>
      <c r="AM1539" s="7">
        <v>1</v>
      </c>
      <c r="AN1539" s="7" t="s">
        <v>120</v>
      </c>
      <c r="AO1539" s="7">
        <v>0</v>
      </c>
      <c r="AP1539" s="7">
        <v>25000</v>
      </c>
      <c r="AQ1539" s="7">
        <v>12500</v>
      </c>
      <c r="AT1539" s="7" t="s">
        <v>206</v>
      </c>
      <c r="AU1539" s="7">
        <v>2188</v>
      </c>
      <c r="AV1539" s="7">
        <v>0</v>
      </c>
      <c r="AW1539" s="7">
        <v>0</v>
      </c>
      <c r="AX1539" s="7">
        <v>0</v>
      </c>
      <c r="AY1539" s="7">
        <v>0</v>
      </c>
    </row>
    <row r="1540" spans="1:51" ht="13.5" customHeight="1" x14ac:dyDescent="0.25">
      <c r="A1540" s="7" t="s">
        <v>3180</v>
      </c>
      <c r="B1540" s="8"/>
      <c r="C1540" s="8"/>
      <c r="D1540" s="7" t="s">
        <v>120</v>
      </c>
      <c r="E1540" s="7" t="s">
        <v>92</v>
      </c>
      <c r="F1540" s="8"/>
      <c r="G1540" s="8"/>
      <c r="H1540" s="8"/>
      <c r="I1540" s="8"/>
      <c r="J1540" s="8"/>
      <c r="K1540" s="8"/>
      <c r="L1540" s="8"/>
      <c r="M1540" s="8"/>
      <c r="N1540" s="7">
        <v>16</v>
      </c>
      <c r="O1540" s="7" t="s">
        <v>85</v>
      </c>
      <c r="P1540" s="7" t="s">
        <v>107</v>
      </c>
      <c r="Q1540" s="7" t="s">
        <v>3175</v>
      </c>
      <c r="R1540" s="7">
        <v>18000</v>
      </c>
      <c r="S1540" s="7" t="s">
        <v>94</v>
      </c>
      <c r="T1540" s="7" t="s">
        <v>1406</v>
      </c>
      <c r="AE1540" s="7">
        <v>0</v>
      </c>
      <c r="AF1540" s="7">
        <v>0</v>
      </c>
      <c r="AG1540" s="7">
        <v>0</v>
      </c>
      <c r="AH1540" s="7">
        <v>0</v>
      </c>
      <c r="AI1540" s="7">
        <v>0</v>
      </c>
      <c r="AJ1540" s="7">
        <v>0</v>
      </c>
      <c r="AK1540" s="7">
        <v>0</v>
      </c>
      <c r="AL1540" s="7">
        <v>0</v>
      </c>
      <c r="AM1540" s="7">
        <v>1</v>
      </c>
      <c r="AN1540" s="7" t="s">
        <v>120</v>
      </c>
      <c r="AO1540" s="7">
        <v>0</v>
      </c>
      <c r="AP1540" s="7">
        <v>36000</v>
      </c>
      <c r="AQ1540" s="7">
        <v>18000</v>
      </c>
      <c r="AT1540" s="7" t="s">
        <v>206</v>
      </c>
      <c r="AU1540" s="7">
        <v>2189</v>
      </c>
      <c r="AV1540" s="7">
        <v>0</v>
      </c>
      <c r="AW1540" s="7">
        <v>0</v>
      </c>
      <c r="AX1540" s="7">
        <v>0</v>
      </c>
      <c r="AY1540" s="7">
        <v>0</v>
      </c>
    </row>
    <row r="1541" spans="1:51" ht="13.5" customHeight="1" x14ac:dyDescent="0.25">
      <c r="A1541" s="7" t="s">
        <v>3181</v>
      </c>
      <c r="B1541" s="8"/>
      <c r="C1541" s="8"/>
      <c r="D1541" s="7" t="s">
        <v>91</v>
      </c>
      <c r="E1541" s="7" t="s">
        <v>92</v>
      </c>
      <c r="F1541" s="8"/>
      <c r="G1541" s="8"/>
      <c r="H1541" s="8"/>
      <c r="I1541" s="8"/>
      <c r="J1541" s="8"/>
      <c r="K1541" s="8"/>
      <c r="L1541" s="8"/>
      <c r="M1541" s="8"/>
      <c r="N1541" s="7">
        <v>7</v>
      </c>
      <c r="O1541" s="7" t="s">
        <v>85</v>
      </c>
      <c r="P1541" s="7">
        <v>2</v>
      </c>
      <c r="Q1541" s="7" t="s">
        <v>2756</v>
      </c>
      <c r="R1541" s="7">
        <v>3625</v>
      </c>
      <c r="S1541" s="7" t="s">
        <v>94</v>
      </c>
      <c r="T1541" s="7" t="s">
        <v>1406</v>
      </c>
      <c r="AE1541" s="7">
        <v>0</v>
      </c>
      <c r="AF1541" s="7">
        <v>0</v>
      </c>
      <c r="AG1541" s="7">
        <v>0</v>
      </c>
      <c r="AH1541" s="7">
        <v>0</v>
      </c>
      <c r="AI1541" s="7">
        <v>0</v>
      </c>
      <c r="AJ1541" s="7">
        <v>0</v>
      </c>
      <c r="AK1541" s="7">
        <v>0</v>
      </c>
      <c r="AL1541" s="7">
        <v>0</v>
      </c>
      <c r="AM1541" s="7">
        <v>1</v>
      </c>
      <c r="AN1541" s="7" t="s">
        <v>91</v>
      </c>
      <c r="AO1541" s="7">
        <v>2</v>
      </c>
      <c r="AP1541" s="7">
        <v>7250</v>
      </c>
      <c r="AQ1541" s="7">
        <v>3625</v>
      </c>
      <c r="AT1541" s="7" t="s">
        <v>206</v>
      </c>
      <c r="AU1541" s="7">
        <v>2190</v>
      </c>
      <c r="AV1541" s="7">
        <v>0</v>
      </c>
      <c r="AW1541" s="7">
        <v>0</v>
      </c>
      <c r="AX1541" s="7">
        <v>0</v>
      </c>
      <c r="AY1541" s="7">
        <v>0</v>
      </c>
    </row>
    <row r="1542" spans="1:51" ht="13.5" customHeight="1" x14ac:dyDescent="0.25">
      <c r="A1542" s="7" t="s">
        <v>3182</v>
      </c>
      <c r="B1542" s="8"/>
      <c r="C1542" s="8"/>
      <c r="D1542" s="7" t="s">
        <v>83</v>
      </c>
      <c r="E1542" s="7" t="s">
        <v>214</v>
      </c>
      <c r="F1542" s="8"/>
      <c r="G1542" s="8"/>
      <c r="H1542" s="8"/>
      <c r="I1542" s="8"/>
      <c r="J1542" s="8"/>
      <c r="K1542" s="8"/>
      <c r="L1542" s="8"/>
      <c r="M1542" s="8"/>
      <c r="N1542" s="7">
        <v>3</v>
      </c>
      <c r="O1542" s="7" t="s">
        <v>85</v>
      </c>
      <c r="P1542" s="7">
        <v>1</v>
      </c>
      <c r="Q1542" s="7" t="s">
        <v>3183</v>
      </c>
      <c r="R1542" s="7">
        <v>150</v>
      </c>
      <c r="S1542" s="7" t="s">
        <v>94</v>
      </c>
      <c r="T1542" s="7" t="s">
        <v>1406</v>
      </c>
      <c r="AE1542" s="7">
        <v>0</v>
      </c>
      <c r="AF1542" s="7">
        <v>0</v>
      </c>
      <c r="AG1542" s="7">
        <v>0</v>
      </c>
      <c r="AH1542" s="7">
        <v>0</v>
      </c>
      <c r="AI1542" s="7">
        <v>0</v>
      </c>
      <c r="AJ1542" s="7">
        <v>0</v>
      </c>
      <c r="AK1542" s="7">
        <v>0</v>
      </c>
      <c r="AL1542" s="7">
        <v>0</v>
      </c>
      <c r="AM1542" s="7">
        <v>0</v>
      </c>
      <c r="AN1542" s="7" t="s">
        <v>83</v>
      </c>
      <c r="AO1542" s="7">
        <v>1</v>
      </c>
      <c r="AP1542" s="7">
        <v>300</v>
      </c>
      <c r="AQ1542" s="7">
        <v>150</v>
      </c>
      <c r="AT1542" s="7" t="s">
        <v>206</v>
      </c>
      <c r="AU1542" s="7">
        <v>2191</v>
      </c>
      <c r="AV1542" s="7">
        <v>0</v>
      </c>
      <c r="AW1542" s="7">
        <v>0</v>
      </c>
      <c r="AX1542" s="7">
        <v>1</v>
      </c>
      <c r="AY1542" s="7">
        <v>0</v>
      </c>
    </row>
    <row r="1543" spans="1:51" ht="13.5" customHeight="1" x14ac:dyDescent="0.25">
      <c r="A1543" s="7" t="s">
        <v>3184</v>
      </c>
      <c r="B1543" s="8"/>
      <c r="C1543" s="8"/>
      <c r="D1543" s="7" t="s">
        <v>83</v>
      </c>
      <c r="E1543" s="7" t="s">
        <v>126</v>
      </c>
      <c r="F1543" s="8"/>
      <c r="G1543" s="8"/>
      <c r="H1543" s="8"/>
      <c r="I1543" s="8"/>
      <c r="J1543" s="8"/>
      <c r="K1543" s="8"/>
      <c r="L1543" s="8"/>
      <c r="M1543" s="8"/>
      <c r="N1543" s="7">
        <v>5</v>
      </c>
      <c r="O1543" s="7" t="s">
        <v>85</v>
      </c>
      <c r="P1543" s="7" t="s">
        <v>107</v>
      </c>
      <c r="Q1543" s="7" t="s">
        <v>608</v>
      </c>
      <c r="R1543" s="7">
        <v>3500</v>
      </c>
      <c r="S1543" s="7" t="s">
        <v>94</v>
      </c>
      <c r="T1543" s="7" t="s">
        <v>1406</v>
      </c>
      <c r="AE1543" s="7">
        <v>0</v>
      </c>
      <c r="AF1543" s="7">
        <v>0</v>
      </c>
      <c r="AG1543" s="7">
        <v>0</v>
      </c>
      <c r="AH1543" s="7">
        <v>1</v>
      </c>
      <c r="AI1543" s="7">
        <v>0</v>
      </c>
      <c r="AJ1543" s="7">
        <v>0</v>
      </c>
      <c r="AK1543" s="7">
        <v>0</v>
      </c>
      <c r="AL1543" s="7">
        <v>0</v>
      </c>
      <c r="AM1543" s="7">
        <v>0</v>
      </c>
      <c r="AN1543" s="7" t="s">
        <v>83</v>
      </c>
      <c r="AO1543" s="7">
        <v>0</v>
      </c>
      <c r="AP1543" s="7">
        <v>7000</v>
      </c>
      <c r="AQ1543" s="7">
        <v>3500</v>
      </c>
      <c r="AT1543" s="7" t="s">
        <v>206</v>
      </c>
      <c r="AU1543" s="7">
        <v>2192</v>
      </c>
      <c r="AV1543" s="7">
        <v>0</v>
      </c>
      <c r="AW1543" s="7">
        <v>0</v>
      </c>
      <c r="AX1543" s="7">
        <v>0</v>
      </c>
      <c r="AY1543" s="7">
        <v>0</v>
      </c>
    </row>
    <row r="1544" spans="1:51" ht="13.5" customHeight="1" x14ac:dyDescent="0.25">
      <c r="A1544" s="7" t="s">
        <v>3185</v>
      </c>
      <c r="B1544" s="8"/>
      <c r="C1544" s="8"/>
      <c r="D1544" s="7" t="s">
        <v>91</v>
      </c>
      <c r="E1544" s="7" t="s">
        <v>84</v>
      </c>
      <c r="F1544" s="8"/>
      <c r="G1544" s="8"/>
      <c r="H1544" s="8"/>
      <c r="I1544" s="8"/>
      <c r="J1544" s="8"/>
      <c r="K1544" s="8"/>
      <c r="L1544" s="8"/>
      <c r="M1544" s="8"/>
      <c r="N1544" s="7">
        <v>10</v>
      </c>
      <c r="O1544" s="7" t="s">
        <v>85</v>
      </c>
      <c r="P1544" s="7">
        <v>1</v>
      </c>
      <c r="Q1544" s="7" t="s">
        <v>3186</v>
      </c>
      <c r="R1544" s="7">
        <v>250</v>
      </c>
      <c r="S1544" s="7" t="s">
        <v>94</v>
      </c>
      <c r="T1544" s="7" t="s">
        <v>1406</v>
      </c>
      <c r="AE1544" s="7">
        <v>0</v>
      </c>
      <c r="AF1544" s="7">
        <v>0</v>
      </c>
      <c r="AG1544" s="7">
        <v>0</v>
      </c>
      <c r="AH1544" s="7">
        <v>0</v>
      </c>
      <c r="AI1544" s="7">
        <v>0</v>
      </c>
      <c r="AJ1544" s="7">
        <v>0</v>
      </c>
      <c r="AK1544" s="7">
        <v>0</v>
      </c>
      <c r="AL1544" s="7">
        <v>1</v>
      </c>
      <c r="AM1544" s="7">
        <v>0</v>
      </c>
      <c r="AN1544" s="7" t="s">
        <v>91</v>
      </c>
      <c r="AO1544" s="7">
        <v>1</v>
      </c>
      <c r="AP1544" s="7">
        <v>500</v>
      </c>
      <c r="AQ1544" s="7">
        <v>250</v>
      </c>
      <c r="AT1544" s="7" t="s">
        <v>206</v>
      </c>
      <c r="AU1544" s="7">
        <v>2193</v>
      </c>
      <c r="AV1544" s="7">
        <v>0</v>
      </c>
      <c r="AW1544" s="7">
        <v>0</v>
      </c>
      <c r="AX1544" s="7">
        <v>0</v>
      </c>
      <c r="AY1544" s="7">
        <v>0</v>
      </c>
    </row>
    <row r="1545" spans="1:51" ht="13.5" customHeight="1" x14ac:dyDescent="0.25">
      <c r="A1545" s="7" t="s">
        <v>3187</v>
      </c>
      <c r="B1545" s="8"/>
      <c r="C1545" s="8"/>
      <c r="D1545" s="7" t="s">
        <v>83</v>
      </c>
      <c r="E1545" s="7" t="s">
        <v>116</v>
      </c>
      <c r="F1545" s="8"/>
      <c r="G1545" s="8"/>
      <c r="H1545" s="8"/>
      <c r="I1545" s="8"/>
      <c r="J1545" s="8"/>
      <c r="K1545" s="8"/>
      <c r="L1545" s="8"/>
      <c r="M1545" s="8"/>
      <c r="N1545" s="7">
        <v>3</v>
      </c>
      <c r="O1545" s="7" t="s">
        <v>85</v>
      </c>
      <c r="P1545" s="7" t="s">
        <v>107</v>
      </c>
      <c r="Q1545" s="7" t="s">
        <v>3188</v>
      </c>
      <c r="R1545" s="7">
        <v>400</v>
      </c>
      <c r="S1545" s="7" t="s">
        <v>94</v>
      </c>
      <c r="T1545" s="7" t="s">
        <v>1406</v>
      </c>
      <c r="AE1545" s="7">
        <v>0</v>
      </c>
      <c r="AF1545" s="7">
        <v>0</v>
      </c>
      <c r="AG1545" s="7">
        <v>1</v>
      </c>
      <c r="AH1545" s="7">
        <v>0</v>
      </c>
      <c r="AI1545" s="7">
        <v>0</v>
      </c>
      <c r="AJ1545" s="7">
        <v>0</v>
      </c>
      <c r="AK1545" s="7">
        <v>0</v>
      </c>
      <c r="AL1545" s="7">
        <v>0</v>
      </c>
      <c r="AM1545" s="7">
        <v>0</v>
      </c>
      <c r="AN1545" s="7" t="s">
        <v>83</v>
      </c>
      <c r="AO1545" s="7">
        <v>0</v>
      </c>
      <c r="AP1545" s="7">
        <v>800</v>
      </c>
      <c r="AQ1545" s="7">
        <v>400</v>
      </c>
      <c r="AT1545" s="7" t="s">
        <v>206</v>
      </c>
      <c r="AU1545" s="7">
        <v>2194</v>
      </c>
      <c r="AV1545" s="7">
        <v>0</v>
      </c>
      <c r="AW1545" s="7">
        <v>0</v>
      </c>
      <c r="AX1545" s="7">
        <v>0</v>
      </c>
      <c r="AY1545" s="7">
        <v>0</v>
      </c>
    </row>
    <row r="1546" spans="1:51" ht="13.5" customHeight="1" x14ac:dyDescent="0.25">
      <c r="A1546" s="7" t="s">
        <v>3189</v>
      </c>
      <c r="B1546" s="8"/>
      <c r="C1546" s="8"/>
      <c r="D1546" s="7" t="s">
        <v>91</v>
      </c>
      <c r="E1546" s="7" t="s">
        <v>157</v>
      </c>
      <c r="F1546" s="8"/>
      <c r="G1546" s="8"/>
      <c r="H1546" s="8"/>
      <c r="I1546" s="8"/>
      <c r="J1546" s="8"/>
      <c r="K1546" s="8"/>
      <c r="L1546" s="8"/>
      <c r="M1546" s="8"/>
      <c r="N1546" s="7">
        <v>10</v>
      </c>
      <c r="O1546" s="7" t="s">
        <v>85</v>
      </c>
      <c r="P1546" s="7" t="s">
        <v>107</v>
      </c>
      <c r="Q1546" s="7" t="s">
        <v>457</v>
      </c>
      <c r="R1546" s="7">
        <v>5000</v>
      </c>
      <c r="S1546" s="7" t="s">
        <v>94</v>
      </c>
      <c r="T1546" s="7" t="s">
        <v>1406</v>
      </c>
      <c r="AE1546" s="7">
        <v>0</v>
      </c>
      <c r="AF1546" s="7">
        <v>0</v>
      </c>
      <c r="AG1546" s="7">
        <v>0</v>
      </c>
      <c r="AH1546" s="7">
        <v>0</v>
      </c>
      <c r="AI1546" s="7">
        <v>0</v>
      </c>
      <c r="AJ1546" s="7">
        <v>0</v>
      </c>
      <c r="AK1546" s="7">
        <v>1</v>
      </c>
      <c r="AL1546" s="7">
        <v>0</v>
      </c>
      <c r="AM1546" s="7">
        <v>0</v>
      </c>
      <c r="AN1546" s="7" t="s">
        <v>91</v>
      </c>
      <c r="AO1546" s="7">
        <v>0</v>
      </c>
      <c r="AP1546" s="7">
        <v>10000</v>
      </c>
      <c r="AQ1546" s="7">
        <v>5000</v>
      </c>
      <c r="AT1546" s="7" t="s">
        <v>206</v>
      </c>
      <c r="AU1546" s="7">
        <v>2195</v>
      </c>
      <c r="AV1546" s="7">
        <v>0</v>
      </c>
      <c r="AW1546" s="7">
        <v>0</v>
      </c>
      <c r="AX1546" s="7">
        <v>0</v>
      </c>
      <c r="AY1546" s="7">
        <v>0</v>
      </c>
    </row>
    <row r="1547" spans="1:51" ht="13.5" customHeight="1" x14ac:dyDescent="0.25">
      <c r="A1547" s="7" t="s">
        <v>3190</v>
      </c>
      <c r="B1547" s="8"/>
      <c r="C1547" s="8"/>
      <c r="D1547" s="7" t="s">
        <v>91</v>
      </c>
      <c r="E1547" s="7" t="s">
        <v>126</v>
      </c>
      <c r="F1547" s="8"/>
      <c r="G1547" s="8"/>
      <c r="H1547" s="8"/>
      <c r="I1547" s="8"/>
      <c r="J1547" s="8"/>
      <c r="K1547" s="8"/>
      <c r="L1547" s="8"/>
      <c r="M1547" s="8"/>
      <c r="N1547" s="7">
        <v>11</v>
      </c>
      <c r="O1547" s="7" t="s">
        <v>85</v>
      </c>
      <c r="P1547" s="7">
        <v>3</v>
      </c>
      <c r="Q1547" s="7" t="s">
        <v>3191</v>
      </c>
      <c r="R1547" s="7">
        <v>45000</v>
      </c>
      <c r="S1547" s="7" t="s">
        <v>94</v>
      </c>
      <c r="T1547" s="7" t="s">
        <v>1406</v>
      </c>
      <c r="AE1547" s="7">
        <v>0</v>
      </c>
      <c r="AF1547" s="7">
        <v>0</v>
      </c>
      <c r="AG1547" s="7">
        <v>0</v>
      </c>
      <c r="AH1547" s="7">
        <v>1</v>
      </c>
      <c r="AI1547" s="7">
        <v>0</v>
      </c>
      <c r="AJ1547" s="7">
        <v>0</v>
      </c>
      <c r="AK1547" s="7">
        <v>0</v>
      </c>
      <c r="AL1547" s="7">
        <v>0</v>
      </c>
      <c r="AM1547" s="7">
        <v>0</v>
      </c>
      <c r="AN1547" s="7" t="s">
        <v>91</v>
      </c>
      <c r="AO1547" s="7">
        <v>3</v>
      </c>
      <c r="AP1547" s="7">
        <v>90000</v>
      </c>
      <c r="AQ1547" s="7">
        <v>45000</v>
      </c>
      <c r="AT1547" s="7" t="s">
        <v>206</v>
      </c>
      <c r="AU1547" s="7">
        <v>2196</v>
      </c>
      <c r="AV1547" s="7">
        <v>0</v>
      </c>
      <c r="AW1547" s="7">
        <v>0</v>
      </c>
      <c r="AX1547" s="7">
        <v>0</v>
      </c>
      <c r="AY1547" s="7">
        <v>0</v>
      </c>
    </row>
    <row r="1548" spans="1:51" ht="13.5" customHeight="1" x14ac:dyDescent="0.25">
      <c r="A1548" s="7" t="s">
        <v>3192</v>
      </c>
      <c r="B1548" s="8"/>
      <c r="C1548" s="8"/>
      <c r="D1548" s="7" t="s">
        <v>91</v>
      </c>
      <c r="E1548" s="7" t="s">
        <v>126</v>
      </c>
      <c r="F1548" s="8"/>
      <c r="G1548" s="8"/>
      <c r="H1548" s="8"/>
      <c r="I1548" s="8"/>
      <c r="J1548" s="8"/>
      <c r="K1548" s="8"/>
      <c r="L1548" s="8"/>
      <c r="M1548" s="8"/>
      <c r="N1548" s="7">
        <v>11</v>
      </c>
      <c r="O1548" s="7" t="s">
        <v>85</v>
      </c>
      <c r="P1548" s="7">
        <v>5</v>
      </c>
      <c r="Q1548" s="7" t="s">
        <v>3191</v>
      </c>
      <c r="R1548" s="7">
        <v>45000</v>
      </c>
      <c r="S1548" s="7" t="s">
        <v>94</v>
      </c>
      <c r="T1548" s="7" t="s">
        <v>1406</v>
      </c>
      <c r="AE1548" s="7">
        <v>0</v>
      </c>
      <c r="AF1548" s="7">
        <v>0</v>
      </c>
      <c r="AG1548" s="7">
        <v>0</v>
      </c>
      <c r="AH1548" s="7">
        <v>1</v>
      </c>
      <c r="AI1548" s="7">
        <v>0</v>
      </c>
      <c r="AJ1548" s="7">
        <v>0</v>
      </c>
      <c r="AK1548" s="7">
        <v>0</v>
      </c>
      <c r="AL1548" s="7">
        <v>0</v>
      </c>
      <c r="AM1548" s="7">
        <v>0</v>
      </c>
      <c r="AN1548" s="7" t="s">
        <v>91</v>
      </c>
      <c r="AO1548" s="7">
        <v>5</v>
      </c>
      <c r="AP1548" s="7">
        <v>90000</v>
      </c>
      <c r="AQ1548" s="7">
        <v>45000</v>
      </c>
      <c r="AT1548" s="7" t="s">
        <v>206</v>
      </c>
      <c r="AU1548" s="7">
        <v>2197</v>
      </c>
      <c r="AV1548" s="7">
        <v>0</v>
      </c>
      <c r="AW1548" s="7">
        <v>0</v>
      </c>
      <c r="AX1548" s="7">
        <v>0</v>
      </c>
      <c r="AY1548" s="7">
        <v>0</v>
      </c>
    </row>
    <row r="1549" spans="1:51" ht="13.5" customHeight="1" x14ac:dyDescent="0.25">
      <c r="A1549" s="7" t="s">
        <v>3193</v>
      </c>
      <c r="B1549" s="8"/>
      <c r="C1549" s="8"/>
      <c r="D1549" s="7" t="s">
        <v>91</v>
      </c>
      <c r="E1549" s="7" t="s">
        <v>92</v>
      </c>
      <c r="F1549" s="8"/>
      <c r="G1549" s="8"/>
      <c r="H1549" s="8"/>
      <c r="I1549" s="8"/>
      <c r="J1549" s="8"/>
      <c r="K1549" s="8"/>
      <c r="L1549" s="8"/>
      <c r="M1549" s="8"/>
      <c r="N1549" s="7">
        <v>9</v>
      </c>
      <c r="O1549" s="7" t="s">
        <v>85</v>
      </c>
      <c r="P1549" s="7">
        <v>3</v>
      </c>
      <c r="Q1549" s="7" t="s">
        <v>3194</v>
      </c>
      <c r="R1549" s="7">
        <v>8500</v>
      </c>
      <c r="S1549" s="7" t="s">
        <v>94</v>
      </c>
      <c r="T1549" s="7" t="s">
        <v>1406</v>
      </c>
      <c r="AE1549" s="7">
        <v>0</v>
      </c>
      <c r="AF1549" s="7">
        <v>0</v>
      </c>
      <c r="AG1549" s="7">
        <v>0</v>
      </c>
      <c r="AH1549" s="7">
        <v>0</v>
      </c>
      <c r="AI1549" s="7">
        <v>0</v>
      </c>
      <c r="AJ1549" s="7">
        <v>0</v>
      </c>
      <c r="AK1549" s="7">
        <v>0</v>
      </c>
      <c r="AL1549" s="7">
        <v>0</v>
      </c>
      <c r="AM1549" s="7">
        <v>1</v>
      </c>
      <c r="AN1549" s="7" t="s">
        <v>91</v>
      </c>
      <c r="AO1549" s="7">
        <v>3</v>
      </c>
      <c r="AP1549" s="7">
        <v>17000</v>
      </c>
      <c r="AQ1549" s="7">
        <v>8500</v>
      </c>
      <c r="AT1549" s="7" t="s">
        <v>206</v>
      </c>
      <c r="AU1549" s="7">
        <v>2198</v>
      </c>
      <c r="AV1549" s="7">
        <v>0</v>
      </c>
      <c r="AW1549" s="7">
        <v>0</v>
      </c>
      <c r="AX1549" s="7">
        <v>0</v>
      </c>
      <c r="AY1549" s="7">
        <v>0</v>
      </c>
    </row>
    <row r="1550" spans="1:51" ht="13.5" customHeight="1" x14ac:dyDescent="0.25">
      <c r="A1550" s="7" t="s">
        <v>3195</v>
      </c>
      <c r="B1550" s="8"/>
      <c r="C1550" s="8"/>
      <c r="D1550" s="7" t="s">
        <v>83</v>
      </c>
      <c r="E1550" s="7" t="s">
        <v>157</v>
      </c>
      <c r="F1550" s="8"/>
      <c r="G1550" s="8"/>
      <c r="H1550" s="8"/>
      <c r="I1550" s="8"/>
      <c r="J1550" s="8"/>
      <c r="K1550" s="8"/>
      <c r="L1550" s="8"/>
      <c r="M1550" s="8"/>
      <c r="N1550" s="7">
        <v>1</v>
      </c>
      <c r="O1550" s="7" t="s">
        <v>85</v>
      </c>
      <c r="P1550" s="7" t="s">
        <v>107</v>
      </c>
      <c r="Q1550" s="7" t="s">
        <v>3196</v>
      </c>
      <c r="R1550" s="7">
        <v>360</v>
      </c>
      <c r="S1550" s="7" t="s">
        <v>94</v>
      </c>
      <c r="T1550" s="7" t="s">
        <v>1406</v>
      </c>
      <c r="AE1550" s="7">
        <v>0</v>
      </c>
      <c r="AF1550" s="7">
        <v>0</v>
      </c>
      <c r="AG1550" s="7">
        <v>0</v>
      </c>
      <c r="AH1550" s="7">
        <v>0</v>
      </c>
      <c r="AI1550" s="7">
        <v>0</v>
      </c>
      <c r="AJ1550" s="7">
        <v>0</v>
      </c>
      <c r="AK1550" s="7">
        <v>1</v>
      </c>
      <c r="AL1550" s="7">
        <v>0</v>
      </c>
      <c r="AM1550" s="7">
        <v>0</v>
      </c>
      <c r="AN1550" s="7" t="s">
        <v>83</v>
      </c>
      <c r="AO1550" s="7">
        <v>0</v>
      </c>
      <c r="AP1550" s="7">
        <v>720</v>
      </c>
      <c r="AQ1550" s="7">
        <v>360</v>
      </c>
      <c r="AT1550" s="7" t="s">
        <v>206</v>
      </c>
      <c r="AU1550" s="7">
        <v>2199</v>
      </c>
      <c r="AV1550" s="7">
        <v>0</v>
      </c>
      <c r="AW1550" s="7">
        <v>0</v>
      </c>
      <c r="AX1550" s="7">
        <v>0</v>
      </c>
      <c r="AY1550" s="7">
        <v>0</v>
      </c>
    </row>
    <row r="1551" spans="1:51" ht="13.5" customHeight="1" x14ac:dyDescent="0.25">
      <c r="A1551" s="7" t="s">
        <v>3197</v>
      </c>
      <c r="B1551" s="8"/>
      <c r="C1551" s="8"/>
      <c r="D1551" s="7" t="s">
        <v>91</v>
      </c>
      <c r="E1551" s="7" t="s">
        <v>116</v>
      </c>
      <c r="F1551" s="8"/>
      <c r="G1551" s="8"/>
      <c r="H1551" s="8"/>
      <c r="I1551" s="8"/>
      <c r="J1551" s="8"/>
      <c r="K1551" s="8"/>
      <c r="L1551" s="8"/>
      <c r="M1551" s="8"/>
      <c r="N1551" s="7">
        <v>10</v>
      </c>
      <c r="O1551" s="7" t="s">
        <v>85</v>
      </c>
      <c r="P1551" s="7" t="s">
        <v>107</v>
      </c>
      <c r="Q1551" s="7" t="s">
        <v>3198</v>
      </c>
      <c r="R1551" s="7">
        <v>3750</v>
      </c>
      <c r="S1551" s="7" t="s">
        <v>94</v>
      </c>
      <c r="T1551" s="7" t="s">
        <v>1406</v>
      </c>
      <c r="AE1551" s="7">
        <v>0</v>
      </c>
      <c r="AF1551" s="7">
        <v>0</v>
      </c>
      <c r="AG1551" s="7">
        <v>1</v>
      </c>
      <c r="AH1551" s="7">
        <v>0</v>
      </c>
      <c r="AI1551" s="7">
        <v>0</v>
      </c>
      <c r="AJ1551" s="7">
        <v>0</v>
      </c>
      <c r="AK1551" s="7">
        <v>0</v>
      </c>
      <c r="AL1551" s="7">
        <v>0</v>
      </c>
      <c r="AM1551" s="7">
        <v>0</v>
      </c>
      <c r="AN1551" s="7" t="s">
        <v>91</v>
      </c>
      <c r="AO1551" s="7">
        <v>0</v>
      </c>
      <c r="AP1551" s="7">
        <v>7500</v>
      </c>
      <c r="AQ1551" s="7">
        <v>3750</v>
      </c>
      <c r="AT1551" s="7" t="s">
        <v>206</v>
      </c>
      <c r="AU1551" s="7">
        <v>2200</v>
      </c>
      <c r="AV1551" s="7">
        <v>0</v>
      </c>
      <c r="AW1551" s="7">
        <v>0</v>
      </c>
      <c r="AX1551" s="7">
        <v>0</v>
      </c>
      <c r="AY1551" s="7">
        <v>0</v>
      </c>
    </row>
    <row r="1552" spans="1:51" ht="13.5" customHeight="1" x14ac:dyDescent="0.25">
      <c r="A1552" s="7" t="s">
        <v>3199</v>
      </c>
      <c r="B1552" s="8"/>
      <c r="C1552" s="8"/>
      <c r="D1552" s="7" t="s">
        <v>120</v>
      </c>
      <c r="E1552" s="7" t="s">
        <v>126</v>
      </c>
      <c r="F1552" s="8"/>
      <c r="G1552" s="8"/>
      <c r="H1552" s="8"/>
      <c r="I1552" s="8"/>
      <c r="J1552" s="8"/>
      <c r="K1552" s="8"/>
      <c r="L1552" s="8"/>
      <c r="M1552" s="8"/>
      <c r="N1552" s="7">
        <v>17</v>
      </c>
      <c r="O1552" s="7" t="s">
        <v>85</v>
      </c>
      <c r="P1552" s="7">
        <v>0.5</v>
      </c>
      <c r="Q1552" s="7" t="s">
        <v>3200</v>
      </c>
      <c r="R1552" s="7">
        <v>4200</v>
      </c>
      <c r="S1552" s="7" t="s">
        <v>94</v>
      </c>
      <c r="T1552" s="7" t="s">
        <v>1406</v>
      </c>
      <c r="AE1552" s="7">
        <v>0</v>
      </c>
      <c r="AF1552" s="7">
        <v>0</v>
      </c>
      <c r="AG1552" s="7">
        <v>0</v>
      </c>
      <c r="AH1552" s="7">
        <v>1</v>
      </c>
      <c r="AI1552" s="7">
        <v>0</v>
      </c>
      <c r="AJ1552" s="7">
        <v>0</v>
      </c>
      <c r="AK1552" s="7">
        <v>0</v>
      </c>
      <c r="AL1552" s="7">
        <v>0</v>
      </c>
      <c r="AM1552" s="7">
        <v>0</v>
      </c>
      <c r="AN1552" s="7" t="s">
        <v>120</v>
      </c>
      <c r="AO1552" s="7">
        <v>0.5</v>
      </c>
      <c r="AP1552" s="7">
        <v>8400</v>
      </c>
      <c r="AQ1552" s="7">
        <v>4200</v>
      </c>
      <c r="AT1552" s="7" t="s">
        <v>206</v>
      </c>
      <c r="AU1552" s="7">
        <v>2201</v>
      </c>
      <c r="AV1552" s="7">
        <v>0</v>
      </c>
      <c r="AW1552" s="7">
        <v>0</v>
      </c>
      <c r="AX1552" s="7">
        <v>0</v>
      </c>
      <c r="AY1552" s="7">
        <v>0</v>
      </c>
    </row>
    <row r="1553" spans="1:51" ht="13.5" customHeight="1" x14ac:dyDescent="0.25">
      <c r="A1553" s="7" t="s">
        <v>3201</v>
      </c>
      <c r="B1553" s="8"/>
      <c r="C1553" s="8"/>
      <c r="D1553" s="7" t="s">
        <v>83</v>
      </c>
      <c r="E1553" s="7" t="s">
        <v>129</v>
      </c>
      <c r="F1553" s="8"/>
      <c r="G1553" s="8"/>
      <c r="H1553" s="8"/>
      <c r="I1553" s="8"/>
      <c r="J1553" s="8"/>
      <c r="K1553" s="8"/>
      <c r="L1553" s="8"/>
      <c r="M1553" s="8"/>
      <c r="N1553" s="7">
        <v>3</v>
      </c>
      <c r="O1553" s="7" t="s">
        <v>85</v>
      </c>
      <c r="P1553" s="7">
        <v>0.5</v>
      </c>
      <c r="Q1553" s="7" t="s">
        <v>2543</v>
      </c>
      <c r="R1553" s="7">
        <v>1250</v>
      </c>
      <c r="S1553" s="7" t="s">
        <v>94</v>
      </c>
      <c r="T1553" s="7" t="s">
        <v>1406</v>
      </c>
      <c r="AE1553" s="7">
        <v>0</v>
      </c>
      <c r="AF1553" s="7">
        <v>0</v>
      </c>
      <c r="AG1553" s="7">
        <v>0</v>
      </c>
      <c r="AH1553" s="7">
        <v>0</v>
      </c>
      <c r="AI1553" s="7">
        <v>0</v>
      </c>
      <c r="AJ1553" s="7">
        <v>1</v>
      </c>
      <c r="AK1553" s="7">
        <v>0</v>
      </c>
      <c r="AL1553" s="7">
        <v>0</v>
      </c>
      <c r="AM1553" s="7">
        <v>0</v>
      </c>
      <c r="AN1553" s="7" t="s">
        <v>83</v>
      </c>
      <c r="AO1553" s="7">
        <v>0.5</v>
      </c>
      <c r="AP1553" s="7">
        <v>2500</v>
      </c>
      <c r="AQ1553" s="7">
        <v>1250</v>
      </c>
      <c r="AT1553" s="7" t="s">
        <v>206</v>
      </c>
      <c r="AU1553" s="7">
        <v>2202</v>
      </c>
      <c r="AV1553" s="7">
        <v>0</v>
      </c>
      <c r="AW1553" s="7">
        <v>0</v>
      </c>
      <c r="AX1553" s="7">
        <v>0</v>
      </c>
      <c r="AY1553" s="7">
        <v>0</v>
      </c>
    </row>
    <row r="1554" spans="1:51" ht="13.5" customHeight="1" x14ac:dyDescent="0.25">
      <c r="A1554" s="7" t="s">
        <v>3202</v>
      </c>
      <c r="B1554" s="8"/>
      <c r="C1554" s="8"/>
      <c r="D1554" s="7" t="s">
        <v>83</v>
      </c>
      <c r="E1554" s="7" t="s">
        <v>129</v>
      </c>
      <c r="F1554" s="8"/>
      <c r="G1554" s="8"/>
      <c r="H1554" s="8"/>
      <c r="I1554" s="8"/>
      <c r="J1554" s="8"/>
      <c r="K1554" s="8"/>
      <c r="L1554" s="8"/>
      <c r="M1554" s="8"/>
      <c r="N1554" s="7">
        <v>2</v>
      </c>
      <c r="O1554" s="7" t="s">
        <v>85</v>
      </c>
      <c r="P1554" s="7">
        <v>1</v>
      </c>
      <c r="Q1554" s="7" t="s">
        <v>3203</v>
      </c>
      <c r="R1554" s="7">
        <v>3500</v>
      </c>
      <c r="S1554" s="7" t="s">
        <v>94</v>
      </c>
      <c r="T1554" s="7" t="s">
        <v>1406</v>
      </c>
      <c r="AE1554" s="7">
        <v>0</v>
      </c>
      <c r="AF1554" s="7">
        <v>0</v>
      </c>
      <c r="AG1554" s="7">
        <v>0</v>
      </c>
      <c r="AH1554" s="7">
        <v>0</v>
      </c>
      <c r="AI1554" s="7">
        <v>0</v>
      </c>
      <c r="AJ1554" s="7">
        <v>1</v>
      </c>
      <c r="AK1554" s="7">
        <v>0</v>
      </c>
      <c r="AL1554" s="7">
        <v>0</v>
      </c>
      <c r="AM1554" s="7">
        <v>0</v>
      </c>
      <c r="AN1554" s="7" t="s">
        <v>83</v>
      </c>
      <c r="AO1554" s="7">
        <v>1</v>
      </c>
      <c r="AP1554" s="7">
        <v>7000</v>
      </c>
      <c r="AQ1554" s="7">
        <v>3500</v>
      </c>
      <c r="AT1554" s="7" t="s">
        <v>206</v>
      </c>
      <c r="AU1554" s="7">
        <v>2203</v>
      </c>
      <c r="AV1554" s="7">
        <v>0</v>
      </c>
      <c r="AW1554" s="7">
        <v>0</v>
      </c>
      <c r="AX1554" s="7">
        <v>0</v>
      </c>
      <c r="AY1554" s="7">
        <v>0</v>
      </c>
    </row>
    <row r="1555" spans="1:51" ht="13.5" customHeight="1" x14ac:dyDescent="0.25">
      <c r="A1555" s="7" t="s">
        <v>3204</v>
      </c>
      <c r="B1555" s="8"/>
      <c r="C1555" s="8"/>
      <c r="D1555" s="7" t="s">
        <v>91</v>
      </c>
      <c r="E1555" s="7" t="s">
        <v>92</v>
      </c>
      <c r="F1555" s="8"/>
      <c r="G1555" s="8"/>
      <c r="H1555" s="8"/>
      <c r="I1555" s="8"/>
      <c r="J1555" s="8"/>
      <c r="K1555" s="8"/>
      <c r="L1555" s="8"/>
      <c r="M1555" s="8"/>
      <c r="N1555" s="7">
        <v>10</v>
      </c>
      <c r="O1555" s="7" t="s">
        <v>85</v>
      </c>
      <c r="P1555" s="7">
        <v>8</v>
      </c>
      <c r="Q1555" s="7" t="s">
        <v>3205</v>
      </c>
      <c r="R1555" s="7">
        <v>10000</v>
      </c>
      <c r="S1555" s="7" t="s">
        <v>94</v>
      </c>
      <c r="T1555" s="7" t="s">
        <v>1406</v>
      </c>
      <c r="AE1555" s="7">
        <v>0</v>
      </c>
      <c r="AF1555" s="7">
        <v>0</v>
      </c>
      <c r="AG1555" s="7">
        <v>0</v>
      </c>
      <c r="AH1555" s="7">
        <v>0</v>
      </c>
      <c r="AI1555" s="7">
        <v>0</v>
      </c>
      <c r="AJ1555" s="7">
        <v>0</v>
      </c>
      <c r="AK1555" s="7">
        <v>0</v>
      </c>
      <c r="AL1555" s="7">
        <v>0</v>
      </c>
      <c r="AM1555" s="7">
        <v>1</v>
      </c>
      <c r="AN1555" s="7" t="s">
        <v>91</v>
      </c>
      <c r="AO1555" s="7">
        <v>8</v>
      </c>
      <c r="AP1555" s="7">
        <v>20000</v>
      </c>
      <c r="AQ1555" s="7">
        <v>10000</v>
      </c>
      <c r="AT1555" s="7" t="s">
        <v>206</v>
      </c>
      <c r="AU1555" s="7">
        <v>2204</v>
      </c>
      <c r="AV1555" s="7">
        <v>0</v>
      </c>
      <c r="AW1555" s="7">
        <v>0</v>
      </c>
      <c r="AX1555" s="7">
        <v>0</v>
      </c>
      <c r="AY1555" s="7">
        <v>0</v>
      </c>
    </row>
    <row r="1556" spans="1:51" ht="13.5" customHeight="1" x14ac:dyDescent="0.25">
      <c r="A1556" s="7" t="s">
        <v>3206</v>
      </c>
      <c r="B1556" s="8"/>
      <c r="C1556" s="8"/>
      <c r="D1556" s="7" t="s">
        <v>91</v>
      </c>
      <c r="E1556" s="7" t="s">
        <v>92</v>
      </c>
      <c r="F1556" s="8"/>
      <c r="G1556" s="8"/>
      <c r="H1556" s="8"/>
      <c r="I1556" s="8"/>
      <c r="J1556" s="8"/>
      <c r="K1556" s="8"/>
      <c r="L1556" s="8"/>
      <c r="M1556" s="8"/>
      <c r="N1556" s="7">
        <v>10</v>
      </c>
      <c r="O1556" s="7" t="s">
        <v>85</v>
      </c>
      <c r="P1556" s="7">
        <v>10</v>
      </c>
      <c r="Q1556" s="7" t="s">
        <v>3205</v>
      </c>
      <c r="R1556" s="7">
        <v>17500</v>
      </c>
      <c r="S1556" s="7" t="s">
        <v>94</v>
      </c>
      <c r="T1556" s="7" t="s">
        <v>1406</v>
      </c>
      <c r="AE1556" s="7">
        <v>0</v>
      </c>
      <c r="AF1556" s="7">
        <v>0</v>
      </c>
      <c r="AG1556" s="7">
        <v>0</v>
      </c>
      <c r="AH1556" s="7">
        <v>0</v>
      </c>
      <c r="AI1556" s="7">
        <v>0</v>
      </c>
      <c r="AJ1556" s="7">
        <v>0</v>
      </c>
      <c r="AK1556" s="7">
        <v>0</v>
      </c>
      <c r="AL1556" s="7">
        <v>0</v>
      </c>
      <c r="AM1556" s="7">
        <v>1</v>
      </c>
      <c r="AN1556" s="7" t="s">
        <v>91</v>
      </c>
      <c r="AO1556" s="7">
        <v>10</v>
      </c>
      <c r="AP1556" s="7">
        <v>35000</v>
      </c>
      <c r="AQ1556" s="7">
        <v>17500</v>
      </c>
      <c r="AT1556" s="7" t="s">
        <v>206</v>
      </c>
      <c r="AU1556" s="7">
        <v>2205</v>
      </c>
      <c r="AV1556" s="7">
        <v>0</v>
      </c>
      <c r="AW1556" s="7">
        <v>0</v>
      </c>
      <c r="AX1556" s="7">
        <v>0</v>
      </c>
      <c r="AY1556" s="7">
        <v>0</v>
      </c>
    </row>
    <row r="1557" spans="1:51" ht="13.5" customHeight="1" x14ac:dyDescent="0.25">
      <c r="A1557" s="7" t="s">
        <v>3207</v>
      </c>
      <c r="B1557" s="8"/>
      <c r="C1557" s="8"/>
      <c r="D1557" s="7" t="s">
        <v>91</v>
      </c>
      <c r="E1557" s="7" t="s">
        <v>92</v>
      </c>
      <c r="F1557" s="8"/>
      <c r="G1557" s="8"/>
      <c r="H1557" s="8"/>
      <c r="I1557" s="8"/>
      <c r="J1557" s="8"/>
      <c r="K1557" s="8"/>
      <c r="L1557" s="8"/>
      <c r="M1557" s="8"/>
      <c r="N1557" s="7">
        <v>10</v>
      </c>
      <c r="O1557" s="7" t="s">
        <v>85</v>
      </c>
      <c r="P1557" s="7">
        <v>15</v>
      </c>
      <c r="Q1557" s="7" t="s">
        <v>3205</v>
      </c>
      <c r="R1557" s="7">
        <v>30000</v>
      </c>
      <c r="S1557" s="7" t="s">
        <v>94</v>
      </c>
      <c r="T1557" s="7" t="s">
        <v>1406</v>
      </c>
      <c r="AE1557" s="7">
        <v>0</v>
      </c>
      <c r="AF1557" s="7">
        <v>0</v>
      </c>
      <c r="AG1557" s="7">
        <v>0</v>
      </c>
      <c r="AH1557" s="7">
        <v>0</v>
      </c>
      <c r="AI1557" s="7">
        <v>0</v>
      </c>
      <c r="AJ1557" s="7">
        <v>0</v>
      </c>
      <c r="AK1557" s="7">
        <v>0</v>
      </c>
      <c r="AL1557" s="7">
        <v>0</v>
      </c>
      <c r="AM1557" s="7">
        <v>1</v>
      </c>
      <c r="AN1557" s="7" t="s">
        <v>91</v>
      </c>
      <c r="AO1557" s="7">
        <v>15</v>
      </c>
      <c r="AP1557" s="7">
        <v>60000</v>
      </c>
      <c r="AQ1557" s="7">
        <v>30000</v>
      </c>
      <c r="AT1557" s="7" t="s">
        <v>206</v>
      </c>
      <c r="AU1557" s="7">
        <v>2206</v>
      </c>
      <c r="AV1557" s="7">
        <v>0</v>
      </c>
      <c r="AW1557" s="7">
        <v>0</v>
      </c>
      <c r="AX1557" s="7">
        <v>0</v>
      </c>
      <c r="AY1557" s="7">
        <v>0</v>
      </c>
    </row>
    <row r="1558" spans="1:51" ht="13.5" customHeight="1" x14ac:dyDescent="0.25">
      <c r="A1558" s="7" t="s">
        <v>3208</v>
      </c>
      <c r="B1558" s="8"/>
      <c r="C1558" s="8"/>
      <c r="D1558" s="7" t="s">
        <v>83</v>
      </c>
      <c r="E1558" s="7" t="s">
        <v>92</v>
      </c>
      <c r="F1558" s="8"/>
      <c r="G1558" s="8"/>
      <c r="H1558" s="8"/>
      <c r="I1558" s="8"/>
      <c r="J1558" s="8"/>
      <c r="K1558" s="8"/>
      <c r="L1558" s="8"/>
      <c r="M1558" s="8"/>
      <c r="N1558" s="7">
        <v>5</v>
      </c>
      <c r="O1558" s="7" t="s">
        <v>85</v>
      </c>
      <c r="P1558" s="7">
        <v>5</v>
      </c>
      <c r="Q1558" s="7" t="s">
        <v>3209</v>
      </c>
      <c r="R1558" s="7">
        <v>1500</v>
      </c>
      <c r="S1558" s="7" t="s">
        <v>94</v>
      </c>
      <c r="T1558" s="7" t="s">
        <v>1406</v>
      </c>
      <c r="AE1558" s="7">
        <v>0</v>
      </c>
      <c r="AF1558" s="7">
        <v>0</v>
      </c>
      <c r="AG1558" s="7">
        <v>0</v>
      </c>
      <c r="AH1558" s="7">
        <v>0</v>
      </c>
      <c r="AI1558" s="7">
        <v>0</v>
      </c>
      <c r="AJ1558" s="7">
        <v>0</v>
      </c>
      <c r="AK1558" s="7">
        <v>0</v>
      </c>
      <c r="AL1558" s="7">
        <v>0</v>
      </c>
      <c r="AM1558" s="7">
        <v>1</v>
      </c>
      <c r="AN1558" s="7" t="s">
        <v>83</v>
      </c>
      <c r="AO1558" s="7">
        <v>5</v>
      </c>
      <c r="AP1558" s="7">
        <v>3000</v>
      </c>
      <c r="AQ1558" s="7">
        <v>1500</v>
      </c>
      <c r="AT1558" s="7" t="s">
        <v>206</v>
      </c>
      <c r="AU1558" s="7">
        <v>2207</v>
      </c>
      <c r="AV1558" s="7">
        <v>0</v>
      </c>
      <c r="AW1558" s="7">
        <v>0</v>
      </c>
      <c r="AX1558" s="7">
        <v>0</v>
      </c>
      <c r="AY1558" s="7">
        <v>0</v>
      </c>
    </row>
    <row r="1559" spans="1:51" ht="13.5" customHeight="1" x14ac:dyDescent="0.25">
      <c r="A1559" s="7" t="s">
        <v>3210</v>
      </c>
      <c r="B1559" s="8"/>
      <c r="C1559" s="8"/>
      <c r="D1559" s="7" t="s">
        <v>91</v>
      </c>
      <c r="E1559" s="7" t="s">
        <v>92</v>
      </c>
      <c r="F1559" s="8"/>
      <c r="G1559" s="8"/>
      <c r="H1559" s="8"/>
      <c r="I1559" s="8"/>
      <c r="J1559" s="8"/>
      <c r="K1559" s="8"/>
      <c r="L1559" s="8"/>
      <c r="M1559" s="8"/>
      <c r="N1559" s="7">
        <v>10</v>
      </c>
      <c r="O1559" s="7" t="s">
        <v>85</v>
      </c>
      <c r="P1559" s="7">
        <v>100</v>
      </c>
      <c r="Q1559" s="7" t="s">
        <v>3205</v>
      </c>
      <c r="R1559" s="7">
        <v>20000</v>
      </c>
      <c r="S1559" s="7" t="s">
        <v>94</v>
      </c>
      <c r="T1559" s="7" t="s">
        <v>1406</v>
      </c>
      <c r="AE1559" s="7">
        <v>0</v>
      </c>
      <c r="AF1559" s="7">
        <v>0</v>
      </c>
      <c r="AG1559" s="7">
        <v>0</v>
      </c>
      <c r="AH1559" s="7">
        <v>0</v>
      </c>
      <c r="AI1559" s="7">
        <v>0</v>
      </c>
      <c r="AJ1559" s="7">
        <v>0</v>
      </c>
      <c r="AK1559" s="7">
        <v>0</v>
      </c>
      <c r="AL1559" s="7">
        <v>0</v>
      </c>
      <c r="AM1559" s="7">
        <v>1</v>
      </c>
      <c r="AN1559" s="7" t="s">
        <v>91</v>
      </c>
      <c r="AO1559" s="7">
        <v>100</v>
      </c>
      <c r="AP1559" s="7">
        <v>40000</v>
      </c>
      <c r="AQ1559" s="7">
        <v>20000</v>
      </c>
      <c r="AT1559" s="7" t="s">
        <v>206</v>
      </c>
      <c r="AU1559" s="7">
        <v>2208</v>
      </c>
      <c r="AV1559" s="7">
        <v>0</v>
      </c>
      <c r="AW1559" s="7">
        <v>0</v>
      </c>
      <c r="AX1559" s="7">
        <v>0</v>
      </c>
      <c r="AY1559" s="7">
        <v>0</v>
      </c>
    </row>
    <row r="1560" spans="1:51" ht="13.5" customHeight="1" x14ac:dyDescent="0.25">
      <c r="A1560" s="7" t="s">
        <v>3211</v>
      </c>
      <c r="B1560" s="8"/>
      <c r="C1560" s="8"/>
      <c r="D1560" s="7" t="s">
        <v>120</v>
      </c>
      <c r="E1560" s="7" t="s">
        <v>126</v>
      </c>
      <c r="F1560" s="8"/>
      <c r="G1560" s="8"/>
      <c r="H1560" s="8"/>
      <c r="I1560" s="8"/>
      <c r="J1560" s="8"/>
      <c r="K1560" s="8"/>
      <c r="L1560" s="8"/>
      <c r="M1560" s="8"/>
      <c r="N1560" s="7">
        <v>12</v>
      </c>
      <c r="O1560" s="7" t="s">
        <v>85</v>
      </c>
      <c r="P1560" s="7">
        <v>25</v>
      </c>
      <c r="Q1560" s="7" t="s">
        <v>3212</v>
      </c>
      <c r="R1560" s="7">
        <v>7500</v>
      </c>
      <c r="S1560" s="7" t="s">
        <v>94</v>
      </c>
      <c r="T1560" s="7" t="s">
        <v>1406</v>
      </c>
      <c r="AE1560" s="7">
        <v>0</v>
      </c>
      <c r="AF1560" s="7">
        <v>0</v>
      </c>
      <c r="AG1560" s="7">
        <v>0</v>
      </c>
      <c r="AH1560" s="7">
        <v>1</v>
      </c>
      <c r="AI1560" s="7">
        <v>0</v>
      </c>
      <c r="AJ1560" s="7">
        <v>0</v>
      </c>
      <c r="AK1560" s="7">
        <v>0</v>
      </c>
      <c r="AL1560" s="7">
        <v>0</v>
      </c>
      <c r="AM1560" s="7">
        <v>0</v>
      </c>
      <c r="AN1560" s="7" t="s">
        <v>120</v>
      </c>
      <c r="AO1560" s="7">
        <v>25</v>
      </c>
      <c r="AP1560" s="7">
        <v>15000</v>
      </c>
      <c r="AQ1560" s="7">
        <v>7500</v>
      </c>
      <c r="AT1560" s="7" t="s">
        <v>206</v>
      </c>
      <c r="AU1560" s="7">
        <v>2209</v>
      </c>
      <c r="AV1560" s="7">
        <v>0</v>
      </c>
      <c r="AW1560" s="7">
        <v>0</v>
      </c>
      <c r="AX1560" s="7">
        <v>0</v>
      </c>
      <c r="AY1560" s="7">
        <v>0</v>
      </c>
    </row>
    <row r="1561" spans="1:51" ht="13.5" customHeight="1" x14ac:dyDescent="0.25">
      <c r="A1561" s="7" t="s">
        <v>3213</v>
      </c>
      <c r="B1561" s="8"/>
      <c r="C1561" s="8"/>
      <c r="D1561" s="7" t="s">
        <v>120</v>
      </c>
      <c r="E1561" s="7" t="s">
        <v>126</v>
      </c>
      <c r="F1561" s="8"/>
      <c r="G1561" s="8"/>
      <c r="H1561" s="8"/>
      <c r="I1561" s="8"/>
      <c r="J1561" s="8"/>
      <c r="K1561" s="8"/>
      <c r="L1561" s="8"/>
      <c r="M1561" s="8"/>
      <c r="N1561" s="7">
        <v>13</v>
      </c>
      <c r="O1561" s="7" t="s">
        <v>85</v>
      </c>
      <c r="P1561" s="7">
        <v>35</v>
      </c>
      <c r="Q1561" s="7" t="s">
        <v>3214</v>
      </c>
      <c r="R1561" s="7">
        <v>16500</v>
      </c>
      <c r="S1561" s="7" t="s">
        <v>94</v>
      </c>
      <c r="T1561" s="7" t="s">
        <v>1406</v>
      </c>
      <c r="AE1561" s="7">
        <v>0</v>
      </c>
      <c r="AF1561" s="7">
        <v>0</v>
      </c>
      <c r="AG1561" s="7">
        <v>0</v>
      </c>
      <c r="AH1561" s="7">
        <v>1</v>
      </c>
      <c r="AI1561" s="7">
        <v>0</v>
      </c>
      <c r="AJ1561" s="7">
        <v>0</v>
      </c>
      <c r="AK1561" s="7">
        <v>0</v>
      </c>
      <c r="AL1561" s="7">
        <v>0</v>
      </c>
      <c r="AM1561" s="7">
        <v>0</v>
      </c>
      <c r="AN1561" s="7" t="s">
        <v>120</v>
      </c>
      <c r="AO1561" s="7">
        <v>35</v>
      </c>
      <c r="AP1561" s="7">
        <v>33000</v>
      </c>
      <c r="AQ1561" s="7">
        <v>16500</v>
      </c>
      <c r="AT1561" s="7" t="s">
        <v>206</v>
      </c>
      <c r="AU1561" s="7">
        <v>2210</v>
      </c>
      <c r="AV1561" s="7">
        <v>0</v>
      </c>
      <c r="AW1561" s="7">
        <v>0</v>
      </c>
      <c r="AX1561" s="7">
        <v>0</v>
      </c>
      <c r="AY1561" s="7">
        <v>0</v>
      </c>
    </row>
    <row r="1562" spans="1:51" ht="13.5" customHeight="1" x14ac:dyDescent="0.25">
      <c r="A1562" s="7" t="s">
        <v>3215</v>
      </c>
      <c r="B1562" s="8"/>
      <c r="C1562" s="8"/>
      <c r="D1562" s="7" t="s">
        <v>91</v>
      </c>
      <c r="E1562" s="7" t="s">
        <v>99</v>
      </c>
      <c r="F1562" s="8"/>
      <c r="G1562" s="8"/>
      <c r="H1562" s="8"/>
      <c r="I1562" s="8"/>
      <c r="J1562" s="8"/>
      <c r="K1562" s="8"/>
      <c r="L1562" s="8"/>
      <c r="M1562" s="8"/>
      <c r="N1562" s="7">
        <v>10</v>
      </c>
      <c r="O1562" s="7" t="s">
        <v>85</v>
      </c>
      <c r="P1562" s="7">
        <v>5</v>
      </c>
      <c r="Q1562" s="7" t="s">
        <v>2866</v>
      </c>
      <c r="R1562" s="7">
        <v>21000</v>
      </c>
      <c r="S1562" s="7" t="s">
        <v>94</v>
      </c>
      <c r="T1562" s="7" t="s">
        <v>1406</v>
      </c>
      <c r="AE1562" s="7">
        <v>0</v>
      </c>
      <c r="AF1562" s="7">
        <v>0</v>
      </c>
      <c r="AG1562" s="7">
        <v>0</v>
      </c>
      <c r="AH1562" s="7">
        <v>0</v>
      </c>
      <c r="AI1562" s="7">
        <v>1</v>
      </c>
      <c r="AJ1562" s="7">
        <v>0</v>
      </c>
      <c r="AK1562" s="7">
        <v>0</v>
      </c>
      <c r="AL1562" s="7">
        <v>0</v>
      </c>
      <c r="AM1562" s="7">
        <v>0</v>
      </c>
      <c r="AN1562" s="7" t="s">
        <v>91</v>
      </c>
      <c r="AO1562" s="7">
        <v>5</v>
      </c>
      <c r="AP1562" s="7">
        <v>42000</v>
      </c>
      <c r="AQ1562" s="7">
        <v>21000</v>
      </c>
      <c r="AT1562" s="7" t="s">
        <v>206</v>
      </c>
      <c r="AU1562" s="7">
        <v>2211</v>
      </c>
      <c r="AV1562" s="7">
        <v>0</v>
      </c>
      <c r="AW1562" s="7">
        <v>0</v>
      </c>
      <c r="AX1562" s="7">
        <v>0</v>
      </c>
      <c r="AY1562" s="7">
        <v>0</v>
      </c>
    </row>
    <row r="1563" spans="1:51" ht="13.5" customHeight="1" x14ac:dyDescent="0.25">
      <c r="A1563" s="7" t="s">
        <v>3216</v>
      </c>
      <c r="B1563" s="8"/>
      <c r="C1563" s="8"/>
      <c r="D1563" s="7" t="s">
        <v>83</v>
      </c>
      <c r="E1563" s="7" t="s">
        <v>92</v>
      </c>
      <c r="F1563" s="8"/>
      <c r="G1563" s="8"/>
      <c r="H1563" s="8"/>
      <c r="I1563" s="8"/>
      <c r="J1563" s="8"/>
      <c r="K1563" s="8"/>
      <c r="L1563" s="8"/>
      <c r="M1563" s="8"/>
      <c r="N1563" s="7">
        <v>5</v>
      </c>
      <c r="O1563" s="7" t="s">
        <v>85</v>
      </c>
      <c r="P1563" s="7">
        <v>35</v>
      </c>
      <c r="Q1563" s="7" t="s">
        <v>608</v>
      </c>
      <c r="R1563" s="7">
        <v>15000</v>
      </c>
      <c r="S1563" s="7" t="s">
        <v>94</v>
      </c>
      <c r="T1563" s="7" t="s">
        <v>1406</v>
      </c>
      <c r="AE1563" s="7">
        <v>0</v>
      </c>
      <c r="AF1563" s="7">
        <v>0</v>
      </c>
      <c r="AG1563" s="7">
        <v>0</v>
      </c>
      <c r="AH1563" s="7">
        <v>0</v>
      </c>
      <c r="AI1563" s="7">
        <v>0</v>
      </c>
      <c r="AJ1563" s="7">
        <v>0</v>
      </c>
      <c r="AK1563" s="7">
        <v>0</v>
      </c>
      <c r="AL1563" s="7">
        <v>0</v>
      </c>
      <c r="AM1563" s="7">
        <v>1</v>
      </c>
      <c r="AN1563" s="7" t="s">
        <v>83</v>
      </c>
      <c r="AO1563" s="7">
        <v>35</v>
      </c>
      <c r="AP1563" s="7">
        <v>30000</v>
      </c>
      <c r="AQ1563" s="7">
        <v>15000</v>
      </c>
      <c r="AT1563" s="7" t="s">
        <v>206</v>
      </c>
      <c r="AU1563" s="7">
        <v>2212</v>
      </c>
      <c r="AV1563" s="7">
        <v>0</v>
      </c>
      <c r="AW1563" s="7">
        <v>0</v>
      </c>
      <c r="AX1563" s="7">
        <v>0</v>
      </c>
      <c r="AY1563" s="7">
        <v>0</v>
      </c>
    </row>
    <row r="1564" spans="1:51" ht="13.5" customHeight="1" x14ac:dyDescent="0.25">
      <c r="A1564" s="7" t="s">
        <v>3217</v>
      </c>
      <c r="B1564" s="8"/>
      <c r="C1564" s="8"/>
      <c r="D1564" s="7" t="s">
        <v>83</v>
      </c>
      <c r="E1564" s="7" t="s">
        <v>92</v>
      </c>
      <c r="F1564" s="8"/>
      <c r="G1564" s="8"/>
      <c r="H1564" s="8"/>
      <c r="I1564" s="8"/>
      <c r="J1564" s="8"/>
      <c r="K1564" s="8"/>
      <c r="L1564" s="8"/>
      <c r="M1564" s="8"/>
      <c r="N1564" s="7">
        <v>1</v>
      </c>
      <c r="O1564" s="7" t="s">
        <v>85</v>
      </c>
      <c r="P1564" s="7">
        <v>2</v>
      </c>
      <c r="Q1564" s="7" t="s">
        <v>3218</v>
      </c>
      <c r="R1564" s="7">
        <v>2000</v>
      </c>
      <c r="S1564" s="7" t="s">
        <v>94</v>
      </c>
      <c r="T1564" s="7" t="s">
        <v>1406</v>
      </c>
      <c r="AE1564" s="7">
        <v>0</v>
      </c>
      <c r="AF1564" s="7">
        <v>0</v>
      </c>
      <c r="AG1564" s="7">
        <v>0</v>
      </c>
      <c r="AH1564" s="7">
        <v>0</v>
      </c>
      <c r="AI1564" s="7">
        <v>0</v>
      </c>
      <c r="AJ1564" s="7">
        <v>0</v>
      </c>
      <c r="AK1564" s="7">
        <v>0</v>
      </c>
      <c r="AL1564" s="7">
        <v>0</v>
      </c>
      <c r="AM1564" s="7">
        <v>1</v>
      </c>
      <c r="AN1564" s="7" t="s">
        <v>83</v>
      </c>
      <c r="AO1564" s="7">
        <v>2</v>
      </c>
      <c r="AP1564" s="7">
        <v>4000</v>
      </c>
      <c r="AQ1564" s="7">
        <v>2000</v>
      </c>
      <c r="AT1564" s="7" t="s">
        <v>206</v>
      </c>
      <c r="AU1564" s="7">
        <v>2213</v>
      </c>
      <c r="AV1564" s="7">
        <v>0</v>
      </c>
      <c r="AW1564" s="7">
        <v>0</v>
      </c>
      <c r="AX1564" s="7">
        <v>0</v>
      </c>
      <c r="AY1564" s="7">
        <v>0</v>
      </c>
    </row>
    <row r="1565" spans="1:51" ht="13.5" customHeight="1" x14ac:dyDescent="0.25">
      <c r="A1565" s="7" t="s">
        <v>3219</v>
      </c>
      <c r="B1565" s="8"/>
      <c r="C1565" s="8"/>
      <c r="D1565" s="7" t="s">
        <v>91</v>
      </c>
      <c r="E1565" s="7" t="s">
        <v>126</v>
      </c>
      <c r="F1565" s="8"/>
      <c r="G1565" s="8"/>
      <c r="H1565" s="8"/>
      <c r="I1565" s="8"/>
      <c r="J1565" s="8"/>
      <c r="K1565" s="8"/>
      <c r="L1565" s="8"/>
      <c r="M1565" s="8"/>
      <c r="N1565" s="7">
        <v>13</v>
      </c>
      <c r="O1565" s="7" t="s">
        <v>85</v>
      </c>
      <c r="P1565" s="7">
        <v>1</v>
      </c>
      <c r="Q1565" s="7" t="s">
        <v>3220</v>
      </c>
      <c r="R1565" s="7">
        <v>45000</v>
      </c>
      <c r="S1565" s="7" t="s">
        <v>94</v>
      </c>
      <c r="T1565" s="7" t="s">
        <v>1406</v>
      </c>
      <c r="AE1565" s="7">
        <v>0</v>
      </c>
      <c r="AF1565" s="7">
        <v>0</v>
      </c>
      <c r="AG1565" s="7">
        <v>0</v>
      </c>
      <c r="AH1565" s="7">
        <v>1</v>
      </c>
      <c r="AI1565" s="7">
        <v>0</v>
      </c>
      <c r="AJ1565" s="7">
        <v>0</v>
      </c>
      <c r="AK1565" s="7">
        <v>0</v>
      </c>
      <c r="AL1565" s="7">
        <v>0</v>
      </c>
      <c r="AM1565" s="7">
        <v>0</v>
      </c>
      <c r="AN1565" s="7" t="s">
        <v>91</v>
      </c>
      <c r="AO1565" s="7">
        <v>1</v>
      </c>
      <c r="AP1565" s="7">
        <v>90000</v>
      </c>
      <c r="AQ1565" s="7">
        <v>45000</v>
      </c>
      <c r="AT1565" s="7" t="s">
        <v>206</v>
      </c>
      <c r="AU1565" s="7">
        <v>2214</v>
      </c>
      <c r="AV1565" s="7">
        <v>0</v>
      </c>
      <c r="AW1565" s="7">
        <v>0</v>
      </c>
      <c r="AX1565" s="7">
        <v>0</v>
      </c>
      <c r="AY1565" s="7">
        <v>0</v>
      </c>
    </row>
    <row r="1566" spans="1:51" ht="13.5" customHeight="1" x14ac:dyDescent="0.25">
      <c r="A1566" s="7" t="s">
        <v>3221</v>
      </c>
      <c r="B1566" s="8"/>
      <c r="C1566" s="8"/>
      <c r="D1566" s="7" t="s">
        <v>91</v>
      </c>
      <c r="E1566" s="7" t="s">
        <v>126</v>
      </c>
      <c r="F1566" s="8"/>
      <c r="G1566" s="8"/>
      <c r="H1566" s="8"/>
      <c r="I1566" s="8"/>
      <c r="J1566" s="8"/>
      <c r="K1566" s="8"/>
      <c r="L1566" s="8"/>
      <c r="M1566" s="8"/>
      <c r="N1566" s="7">
        <v>7</v>
      </c>
      <c r="O1566" s="7" t="s">
        <v>85</v>
      </c>
      <c r="P1566" s="7">
        <v>1</v>
      </c>
      <c r="Q1566" s="7" t="s">
        <v>3222</v>
      </c>
      <c r="R1566" s="7">
        <v>4000</v>
      </c>
      <c r="S1566" s="7" t="s">
        <v>94</v>
      </c>
      <c r="T1566" s="7" t="s">
        <v>1406</v>
      </c>
      <c r="AE1566" s="7">
        <v>0</v>
      </c>
      <c r="AF1566" s="7">
        <v>0</v>
      </c>
      <c r="AG1566" s="7">
        <v>0</v>
      </c>
      <c r="AH1566" s="7">
        <v>1</v>
      </c>
      <c r="AI1566" s="7">
        <v>0</v>
      </c>
      <c r="AJ1566" s="7">
        <v>0</v>
      </c>
      <c r="AK1566" s="7">
        <v>0</v>
      </c>
      <c r="AL1566" s="7">
        <v>0</v>
      </c>
      <c r="AM1566" s="7">
        <v>0</v>
      </c>
      <c r="AN1566" s="7" t="s">
        <v>91</v>
      </c>
      <c r="AO1566" s="7">
        <v>1</v>
      </c>
      <c r="AP1566" s="7">
        <v>8000</v>
      </c>
      <c r="AQ1566" s="7">
        <v>4000</v>
      </c>
      <c r="AT1566" s="7" t="s">
        <v>206</v>
      </c>
      <c r="AU1566" s="7">
        <v>2215</v>
      </c>
      <c r="AV1566" s="7">
        <v>0</v>
      </c>
      <c r="AW1566" s="7">
        <v>0</v>
      </c>
      <c r="AX1566" s="7">
        <v>0</v>
      </c>
      <c r="AY1566" s="7">
        <v>0</v>
      </c>
    </row>
    <row r="1567" spans="1:51" ht="13.5" customHeight="1" x14ac:dyDescent="0.25">
      <c r="A1567" s="7" t="s">
        <v>3223</v>
      </c>
      <c r="B1567" s="8"/>
      <c r="C1567" s="8"/>
      <c r="D1567" s="7" t="s">
        <v>120</v>
      </c>
      <c r="E1567" s="7" t="s">
        <v>116</v>
      </c>
      <c r="F1567" s="8"/>
      <c r="G1567" s="8"/>
      <c r="H1567" s="8"/>
      <c r="I1567" s="8"/>
      <c r="J1567" s="8"/>
      <c r="K1567" s="8"/>
      <c r="L1567" s="8"/>
      <c r="M1567" s="8"/>
      <c r="N1567" s="7">
        <v>19</v>
      </c>
      <c r="O1567" s="7" t="s">
        <v>85</v>
      </c>
      <c r="P1567" s="7">
        <v>1</v>
      </c>
      <c r="Q1567" s="7" t="s">
        <v>3224</v>
      </c>
      <c r="R1567" s="7">
        <v>12500</v>
      </c>
      <c r="S1567" s="7" t="s">
        <v>94</v>
      </c>
      <c r="T1567" s="7" t="s">
        <v>1406</v>
      </c>
      <c r="AE1567" s="7">
        <v>0</v>
      </c>
      <c r="AF1567" s="7">
        <v>0</v>
      </c>
      <c r="AG1567" s="7">
        <v>1</v>
      </c>
      <c r="AH1567" s="7">
        <v>0</v>
      </c>
      <c r="AI1567" s="7">
        <v>0</v>
      </c>
      <c r="AJ1567" s="7">
        <v>0</v>
      </c>
      <c r="AK1567" s="7">
        <v>0</v>
      </c>
      <c r="AL1567" s="7">
        <v>0</v>
      </c>
      <c r="AM1567" s="7">
        <v>0</v>
      </c>
      <c r="AN1567" s="7" t="s">
        <v>120</v>
      </c>
      <c r="AO1567" s="7">
        <v>1</v>
      </c>
      <c r="AP1567" s="7">
        <v>25000</v>
      </c>
      <c r="AQ1567" s="7">
        <v>12500</v>
      </c>
      <c r="AT1567" s="7" t="s">
        <v>206</v>
      </c>
      <c r="AU1567" s="7">
        <v>2216</v>
      </c>
      <c r="AV1567" s="7">
        <v>0</v>
      </c>
      <c r="AW1567" s="7">
        <v>0</v>
      </c>
      <c r="AX1567" s="7">
        <v>0</v>
      </c>
      <c r="AY1567" s="7">
        <v>0</v>
      </c>
    </row>
    <row r="1568" spans="1:51" ht="13.5" customHeight="1" x14ac:dyDescent="0.25">
      <c r="A1568" s="7" t="s">
        <v>3225</v>
      </c>
      <c r="B1568" s="8"/>
      <c r="C1568" s="8"/>
      <c r="D1568" s="7" t="s">
        <v>91</v>
      </c>
      <c r="E1568" s="7" t="s">
        <v>157</v>
      </c>
      <c r="F1568" s="8"/>
      <c r="G1568" s="8"/>
      <c r="H1568" s="8"/>
      <c r="I1568" s="8"/>
      <c r="J1568" s="8"/>
      <c r="K1568" s="8"/>
      <c r="L1568" s="8"/>
      <c r="M1568" s="8"/>
      <c r="N1568" s="7">
        <v>7</v>
      </c>
      <c r="O1568" s="7" t="s">
        <v>85</v>
      </c>
      <c r="P1568" s="7">
        <v>1</v>
      </c>
      <c r="Q1568" s="7" t="s">
        <v>3226</v>
      </c>
      <c r="R1568" s="7">
        <v>8400</v>
      </c>
      <c r="S1568" s="7" t="s">
        <v>94</v>
      </c>
      <c r="T1568" s="7" t="s">
        <v>1406</v>
      </c>
      <c r="AE1568" s="7">
        <v>0</v>
      </c>
      <c r="AF1568" s="7">
        <v>0</v>
      </c>
      <c r="AG1568" s="7">
        <v>0</v>
      </c>
      <c r="AH1568" s="7">
        <v>0</v>
      </c>
      <c r="AI1568" s="7">
        <v>0</v>
      </c>
      <c r="AJ1568" s="7">
        <v>0</v>
      </c>
      <c r="AK1568" s="7">
        <v>1</v>
      </c>
      <c r="AL1568" s="7">
        <v>0</v>
      </c>
      <c r="AM1568" s="7">
        <v>0</v>
      </c>
      <c r="AN1568" s="7" t="s">
        <v>91</v>
      </c>
      <c r="AO1568" s="7">
        <v>1</v>
      </c>
      <c r="AP1568" s="7">
        <v>16800</v>
      </c>
      <c r="AQ1568" s="7">
        <v>8400</v>
      </c>
      <c r="AT1568" s="7" t="s">
        <v>206</v>
      </c>
      <c r="AU1568" s="7">
        <v>2217</v>
      </c>
      <c r="AV1568" s="7">
        <v>0</v>
      </c>
      <c r="AW1568" s="7">
        <v>0</v>
      </c>
      <c r="AX1568" s="7">
        <v>0</v>
      </c>
      <c r="AY1568" s="7">
        <v>0</v>
      </c>
    </row>
    <row r="1569" spans="1:51" ht="13.5" customHeight="1" x14ac:dyDescent="0.25">
      <c r="A1569" s="7" t="s">
        <v>3227</v>
      </c>
      <c r="B1569" s="8"/>
      <c r="C1569" s="8"/>
      <c r="D1569" s="7" t="s">
        <v>91</v>
      </c>
      <c r="E1569" s="7" t="s">
        <v>92</v>
      </c>
      <c r="F1569" s="8"/>
      <c r="G1569" s="8"/>
      <c r="H1569" s="8"/>
      <c r="I1569" s="8"/>
      <c r="J1569" s="8"/>
      <c r="K1569" s="8"/>
      <c r="L1569" s="8"/>
      <c r="M1569" s="8"/>
      <c r="N1569" s="7">
        <v>11</v>
      </c>
      <c r="O1569" s="7" t="s">
        <v>85</v>
      </c>
      <c r="P1569" s="7">
        <v>1</v>
      </c>
      <c r="Q1569" s="7" t="s">
        <v>3228</v>
      </c>
      <c r="R1569" s="7">
        <v>1500</v>
      </c>
      <c r="S1569" s="7" t="s">
        <v>94</v>
      </c>
      <c r="T1569" s="7" t="s">
        <v>1406</v>
      </c>
      <c r="AE1569" s="7">
        <v>0</v>
      </c>
      <c r="AF1569" s="7">
        <v>0</v>
      </c>
      <c r="AG1569" s="7">
        <v>0</v>
      </c>
      <c r="AH1569" s="7">
        <v>0</v>
      </c>
      <c r="AI1569" s="7">
        <v>0</v>
      </c>
      <c r="AJ1569" s="7">
        <v>0</v>
      </c>
      <c r="AK1569" s="7">
        <v>0</v>
      </c>
      <c r="AL1569" s="7">
        <v>0</v>
      </c>
      <c r="AM1569" s="7">
        <v>1</v>
      </c>
      <c r="AN1569" s="7" t="s">
        <v>91</v>
      </c>
      <c r="AO1569" s="7">
        <v>1</v>
      </c>
      <c r="AP1569" s="7">
        <v>3000</v>
      </c>
      <c r="AQ1569" s="7">
        <v>1500</v>
      </c>
      <c r="AT1569" s="7" t="s">
        <v>206</v>
      </c>
      <c r="AU1569" s="7">
        <v>2218</v>
      </c>
      <c r="AV1569" s="7">
        <v>0</v>
      </c>
      <c r="AW1569" s="7">
        <v>0</v>
      </c>
      <c r="AX1569" s="7">
        <v>0</v>
      </c>
      <c r="AY1569" s="7">
        <v>0</v>
      </c>
    </row>
    <row r="1570" spans="1:51" ht="13.5" customHeight="1" x14ac:dyDescent="0.25">
      <c r="A1570" s="7" t="s">
        <v>3229</v>
      </c>
      <c r="B1570" s="8"/>
      <c r="C1570" s="8"/>
      <c r="D1570" s="7" t="s">
        <v>91</v>
      </c>
      <c r="E1570" s="7" t="s">
        <v>157</v>
      </c>
      <c r="F1570" s="8"/>
      <c r="G1570" s="8"/>
      <c r="H1570" s="8"/>
      <c r="I1570" s="8"/>
      <c r="J1570" s="8"/>
      <c r="K1570" s="8"/>
      <c r="L1570" s="8"/>
      <c r="M1570" s="8"/>
      <c r="N1570" s="7">
        <v>7</v>
      </c>
      <c r="O1570" s="7" t="s">
        <v>85</v>
      </c>
      <c r="P1570" s="7">
        <v>1</v>
      </c>
      <c r="Q1570" s="7" t="s">
        <v>3230</v>
      </c>
      <c r="R1570" s="7">
        <v>5000</v>
      </c>
      <c r="S1570" s="7" t="s">
        <v>94</v>
      </c>
      <c r="T1570" s="7" t="s">
        <v>1406</v>
      </c>
      <c r="AE1570" s="7">
        <v>0</v>
      </c>
      <c r="AF1570" s="7">
        <v>0</v>
      </c>
      <c r="AG1570" s="7">
        <v>0</v>
      </c>
      <c r="AH1570" s="7">
        <v>0</v>
      </c>
      <c r="AI1570" s="7">
        <v>0</v>
      </c>
      <c r="AJ1570" s="7">
        <v>0</v>
      </c>
      <c r="AK1570" s="7">
        <v>1</v>
      </c>
      <c r="AL1570" s="7">
        <v>0</v>
      </c>
      <c r="AM1570" s="7">
        <v>0</v>
      </c>
      <c r="AN1570" s="7" t="s">
        <v>91</v>
      </c>
      <c r="AO1570" s="7">
        <v>1</v>
      </c>
      <c r="AP1570" s="7">
        <v>10000</v>
      </c>
      <c r="AQ1570" s="7">
        <v>5000</v>
      </c>
      <c r="AT1570" s="7" t="s">
        <v>206</v>
      </c>
      <c r="AU1570" s="7">
        <v>2219</v>
      </c>
      <c r="AV1570" s="7">
        <v>0</v>
      </c>
      <c r="AW1570" s="7">
        <v>0</v>
      </c>
      <c r="AX1570" s="7">
        <v>0</v>
      </c>
      <c r="AY1570" s="7">
        <v>0</v>
      </c>
    </row>
    <row r="1571" spans="1:51" ht="13.5" customHeight="1" x14ac:dyDescent="0.25">
      <c r="A1571" s="7" t="s">
        <v>3231</v>
      </c>
      <c r="B1571" s="8"/>
      <c r="C1571" s="8"/>
      <c r="D1571" s="7" t="s">
        <v>91</v>
      </c>
      <c r="E1571" s="7" t="s">
        <v>214</v>
      </c>
      <c r="F1571" s="8"/>
      <c r="G1571" s="8"/>
      <c r="H1571" s="8"/>
      <c r="I1571" s="8"/>
      <c r="J1571" s="8"/>
      <c r="K1571" s="8"/>
      <c r="L1571" s="8"/>
      <c r="M1571" s="8"/>
      <c r="N1571" s="7">
        <v>10</v>
      </c>
      <c r="O1571" s="7" t="s">
        <v>85</v>
      </c>
      <c r="P1571" s="7">
        <v>2</v>
      </c>
      <c r="Q1571" s="7" t="s">
        <v>3232</v>
      </c>
      <c r="R1571" s="7">
        <v>1000</v>
      </c>
      <c r="S1571" s="7" t="s">
        <v>94</v>
      </c>
      <c r="T1571" s="7" t="s">
        <v>1406</v>
      </c>
      <c r="AE1571" s="7">
        <v>0</v>
      </c>
      <c r="AF1571" s="7">
        <v>0</v>
      </c>
      <c r="AG1571" s="7">
        <v>0</v>
      </c>
      <c r="AH1571" s="7">
        <v>0</v>
      </c>
      <c r="AI1571" s="7">
        <v>0</v>
      </c>
      <c r="AJ1571" s="7">
        <v>0</v>
      </c>
      <c r="AK1571" s="7">
        <v>0</v>
      </c>
      <c r="AL1571" s="7">
        <v>0</v>
      </c>
      <c r="AM1571" s="7">
        <v>0</v>
      </c>
      <c r="AN1571" s="7" t="s">
        <v>91</v>
      </c>
      <c r="AO1571" s="7">
        <v>2</v>
      </c>
      <c r="AP1571" s="7">
        <v>2000</v>
      </c>
      <c r="AQ1571" s="7">
        <v>1000</v>
      </c>
      <c r="AT1571" s="7" t="s">
        <v>206</v>
      </c>
      <c r="AU1571" s="7">
        <v>2220</v>
      </c>
      <c r="AV1571" s="7">
        <v>0</v>
      </c>
      <c r="AW1571" s="7">
        <v>0</v>
      </c>
      <c r="AX1571" s="7">
        <v>1</v>
      </c>
      <c r="AY1571" s="7">
        <v>0</v>
      </c>
    </row>
    <row r="1572" spans="1:51" ht="13.5" customHeight="1" x14ac:dyDescent="0.25">
      <c r="A1572" s="7" t="s">
        <v>3233</v>
      </c>
      <c r="B1572" s="8"/>
      <c r="C1572" s="8"/>
      <c r="D1572" s="7" t="s">
        <v>91</v>
      </c>
      <c r="E1572" s="7" t="s">
        <v>92</v>
      </c>
      <c r="F1572" s="8"/>
      <c r="G1572" s="8"/>
      <c r="H1572" s="8"/>
      <c r="I1572" s="8"/>
      <c r="J1572" s="8"/>
      <c r="K1572" s="8"/>
      <c r="L1572" s="8"/>
      <c r="M1572" s="8"/>
      <c r="N1572" s="7">
        <v>6</v>
      </c>
      <c r="O1572" s="7" t="s">
        <v>85</v>
      </c>
      <c r="P1572" s="7" t="s">
        <v>107</v>
      </c>
      <c r="Q1572" s="7" t="s">
        <v>598</v>
      </c>
      <c r="R1572" s="7">
        <v>3000</v>
      </c>
      <c r="S1572" s="7" t="s">
        <v>94</v>
      </c>
      <c r="T1572" s="7" t="s">
        <v>1406</v>
      </c>
      <c r="AE1572" s="7">
        <v>0</v>
      </c>
      <c r="AF1572" s="7">
        <v>0</v>
      </c>
      <c r="AG1572" s="7">
        <v>0</v>
      </c>
      <c r="AH1572" s="7">
        <v>0</v>
      </c>
      <c r="AI1572" s="7">
        <v>0</v>
      </c>
      <c r="AJ1572" s="7">
        <v>0</v>
      </c>
      <c r="AK1572" s="7">
        <v>0</v>
      </c>
      <c r="AL1572" s="7">
        <v>0</v>
      </c>
      <c r="AM1572" s="7">
        <v>1</v>
      </c>
      <c r="AN1572" s="7" t="s">
        <v>91</v>
      </c>
      <c r="AO1572" s="7">
        <v>0</v>
      </c>
      <c r="AP1572" s="7">
        <v>6000</v>
      </c>
      <c r="AQ1572" s="7">
        <v>3000</v>
      </c>
      <c r="AT1572" s="7" t="s">
        <v>206</v>
      </c>
      <c r="AU1572" s="7">
        <v>2221</v>
      </c>
      <c r="AV1572" s="7">
        <v>0</v>
      </c>
      <c r="AW1572" s="7">
        <v>0</v>
      </c>
      <c r="AX1572" s="7">
        <v>0</v>
      </c>
      <c r="AY1572" s="7">
        <v>0</v>
      </c>
    </row>
    <row r="1573" spans="1:51" ht="13.5" customHeight="1" x14ac:dyDescent="0.25">
      <c r="A1573" s="7" t="s">
        <v>3234</v>
      </c>
      <c r="B1573" s="8"/>
      <c r="C1573" s="8"/>
      <c r="D1573" s="7" t="s">
        <v>83</v>
      </c>
      <c r="E1573" s="7" t="s">
        <v>214</v>
      </c>
      <c r="F1573" s="8"/>
      <c r="G1573" s="8"/>
      <c r="H1573" s="8"/>
      <c r="I1573" s="8"/>
      <c r="J1573" s="8"/>
      <c r="K1573" s="8"/>
      <c r="L1573" s="8"/>
      <c r="M1573" s="8"/>
      <c r="N1573" s="7">
        <v>3</v>
      </c>
      <c r="O1573" s="7" t="s">
        <v>85</v>
      </c>
      <c r="P1573" s="7" t="s">
        <v>107</v>
      </c>
      <c r="Q1573" s="7" t="s">
        <v>3235</v>
      </c>
      <c r="R1573" s="7">
        <v>500</v>
      </c>
      <c r="S1573" s="7" t="s">
        <v>94</v>
      </c>
      <c r="T1573" s="7" t="s">
        <v>1406</v>
      </c>
      <c r="AE1573" s="7">
        <v>0</v>
      </c>
      <c r="AF1573" s="7">
        <v>0</v>
      </c>
      <c r="AG1573" s="7">
        <v>0</v>
      </c>
      <c r="AH1573" s="7">
        <v>0</v>
      </c>
      <c r="AI1573" s="7">
        <v>0</v>
      </c>
      <c r="AJ1573" s="7">
        <v>0</v>
      </c>
      <c r="AK1573" s="7">
        <v>0</v>
      </c>
      <c r="AL1573" s="7">
        <v>0</v>
      </c>
      <c r="AM1573" s="7">
        <v>0</v>
      </c>
      <c r="AN1573" s="7" t="s">
        <v>83</v>
      </c>
      <c r="AO1573" s="7">
        <v>0</v>
      </c>
      <c r="AP1573" s="7">
        <v>1000</v>
      </c>
      <c r="AQ1573" s="7">
        <v>500</v>
      </c>
      <c r="AT1573" s="7" t="s">
        <v>206</v>
      </c>
      <c r="AU1573" s="7">
        <v>2222</v>
      </c>
      <c r="AV1573" s="7">
        <v>0</v>
      </c>
      <c r="AW1573" s="7">
        <v>0</v>
      </c>
      <c r="AX1573" s="7">
        <v>1</v>
      </c>
      <c r="AY1573" s="7">
        <v>0</v>
      </c>
    </row>
    <row r="1574" spans="1:51" ht="13.5" customHeight="1" x14ac:dyDescent="0.25">
      <c r="A1574" s="7" t="s">
        <v>3236</v>
      </c>
      <c r="B1574" s="8"/>
      <c r="C1574" s="8"/>
      <c r="D1574" s="7" t="s">
        <v>91</v>
      </c>
      <c r="E1574" s="7" t="s">
        <v>92</v>
      </c>
      <c r="F1574" s="8"/>
      <c r="G1574" s="8"/>
      <c r="H1574" s="8"/>
      <c r="I1574" s="8"/>
      <c r="J1574" s="8"/>
      <c r="K1574" s="8"/>
      <c r="L1574" s="8"/>
      <c r="M1574" s="8"/>
      <c r="N1574" s="7">
        <v>7</v>
      </c>
      <c r="O1574" s="7" t="s">
        <v>85</v>
      </c>
      <c r="P1574" s="7">
        <v>1</v>
      </c>
      <c r="Q1574" s="7" t="s">
        <v>947</v>
      </c>
      <c r="R1574" s="7">
        <v>5000</v>
      </c>
      <c r="S1574" s="7" t="s">
        <v>94</v>
      </c>
      <c r="T1574" s="7" t="s">
        <v>1406</v>
      </c>
      <c r="AE1574" s="7">
        <v>0</v>
      </c>
      <c r="AF1574" s="7">
        <v>0</v>
      </c>
      <c r="AG1574" s="7">
        <v>0</v>
      </c>
      <c r="AH1574" s="7">
        <v>0</v>
      </c>
      <c r="AI1574" s="7">
        <v>0</v>
      </c>
      <c r="AJ1574" s="7">
        <v>0</v>
      </c>
      <c r="AK1574" s="7">
        <v>0</v>
      </c>
      <c r="AL1574" s="7">
        <v>0</v>
      </c>
      <c r="AM1574" s="7">
        <v>1</v>
      </c>
      <c r="AN1574" s="7" t="s">
        <v>91</v>
      </c>
      <c r="AO1574" s="7">
        <v>1</v>
      </c>
      <c r="AP1574" s="7">
        <v>10000</v>
      </c>
      <c r="AQ1574" s="7">
        <v>5000</v>
      </c>
      <c r="AT1574" s="7" t="s">
        <v>206</v>
      </c>
      <c r="AU1574" s="7">
        <v>2223</v>
      </c>
      <c r="AV1574" s="7">
        <v>0</v>
      </c>
      <c r="AW1574" s="7">
        <v>0</v>
      </c>
      <c r="AX1574" s="7">
        <v>0</v>
      </c>
      <c r="AY1574" s="7">
        <v>0</v>
      </c>
    </row>
    <row r="1575" spans="1:51" ht="13.5" customHeight="1" x14ac:dyDescent="0.25">
      <c r="A1575" s="7" t="s">
        <v>3237</v>
      </c>
      <c r="B1575" s="8"/>
      <c r="C1575" s="8"/>
      <c r="D1575" s="7" t="s">
        <v>91</v>
      </c>
      <c r="E1575" s="7" t="s">
        <v>99</v>
      </c>
      <c r="F1575" s="8"/>
      <c r="G1575" s="8"/>
      <c r="H1575" s="8"/>
      <c r="I1575" s="8"/>
      <c r="J1575" s="8"/>
      <c r="K1575" s="8"/>
      <c r="L1575" s="8"/>
      <c r="M1575" s="8"/>
      <c r="N1575" s="7">
        <v>10</v>
      </c>
      <c r="O1575" s="7" t="s">
        <v>85</v>
      </c>
      <c r="P1575" s="7">
        <v>7</v>
      </c>
      <c r="Q1575" s="7" t="s">
        <v>2866</v>
      </c>
      <c r="R1575" s="7">
        <v>21000</v>
      </c>
      <c r="S1575" s="7" t="s">
        <v>94</v>
      </c>
      <c r="T1575" s="7" t="s">
        <v>1406</v>
      </c>
      <c r="AE1575" s="7">
        <v>0</v>
      </c>
      <c r="AF1575" s="7">
        <v>0</v>
      </c>
      <c r="AG1575" s="7">
        <v>0</v>
      </c>
      <c r="AH1575" s="7">
        <v>0</v>
      </c>
      <c r="AI1575" s="7">
        <v>1</v>
      </c>
      <c r="AJ1575" s="7">
        <v>0</v>
      </c>
      <c r="AK1575" s="7">
        <v>0</v>
      </c>
      <c r="AL1575" s="7">
        <v>0</v>
      </c>
      <c r="AM1575" s="7">
        <v>0</v>
      </c>
      <c r="AN1575" s="7" t="s">
        <v>91</v>
      </c>
      <c r="AO1575" s="7">
        <v>7</v>
      </c>
      <c r="AP1575" s="7">
        <v>42000</v>
      </c>
      <c r="AQ1575" s="7">
        <v>21000</v>
      </c>
      <c r="AT1575" s="7" t="s">
        <v>206</v>
      </c>
      <c r="AU1575" s="7">
        <v>2224</v>
      </c>
      <c r="AV1575" s="7">
        <v>0</v>
      </c>
      <c r="AW1575" s="7">
        <v>0</v>
      </c>
      <c r="AX1575" s="7">
        <v>0</v>
      </c>
      <c r="AY1575" s="7">
        <v>0</v>
      </c>
    </row>
    <row r="1576" spans="1:51" ht="13.5" customHeight="1" x14ac:dyDescent="0.25">
      <c r="A1576" s="7" t="s">
        <v>3238</v>
      </c>
      <c r="B1576" s="8"/>
      <c r="C1576" s="8"/>
      <c r="D1576" s="7" t="s">
        <v>91</v>
      </c>
      <c r="E1576" s="7" t="s">
        <v>99</v>
      </c>
      <c r="F1576" s="8"/>
      <c r="G1576" s="8"/>
      <c r="H1576" s="8"/>
      <c r="I1576" s="8"/>
      <c r="J1576" s="8"/>
      <c r="K1576" s="8"/>
      <c r="L1576" s="8"/>
      <c r="M1576" s="8"/>
      <c r="N1576" s="7">
        <v>10</v>
      </c>
      <c r="O1576" s="7" t="s">
        <v>85</v>
      </c>
      <c r="P1576" s="7">
        <v>7</v>
      </c>
      <c r="Q1576" s="7" t="s">
        <v>3239</v>
      </c>
      <c r="R1576" s="7">
        <v>25000</v>
      </c>
      <c r="S1576" s="7" t="s">
        <v>94</v>
      </c>
      <c r="T1576" s="7" t="s">
        <v>1406</v>
      </c>
      <c r="AE1576" s="7">
        <v>0</v>
      </c>
      <c r="AF1576" s="7">
        <v>0</v>
      </c>
      <c r="AG1576" s="7">
        <v>0</v>
      </c>
      <c r="AH1576" s="7">
        <v>0</v>
      </c>
      <c r="AI1576" s="7">
        <v>1</v>
      </c>
      <c r="AJ1576" s="7">
        <v>0</v>
      </c>
      <c r="AK1576" s="7">
        <v>0</v>
      </c>
      <c r="AL1576" s="7">
        <v>0</v>
      </c>
      <c r="AM1576" s="7">
        <v>0</v>
      </c>
      <c r="AN1576" s="7" t="s">
        <v>91</v>
      </c>
      <c r="AO1576" s="7">
        <v>7</v>
      </c>
      <c r="AP1576" s="7">
        <v>50000</v>
      </c>
      <c r="AQ1576" s="7">
        <v>25000</v>
      </c>
      <c r="AT1576" s="7" t="s">
        <v>206</v>
      </c>
      <c r="AU1576" s="7">
        <v>2225</v>
      </c>
      <c r="AV1576" s="7">
        <v>0</v>
      </c>
      <c r="AW1576" s="7">
        <v>0</v>
      </c>
      <c r="AX1576" s="7">
        <v>0</v>
      </c>
      <c r="AY1576" s="7">
        <v>0</v>
      </c>
    </row>
    <row r="1577" spans="1:51" ht="13.5" customHeight="1" x14ac:dyDescent="0.25">
      <c r="A1577" s="7" t="s">
        <v>3240</v>
      </c>
      <c r="B1577" s="8"/>
      <c r="C1577" s="8"/>
      <c r="D1577" s="7" t="s">
        <v>91</v>
      </c>
      <c r="E1577" s="7" t="s">
        <v>99</v>
      </c>
      <c r="F1577" s="8"/>
      <c r="G1577" s="8"/>
      <c r="H1577" s="8"/>
      <c r="I1577" s="8"/>
      <c r="J1577" s="8"/>
      <c r="K1577" s="8"/>
      <c r="L1577" s="8"/>
      <c r="M1577" s="8"/>
      <c r="N1577" s="7">
        <v>10</v>
      </c>
      <c r="O1577" s="7" t="s">
        <v>85</v>
      </c>
      <c r="P1577" s="7">
        <v>7</v>
      </c>
      <c r="Q1577" s="7" t="s">
        <v>3241</v>
      </c>
      <c r="R1577" s="7">
        <v>25500</v>
      </c>
      <c r="S1577" s="7" t="s">
        <v>94</v>
      </c>
      <c r="T1577" s="7" t="s">
        <v>1406</v>
      </c>
      <c r="AE1577" s="7">
        <v>0</v>
      </c>
      <c r="AF1577" s="7">
        <v>0</v>
      </c>
      <c r="AG1577" s="7">
        <v>0</v>
      </c>
      <c r="AH1577" s="7">
        <v>0</v>
      </c>
      <c r="AI1577" s="7">
        <v>1</v>
      </c>
      <c r="AJ1577" s="7">
        <v>0</v>
      </c>
      <c r="AK1577" s="7">
        <v>0</v>
      </c>
      <c r="AL1577" s="7">
        <v>0</v>
      </c>
      <c r="AM1577" s="7">
        <v>0</v>
      </c>
      <c r="AN1577" s="7" t="s">
        <v>91</v>
      </c>
      <c r="AO1577" s="7">
        <v>7</v>
      </c>
      <c r="AP1577" s="7">
        <v>51000</v>
      </c>
      <c r="AQ1577" s="7">
        <v>25500</v>
      </c>
      <c r="AT1577" s="7" t="s">
        <v>206</v>
      </c>
      <c r="AU1577" s="7">
        <v>2226</v>
      </c>
      <c r="AV1577" s="7">
        <v>0</v>
      </c>
      <c r="AW1577" s="7">
        <v>0</v>
      </c>
      <c r="AX1577" s="7">
        <v>0</v>
      </c>
      <c r="AY1577" s="7">
        <v>0</v>
      </c>
    </row>
    <row r="1578" spans="1:51" ht="13.5" customHeight="1" x14ac:dyDescent="0.25">
      <c r="A1578" s="7" t="s">
        <v>3242</v>
      </c>
      <c r="B1578" s="8"/>
      <c r="C1578" s="8"/>
      <c r="D1578" s="7" t="s">
        <v>91</v>
      </c>
      <c r="E1578" s="7" t="s">
        <v>99</v>
      </c>
      <c r="F1578" s="8"/>
      <c r="G1578" s="8"/>
      <c r="H1578" s="8"/>
      <c r="I1578" s="8"/>
      <c r="J1578" s="8"/>
      <c r="K1578" s="8"/>
      <c r="L1578" s="8"/>
      <c r="M1578" s="8"/>
      <c r="N1578" s="7">
        <v>10</v>
      </c>
      <c r="O1578" s="7" t="s">
        <v>85</v>
      </c>
      <c r="P1578" s="7">
        <v>7</v>
      </c>
      <c r="Q1578" s="7" t="s">
        <v>3243</v>
      </c>
      <c r="R1578" s="7">
        <v>35000</v>
      </c>
      <c r="S1578" s="7" t="s">
        <v>94</v>
      </c>
      <c r="T1578" s="7" t="s">
        <v>1406</v>
      </c>
      <c r="AE1578" s="7">
        <v>0</v>
      </c>
      <c r="AF1578" s="7">
        <v>0</v>
      </c>
      <c r="AG1578" s="7">
        <v>0</v>
      </c>
      <c r="AH1578" s="7">
        <v>0</v>
      </c>
      <c r="AI1578" s="7">
        <v>1</v>
      </c>
      <c r="AJ1578" s="7">
        <v>0</v>
      </c>
      <c r="AK1578" s="7">
        <v>0</v>
      </c>
      <c r="AL1578" s="7">
        <v>0</v>
      </c>
      <c r="AM1578" s="7">
        <v>0</v>
      </c>
      <c r="AN1578" s="7" t="s">
        <v>91</v>
      </c>
      <c r="AO1578" s="7">
        <v>7</v>
      </c>
      <c r="AP1578" s="7">
        <v>70000</v>
      </c>
      <c r="AQ1578" s="7">
        <v>35000</v>
      </c>
      <c r="AT1578" s="7" t="s">
        <v>206</v>
      </c>
      <c r="AU1578" s="7">
        <v>2227</v>
      </c>
      <c r="AV1578" s="7">
        <v>0</v>
      </c>
      <c r="AW1578" s="7">
        <v>0</v>
      </c>
      <c r="AX1578" s="7">
        <v>0</v>
      </c>
      <c r="AY1578" s="7">
        <v>0</v>
      </c>
    </row>
    <row r="1579" spans="1:51" ht="13.5" customHeight="1" x14ac:dyDescent="0.25">
      <c r="A1579" s="7" t="s">
        <v>3244</v>
      </c>
      <c r="B1579" s="8"/>
      <c r="C1579" s="8"/>
      <c r="D1579" s="7" t="s">
        <v>91</v>
      </c>
      <c r="E1579" s="7" t="s">
        <v>99</v>
      </c>
      <c r="F1579" s="8"/>
      <c r="G1579" s="8"/>
      <c r="H1579" s="8"/>
      <c r="I1579" s="8"/>
      <c r="J1579" s="8"/>
      <c r="K1579" s="8"/>
      <c r="L1579" s="8"/>
      <c r="M1579" s="8"/>
      <c r="N1579" s="7">
        <v>10</v>
      </c>
      <c r="O1579" s="7" t="s">
        <v>85</v>
      </c>
      <c r="P1579" s="7">
        <v>7</v>
      </c>
      <c r="Q1579" s="7" t="s">
        <v>3245</v>
      </c>
      <c r="R1579" s="7">
        <v>40000</v>
      </c>
      <c r="S1579" s="7" t="s">
        <v>94</v>
      </c>
      <c r="T1579" s="7" t="s">
        <v>1406</v>
      </c>
      <c r="AE1579" s="7">
        <v>0</v>
      </c>
      <c r="AF1579" s="7">
        <v>0</v>
      </c>
      <c r="AG1579" s="7">
        <v>0</v>
      </c>
      <c r="AH1579" s="7">
        <v>0</v>
      </c>
      <c r="AI1579" s="7">
        <v>1</v>
      </c>
      <c r="AJ1579" s="7">
        <v>0</v>
      </c>
      <c r="AK1579" s="7">
        <v>0</v>
      </c>
      <c r="AL1579" s="7">
        <v>0</v>
      </c>
      <c r="AM1579" s="7">
        <v>0</v>
      </c>
      <c r="AN1579" s="7" t="s">
        <v>91</v>
      </c>
      <c r="AO1579" s="7">
        <v>7</v>
      </c>
      <c r="AP1579" s="7">
        <v>80000</v>
      </c>
      <c r="AQ1579" s="7">
        <v>40000</v>
      </c>
      <c r="AT1579" s="7" t="s">
        <v>206</v>
      </c>
      <c r="AU1579" s="7">
        <v>2228</v>
      </c>
      <c r="AV1579" s="7">
        <v>0</v>
      </c>
      <c r="AW1579" s="7">
        <v>0</v>
      </c>
      <c r="AX1579" s="7">
        <v>0</v>
      </c>
      <c r="AY1579" s="7">
        <v>0</v>
      </c>
    </row>
    <row r="1580" spans="1:51" ht="13.5" customHeight="1" x14ac:dyDescent="0.25">
      <c r="A1580" s="7" t="s">
        <v>3246</v>
      </c>
      <c r="B1580" s="8"/>
      <c r="C1580" s="8"/>
      <c r="D1580" s="7" t="s">
        <v>91</v>
      </c>
      <c r="E1580" s="7" t="s">
        <v>157</v>
      </c>
      <c r="F1580" s="8"/>
      <c r="G1580" s="8"/>
      <c r="H1580" s="8"/>
      <c r="I1580" s="8"/>
      <c r="J1580" s="8"/>
      <c r="K1580" s="8"/>
      <c r="L1580" s="8"/>
      <c r="M1580" s="8"/>
      <c r="N1580" s="7">
        <v>10</v>
      </c>
      <c r="O1580" s="7" t="s">
        <v>85</v>
      </c>
      <c r="P1580" s="7">
        <v>0.5</v>
      </c>
      <c r="Q1580" s="7" t="s">
        <v>457</v>
      </c>
      <c r="R1580" s="7">
        <v>31000</v>
      </c>
      <c r="S1580" s="7" t="s">
        <v>94</v>
      </c>
      <c r="T1580" s="7" t="s">
        <v>1406</v>
      </c>
      <c r="AE1580" s="7">
        <v>0</v>
      </c>
      <c r="AF1580" s="7">
        <v>0</v>
      </c>
      <c r="AG1580" s="7">
        <v>0</v>
      </c>
      <c r="AH1580" s="7">
        <v>0</v>
      </c>
      <c r="AI1580" s="7">
        <v>0</v>
      </c>
      <c r="AJ1580" s="7">
        <v>0</v>
      </c>
      <c r="AK1580" s="7">
        <v>1</v>
      </c>
      <c r="AL1580" s="7">
        <v>0</v>
      </c>
      <c r="AM1580" s="7">
        <v>0</v>
      </c>
      <c r="AN1580" s="7" t="s">
        <v>91</v>
      </c>
      <c r="AO1580" s="7">
        <v>0.5</v>
      </c>
      <c r="AP1580" s="7">
        <v>62000</v>
      </c>
      <c r="AQ1580" s="7">
        <v>31000</v>
      </c>
      <c r="AT1580" s="7" t="s">
        <v>206</v>
      </c>
      <c r="AU1580" s="7">
        <v>2229</v>
      </c>
      <c r="AV1580" s="7">
        <v>0</v>
      </c>
      <c r="AW1580" s="7">
        <v>0</v>
      </c>
      <c r="AX1580" s="7">
        <v>0</v>
      </c>
      <c r="AY1580" s="7">
        <v>0</v>
      </c>
    </row>
    <row r="1581" spans="1:51" ht="13.5" customHeight="1" x14ac:dyDescent="0.25">
      <c r="A1581" s="7" t="s">
        <v>3247</v>
      </c>
      <c r="B1581" s="8"/>
      <c r="C1581" s="8"/>
      <c r="D1581" s="7" t="s">
        <v>83</v>
      </c>
      <c r="E1581" s="7" t="s">
        <v>116</v>
      </c>
      <c r="F1581" s="8"/>
      <c r="G1581" s="8"/>
      <c r="H1581" s="8"/>
      <c r="I1581" s="8"/>
      <c r="J1581" s="8"/>
      <c r="K1581" s="8"/>
      <c r="L1581" s="8"/>
      <c r="M1581" s="8"/>
      <c r="N1581" s="7">
        <v>5</v>
      </c>
      <c r="O1581" s="7" t="s">
        <v>85</v>
      </c>
      <c r="P1581" s="7">
        <v>2</v>
      </c>
      <c r="Q1581" s="7" t="s">
        <v>3248</v>
      </c>
      <c r="R1581" s="7">
        <v>13500</v>
      </c>
      <c r="S1581" s="7" t="s">
        <v>94</v>
      </c>
      <c r="T1581" s="7" t="s">
        <v>1406</v>
      </c>
      <c r="AE1581" s="7">
        <v>0</v>
      </c>
      <c r="AF1581" s="7">
        <v>0</v>
      </c>
      <c r="AG1581" s="7">
        <v>1</v>
      </c>
      <c r="AH1581" s="7">
        <v>0</v>
      </c>
      <c r="AI1581" s="7">
        <v>0</v>
      </c>
      <c r="AJ1581" s="7">
        <v>0</v>
      </c>
      <c r="AK1581" s="7">
        <v>0</v>
      </c>
      <c r="AL1581" s="7">
        <v>0</v>
      </c>
      <c r="AM1581" s="7">
        <v>0</v>
      </c>
      <c r="AN1581" s="7" t="s">
        <v>83</v>
      </c>
      <c r="AO1581" s="7">
        <v>2</v>
      </c>
      <c r="AP1581" s="7">
        <v>27000</v>
      </c>
      <c r="AQ1581" s="7">
        <v>13500</v>
      </c>
      <c r="AT1581" s="7" t="s">
        <v>206</v>
      </c>
      <c r="AU1581" s="7">
        <v>2230</v>
      </c>
      <c r="AV1581" s="7">
        <v>0</v>
      </c>
      <c r="AW1581" s="7">
        <v>0</v>
      </c>
      <c r="AX1581" s="7">
        <v>0</v>
      </c>
      <c r="AY1581" s="7">
        <v>0</v>
      </c>
    </row>
    <row r="1582" spans="1:51" ht="13.5" customHeight="1" x14ac:dyDescent="0.25">
      <c r="A1582" s="7" t="s">
        <v>3249</v>
      </c>
      <c r="B1582" s="8"/>
      <c r="C1582" s="8"/>
      <c r="D1582" s="7" t="s">
        <v>120</v>
      </c>
      <c r="E1582" s="7" t="s">
        <v>126</v>
      </c>
      <c r="F1582" s="8"/>
      <c r="G1582" s="8"/>
      <c r="H1582" s="8"/>
      <c r="I1582" s="8"/>
      <c r="J1582" s="8"/>
      <c r="K1582" s="8"/>
      <c r="L1582" s="8"/>
      <c r="M1582" s="8"/>
      <c r="N1582" s="7">
        <v>13</v>
      </c>
      <c r="O1582" s="7" t="s">
        <v>85</v>
      </c>
      <c r="P1582" s="7">
        <v>2</v>
      </c>
      <c r="Q1582" s="7" t="s">
        <v>2900</v>
      </c>
      <c r="R1582" s="7">
        <v>82000</v>
      </c>
      <c r="S1582" s="7" t="s">
        <v>94</v>
      </c>
      <c r="T1582" s="7" t="s">
        <v>1406</v>
      </c>
      <c r="AE1582" s="7">
        <v>0</v>
      </c>
      <c r="AF1582" s="7">
        <v>0</v>
      </c>
      <c r="AG1582" s="7">
        <v>0</v>
      </c>
      <c r="AH1582" s="7">
        <v>1</v>
      </c>
      <c r="AI1582" s="7">
        <v>0</v>
      </c>
      <c r="AJ1582" s="7">
        <v>0</v>
      </c>
      <c r="AK1582" s="7">
        <v>0</v>
      </c>
      <c r="AL1582" s="7">
        <v>0</v>
      </c>
      <c r="AM1582" s="7">
        <v>0</v>
      </c>
      <c r="AN1582" s="7" t="s">
        <v>120</v>
      </c>
      <c r="AO1582" s="7">
        <v>2</v>
      </c>
      <c r="AP1582" s="7">
        <v>164000</v>
      </c>
      <c r="AQ1582" s="7">
        <v>82000</v>
      </c>
      <c r="AT1582" s="7" t="s">
        <v>206</v>
      </c>
      <c r="AU1582" s="7">
        <v>2231</v>
      </c>
      <c r="AV1582" s="7">
        <v>0</v>
      </c>
      <c r="AW1582" s="7">
        <v>0</v>
      </c>
      <c r="AX1582" s="7">
        <v>0</v>
      </c>
      <c r="AY1582" s="7">
        <v>0</v>
      </c>
    </row>
    <row r="1583" spans="1:51" ht="13.5" customHeight="1" x14ac:dyDescent="0.25">
      <c r="A1583" s="7" t="s">
        <v>3250</v>
      </c>
      <c r="B1583" s="8"/>
      <c r="C1583" s="8"/>
      <c r="D1583" s="7" t="s">
        <v>91</v>
      </c>
      <c r="E1583" s="7" t="s">
        <v>157</v>
      </c>
      <c r="G1583" s="8"/>
      <c r="H1583" s="8"/>
      <c r="I1583" s="8"/>
      <c r="J1583" s="8"/>
      <c r="K1583" s="7" t="s">
        <v>284</v>
      </c>
      <c r="L1583" s="8"/>
      <c r="M1583" s="8"/>
      <c r="N1583" s="7">
        <v>9</v>
      </c>
      <c r="O1583" s="7" t="s">
        <v>85</v>
      </c>
      <c r="P1583" s="7">
        <v>5</v>
      </c>
      <c r="Q1583" s="7" t="s">
        <v>3251</v>
      </c>
      <c r="R1583" s="7">
        <v>30000</v>
      </c>
      <c r="S1583" s="7" t="s">
        <v>94</v>
      </c>
      <c r="T1583" s="7" t="s">
        <v>1406</v>
      </c>
      <c r="AE1583" s="7">
        <v>0</v>
      </c>
      <c r="AF1583" s="7">
        <v>0</v>
      </c>
      <c r="AG1583" s="7">
        <v>0</v>
      </c>
      <c r="AH1583" s="7">
        <v>0</v>
      </c>
      <c r="AI1583" s="7">
        <v>0</v>
      </c>
      <c r="AJ1583" s="7">
        <v>0</v>
      </c>
      <c r="AK1583" s="7">
        <v>1</v>
      </c>
      <c r="AL1583" s="7">
        <v>0</v>
      </c>
      <c r="AM1583" s="7">
        <v>0</v>
      </c>
      <c r="AN1583" s="7" t="s">
        <v>91</v>
      </c>
      <c r="AO1583" s="7">
        <v>5</v>
      </c>
      <c r="AP1583" s="7">
        <v>60000</v>
      </c>
      <c r="AQ1583" s="7">
        <v>30000</v>
      </c>
      <c r="AT1583" s="7" t="s">
        <v>206</v>
      </c>
      <c r="AU1583" s="7">
        <v>2232</v>
      </c>
      <c r="AV1583" s="7">
        <v>0</v>
      </c>
      <c r="AW1583" s="7">
        <v>0</v>
      </c>
      <c r="AX1583" s="7">
        <v>0</v>
      </c>
      <c r="AY1583" s="7">
        <v>0</v>
      </c>
    </row>
    <row r="1584" spans="1:51" ht="13.5" customHeight="1" x14ac:dyDescent="0.25">
      <c r="A1584" s="7" t="s">
        <v>3252</v>
      </c>
      <c r="B1584" s="8"/>
      <c r="C1584" s="8"/>
      <c r="D1584" s="7" t="s">
        <v>91</v>
      </c>
      <c r="E1584" s="7" t="s">
        <v>92</v>
      </c>
      <c r="F1584" s="8"/>
      <c r="G1584" s="8"/>
      <c r="H1584" s="8"/>
      <c r="I1584" s="8"/>
      <c r="J1584" s="8"/>
      <c r="K1584" s="8"/>
      <c r="L1584" s="8"/>
      <c r="M1584" s="8"/>
      <c r="N1584" s="7">
        <v>9</v>
      </c>
      <c r="O1584" s="7" t="s">
        <v>85</v>
      </c>
      <c r="P1584" s="7">
        <v>2</v>
      </c>
      <c r="Q1584" s="7" t="s">
        <v>3253</v>
      </c>
      <c r="R1584" s="7">
        <v>4500</v>
      </c>
      <c r="S1584" s="7" t="s">
        <v>94</v>
      </c>
      <c r="T1584" s="7" t="s">
        <v>1406</v>
      </c>
      <c r="AE1584" s="7">
        <v>0</v>
      </c>
      <c r="AF1584" s="7">
        <v>0</v>
      </c>
      <c r="AG1584" s="7">
        <v>0</v>
      </c>
      <c r="AH1584" s="7">
        <v>0</v>
      </c>
      <c r="AI1584" s="7">
        <v>0</v>
      </c>
      <c r="AJ1584" s="7">
        <v>0</v>
      </c>
      <c r="AK1584" s="7">
        <v>0</v>
      </c>
      <c r="AL1584" s="7">
        <v>0</v>
      </c>
      <c r="AM1584" s="7">
        <v>1</v>
      </c>
      <c r="AN1584" s="7" t="s">
        <v>91</v>
      </c>
      <c r="AO1584" s="7">
        <v>2</v>
      </c>
      <c r="AP1584" s="7">
        <v>9000</v>
      </c>
      <c r="AQ1584" s="7">
        <v>4500</v>
      </c>
      <c r="AT1584" s="7" t="s">
        <v>206</v>
      </c>
      <c r="AU1584" s="7">
        <v>2233</v>
      </c>
      <c r="AV1584" s="7">
        <v>0</v>
      </c>
      <c r="AW1584" s="7">
        <v>0</v>
      </c>
      <c r="AX1584" s="7">
        <v>0</v>
      </c>
      <c r="AY1584" s="7">
        <v>0</v>
      </c>
    </row>
    <row r="1585" spans="1:51" ht="13.5" customHeight="1" x14ac:dyDescent="0.25">
      <c r="A1585" s="7" t="s">
        <v>3254</v>
      </c>
      <c r="B1585" s="8"/>
      <c r="C1585" s="8"/>
      <c r="D1585" s="7" t="s">
        <v>91</v>
      </c>
      <c r="E1585" s="7" t="s">
        <v>214</v>
      </c>
      <c r="F1585" s="8"/>
      <c r="G1585" s="8"/>
      <c r="H1585" s="8"/>
      <c r="I1585" s="8"/>
      <c r="J1585" s="8"/>
      <c r="K1585" s="8"/>
      <c r="L1585" s="8"/>
      <c r="M1585" s="8"/>
      <c r="N1585" s="7">
        <v>6</v>
      </c>
      <c r="O1585" s="7" t="s">
        <v>85</v>
      </c>
      <c r="P1585" s="7">
        <v>0.5</v>
      </c>
      <c r="Q1585" s="7" t="s">
        <v>3255</v>
      </c>
      <c r="R1585" s="7">
        <v>4050</v>
      </c>
      <c r="S1585" s="7" t="s">
        <v>94</v>
      </c>
      <c r="T1585" s="7" t="s">
        <v>1406</v>
      </c>
      <c r="AE1585" s="7">
        <v>0</v>
      </c>
      <c r="AF1585" s="7">
        <v>0</v>
      </c>
      <c r="AG1585" s="7">
        <v>0</v>
      </c>
      <c r="AH1585" s="7">
        <v>0</v>
      </c>
      <c r="AI1585" s="7">
        <v>0</v>
      </c>
      <c r="AJ1585" s="7">
        <v>0</v>
      </c>
      <c r="AK1585" s="7">
        <v>0</v>
      </c>
      <c r="AL1585" s="7">
        <v>0</v>
      </c>
      <c r="AM1585" s="7">
        <v>0</v>
      </c>
      <c r="AN1585" s="7" t="s">
        <v>91</v>
      </c>
      <c r="AO1585" s="7">
        <v>0.5</v>
      </c>
      <c r="AP1585" s="7">
        <v>8100</v>
      </c>
      <c r="AQ1585" s="7">
        <v>4050</v>
      </c>
      <c r="AT1585" s="7" t="s">
        <v>206</v>
      </c>
      <c r="AU1585" s="7">
        <v>2234</v>
      </c>
      <c r="AV1585" s="7">
        <v>0</v>
      </c>
      <c r="AW1585" s="7">
        <v>0</v>
      </c>
      <c r="AX1585" s="7">
        <v>1</v>
      </c>
      <c r="AY1585" s="7">
        <v>0</v>
      </c>
    </row>
    <row r="1586" spans="1:51" ht="13.5" customHeight="1" x14ac:dyDescent="0.25">
      <c r="A1586" s="7" t="s">
        <v>3256</v>
      </c>
      <c r="B1586" s="8"/>
      <c r="C1586" s="8"/>
      <c r="D1586" s="7" t="s">
        <v>83</v>
      </c>
      <c r="E1586" s="7" t="s">
        <v>92</v>
      </c>
      <c r="F1586" s="8"/>
      <c r="G1586" s="8"/>
      <c r="H1586" s="8"/>
      <c r="I1586" s="8"/>
      <c r="J1586" s="8"/>
      <c r="K1586" s="8"/>
      <c r="L1586" s="8"/>
      <c r="M1586" s="8"/>
      <c r="N1586" s="7">
        <v>5</v>
      </c>
      <c r="O1586" s="7" t="s">
        <v>85</v>
      </c>
      <c r="P1586" s="7" t="s">
        <v>107</v>
      </c>
      <c r="Q1586" s="7" t="s">
        <v>3257</v>
      </c>
      <c r="R1586" s="7">
        <v>400</v>
      </c>
      <c r="S1586" s="7" t="s">
        <v>94</v>
      </c>
      <c r="T1586" s="7" t="s">
        <v>1406</v>
      </c>
      <c r="AE1586" s="7">
        <v>0</v>
      </c>
      <c r="AF1586" s="7">
        <v>0</v>
      </c>
      <c r="AG1586" s="7">
        <v>0</v>
      </c>
      <c r="AH1586" s="7">
        <v>0</v>
      </c>
      <c r="AI1586" s="7">
        <v>0</v>
      </c>
      <c r="AJ1586" s="7">
        <v>0</v>
      </c>
      <c r="AK1586" s="7">
        <v>0</v>
      </c>
      <c r="AL1586" s="7">
        <v>0</v>
      </c>
      <c r="AM1586" s="7">
        <v>1</v>
      </c>
      <c r="AN1586" s="7" t="s">
        <v>83</v>
      </c>
      <c r="AO1586" s="7">
        <v>0</v>
      </c>
      <c r="AP1586" s="7">
        <v>800</v>
      </c>
      <c r="AQ1586" s="7">
        <v>400</v>
      </c>
      <c r="AT1586" s="7" t="s">
        <v>206</v>
      </c>
      <c r="AU1586" s="7">
        <v>2235</v>
      </c>
      <c r="AV1586" s="7">
        <v>0</v>
      </c>
      <c r="AW1586" s="7">
        <v>0</v>
      </c>
      <c r="AX1586" s="7">
        <v>0</v>
      </c>
      <c r="AY1586" s="7">
        <v>0</v>
      </c>
    </row>
    <row r="1587" spans="1:51" ht="13.5" customHeight="1" x14ac:dyDescent="0.25">
      <c r="A1587" s="7" t="s">
        <v>3258</v>
      </c>
      <c r="B1587" s="8"/>
      <c r="C1587" s="8"/>
      <c r="D1587" s="7" t="s">
        <v>83</v>
      </c>
      <c r="E1587" s="7" t="s">
        <v>84</v>
      </c>
      <c r="F1587" s="8"/>
      <c r="G1587" s="8"/>
      <c r="H1587" s="8"/>
      <c r="I1587" s="8"/>
      <c r="J1587" s="8"/>
      <c r="K1587" s="8"/>
      <c r="L1587" s="8"/>
      <c r="M1587" s="8"/>
      <c r="N1587" s="7">
        <v>4</v>
      </c>
      <c r="O1587" s="7" t="s">
        <v>85</v>
      </c>
      <c r="P1587" s="7">
        <v>5</v>
      </c>
      <c r="Q1587" s="7" t="s">
        <v>2749</v>
      </c>
      <c r="R1587" s="7">
        <v>5000</v>
      </c>
      <c r="S1587" s="7" t="s">
        <v>94</v>
      </c>
      <c r="T1587" s="7" t="s">
        <v>1406</v>
      </c>
      <c r="AE1587" s="7">
        <v>0</v>
      </c>
      <c r="AF1587" s="7">
        <v>0</v>
      </c>
      <c r="AG1587" s="7">
        <v>0</v>
      </c>
      <c r="AH1587" s="7">
        <v>0</v>
      </c>
      <c r="AI1587" s="7">
        <v>0</v>
      </c>
      <c r="AJ1587" s="7">
        <v>0</v>
      </c>
      <c r="AK1587" s="7">
        <v>0</v>
      </c>
      <c r="AL1587" s="7">
        <v>1</v>
      </c>
      <c r="AM1587" s="7">
        <v>0</v>
      </c>
      <c r="AN1587" s="7" t="s">
        <v>83</v>
      </c>
      <c r="AO1587" s="7">
        <v>5</v>
      </c>
      <c r="AP1587" s="7">
        <v>10000</v>
      </c>
      <c r="AQ1587" s="7">
        <v>5000</v>
      </c>
      <c r="AT1587" s="7" t="s">
        <v>206</v>
      </c>
      <c r="AU1587" s="7">
        <v>2236</v>
      </c>
      <c r="AV1587" s="7">
        <v>0</v>
      </c>
      <c r="AW1587" s="7">
        <v>0</v>
      </c>
      <c r="AX1587" s="7">
        <v>0</v>
      </c>
      <c r="AY1587" s="7">
        <v>0</v>
      </c>
    </row>
    <row r="1588" spans="1:51" ht="13.5" customHeight="1" x14ac:dyDescent="0.25">
      <c r="A1588" s="7" t="s">
        <v>3259</v>
      </c>
      <c r="B1588" s="8"/>
      <c r="C1588" s="8"/>
      <c r="D1588" s="7" t="s">
        <v>91</v>
      </c>
      <c r="E1588" s="7" t="s">
        <v>99</v>
      </c>
      <c r="F1588" s="8"/>
      <c r="G1588" s="8"/>
      <c r="H1588" s="8"/>
      <c r="I1588" s="8"/>
      <c r="J1588" s="8"/>
      <c r="K1588" s="8"/>
      <c r="L1588" s="8"/>
      <c r="M1588" s="8"/>
      <c r="N1588" s="7">
        <v>11</v>
      </c>
      <c r="O1588" s="7" t="s">
        <v>85</v>
      </c>
      <c r="P1588" s="7">
        <v>0.5</v>
      </c>
      <c r="Q1588" s="7" t="s">
        <v>3260</v>
      </c>
      <c r="R1588" s="7">
        <v>500</v>
      </c>
      <c r="S1588" s="7" t="s">
        <v>94</v>
      </c>
      <c r="T1588" s="7" t="s">
        <v>1406</v>
      </c>
      <c r="AE1588" s="7">
        <v>0</v>
      </c>
      <c r="AF1588" s="7">
        <v>0</v>
      </c>
      <c r="AG1588" s="7">
        <v>0</v>
      </c>
      <c r="AH1588" s="7">
        <v>0</v>
      </c>
      <c r="AI1588" s="7">
        <v>1</v>
      </c>
      <c r="AJ1588" s="7">
        <v>0</v>
      </c>
      <c r="AK1588" s="7">
        <v>0</v>
      </c>
      <c r="AL1588" s="7">
        <v>0</v>
      </c>
      <c r="AM1588" s="7">
        <v>0</v>
      </c>
      <c r="AN1588" s="7" t="s">
        <v>91</v>
      </c>
      <c r="AO1588" s="7">
        <v>0.5</v>
      </c>
      <c r="AP1588" s="7">
        <v>1000</v>
      </c>
      <c r="AQ1588" s="7">
        <v>500</v>
      </c>
      <c r="AT1588" s="7" t="s">
        <v>206</v>
      </c>
      <c r="AU1588" s="7">
        <v>2237</v>
      </c>
      <c r="AV1588" s="7">
        <v>0</v>
      </c>
      <c r="AW1588" s="7">
        <v>0</v>
      </c>
      <c r="AX1588" s="7">
        <v>0</v>
      </c>
      <c r="AY1588" s="7">
        <v>0</v>
      </c>
    </row>
    <row r="1589" spans="1:51" ht="13.5" customHeight="1" x14ac:dyDescent="0.25">
      <c r="A1589" s="7" t="s">
        <v>3261</v>
      </c>
      <c r="B1589" s="8"/>
      <c r="C1589" s="8"/>
      <c r="D1589" s="7" t="s">
        <v>83</v>
      </c>
      <c r="E1589" s="7" t="s">
        <v>99</v>
      </c>
      <c r="F1589" s="8"/>
      <c r="G1589" s="8"/>
      <c r="H1589" s="8"/>
      <c r="I1589" s="8"/>
      <c r="J1589" s="8"/>
      <c r="K1589" s="8"/>
      <c r="L1589" s="8"/>
      <c r="M1589" s="8"/>
      <c r="N1589" s="7">
        <v>5</v>
      </c>
      <c r="O1589" s="7" t="s">
        <v>85</v>
      </c>
      <c r="P1589" s="7">
        <v>1</v>
      </c>
      <c r="Q1589" s="7" t="s">
        <v>1168</v>
      </c>
      <c r="R1589" s="7">
        <v>3200</v>
      </c>
      <c r="S1589" s="7" t="s">
        <v>94</v>
      </c>
      <c r="T1589" s="7" t="s">
        <v>1406</v>
      </c>
      <c r="AE1589" s="7">
        <v>0</v>
      </c>
      <c r="AF1589" s="7">
        <v>0</v>
      </c>
      <c r="AG1589" s="7">
        <v>0</v>
      </c>
      <c r="AH1589" s="7">
        <v>0</v>
      </c>
      <c r="AI1589" s="7">
        <v>1</v>
      </c>
      <c r="AJ1589" s="7">
        <v>0</v>
      </c>
      <c r="AK1589" s="7">
        <v>0</v>
      </c>
      <c r="AL1589" s="7">
        <v>0</v>
      </c>
      <c r="AM1589" s="7">
        <v>0</v>
      </c>
      <c r="AN1589" s="7" t="s">
        <v>83</v>
      </c>
      <c r="AO1589" s="7">
        <v>1</v>
      </c>
      <c r="AP1589" s="7">
        <v>6400</v>
      </c>
      <c r="AQ1589" s="7">
        <v>3200</v>
      </c>
      <c r="AT1589" s="7" t="s">
        <v>206</v>
      </c>
      <c r="AU1589" s="7">
        <v>2238</v>
      </c>
      <c r="AV1589" s="7">
        <v>0</v>
      </c>
      <c r="AW1589" s="7">
        <v>0</v>
      </c>
      <c r="AX1589" s="7">
        <v>0</v>
      </c>
      <c r="AY1589" s="7">
        <v>0</v>
      </c>
    </row>
    <row r="1590" spans="1:51" ht="13.5" customHeight="1" x14ac:dyDescent="0.25">
      <c r="A1590" s="7" t="s">
        <v>3262</v>
      </c>
      <c r="B1590" s="8"/>
      <c r="C1590" s="8"/>
      <c r="D1590" s="7" t="s">
        <v>91</v>
      </c>
      <c r="E1590" s="7" t="s">
        <v>129</v>
      </c>
      <c r="F1590" s="8"/>
      <c r="G1590" s="8"/>
      <c r="H1590" s="8"/>
      <c r="I1590" s="8"/>
      <c r="J1590" s="8"/>
      <c r="K1590" s="8"/>
      <c r="L1590" s="8"/>
      <c r="M1590" s="8"/>
      <c r="N1590" s="7">
        <v>10</v>
      </c>
      <c r="O1590" s="7" t="s">
        <v>85</v>
      </c>
      <c r="P1590" s="7">
        <v>2</v>
      </c>
      <c r="Q1590" s="7" t="s">
        <v>3263</v>
      </c>
      <c r="R1590" s="7">
        <v>12000</v>
      </c>
      <c r="S1590" s="7" t="s">
        <v>94</v>
      </c>
      <c r="T1590" s="7" t="s">
        <v>1406</v>
      </c>
      <c r="AE1590" s="7">
        <v>0</v>
      </c>
      <c r="AF1590" s="7">
        <v>0</v>
      </c>
      <c r="AG1590" s="7">
        <v>0</v>
      </c>
      <c r="AH1590" s="7">
        <v>0</v>
      </c>
      <c r="AI1590" s="7">
        <v>0</v>
      </c>
      <c r="AJ1590" s="7">
        <v>1</v>
      </c>
      <c r="AK1590" s="7">
        <v>0</v>
      </c>
      <c r="AL1590" s="7">
        <v>0</v>
      </c>
      <c r="AM1590" s="7">
        <v>0</v>
      </c>
      <c r="AN1590" s="7" t="s">
        <v>91</v>
      </c>
      <c r="AO1590" s="7">
        <v>2</v>
      </c>
      <c r="AP1590" s="7">
        <v>24000</v>
      </c>
      <c r="AQ1590" s="7">
        <v>12000</v>
      </c>
      <c r="AT1590" s="7" t="s">
        <v>206</v>
      </c>
      <c r="AU1590" s="7">
        <v>2239</v>
      </c>
      <c r="AV1590" s="7">
        <v>0</v>
      </c>
      <c r="AW1590" s="7">
        <v>0</v>
      </c>
      <c r="AX1590" s="7">
        <v>0</v>
      </c>
      <c r="AY1590" s="7">
        <v>0</v>
      </c>
    </row>
    <row r="1591" spans="1:51" ht="13.5" customHeight="1" x14ac:dyDescent="0.25">
      <c r="A1591" s="7" t="s">
        <v>3264</v>
      </c>
      <c r="B1591" s="8"/>
      <c r="C1591" s="8"/>
      <c r="D1591" s="7" t="s">
        <v>83</v>
      </c>
      <c r="E1591" s="7" t="s">
        <v>92</v>
      </c>
      <c r="F1591" s="8"/>
      <c r="G1591" s="8"/>
      <c r="H1591" s="8"/>
      <c r="I1591" s="8"/>
      <c r="J1591" s="8"/>
      <c r="K1591" s="8"/>
      <c r="L1591" s="8"/>
      <c r="M1591" s="8"/>
      <c r="N1591" s="7">
        <v>1</v>
      </c>
      <c r="O1591" s="7" t="s">
        <v>85</v>
      </c>
      <c r="P1591" s="7">
        <v>5</v>
      </c>
      <c r="Q1591" s="7" t="s">
        <v>3265</v>
      </c>
      <c r="R1591" s="7">
        <v>5000</v>
      </c>
      <c r="S1591" s="7" t="s">
        <v>94</v>
      </c>
      <c r="T1591" s="7" t="s">
        <v>1406</v>
      </c>
      <c r="AE1591" s="7">
        <v>0</v>
      </c>
      <c r="AF1591" s="7">
        <v>0</v>
      </c>
      <c r="AG1591" s="7">
        <v>0</v>
      </c>
      <c r="AH1591" s="7">
        <v>0</v>
      </c>
      <c r="AI1591" s="7">
        <v>0</v>
      </c>
      <c r="AJ1591" s="7">
        <v>0</v>
      </c>
      <c r="AK1591" s="7">
        <v>0</v>
      </c>
      <c r="AL1591" s="7">
        <v>0</v>
      </c>
      <c r="AM1591" s="7">
        <v>1</v>
      </c>
      <c r="AN1591" s="7" t="s">
        <v>83</v>
      </c>
      <c r="AO1591" s="7">
        <v>5</v>
      </c>
      <c r="AP1591" s="7">
        <v>10000</v>
      </c>
      <c r="AQ1591" s="7">
        <v>5000</v>
      </c>
      <c r="AT1591" s="7" t="s">
        <v>206</v>
      </c>
      <c r="AU1591" s="7">
        <v>2240</v>
      </c>
      <c r="AV1591" s="7">
        <v>0</v>
      </c>
      <c r="AW1591" s="7">
        <v>0</v>
      </c>
      <c r="AX1591" s="7">
        <v>0</v>
      </c>
      <c r="AY1591" s="7">
        <v>0</v>
      </c>
    </row>
    <row r="1592" spans="1:51" ht="13.5" customHeight="1" x14ac:dyDescent="0.25">
      <c r="A1592" s="7" t="s">
        <v>3266</v>
      </c>
      <c r="B1592" s="8"/>
      <c r="C1592" s="8"/>
      <c r="D1592" s="7" t="s">
        <v>83</v>
      </c>
      <c r="E1592" s="7" t="s">
        <v>92</v>
      </c>
      <c r="F1592" s="8"/>
      <c r="G1592" s="8"/>
      <c r="H1592" s="8"/>
      <c r="I1592" s="8"/>
      <c r="J1592" s="8"/>
      <c r="K1592" s="8"/>
      <c r="L1592" s="8"/>
      <c r="M1592" s="8"/>
      <c r="N1592" s="7">
        <v>5</v>
      </c>
      <c r="O1592" s="7" t="s">
        <v>85</v>
      </c>
      <c r="P1592" s="7">
        <v>5</v>
      </c>
      <c r="Q1592" s="7" t="s">
        <v>2486</v>
      </c>
      <c r="R1592" s="7">
        <v>22500</v>
      </c>
      <c r="S1592" s="7" t="s">
        <v>94</v>
      </c>
      <c r="T1592" s="7" t="s">
        <v>1406</v>
      </c>
      <c r="AE1592" s="7">
        <v>0</v>
      </c>
      <c r="AF1592" s="7">
        <v>0</v>
      </c>
      <c r="AG1592" s="7">
        <v>0</v>
      </c>
      <c r="AH1592" s="7">
        <v>0</v>
      </c>
      <c r="AI1592" s="7">
        <v>0</v>
      </c>
      <c r="AJ1592" s="7">
        <v>0</v>
      </c>
      <c r="AK1592" s="7">
        <v>0</v>
      </c>
      <c r="AL1592" s="7">
        <v>0</v>
      </c>
      <c r="AM1592" s="7">
        <v>1</v>
      </c>
      <c r="AN1592" s="7" t="s">
        <v>83</v>
      </c>
      <c r="AO1592" s="7">
        <v>5</v>
      </c>
      <c r="AP1592" s="7">
        <v>45000</v>
      </c>
      <c r="AQ1592" s="7">
        <v>22500</v>
      </c>
      <c r="AT1592" s="7" t="s">
        <v>206</v>
      </c>
      <c r="AU1592" s="7">
        <v>2241</v>
      </c>
      <c r="AV1592" s="7">
        <v>0</v>
      </c>
      <c r="AW1592" s="7">
        <v>0</v>
      </c>
      <c r="AX1592" s="7">
        <v>0</v>
      </c>
      <c r="AY1592" s="7">
        <v>0</v>
      </c>
    </row>
    <row r="1593" spans="1:51" ht="13.5" customHeight="1" x14ac:dyDescent="0.25">
      <c r="A1593" s="7" t="s">
        <v>3267</v>
      </c>
      <c r="B1593" s="8"/>
      <c r="C1593" s="8"/>
      <c r="D1593" s="7" t="s">
        <v>91</v>
      </c>
      <c r="E1593" s="7" t="s">
        <v>84</v>
      </c>
      <c r="F1593" s="8"/>
      <c r="G1593" s="8"/>
      <c r="H1593" s="8"/>
      <c r="I1593" s="8"/>
      <c r="J1593" s="8"/>
      <c r="K1593" s="8"/>
      <c r="L1593" s="8"/>
      <c r="M1593" s="8"/>
      <c r="N1593" s="7">
        <v>7</v>
      </c>
      <c r="O1593" s="7" t="s">
        <v>85</v>
      </c>
      <c r="P1593" s="7">
        <v>10</v>
      </c>
      <c r="Q1593" s="7" t="s">
        <v>634</v>
      </c>
      <c r="R1593" s="7">
        <v>15000</v>
      </c>
      <c r="S1593" s="7" t="s">
        <v>94</v>
      </c>
      <c r="T1593" s="7" t="s">
        <v>1406</v>
      </c>
      <c r="AE1593" s="7">
        <v>0</v>
      </c>
      <c r="AF1593" s="7">
        <v>0</v>
      </c>
      <c r="AG1593" s="7">
        <v>0</v>
      </c>
      <c r="AH1593" s="7">
        <v>0</v>
      </c>
      <c r="AI1593" s="7">
        <v>0</v>
      </c>
      <c r="AJ1593" s="7">
        <v>0</v>
      </c>
      <c r="AK1593" s="7">
        <v>0</v>
      </c>
      <c r="AL1593" s="7">
        <v>1</v>
      </c>
      <c r="AM1593" s="7">
        <v>0</v>
      </c>
      <c r="AN1593" s="7" t="s">
        <v>91</v>
      </c>
      <c r="AO1593" s="7">
        <v>10</v>
      </c>
      <c r="AP1593" s="7">
        <v>30000</v>
      </c>
      <c r="AQ1593" s="7">
        <v>15000</v>
      </c>
      <c r="AT1593" s="7" t="s">
        <v>206</v>
      </c>
      <c r="AU1593" s="7">
        <v>2242</v>
      </c>
      <c r="AV1593" s="7">
        <v>0</v>
      </c>
      <c r="AW1593" s="7">
        <v>0</v>
      </c>
      <c r="AX1593" s="7">
        <v>0</v>
      </c>
      <c r="AY1593" s="7">
        <v>0</v>
      </c>
    </row>
    <row r="1594" spans="1:51" ht="13.5" customHeight="1" x14ac:dyDescent="0.25">
      <c r="A1594" s="7" t="s">
        <v>3268</v>
      </c>
      <c r="B1594" s="8"/>
      <c r="C1594" s="8"/>
      <c r="D1594" s="7" t="s">
        <v>83</v>
      </c>
      <c r="E1594" s="7" t="s">
        <v>126</v>
      </c>
      <c r="F1594" s="8"/>
      <c r="G1594" s="8"/>
      <c r="H1594" s="8"/>
      <c r="I1594" s="8"/>
      <c r="J1594" s="8"/>
      <c r="K1594" s="8"/>
      <c r="L1594" s="8"/>
      <c r="M1594" s="8"/>
      <c r="N1594" s="7">
        <v>3</v>
      </c>
      <c r="O1594" s="7" t="s">
        <v>85</v>
      </c>
      <c r="P1594" s="7">
        <v>1</v>
      </c>
      <c r="Q1594" s="7" t="s">
        <v>3269</v>
      </c>
      <c r="R1594" s="7">
        <v>1000</v>
      </c>
      <c r="S1594" s="7" t="s">
        <v>94</v>
      </c>
      <c r="T1594" s="7" t="s">
        <v>1406</v>
      </c>
      <c r="AE1594" s="7">
        <v>0</v>
      </c>
      <c r="AF1594" s="7">
        <v>0</v>
      </c>
      <c r="AG1594" s="7">
        <v>0</v>
      </c>
      <c r="AH1594" s="7">
        <v>1</v>
      </c>
      <c r="AI1594" s="7">
        <v>0</v>
      </c>
      <c r="AJ1594" s="7">
        <v>0</v>
      </c>
      <c r="AK1594" s="7">
        <v>0</v>
      </c>
      <c r="AL1594" s="7">
        <v>0</v>
      </c>
      <c r="AM1594" s="7">
        <v>0</v>
      </c>
      <c r="AN1594" s="7" t="s">
        <v>83</v>
      </c>
      <c r="AO1594" s="7">
        <v>1</v>
      </c>
      <c r="AP1594" s="7">
        <v>2000</v>
      </c>
      <c r="AQ1594" s="7">
        <v>1000</v>
      </c>
      <c r="AT1594" s="7" t="s">
        <v>206</v>
      </c>
      <c r="AU1594" s="7">
        <v>2243</v>
      </c>
      <c r="AV1594" s="7">
        <v>0</v>
      </c>
      <c r="AW1594" s="7">
        <v>0</v>
      </c>
      <c r="AX1594" s="7">
        <v>0</v>
      </c>
      <c r="AY1594" s="7">
        <v>0</v>
      </c>
    </row>
    <row r="1595" spans="1:51" ht="13.5" customHeight="1" x14ac:dyDescent="0.25">
      <c r="A1595" s="7" t="s">
        <v>3270</v>
      </c>
      <c r="B1595" s="8"/>
      <c r="C1595" s="8"/>
      <c r="D1595" s="7" t="s">
        <v>91</v>
      </c>
      <c r="E1595" s="7" t="s">
        <v>92</v>
      </c>
      <c r="F1595" s="8"/>
      <c r="G1595" s="8"/>
      <c r="H1595" s="8"/>
      <c r="I1595" s="8"/>
      <c r="J1595" s="8"/>
      <c r="K1595" s="8"/>
      <c r="L1595" s="8"/>
      <c r="M1595" s="8"/>
      <c r="N1595" s="7">
        <v>10</v>
      </c>
      <c r="O1595" s="7" t="s">
        <v>85</v>
      </c>
      <c r="P1595" s="7" t="s">
        <v>107</v>
      </c>
      <c r="Q1595" s="7" t="s">
        <v>3271</v>
      </c>
      <c r="R1595" s="7">
        <v>800</v>
      </c>
      <c r="S1595" s="7" t="s">
        <v>94</v>
      </c>
      <c r="T1595" s="7" t="s">
        <v>1406</v>
      </c>
      <c r="AE1595" s="7">
        <v>0</v>
      </c>
      <c r="AF1595" s="7">
        <v>0</v>
      </c>
      <c r="AG1595" s="7">
        <v>0</v>
      </c>
      <c r="AH1595" s="7">
        <v>0</v>
      </c>
      <c r="AI1595" s="7">
        <v>0</v>
      </c>
      <c r="AJ1595" s="7">
        <v>0</v>
      </c>
      <c r="AK1595" s="7">
        <v>0</v>
      </c>
      <c r="AL1595" s="7">
        <v>0</v>
      </c>
      <c r="AM1595" s="7">
        <v>1</v>
      </c>
      <c r="AN1595" s="7" t="s">
        <v>91</v>
      </c>
      <c r="AO1595" s="7">
        <v>0</v>
      </c>
      <c r="AP1595" s="7">
        <v>1600</v>
      </c>
      <c r="AQ1595" s="7">
        <v>800</v>
      </c>
      <c r="AT1595" s="7" t="s">
        <v>206</v>
      </c>
      <c r="AU1595" s="7">
        <v>2244</v>
      </c>
      <c r="AV1595" s="7">
        <v>0</v>
      </c>
      <c r="AW1595" s="7">
        <v>0</v>
      </c>
      <c r="AX1595" s="7">
        <v>0</v>
      </c>
      <c r="AY1595" s="7">
        <v>0</v>
      </c>
    </row>
    <row r="1596" spans="1:51" ht="13.5" customHeight="1" x14ac:dyDescent="0.25">
      <c r="A1596" s="7" t="s">
        <v>3272</v>
      </c>
      <c r="B1596" s="8"/>
      <c r="C1596" s="8"/>
      <c r="D1596" s="7" t="s">
        <v>83</v>
      </c>
      <c r="E1596" s="7" t="s">
        <v>126</v>
      </c>
      <c r="F1596" s="8"/>
      <c r="G1596" s="8"/>
      <c r="H1596" s="8"/>
      <c r="I1596" s="8"/>
      <c r="J1596" s="8"/>
      <c r="K1596" s="8"/>
      <c r="L1596" s="8"/>
      <c r="M1596" s="8"/>
      <c r="N1596" s="7">
        <v>5</v>
      </c>
      <c r="O1596" s="7" t="s">
        <v>85</v>
      </c>
      <c r="P1596" s="7" t="s">
        <v>107</v>
      </c>
      <c r="Q1596" s="7" t="s">
        <v>1211</v>
      </c>
      <c r="R1596" s="7">
        <v>900</v>
      </c>
      <c r="S1596" s="7" t="s">
        <v>94</v>
      </c>
      <c r="T1596" s="7" t="s">
        <v>1406</v>
      </c>
      <c r="AE1596" s="7">
        <v>0</v>
      </c>
      <c r="AF1596" s="7">
        <v>0</v>
      </c>
      <c r="AG1596" s="7">
        <v>0</v>
      </c>
      <c r="AH1596" s="7">
        <v>1</v>
      </c>
      <c r="AI1596" s="7">
        <v>0</v>
      </c>
      <c r="AJ1596" s="7">
        <v>0</v>
      </c>
      <c r="AK1596" s="7">
        <v>0</v>
      </c>
      <c r="AL1596" s="7">
        <v>0</v>
      </c>
      <c r="AM1596" s="7">
        <v>0</v>
      </c>
      <c r="AN1596" s="7" t="s">
        <v>83</v>
      </c>
      <c r="AO1596" s="7">
        <v>0</v>
      </c>
      <c r="AP1596" s="7">
        <v>1800</v>
      </c>
      <c r="AQ1596" s="7">
        <v>900</v>
      </c>
      <c r="AT1596" s="7" t="s">
        <v>206</v>
      </c>
      <c r="AU1596" s="7">
        <v>2245</v>
      </c>
      <c r="AV1596" s="7">
        <v>0</v>
      </c>
      <c r="AW1596" s="7">
        <v>0</v>
      </c>
      <c r="AX1596" s="7">
        <v>0</v>
      </c>
      <c r="AY1596" s="7">
        <v>0</v>
      </c>
    </row>
    <row r="1597" spans="1:51" ht="13.5" customHeight="1" x14ac:dyDescent="0.25">
      <c r="A1597" s="7" t="s">
        <v>3273</v>
      </c>
      <c r="B1597" s="8"/>
      <c r="C1597" s="8"/>
      <c r="D1597" s="7" t="s">
        <v>83</v>
      </c>
      <c r="E1597" s="7" t="s">
        <v>157</v>
      </c>
      <c r="F1597" s="8"/>
      <c r="G1597" s="8"/>
      <c r="H1597" s="8"/>
      <c r="I1597" s="8"/>
      <c r="J1597" s="8"/>
      <c r="K1597" s="8"/>
      <c r="L1597" s="8"/>
      <c r="M1597" s="8"/>
      <c r="N1597" s="7">
        <v>3</v>
      </c>
      <c r="O1597" s="7" t="s">
        <v>85</v>
      </c>
      <c r="P1597" s="7" t="s">
        <v>107</v>
      </c>
      <c r="Q1597" s="7" t="s">
        <v>1226</v>
      </c>
      <c r="R1597" s="7">
        <v>300</v>
      </c>
      <c r="S1597" s="7" t="s">
        <v>94</v>
      </c>
      <c r="T1597" s="7" t="s">
        <v>1406</v>
      </c>
      <c r="AE1597" s="7">
        <v>0</v>
      </c>
      <c r="AF1597" s="7">
        <v>0</v>
      </c>
      <c r="AG1597" s="7">
        <v>0</v>
      </c>
      <c r="AH1597" s="7">
        <v>0</v>
      </c>
      <c r="AI1597" s="7">
        <v>0</v>
      </c>
      <c r="AJ1597" s="7">
        <v>0</v>
      </c>
      <c r="AK1597" s="7">
        <v>1</v>
      </c>
      <c r="AL1597" s="7">
        <v>0</v>
      </c>
      <c r="AM1597" s="7">
        <v>0</v>
      </c>
      <c r="AN1597" s="7" t="s">
        <v>83</v>
      </c>
      <c r="AO1597" s="7">
        <v>0</v>
      </c>
      <c r="AP1597" s="7">
        <v>600</v>
      </c>
      <c r="AQ1597" s="7">
        <v>300</v>
      </c>
      <c r="AT1597" s="7" t="s">
        <v>206</v>
      </c>
      <c r="AU1597" s="7">
        <v>2246</v>
      </c>
      <c r="AV1597" s="7">
        <v>0</v>
      </c>
      <c r="AW1597" s="7">
        <v>0</v>
      </c>
      <c r="AX1597" s="7">
        <v>0</v>
      </c>
      <c r="AY1597" s="7">
        <v>0</v>
      </c>
    </row>
    <row r="1598" spans="1:51" ht="13.5" customHeight="1" x14ac:dyDescent="0.25">
      <c r="A1598" s="7" t="s">
        <v>3274</v>
      </c>
      <c r="B1598" s="8"/>
      <c r="C1598" s="8"/>
      <c r="D1598" s="7" t="s">
        <v>91</v>
      </c>
      <c r="E1598" s="7" t="s">
        <v>214</v>
      </c>
      <c r="F1598" s="8"/>
      <c r="G1598" s="8"/>
      <c r="H1598" s="8"/>
      <c r="I1598" s="8"/>
      <c r="J1598" s="8"/>
      <c r="K1598" s="8"/>
      <c r="L1598" s="8"/>
      <c r="M1598" s="8"/>
      <c r="N1598" s="7">
        <v>7</v>
      </c>
      <c r="O1598" s="7" t="s">
        <v>85</v>
      </c>
      <c r="P1598" s="7" t="s">
        <v>107</v>
      </c>
      <c r="Q1598" s="7" t="s">
        <v>3275</v>
      </c>
      <c r="R1598" s="7">
        <v>1750</v>
      </c>
      <c r="S1598" s="7" t="s">
        <v>94</v>
      </c>
      <c r="T1598" s="7" t="s">
        <v>1406</v>
      </c>
      <c r="AE1598" s="7">
        <v>0</v>
      </c>
      <c r="AF1598" s="7">
        <v>0</v>
      </c>
      <c r="AG1598" s="7">
        <v>0</v>
      </c>
      <c r="AH1598" s="7">
        <v>0</v>
      </c>
      <c r="AI1598" s="7">
        <v>0</v>
      </c>
      <c r="AJ1598" s="7">
        <v>0</v>
      </c>
      <c r="AK1598" s="7">
        <v>0</v>
      </c>
      <c r="AL1598" s="7">
        <v>0</v>
      </c>
      <c r="AM1598" s="7">
        <v>0</v>
      </c>
      <c r="AN1598" s="7" t="s">
        <v>91</v>
      </c>
      <c r="AO1598" s="7">
        <v>0</v>
      </c>
      <c r="AP1598" s="7">
        <v>3500</v>
      </c>
      <c r="AQ1598" s="7">
        <v>1750</v>
      </c>
      <c r="AT1598" s="7" t="s">
        <v>206</v>
      </c>
      <c r="AU1598" s="7">
        <v>2247</v>
      </c>
      <c r="AV1598" s="7">
        <v>0</v>
      </c>
      <c r="AW1598" s="7">
        <v>0</v>
      </c>
      <c r="AX1598" s="7">
        <v>1</v>
      </c>
      <c r="AY1598" s="7">
        <v>0</v>
      </c>
    </row>
    <row r="1599" spans="1:51" ht="13.5" customHeight="1" x14ac:dyDescent="0.25">
      <c r="A1599" s="7" t="s">
        <v>3276</v>
      </c>
      <c r="B1599" s="8"/>
      <c r="C1599" s="8"/>
      <c r="D1599" s="7" t="s">
        <v>91</v>
      </c>
      <c r="E1599" s="7" t="s">
        <v>92</v>
      </c>
      <c r="F1599" s="8"/>
      <c r="G1599" s="8"/>
      <c r="H1599" s="8"/>
      <c r="I1599" s="8"/>
      <c r="J1599" s="8"/>
      <c r="K1599" s="8"/>
      <c r="L1599" s="8"/>
      <c r="M1599" s="8"/>
      <c r="N1599" s="7">
        <v>11</v>
      </c>
      <c r="O1599" s="7" t="s">
        <v>85</v>
      </c>
      <c r="P1599" s="7" t="s">
        <v>107</v>
      </c>
      <c r="Q1599" s="7" t="s">
        <v>3253</v>
      </c>
      <c r="R1599" s="7">
        <v>425</v>
      </c>
      <c r="S1599" s="7" t="s">
        <v>94</v>
      </c>
      <c r="T1599" s="7" t="s">
        <v>1406</v>
      </c>
      <c r="AE1599" s="7">
        <v>0</v>
      </c>
      <c r="AF1599" s="7">
        <v>0</v>
      </c>
      <c r="AG1599" s="7">
        <v>0</v>
      </c>
      <c r="AH1599" s="7">
        <v>0</v>
      </c>
      <c r="AI1599" s="7">
        <v>0</v>
      </c>
      <c r="AJ1599" s="7">
        <v>0</v>
      </c>
      <c r="AK1599" s="7">
        <v>0</v>
      </c>
      <c r="AL1599" s="7">
        <v>0</v>
      </c>
      <c r="AM1599" s="7">
        <v>1</v>
      </c>
      <c r="AN1599" s="7" t="s">
        <v>91</v>
      </c>
      <c r="AO1599" s="7">
        <v>0</v>
      </c>
      <c r="AP1599" s="7">
        <v>850</v>
      </c>
      <c r="AQ1599" s="7">
        <v>425</v>
      </c>
      <c r="AT1599" s="7" t="s">
        <v>206</v>
      </c>
      <c r="AU1599" s="7">
        <v>2248</v>
      </c>
      <c r="AV1599" s="7">
        <v>0</v>
      </c>
      <c r="AW1599" s="7">
        <v>0</v>
      </c>
      <c r="AX1599" s="7">
        <v>0</v>
      </c>
      <c r="AY1599" s="7">
        <v>0</v>
      </c>
    </row>
    <row r="1600" spans="1:51" ht="13.5" customHeight="1" x14ac:dyDescent="0.25">
      <c r="A1600" s="7" t="s">
        <v>3277</v>
      </c>
      <c r="B1600" s="8"/>
      <c r="C1600" s="8"/>
      <c r="D1600" s="7" t="s">
        <v>83</v>
      </c>
      <c r="E1600" s="7" t="s">
        <v>214</v>
      </c>
      <c r="F1600" s="8"/>
      <c r="G1600" s="8"/>
      <c r="H1600" s="8"/>
      <c r="I1600" s="8"/>
      <c r="J1600" s="8"/>
      <c r="K1600" s="8"/>
      <c r="L1600" s="8"/>
      <c r="M1600" s="8"/>
      <c r="N1600" s="7">
        <v>1</v>
      </c>
      <c r="O1600" s="7" t="s">
        <v>85</v>
      </c>
      <c r="P1600" s="7" t="s">
        <v>107</v>
      </c>
      <c r="Q1600" s="7" t="s">
        <v>2713</v>
      </c>
      <c r="R1600" s="7">
        <v>400</v>
      </c>
      <c r="S1600" s="7" t="s">
        <v>94</v>
      </c>
      <c r="T1600" s="7" t="s">
        <v>1406</v>
      </c>
      <c r="AE1600" s="7">
        <v>0</v>
      </c>
      <c r="AF1600" s="7">
        <v>0</v>
      </c>
      <c r="AG1600" s="7">
        <v>0</v>
      </c>
      <c r="AH1600" s="7">
        <v>0</v>
      </c>
      <c r="AI1600" s="7">
        <v>0</v>
      </c>
      <c r="AJ1600" s="7">
        <v>0</v>
      </c>
      <c r="AK1600" s="7">
        <v>0</v>
      </c>
      <c r="AL1600" s="7">
        <v>0</v>
      </c>
      <c r="AM1600" s="7">
        <v>0</v>
      </c>
      <c r="AN1600" s="7" t="s">
        <v>83</v>
      </c>
      <c r="AO1600" s="7">
        <v>0</v>
      </c>
      <c r="AP1600" s="7">
        <v>800</v>
      </c>
      <c r="AQ1600" s="7">
        <v>400</v>
      </c>
      <c r="AT1600" s="7" t="s">
        <v>206</v>
      </c>
      <c r="AU1600" s="7">
        <v>2249</v>
      </c>
      <c r="AV1600" s="7">
        <v>0</v>
      </c>
      <c r="AW1600" s="7">
        <v>0</v>
      </c>
      <c r="AX1600" s="7">
        <v>1</v>
      </c>
      <c r="AY1600" s="7">
        <v>0</v>
      </c>
    </row>
    <row r="1601" spans="1:51" ht="13.5" customHeight="1" x14ac:dyDescent="0.25">
      <c r="A1601" s="7" t="s">
        <v>3278</v>
      </c>
      <c r="B1601" s="8"/>
      <c r="C1601" s="8"/>
      <c r="D1601" s="7" t="s">
        <v>91</v>
      </c>
      <c r="E1601" s="7" t="s">
        <v>214</v>
      </c>
      <c r="F1601" s="8"/>
      <c r="G1601" s="8"/>
      <c r="H1601" s="8"/>
      <c r="I1601" s="8"/>
      <c r="J1601" s="8"/>
      <c r="K1601" s="8"/>
      <c r="L1601" s="8"/>
      <c r="M1601" s="8"/>
      <c r="N1601" s="7">
        <v>6</v>
      </c>
      <c r="O1601" s="7" t="s">
        <v>85</v>
      </c>
      <c r="P1601" s="7" t="s">
        <v>107</v>
      </c>
      <c r="Q1601" s="7" t="s">
        <v>2713</v>
      </c>
      <c r="R1601" s="7">
        <v>600</v>
      </c>
      <c r="S1601" s="7" t="s">
        <v>94</v>
      </c>
      <c r="T1601" s="7" t="s">
        <v>1406</v>
      </c>
      <c r="AE1601" s="7">
        <v>0</v>
      </c>
      <c r="AF1601" s="7">
        <v>0</v>
      </c>
      <c r="AG1601" s="7">
        <v>0</v>
      </c>
      <c r="AH1601" s="7">
        <v>0</v>
      </c>
      <c r="AI1601" s="7">
        <v>0</v>
      </c>
      <c r="AJ1601" s="7">
        <v>0</v>
      </c>
      <c r="AK1601" s="7">
        <v>0</v>
      </c>
      <c r="AL1601" s="7">
        <v>0</v>
      </c>
      <c r="AM1601" s="7">
        <v>0</v>
      </c>
      <c r="AN1601" s="7" t="s">
        <v>91</v>
      </c>
      <c r="AO1601" s="7">
        <v>0</v>
      </c>
      <c r="AP1601" s="7">
        <v>1200</v>
      </c>
      <c r="AQ1601" s="7">
        <v>600</v>
      </c>
      <c r="AT1601" s="7" t="s">
        <v>206</v>
      </c>
      <c r="AU1601" s="7">
        <v>2250</v>
      </c>
      <c r="AV1601" s="7">
        <v>0</v>
      </c>
      <c r="AW1601" s="7">
        <v>0</v>
      </c>
      <c r="AX1601" s="7">
        <v>1</v>
      </c>
      <c r="AY1601" s="7">
        <v>0</v>
      </c>
    </row>
    <row r="1602" spans="1:51" ht="13.5" customHeight="1" x14ac:dyDescent="0.25">
      <c r="A1602" s="7" t="s">
        <v>3279</v>
      </c>
      <c r="B1602" s="8"/>
      <c r="C1602" s="8"/>
      <c r="D1602" s="7" t="s">
        <v>83</v>
      </c>
      <c r="E1602" s="7" t="s">
        <v>92</v>
      </c>
      <c r="F1602" s="8"/>
      <c r="G1602" s="8"/>
      <c r="H1602" s="8"/>
      <c r="I1602" s="8"/>
      <c r="J1602" s="8"/>
      <c r="K1602" s="8"/>
      <c r="L1602" s="8"/>
      <c r="M1602" s="8"/>
      <c r="N1602" s="7">
        <v>3</v>
      </c>
      <c r="O1602" s="7" t="s">
        <v>85</v>
      </c>
      <c r="P1602" s="7" t="s">
        <v>107</v>
      </c>
      <c r="Q1602" s="7" t="s">
        <v>3280</v>
      </c>
      <c r="R1602" s="7">
        <v>125</v>
      </c>
      <c r="S1602" s="7" t="s">
        <v>94</v>
      </c>
      <c r="T1602" s="7" t="s">
        <v>1406</v>
      </c>
      <c r="AE1602" s="7">
        <v>0</v>
      </c>
      <c r="AF1602" s="7">
        <v>0</v>
      </c>
      <c r="AG1602" s="7">
        <v>0</v>
      </c>
      <c r="AH1602" s="7">
        <v>0</v>
      </c>
      <c r="AI1602" s="7">
        <v>0</v>
      </c>
      <c r="AJ1602" s="7">
        <v>0</v>
      </c>
      <c r="AK1602" s="7">
        <v>0</v>
      </c>
      <c r="AL1602" s="7">
        <v>0</v>
      </c>
      <c r="AM1602" s="7">
        <v>1</v>
      </c>
      <c r="AN1602" s="7" t="s">
        <v>83</v>
      </c>
      <c r="AO1602" s="7">
        <v>0</v>
      </c>
      <c r="AP1602" s="7">
        <v>250</v>
      </c>
      <c r="AQ1602" s="7">
        <v>125</v>
      </c>
      <c r="AT1602" s="7" t="s">
        <v>206</v>
      </c>
      <c r="AU1602" s="7">
        <v>2251</v>
      </c>
      <c r="AV1602" s="7">
        <v>0</v>
      </c>
      <c r="AW1602" s="7">
        <v>0</v>
      </c>
      <c r="AX1602" s="7">
        <v>0</v>
      </c>
      <c r="AY1602" s="7">
        <v>0</v>
      </c>
    </row>
    <row r="1603" spans="1:51" ht="13.5" customHeight="1" x14ac:dyDescent="0.25">
      <c r="A1603" s="7" t="s">
        <v>3281</v>
      </c>
      <c r="B1603" s="8"/>
      <c r="C1603" s="8"/>
      <c r="D1603" s="7" t="s">
        <v>83</v>
      </c>
      <c r="E1603" s="7" t="s">
        <v>92</v>
      </c>
      <c r="F1603" s="8"/>
      <c r="G1603" s="8"/>
      <c r="H1603" s="8"/>
      <c r="I1603" s="8"/>
      <c r="J1603" s="8"/>
      <c r="K1603" s="8"/>
      <c r="L1603" s="8"/>
      <c r="M1603" s="8"/>
      <c r="N1603" s="7">
        <v>5</v>
      </c>
      <c r="O1603" s="7" t="s">
        <v>85</v>
      </c>
      <c r="P1603" s="7">
        <v>3</v>
      </c>
      <c r="Q1603" s="7" t="s">
        <v>3282</v>
      </c>
      <c r="R1603" s="7">
        <v>1800</v>
      </c>
      <c r="S1603" s="7" t="s">
        <v>94</v>
      </c>
      <c r="T1603" s="7" t="s">
        <v>1406</v>
      </c>
      <c r="AE1603" s="7">
        <v>0</v>
      </c>
      <c r="AF1603" s="7">
        <v>0</v>
      </c>
      <c r="AG1603" s="7">
        <v>0</v>
      </c>
      <c r="AH1603" s="7">
        <v>0</v>
      </c>
      <c r="AI1603" s="7">
        <v>0</v>
      </c>
      <c r="AJ1603" s="7">
        <v>0</v>
      </c>
      <c r="AK1603" s="7">
        <v>0</v>
      </c>
      <c r="AL1603" s="7">
        <v>0</v>
      </c>
      <c r="AM1603" s="7">
        <v>1</v>
      </c>
      <c r="AN1603" s="7" t="s">
        <v>83</v>
      </c>
      <c r="AO1603" s="7">
        <v>3</v>
      </c>
      <c r="AP1603" s="7">
        <v>3600</v>
      </c>
      <c r="AQ1603" s="7">
        <v>1800</v>
      </c>
      <c r="AT1603" s="7" t="s">
        <v>206</v>
      </c>
      <c r="AU1603" s="7">
        <v>2252</v>
      </c>
      <c r="AV1603" s="7">
        <v>0</v>
      </c>
      <c r="AW1603" s="7">
        <v>0</v>
      </c>
      <c r="AX1603" s="7">
        <v>0</v>
      </c>
      <c r="AY1603" s="7">
        <v>0</v>
      </c>
    </row>
    <row r="1604" spans="1:51" ht="13.5" customHeight="1" x14ac:dyDescent="0.25">
      <c r="A1604" s="7" t="s">
        <v>3283</v>
      </c>
      <c r="B1604" s="8"/>
      <c r="C1604" s="8"/>
      <c r="D1604" s="7" t="s">
        <v>91</v>
      </c>
      <c r="E1604" s="7" t="s">
        <v>126</v>
      </c>
      <c r="F1604" s="8"/>
      <c r="G1604" s="8"/>
      <c r="H1604" s="8"/>
      <c r="I1604" s="8"/>
      <c r="J1604" s="8"/>
      <c r="K1604" s="8"/>
      <c r="L1604" s="8"/>
      <c r="M1604" s="8"/>
      <c r="N1604" s="7">
        <v>9</v>
      </c>
      <c r="O1604" s="7" t="s">
        <v>85</v>
      </c>
      <c r="P1604" s="7">
        <v>2</v>
      </c>
      <c r="Q1604" s="7" t="s">
        <v>453</v>
      </c>
      <c r="R1604" s="7">
        <v>900</v>
      </c>
      <c r="S1604" s="7" t="s">
        <v>94</v>
      </c>
      <c r="T1604" s="7" t="s">
        <v>1406</v>
      </c>
      <c r="AE1604" s="7">
        <v>0</v>
      </c>
      <c r="AF1604" s="7">
        <v>0</v>
      </c>
      <c r="AG1604" s="7">
        <v>0</v>
      </c>
      <c r="AH1604" s="7">
        <v>1</v>
      </c>
      <c r="AI1604" s="7">
        <v>0</v>
      </c>
      <c r="AJ1604" s="7">
        <v>0</v>
      </c>
      <c r="AK1604" s="7">
        <v>0</v>
      </c>
      <c r="AL1604" s="7">
        <v>0</v>
      </c>
      <c r="AM1604" s="7">
        <v>0</v>
      </c>
      <c r="AN1604" s="7" t="s">
        <v>91</v>
      </c>
      <c r="AO1604" s="7">
        <v>2</v>
      </c>
      <c r="AP1604" s="7">
        <v>1800</v>
      </c>
      <c r="AQ1604" s="7">
        <v>900</v>
      </c>
      <c r="AT1604" s="7" t="s">
        <v>206</v>
      </c>
      <c r="AU1604" s="7">
        <v>2253</v>
      </c>
      <c r="AV1604" s="7">
        <v>0</v>
      </c>
      <c r="AW1604" s="7">
        <v>0</v>
      </c>
      <c r="AX1604" s="7">
        <v>0</v>
      </c>
      <c r="AY1604" s="7">
        <v>0</v>
      </c>
    </row>
    <row r="1605" spans="1:51" ht="13.5" customHeight="1" x14ac:dyDescent="0.25">
      <c r="A1605" s="7" t="s">
        <v>3284</v>
      </c>
      <c r="B1605" s="8"/>
      <c r="C1605" s="8"/>
      <c r="D1605" s="7" t="s">
        <v>120</v>
      </c>
      <c r="E1605" s="7" t="s">
        <v>126</v>
      </c>
      <c r="F1605" s="8"/>
      <c r="G1605" s="8"/>
      <c r="H1605" s="8"/>
      <c r="I1605" s="8"/>
      <c r="J1605" s="8"/>
      <c r="K1605" s="8"/>
      <c r="L1605" s="8"/>
      <c r="M1605" s="8"/>
      <c r="N1605" s="7">
        <v>14</v>
      </c>
      <c r="O1605" s="7" t="s">
        <v>85</v>
      </c>
      <c r="P1605" s="7">
        <v>1</v>
      </c>
      <c r="Q1605" s="7" t="s">
        <v>3285</v>
      </c>
      <c r="R1605" s="7">
        <v>72500</v>
      </c>
      <c r="S1605" s="7" t="s">
        <v>94</v>
      </c>
      <c r="T1605" s="7" t="s">
        <v>1406</v>
      </c>
      <c r="AE1605" s="7">
        <v>0</v>
      </c>
      <c r="AF1605" s="7">
        <v>0</v>
      </c>
      <c r="AG1605" s="7">
        <v>0</v>
      </c>
      <c r="AH1605" s="7">
        <v>1</v>
      </c>
      <c r="AI1605" s="7">
        <v>0</v>
      </c>
      <c r="AJ1605" s="7">
        <v>0</v>
      </c>
      <c r="AK1605" s="7">
        <v>0</v>
      </c>
      <c r="AL1605" s="7">
        <v>0</v>
      </c>
      <c r="AM1605" s="7">
        <v>0</v>
      </c>
      <c r="AN1605" s="7" t="s">
        <v>120</v>
      </c>
      <c r="AO1605" s="7">
        <v>1</v>
      </c>
      <c r="AP1605" s="7">
        <v>145000</v>
      </c>
      <c r="AQ1605" s="7">
        <v>72500</v>
      </c>
      <c r="AT1605" s="7" t="s">
        <v>206</v>
      </c>
      <c r="AU1605" s="7">
        <v>2254</v>
      </c>
      <c r="AV1605" s="7">
        <v>0</v>
      </c>
      <c r="AW1605" s="7">
        <v>0</v>
      </c>
      <c r="AX1605" s="7">
        <v>0</v>
      </c>
      <c r="AY1605" s="7">
        <v>0</v>
      </c>
    </row>
    <row r="1606" spans="1:51" ht="13.5" customHeight="1" x14ac:dyDescent="0.25">
      <c r="A1606" s="7" t="s">
        <v>3286</v>
      </c>
      <c r="B1606" s="8"/>
      <c r="C1606" s="8"/>
      <c r="D1606" s="7" t="s">
        <v>91</v>
      </c>
      <c r="E1606" s="7" t="s">
        <v>126</v>
      </c>
      <c r="F1606" s="8"/>
      <c r="G1606" s="8"/>
      <c r="H1606" s="8"/>
      <c r="I1606" s="8"/>
      <c r="J1606" s="8"/>
      <c r="K1606" s="8"/>
      <c r="L1606" s="8"/>
      <c r="M1606" s="8"/>
      <c r="N1606" s="7">
        <v>11</v>
      </c>
      <c r="O1606" s="7" t="s">
        <v>85</v>
      </c>
      <c r="P1606" s="7" t="s">
        <v>107</v>
      </c>
      <c r="Q1606" s="7" t="s">
        <v>3287</v>
      </c>
      <c r="R1606" s="7">
        <v>1125</v>
      </c>
      <c r="S1606" s="7" t="s">
        <v>94</v>
      </c>
      <c r="T1606" s="7" t="s">
        <v>1406</v>
      </c>
      <c r="AE1606" s="7">
        <v>0</v>
      </c>
      <c r="AF1606" s="7">
        <v>0</v>
      </c>
      <c r="AG1606" s="7">
        <v>0</v>
      </c>
      <c r="AH1606" s="7">
        <v>1</v>
      </c>
      <c r="AI1606" s="7">
        <v>0</v>
      </c>
      <c r="AJ1606" s="7">
        <v>0</v>
      </c>
      <c r="AK1606" s="7">
        <v>0</v>
      </c>
      <c r="AL1606" s="7">
        <v>0</v>
      </c>
      <c r="AM1606" s="7">
        <v>0</v>
      </c>
      <c r="AN1606" s="7" t="s">
        <v>91</v>
      </c>
      <c r="AO1606" s="7">
        <v>0</v>
      </c>
      <c r="AP1606" s="7">
        <v>2250</v>
      </c>
      <c r="AQ1606" s="7">
        <v>1125</v>
      </c>
      <c r="AT1606" s="7" t="s">
        <v>206</v>
      </c>
      <c r="AU1606" s="7">
        <v>2255</v>
      </c>
      <c r="AV1606" s="7">
        <v>0</v>
      </c>
      <c r="AW1606" s="7">
        <v>0</v>
      </c>
      <c r="AX1606" s="7">
        <v>0</v>
      </c>
      <c r="AY1606" s="7">
        <v>0</v>
      </c>
    </row>
    <row r="1607" spans="1:51" ht="13.5" customHeight="1" x14ac:dyDescent="0.25">
      <c r="A1607" s="7" t="s">
        <v>3288</v>
      </c>
      <c r="B1607" s="8"/>
      <c r="C1607" s="8"/>
      <c r="D1607" s="7" t="s">
        <v>91</v>
      </c>
      <c r="E1607" s="7" t="s">
        <v>157</v>
      </c>
      <c r="F1607" s="8"/>
      <c r="G1607" s="8"/>
      <c r="H1607" s="8"/>
      <c r="I1607" s="8"/>
      <c r="J1607" s="8"/>
      <c r="K1607" s="8"/>
      <c r="L1607" s="8"/>
      <c r="M1607" s="8"/>
      <c r="N1607" s="7">
        <v>7</v>
      </c>
      <c r="O1607" s="7" t="s">
        <v>85</v>
      </c>
      <c r="P1607" s="7" t="s">
        <v>107</v>
      </c>
      <c r="Q1607" s="7" t="s">
        <v>3289</v>
      </c>
      <c r="R1607" s="7">
        <v>700</v>
      </c>
      <c r="S1607" s="7" t="s">
        <v>94</v>
      </c>
      <c r="T1607" s="7" t="s">
        <v>1406</v>
      </c>
      <c r="AE1607" s="7">
        <v>0</v>
      </c>
      <c r="AF1607" s="7">
        <v>0</v>
      </c>
      <c r="AG1607" s="7">
        <v>0</v>
      </c>
      <c r="AH1607" s="7">
        <v>0</v>
      </c>
      <c r="AI1607" s="7">
        <v>0</v>
      </c>
      <c r="AJ1607" s="7">
        <v>0</v>
      </c>
      <c r="AK1607" s="7">
        <v>1</v>
      </c>
      <c r="AL1607" s="7">
        <v>0</v>
      </c>
      <c r="AM1607" s="7">
        <v>0</v>
      </c>
      <c r="AN1607" s="7" t="s">
        <v>91</v>
      </c>
      <c r="AO1607" s="7">
        <v>0</v>
      </c>
      <c r="AP1607" s="7">
        <v>1400</v>
      </c>
      <c r="AQ1607" s="7">
        <v>700</v>
      </c>
      <c r="AT1607" s="7" t="s">
        <v>206</v>
      </c>
      <c r="AU1607" s="7">
        <v>2256</v>
      </c>
      <c r="AV1607" s="7">
        <v>0</v>
      </c>
      <c r="AW1607" s="7">
        <v>0</v>
      </c>
      <c r="AX1607" s="7">
        <v>0</v>
      </c>
      <c r="AY1607" s="7">
        <v>0</v>
      </c>
    </row>
    <row r="1608" spans="1:51" ht="13.5" customHeight="1" x14ac:dyDescent="0.25">
      <c r="A1608" s="7" t="s">
        <v>3290</v>
      </c>
      <c r="B1608" s="8"/>
      <c r="C1608" s="8"/>
      <c r="D1608" s="7" t="s">
        <v>91</v>
      </c>
      <c r="E1608" s="7" t="s">
        <v>157</v>
      </c>
      <c r="F1608" s="8"/>
      <c r="G1608" s="8"/>
      <c r="H1608" s="8"/>
      <c r="I1608" s="8"/>
      <c r="J1608" s="8"/>
      <c r="K1608" s="8"/>
      <c r="L1608" s="8"/>
      <c r="M1608" s="8"/>
      <c r="N1608" s="7">
        <v>11</v>
      </c>
      <c r="O1608" s="7" t="s">
        <v>85</v>
      </c>
      <c r="P1608" s="7" t="s">
        <v>107</v>
      </c>
      <c r="Q1608" s="7" t="s">
        <v>3291</v>
      </c>
      <c r="R1608" s="7">
        <v>550</v>
      </c>
      <c r="S1608" s="7" t="s">
        <v>94</v>
      </c>
      <c r="T1608" s="7" t="s">
        <v>1406</v>
      </c>
      <c r="AE1608" s="7">
        <v>0</v>
      </c>
      <c r="AF1608" s="7">
        <v>0</v>
      </c>
      <c r="AG1608" s="7">
        <v>0</v>
      </c>
      <c r="AH1608" s="7">
        <v>0</v>
      </c>
      <c r="AI1608" s="7">
        <v>0</v>
      </c>
      <c r="AJ1608" s="7">
        <v>0</v>
      </c>
      <c r="AK1608" s="7">
        <v>1</v>
      </c>
      <c r="AL1608" s="7">
        <v>0</v>
      </c>
      <c r="AM1608" s="7">
        <v>0</v>
      </c>
      <c r="AN1608" s="7" t="s">
        <v>91</v>
      </c>
      <c r="AO1608" s="7">
        <v>0</v>
      </c>
      <c r="AP1608" s="7">
        <v>1100</v>
      </c>
      <c r="AQ1608" s="7">
        <v>550</v>
      </c>
      <c r="AT1608" s="7" t="s">
        <v>206</v>
      </c>
      <c r="AU1608" s="7">
        <v>2257</v>
      </c>
      <c r="AV1608" s="7">
        <v>0</v>
      </c>
      <c r="AW1608" s="7">
        <v>0</v>
      </c>
      <c r="AX1608" s="7">
        <v>0</v>
      </c>
      <c r="AY1608" s="7">
        <v>0</v>
      </c>
    </row>
    <row r="1609" spans="1:51" ht="13.5" customHeight="1" x14ac:dyDescent="0.25">
      <c r="A1609" s="7" t="s">
        <v>3292</v>
      </c>
      <c r="B1609" s="8"/>
      <c r="C1609" s="8"/>
      <c r="D1609" s="7" t="s">
        <v>83</v>
      </c>
      <c r="E1609" s="7" t="s">
        <v>214</v>
      </c>
      <c r="F1609" s="8"/>
      <c r="G1609" s="8"/>
      <c r="H1609" s="8"/>
      <c r="I1609" s="8"/>
      <c r="J1609" s="8"/>
      <c r="K1609" s="8"/>
      <c r="L1609" s="8"/>
      <c r="M1609" s="8"/>
      <c r="N1609" s="7">
        <v>5</v>
      </c>
      <c r="O1609" s="7" t="s">
        <v>85</v>
      </c>
      <c r="P1609" s="7" t="s">
        <v>107</v>
      </c>
      <c r="Q1609" s="7" t="s">
        <v>961</v>
      </c>
      <c r="R1609" s="7">
        <v>125</v>
      </c>
      <c r="S1609" s="7" t="s">
        <v>94</v>
      </c>
      <c r="T1609" s="7" t="s">
        <v>1406</v>
      </c>
      <c r="AE1609" s="7">
        <v>0</v>
      </c>
      <c r="AF1609" s="7">
        <v>0</v>
      </c>
      <c r="AG1609" s="7">
        <v>0</v>
      </c>
      <c r="AH1609" s="7">
        <v>0</v>
      </c>
      <c r="AI1609" s="7">
        <v>0</v>
      </c>
      <c r="AJ1609" s="7">
        <v>0</v>
      </c>
      <c r="AK1609" s="7">
        <v>0</v>
      </c>
      <c r="AL1609" s="7">
        <v>0</v>
      </c>
      <c r="AM1609" s="7">
        <v>0</v>
      </c>
      <c r="AN1609" s="7" t="s">
        <v>83</v>
      </c>
      <c r="AO1609" s="7">
        <v>0</v>
      </c>
      <c r="AP1609" s="7">
        <v>250</v>
      </c>
      <c r="AQ1609" s="7">
        <v>125</v>
      </c>
      <c r="AT1609" s="7" t="s">
        <v>206</v>
      </c>
      <c r="AU1609" s="7">
        <v>2258</v>
      </c>
      <c r="AV1609" s="7">
        <v>0</v>
      </c>
      <c r="AW1609" s="7">
        <v>0</v>
      </c>
      <c r="AX1609" s="7">
        <v>1</v>
      </c>
      <c r="AY1609" s="7">
        <v>0</v>
      </c>
    </row>
    <row r="1610" spans="1:51" ht="13.5" customHeight="1" x14ac:dyDescent="0.25">
      <c r="A1610" s="7" t="s">
        <v>3293</v>
      </c>
      <c r="B1610" s="8"/>
      <c r="C1610" s="8"/>
      <c r="D1610" s="7" t="s">
        <v>83</v>
      </c>
      <c r="E1610" s="7" t="s">
        <v>129</v>
      </c>
      <c r="F1610" s="8"/>
      <c r="G1610" s="8"/>
      <c r="H1610" s="8"/>
      <c r="I1610" s="8"/>
      <c r="J1610" s="8"/>
      <c r="K1610" s="8"/>
      <c r="L1610" s="8"/>
      <c r="M1610" s="8"/>
      <c r="N1610" s="7">
        <v>4</v>
      </c>
      <c r="O1610" s="7" t="s">
        <v>85</v>
      </c>
      <c r="P1610" s="7" t="s">
        <v>107</v>
      </c>
      <c r="Q1610" s="7" t="s">
        <v>3099</v>
      </c>
      <c r="R1610" s="7">
        <v>75</v>
      </c>
      <c r="S1610" s="7" t="s">
        <v>94</v>
      </c>
      <c r="T1610" s="7" t="s">
        <v>1406</v>
      </c>
      <c r="AE1610" s="7">
        <v>0</v>
      </c>
      <c r="AF1610" s="7">
        <v>0</v>
      </c>
      <c r="AG1610" s="7">
        <v>0</v>
      </c>
      <c r="AH1610" s="7">
        <v>0</v>
      </c>
      <c r="AI1610" s="7">
        <v>0</v>
      </c>
      <c r="AJ1610" s="7">
        <v>1</v>
      </c>
      <c r="AK1610" s="7">
        <v>0</v>
      </c>
      <c r="AL1610" s="7">
        <v>0</v>
      </c>
      <c r="AM1610" s="7">
        <v>0</v>
      </c>
      <c r="AN1610" s="7" t="s">
        <v>83</v>
      </c>
      <c r="AO1610" s="7">
        <v>0</v>
      </c>
      <c r="AP1610" s="7">
        <v>150</v>
      </c>
      <c r="AQ1610" s="7">
        <v>75</v>
      </c>
      <c r="AT1610" s="7" t="s">
        <v>206</v>
      </c>
      <c r="AU1610" s="7">
        <v>2259</v>
      </c>
      <c r="AV1610" s="7">
        <v>0</v>
      </c>
      <c r="AW1610" s="7">
        <v>0</v>
      </c>
      <c r="AX1610" s="7">
        <v>0</v>
      </c>
      <c r="AY1610" s="7">
        <v>0</v>
      </c>
    </row>
    <row r="1611" spans="1:51" ht="13.5" customHeight="1" x14ac:dyDescent="0.25">
      <c r="A1611" s="7" t="s">
        <v>3294</v>
      </c>
      <c r="B1611" s="8"/>
      <c r="C1611" s="8"/>
      <c r="D1611" s="7" t="s">
        <v>83</v>
      </c>
      <c r="E1611" s="7" t="s">
        <v>92</v>
      </c>
      <c r="F1611" s="8"/>
      <c r="G1611" s="8"/>
      <c r="H1611" s="8"/>
      <c r="I1611" s="8"/>
      <c r="J1611" s="8"/>
      <c r="K1611" s="8"/>
      <c r="L1611" s="8"/>
      <c r="M1611" s="8"/>
      <c r="N1611" s="7">
        <v>2</v>
      </c>
      <c r="O1611" s="7" t="s">
        <v>85</v>
      </c>
      <c r="P1611" s="7" t="s">
        <v>107</v>
      </c>
      <c r="Q1611" s="7" t="s">
        <v>3295</v>
      </c>
      <c r="R1611" s="7">
        <v>125</v>
      </c>
      <c r="S1611" s="7" t="s">
        <v>94</v>
      </c>
      <c r="T1611" s="7" t="s">
        <v>1406</v>
      </c>
      <c r="AE1611" s="7">
        <v>0</v>
      </c>
      <c r="AF1611" s="7">
        <v>0</v>
      </c>
      <c r="AG1611" s="7">
        <v>0</v>
      </c>
      <c r="AH1611" s="7">
        <v>0</v>
      </c>
      <c r="AI1611" s="7">
        <v>0</v>
      </c>
      <c r="AJ1611" s="7">
        <v>0</v>
      </c>
      <c r="AK1611" s="7">
        <v>0</v>
      </c>
      <c r="AL1611" s="7">
        <v>0</v>
      </c>
      <c r="AM1611" s="7">
        <v>1</v>
      </c>
      <c r="AN1611" s="7" t="s">
        <v>83</v>
      </c>
      <c r="AO1611" s="7">
        <v>0</v>
      </c>
      <c r="AP1611" s="7">
        <v>250</v>
      </c>
      <c r="AQ1611" s="7">
        <v>125</v>
      </c>
      <c r="AT1611" s="7" t="s">
        <v>206</v>
      </c>
      <c r="AU1611" s="7">
        <v>2260</v>
      </c>
      <c r="AV1611" s="7">
        <v>0</v>
      </c>
      <c r="AW1611" s="7">
        <v>0</v>
      </c>
      <c r="AX1611" s="7">
        <v>0</v>
      </c>
      <c r="AY1611" s="7">
        <v>0</v>
      </c>
    </row>
    <row r="1612" spans="1:51" ht="13.5" customHeight="1" x14ac:dyDescent="0.25">
      <c r="A1612" s="7" t="s">
        <v>3296</v>
      </c>
      <c r="B1612" s="8"/>
      <c r="C1612" s="8"/>
      <c r="D1612" s="7" t="s">
        <v>83</v>
      </c>
      <c r="E1612" s="7" t="s">
        <v>129</v>
      </c>
      <c r="F1612" s="8"/>
      <c r="G1612" s="8"/>
      <c r="H1612" s="8"/>
      <c r="I1612" s="8"/>
      <c r="J1612" s="8"/>
      <c r="K1612" s="8"/>
      <c r="L1612" s="8"/>
      <c r="M1612" s="8"/>
      <c r="N1612" s="7">
        <v>5</v>
      </c>
      <c r="O1612" s="7" t="s">
        <v>85</v>
      </c>
      <c r="P1612" s="7" t="s">
        <v>107</v>
      </c>
      <c r="Q1612" s="7" t="s">
        <v>2543</v>
      </c>
      <c r="R1612" s="7">
        <v>250</v>
      </c>
      <c r="S1612" s="7" t="s">
        <v>94</v>
      </c>
      <c r="T1612" s="7" t="s">
        <v>1406</v>
      </c>
      <c r="AE1612" s="7">
        <v>0</v>
      </c>
      <c r="AF1612" s="7">
        <v>0</v>
      </c>
      <c r="AG1612" s="7">
        <v>0</v>
      </c>
      <c r="AH1612" s="7">
        <v>0</v>
      </c>
      <c r="AI1612" s="7">
        <v>0</v>
      </c>
      <c r="AJ1612" s="7">
        <v>1</v>
      </c>
      <c r="AK1612" s="7">
        <v>0</v>
      </c>
      <c r="AL1612" s="7">
        <v>0</v>
      </c>
      <c r="AM1612" s="7">
        <v>0</v>
      </c>
      <c r="AN1612" s="7" t="s">
        <v>83</v>
      </c>
      <c r="AO1612" s="7">
        <v>0</v>
      </c>
      <c r="AP1612" s="7">
        <v>500</v>
      </c>
      <c r="AQ1612" s="7">
        <v>250</v>
      </c>
      <c r="AT1612" s="7" t="s">
        <v>206</v>
      </c>
      <c r="AU1612" s="7">
        <v>2261</v>
      </c>
      <c r="AV1612" s="7">
        <v>0</v>
      </c>
      <c r="AW1612" s="7">
        <v>0</v>
      </c>
      <c r="AX1612" s="7">
        <v>0</v>
      </c>
      <c r="AY1612" s="7">
        <v>0</v>
      </c>
    </row>
    <row r="1613" spans="1:51" ht="13.5" customHeight="1" x14ac:dyDescent="0.25">
      <c r="A1613" s="7" t="s">
        <v>3297</v>
      </c>
      <c r="B1613" s="8"/>
      <c r="C1613" s="8"/>
      <c r="D1613" s="7" t="s">
        <v>83</v>
      </c>
      <c r="E1613" s="7" t="s">
        <v>92</v>
      </c>
      <c r="F1613" s="8"/>
      <c r="G1613" s="8"/>
      <c r="H1613" s="8"/>
      <c r="I1613" s="8"/>
      <c r="J1613" s="8"/>
      <c r="K1613" s="8"/>
      <c r="L1613" s="8"/>
      <c r="M1613" s="8"/>
      <c r="N1613" s="7">
        <v>5</v>
      </c>
      <c r="O1613" s="7" t="s">
        <v>85</v>
      </c>
      <c r="P1613" s="7" t="s">
        <v>107</v>
      </c>
      <c r="Q1613" s="7" t="s">
        <v>1219</v>
      </c>
      <c r="R1613" s="7">
        <v>125</v>
      </c>
      <c r="S1613" s="7" t="s">
        <v>94</v>
      </c>
      <c r="T1613" s="7" t="s">
        <v>1406</v>
      </c>
      <c r="AE1613" s="7">
        <v>0</v>
      </c>
      <c r="AF1613" s="7">
        <v>0</v>
      </c>
      <c r="AG1613" s="7">
        <v>0</v>
      </c>
      <c r="AH1613" s="7">
        <v>0</v>
      </c>
      <c r="AI1613" s="7">
        <v>0</v>
      </c>
      <c r="AJ1613" s="7">
        <v>0</v>
      </c>
      <c r="AK1613" s="7">
        <v>0</v>
      </c>
      <c r="AL1613" s="7">
        <v>0</v>
      </c>
      <c r="AM1613" s="7">
        <v>1</v>
      </c>
      <c r="AN1613" s="7" t="s">
        <v>83</v>
      </c>
      <c r="AO1613" s="7">
        <v>0</v>
      </c>
      <c r="AP1613" s="7">
        <v>250</v>
      </c>
      <c r="AQ1613" s="7">
        <v>125</v>
      </c>
      <c r="AT1613" s="7" t="s">
        <v>206</v>
      </c>
      <c r="AU1613" s="7">
        <v>2262</v>
      </c>
      <c r="AV1613" s="7">
        <v>0</v>
      </c>
      <c r="AW1613" s="7">
        <v>0</v>
      </c>
      <c r="AX1613" s="7">
        <v>0</v>
      </c>
      <c r="AY1613" s="7">
        <v>0</v>
      </c>
    </row>
    <row r="1614" spans="1:51" ht="13.5" customHeight="1" x14ac:dyDescent="0.25">
      <c r="A1614" s="7" t="s">
        <v>3298</v>
      </c>
      <c r="B1614" s="8"/>
      <c r="C1614" s="8"/>
      <c r="D1614" s="7" t="s">
        <v>83</v>
      </c>
      <c r="E1614" s="7" t="s">
        <v>99</v>
      </c>
      <c r="F1614" s="8"/>
      <c r="G1614" s="8"/>
      <c r="H1614" s="8"/>
      <c r="I1614" s="8"/>
      <c r="J1614" s="8"/>
      <c r="K1614" s="8"/>
      <c r="L1614" s="8"/>
      <c r="M1614" s="8"/>
      <c r="N1614" s="7">
        <v>2</v>
      </c>
      <c r="O1614" s="7" t="s">
        <v>85</v>
      </c>
      <c r="P1614" s="7" t="s">
        <v>107</v>
      </c>
      <c r="Q1614" s="7" t="s">
        <v>101</v>
      </c>
      <c r="R1614" s="7">
        <v>125</v>
      </c>
      <c r="S1614" s="7" t="s">
        <v>94</v>
      </c>
      <c r="T1614" s="7" t="s">
        <v>1406</v>
      </c>
      <c r="AE1614" s="7">
        <v>0</v>
      </c>
      <c r="AF1614" s="7">
        <v>0</v>
      </c>
      <c r="AG1614" s="7">
        <v>0</v>
      </c>
      <c r="AH1614" s="7">
        <v>0</v>
      </c>
      <c r="AI1614" s="7">
        <v>1</v>
      </c>
      <c r="AJ1614" s="7">
        <v>0</v>
      </c>
      <c r="AK1614" s="7">
        <v>0</v>
      </c>
      <c r="AL1614" s="7">
        <v>0</v>
      </c>
      <c r="AM1614" s="7">
        <v>0</v>
      </c>
      <c r="AN1614" s="7" t="s">
        <v>83</v>
      </c>
      <c r="AO1614" s="7">
        <v>0</v>
      </c>
      <c r="AP1614" s="7">
        <v>250</v>
      </c>
      <c r="AQ1614" s="7">
        <v>125</v>
      </c>
      <c r="AT1614" s="7" t="s">
        <v>206</v>
      </c>
      <c r="AU1614" s="7">
        <v>2263</v>
      </c>
      <c r="AV1614" s="7">
        <v>0</v>
      </c>
      <c r="AW1614" s="7">
        <v>0</v>
      </c>
      <c r="AX1614" s="7">
        <v>0</v>
      </c>
      <c r="AY1614" s="7">
        <v>0</v>
      </c>
    </row>
    <row r="1615" spans="1:51" ht="13.5" customHeight="1" x14ac:dyDescent="0.25">
      <c r="A1615" s="7" t="s">
        <v>3299</v>
      </c>
      <c r="B1615" s="8"/>
      <c r="C1615" s="8"/>
      <c r="D1615" s="7" t="s">
        <v>91</v>
      </c>
      <c r="E1615" s="7" t="s">
        <v>92</v>
      </c>
      <c r="F1615" s="8"/>
      <c r="G1615" s="8"/>
      <c r="H1615" s="8"/>
      <c r="I1615" s="8"/>
      <c r="J1615" s="8"/>
      <c r="K1615" s="8"/>
      <c r="L1615" s="8"/>
      <c r="M1615" s="8"/>
      <c r="N1615" s="7">
        <v>7</v>
      </c>
      <c r="O1615" s="7" t="s">
        <v>85</v>
      </c>
      <c r="P1615" s="7" t="s">
        <v>107</v>
      </c>
      <c r="Q1615" s="7" t="s">
        <v>3300</v>
      </c>
      <c r="R1615" s="7">
        <v>5000</v>
      </c>
      <c r="S1615" s="7" t="s">
        <v>94</v>
      </c>
      <c r="T1615" s="7" t="s">
        <v>1406</v>
      </c>
      <c r="AE1615" s="7">
        <v>0</v>
      </c>
      <c r="AF1615" s="7">
        <v>0</v>
      </c>
      <c r="AG1615" s="7">
        <v>0</v>
      </c>
      <c r="AH1615" s="7">
        <v>0</v>
      </c>
      <c r="AI1615" s="7">
        <v>0</v>
      </c>
      <c r="AJ1615" s="7">
        <v>0</v>
      </c>
      <c r="AK1615" s="7">
        <v>0</v>
      </c>
      <c r="AL1615" s="7">
        <v>0</v>
      </c>
      <c r="AM1615" s="7">
        <v>1</v>
      </c>
      <c r="AN1615" s="7" t="s">
        <v>91</v>
      </c>
      <c r="AO1615" s="7">
        <v>0</v>
      </c>
      <c r="AP1615" s="7">
        <v>10000</v>
      </c>
      <c r="AQ1615" s="7">
        <v>5000</v>
      </c>
      <c r="AT1615" s="7" t="s">
        <v>206</v>
      </c>
      <c r="AU1615" s="7">
        <v>2264</v>
      </c>
      <c r="AV1615" s="7">
        <v>0</v>
      </c>
      <c r="AW1615" s="7">
        <v>0</v>
      </c>
      <c r="AX1615" s="7">
        <v>0</v>
      </c>
      <c r="AY1615" s="7">
        <v>0</v>
      </c>
    </row>
    <row r="1616" spans="1:51" ht="13.5" customHeight="1" x14ac:dyDescent="0.25">
      <c r="A1616" s="7" t="s">
        <v>3301</v>
      </c>
      <c r="B1616" s="8"/>
      <c r="C1616" s="8"/>
      <c r="D1616" s="7" t="s">
        <v>83</v>
      </c>
      <c r="E1616" s="7" t="s">
        <v>92</v>
      </c>
      <c r="F1616" s="8"/>
      <c r="G1616" s="8"/>
      <c r="H1616" s="8"/>
      <c r="I1616" s="8"/>
      <c r="J1616" s="8"/>
      <c r="K1616" s="8"/>
      <c r="L1616" s="8"/>
      <c r="M1616" s="8"/>
      <c r="N1616" s="7">
        <v>5</v>
      </c>
      <c r="O1616" s="7" t="s">
        <v>85</v>
      </c>
      <c r="P1616" s="7">
        <v>1</v>
      </c>
      <c r="Q1616" s="7" t="s">
        <v>3302</v>
      </c>
      <c r="R1616" s="7">
        <v>20000</v>
      </c>
      <c r="S1616" s="7" t="s">
        <v>94</v>
      </c>
      <c r="T1616" s="7" t="s">
        <v>1406</v>
      </c>
      <c r="AE1616" s="7">
        <v>0</v>
      </c>
      <c r="AF1616" s="7">
        <v>0</v>
      </c>
      <c r="AG1616" s="7">
        <v>0</v>
      </c>
      <c r="AH1616" s="7">
        <v>0</v>
      </c>
      <c r="AI1616" s="7">
        <v>0</v>
      </c>
      <c r="AJ1616" s="7">
        <v>0</v>
      </c>
      <c r="AK1616" s="7">
        <v>0</v>
      </c>
      <c r="AL1616" s="7">
        <v>0</v>
      </c>
      <c r="AM1616" s="7">
        <v>1</v>
      </c>
      <c r="AN1616" s="7" t="s">
        <v>83</v>
      </c>
      <c r="AO1616" s="7">
        <v>1</v>
      </c>
      <c r="AP1616" s="7">
        <v>40000</v>
      </c>
      <c r="AQ1616" s="7">
        <v>20000</v>
      </c>
      <c r="AT1616" s="7" t="s">
        <v>206</v>
      </c>
      <c r="AU1616" s="7">
        <v>2265</v>
      </c>
      <c r="AV1616" s="7">
        <v>0</v>
      </c>
      <c r="AW1616" s="7">
        <v>0</v>
      </c>
      <c r="AX1616" s="7">
        <v>0</v>
      </c>
      <c r="AY1616" s="7">
        <v>0</v>
      </c>
    </row>
    <row r="1617" spans="1:51" ht="13.5" customHeight="1" x14ac:dyDescent="0.25">
      <c r="A1617" s="7" t="s">
        <v>3303</v>
      </c>
      <c r="B1617" s="8"/>
      <c r="C1617" s="8"/>
      <c r="D1617" s="7" t="s">
        <v>91</v>
      </c>
      <c r="E1617" s="7" t="s">
        <v>92</v>
      </c>
      <c r="F1617" s="8"/>
      <c r="G1617" s="8"/>
      <c r="H1617" s="8"/>
      <c r="I1617" s="8"/>
      <c r="J1617" s="8"/>
      <c r="K1617" s="8"/>
      <c r="L1617" s="8"/>
      <c r="M1617" s="8"/>
      <c r="N1617" s="7">
        <v>7</v>
      </c>
      <c r="O1617" s="7" t="s">
        <v>85</v>
      </c>
      <c r="P1617" s="7">
        <v>1</v>
      </c>
      <c r="Q1617" s="7" t="s">
        <v>3304</v>
      </c>
      <c r="R1617" s="7">
        <v>2000</v>
      </c>
      <c r="S1617" s="7" t="s">
        <v>94</v>
      </c>
      <c r="T1617" s="7" t="s">
        <v>1406</v>
      </c>
      <c r="AE1617" s="7">
        <v>0</v>
      </c>
      <c r="AF1617" s="7">
        <v>0</v>
      </c>
      <c r="AG1617" s="7">
        <v>0</v>
      </c>
      <c r="AH1617" s="7">
        <v>0</v>
      </c>
      <c r="AI1617" s="7">
        <v>0</v>
      </c>
      <c r="AJ1617" s="7">
        <v>0</v>
      </c>
      <c r="AK1617" s="7">
        <v>0</v>
      </c>
      <c r="AL1617" s="7">
        <v>0</v>
      </c>
      <c r="AM1617" s="7">
        <v>1</v>
      </c>
      <c r="AN1617" s="7" t="s">
        <v>91</v>
      </c>
      <c r="AO1617" s="7">
        <v>1</v>
      </c>
      <c r="AP1617" s="7">
        <v>4000</v>
      </c>
      <c r="AQ1617" s="7">
        <v>2000</v>
      </c>
      <c r="AT1617" s="7" t="s">
        <v>206</v>
      </c>
      <c r="AU1617" s="7">
        <v>2266</v>
      </c>
      <c r="AV1617" s="7">
        <v>0</v>
      </c>
      <c r="AW1617" s="7">
        <v>0</v>
      </c>
      <c r="AX1617" s="7">
        <v>0</v>
      </c>
      <c r="AY1617" s="7">
        <v>0</v>
      </c>
    </row>
    <row r="1618" spans="1:51" ht="13.5" customHeight="1" x14ac:dyDescent="0.25">
      <c r="A1618" s="7" t="s">
        <v>3305</v>
      </c>
      <c r="B1618" s="8"/>
      <c r="C1618" s="8"/>
      <c r="D1618" s="7" t="s">
        <v>83</v>
      </c>
      <c r="E1618" s="7" t="s">
        <v>92</v>
      </c>
      <c r="F1618" s="8"/>
      <c r="G1618" s="8"/>
      <c r="H1618" s="8"/>
      <c r="I1618" s="8"/>
      <c r="J1618" s="8"/>
      <c r="K1618" s="8"/>
      <c r="L1618" s="8"/>
      <c r="M1618" s="8"/>
      <c r="N1618" s="7">
        <v>3</v>
      </c>
      <c r="O1618" s="7" t="s">
        <v>85</v>
      </c>
      <c r="P1618" s="7">
        <v>1</v>
      </c>
      <c r="Q1618" s="7" t="s">
        <v>3306</v>
      </c>
      <c r="R1618" s="7">
        <v>2700</v>
      </c>
      <c r="S1618" s="7" t="s">
        <v>94</v>
      </c>
      <c r="T1618" s="7" t="s">
        <v>1406</v>
      </c>
      <c r="AE1618" s="7">
        <v>0</v>
      </c>
      <c r="AF1618" s="7">
        <v>0</v>
      </c>
      <c r="AG1618" s="7">
        <v>0</v>
      </c>
      <c r="AH1618" s="7">
        <v>0</v>
      </c>
      <c r="AI1618" s="7">
        <v>0</v>
      </c>
      <c r="AJ1618" s="7">
        <v>0</v>
      </c>
      <c r="AK1618" s="7">
        <v>0</v>
      </c>
      <c r="AL1618" s="7">
        <v>0</v>
      </c>
      <c r="AM1618" s="7">
        <v>1</v>
      </c>
      <c r="AN1618" s="7" t="s">
        <v>83</v>
      </c>
      <c r="AO1618" s="7">
        <v>1</v>
      </c>
      <c r="AP1618" s="7">
        <v>5400</v>
      </c>
      <c r="AQ1618" s="7">
        <v>2700</v>
      </c>
      <c r="AT1618" s="7" t="s">
        <v>206</v>
      </c>
      <c r="AU1618" s="7">
        <v>2267</v>
      </c>
      <c r="AV1618" s="7">
        <v>0</v>
      </c>
      <c r="AW1618" s="7">
        <v>0</v>
      </c>
      <c r="AX1618" s="7">
        <v>0</v>
      </c>
      <c r="AY1618" s="7">
        <v>0</v>
      </c>
    </row>
    <row r="1619" spans="1:51" ht="13.5" customHeight="1" x14ac:dyDescent="0.25">
      <c r="A1619" s="7" t="s">
        <v>3307</v>
      </c>
      <c r="B1619" s="8"/>
      <c r="C1619" s="8"/>
      <c r="D1619" s="7" t="s">
        <v>91</v>
      </c>
      <c r="E1619" s="7" t="s">
        <v>99</v>
      </c>
      <c r="F1619" s="8"/>
      <c r="G1619" s="8"/>
      <c r="H1619" s="8"/>
      <c r="I1619" s="8"/>
      <c r="J1619" s="8"/>
      <c r="K1619" s="8"/>
      <c r="L1619" s="8"/>
      <c r="M1619" s="8"/>
      <c r="N1619" s="7">
        <v>7</v>
      </c>
      <c r="O1619" s="7" t="s">
        <v>85</v>
      </c>
      <c r="P1619" s="7">
        <v>1</v>
      </c>
      <c r="Q1619" s="7" t="s">
        <v>3308</v>
      </c>
      <c r="R1619" s="7">
        <v>4000</v>
      </c>
      <c r="S1619" s="7" t="s">
        <v>94</v>
      </c>
      <c r="T1619" s="7" t="s">
        <v>1406</v>
      </c>
      <c r="AE1619" s="7">
        <v>0</v>
      </c>
      <c r="AF1619" s="7">
        <v>0</v>
      </c>
      <c r="AG1619" s="7">
        <v>0</v>
      </c>
      <c r="AH1619" s="7">
        <v>0</v>
      </c>
      <c r="AI1619" s="7">
        <v>1</v>
      </c>
      <c r="AJ1619" s="7">
        <v>0</v>
      </c>
      <c r="AK1619" s="7">
        <v>0</v>
      </c>
      <c r="AL1619" s="7">
        <v>0</v>
      </c>
      <c r="AM1619" s="7">
        <v>0</v>
      </c>
      <c r="AN1619" s="7" t="s">
        <v>91</v>
      </c>
      <c r="AO1619" s="7">
        <v>1</v>
      </c>
      <c r="AP1619" s="7">
        <v>8000</v>
      </c>
      <c r="AQ1619" s="7">
        <v>4000</v>
      </c>
      <c r="AT1619" s="7" t="s">
        <v>206</v>
      </c>
      <c r="AU1619" s="7">
        <v>2268</v>
      </c>
      <c r="AV1619" s="7">
        <v>0</v>
      </c>
      <c r="AW1619" s="7">
        <v>0</v>
      </c>
      <c r="AX1619" s="7">
        <v>0</v>
      </c>
      <c r="AY1619" s="7">
        <v>0</v>
      </c>
    </row>
    <row r="1620" spans="1:51" ht="13.5" customHeight="1" x14ac:dyDescent="0.25">
      <c r="A1620" s="7" t="s">
        <v>3309</v>
      </c>
      <c r="B1620" s="8"/>
      <c r="C1620" s="8"/>
      <c r="D1620" s="7" t="s">
        <v>91</v>
      </c>
      <c r="E1620" s="7" t="s">
        <v>84</v>
      </c>
      <c r="F1620" s="8"/>
      <c r="G1620" s="8"/>
      <c r="H1620" s="8"/>
      <c r="I1620" s="8"/>
      <c r="J1620" s="8"/>
      <c r="K1620" s="8"/>
      <c r="L1620" s="8"/>
      <c r="M1620" s="8"/>
      <c r="N1620" s="7">
        <v>9</v>
      </c>
      <c r="O1620" s="7" t="s">
        <v>85</v>
      </c>
      <c r="P1620" s="7">
        <v>1</v>
      </c>
      <c r="Q1620" s="7" t="s">
        <v>634</v>
      </c>
      <c r="R1620" s="7">
        <v>5000</v>
      </c>
      <c r="S1620" s="7" t="s">
        <v>94</v>
      </c>
      <c r="T1620" s="7" t="s">
        <v>1406</v>
      </c>
      <c r="AE1620" s="7">
        <v>0</v>
      </c>
      <c r="AF1620" s="7">
        <v>0</v>
      </c>
      <c r="AG1620" s="7">
        <v>0</v>
      </c>
      <c r="AH1620" s="7">
        <v>0</v>
      </c>
      <c r="AI1620" s="7">
        <v>0</v>
      </c>
      <c r="AJ1620" s="7">
        <v>0</v>
      </c>
      <c r="AK1620" s="7">
        <v>0</v>
      </c>
      <c r="AL1620" s="7">
        <v>1</v>
      </c>
      <c r="AM1620" s="7">
        <v>0</v>
      </c>
      <c r="AN1620" s="7" t="s">
        <v>91</v>
      </c>
      <c r="AO1620" s="7">
        <v>1</v>
      </c>
      <c r="AP1620" s="7">
        <v>10000</v>
      </c>
      <c r="AQ1620" s="7">
        <v>5000</v>
      </c>
      <c r="AT1620" s="7" t="s">
        <v>206</v>
      </c>
      <c r="AU1620" s="7">
        <v>2269</v>
      </c>
      <c r="AV1620" s="7">
        <v>0</v>
      </c>
      <c r="AW1620" s="7">
        <v>0</v>
      </c>
      <c r="AX1620" s="7">
        <v>0</v>
      </c>
      <c r="AY1620" s="7">
        <v>0</v>
      </c>
    </row>
    <row r="1621" spans="1:51" ht="13.5" customHeight="1" x14ac:dyDescent="0.25">
      <c r="A1621" s="7" t="s">
        <v>3310</v>
      </c>
      <c r="B1621" s="8"/>
      <c r="C1621" s="8"/>
      <c r="D1621" s="7" t="s">
        <v>83</v>
      </c>
      <c r="E1621" s="7" t="s">
        <v>99</v>
      </c>
      <c r="F1621" s="8"/>
      <c r="G1621" s="8"/>
      <c r="H1621" s="8"/>
      <c r="I1621" s="8"/>
      <c r="J1621" s="8"/>
      <c r="K1621" s="8"/>
      <c r="L1621" s="8"/>
      <c r="M1621" s="8"/>
      <c r="N1621" s="7">
        <v>3</v>
      </c>
      <c r="O1621" s="7" t="s">
        <v>85</v>
      </c>
      <c r="P1621" s="7">
        <v>1</v>
      </c>
      <c r="Q1621" s="7" t="s">
        <v>822</v>
      </c>
      <c r="R1621" s="7">
        <v>2000</v>
      </c>
      <c r="S1621" s="7" t="s">
        <v>94</v>
      </c>
      <c r="T1621" s="7" t="s">
        <v>1406</v>
      </c>
      <c r="AE1621" s="7">
        <v>0</v>
      </c>
      <c r="AF1621" s="7">
        <v>0</v>
      </c>
      <c r="AG1621" s="7">
        <v>0</v>
      </c>
      <c r="AH1621" s="7">
        <v>0</v>
      </c>
      <c r="AI1621" s="7">
        <v>1</v>
      </c>
      <c r="AJ1621" s="7">
        <v>0</v>
      </c>
      <c r="AK1621" s="7">
        <v>0</v>
      </c>
      <c r="AL1621" s="7">
        <v>0</v>
      </c>
      <c r="AM1621" s="7">
        <v>0</v>
      </c>
      <c r="AN1621" s="7" t="s">
        <v>83</v>
      </c>
      <c r="AO1621" s="7">
        <v>1</v>
      </c>
      <c r="AP1621" s="7">
        <v>4000</v>
      </c>
      <c r="AQ1621" s="7">
        <v>2000</v>
      </c>
      <c r="AT1621" s="7" t="s">
        <v>206</v>
      </c>
      <c r="AU1621" s="7">
        <v>2270</v>
      </c>
      <c r="AV1621" s="7">
        <v>0</v>
      </c>
      <c r="AW1621" s="7">
        <v>0</v>
      </c>
      <c r="AX1621" s="7">
        <v>0</v>
      </c>
      <c r="AY1621" s="7">
        <v>0</v>
      </c>
    </row>
    <row r="1622" spans="1:51" ht="13.5" customHeight="1" x14ac:dyDescent="0.25">
      <c r="A1622" s="7" t="s">
        <v>3311</v>
      </c>
      <c r="B1622" s="8"/>
      <c r="C1622" s="8"/>
      <c r="D1622" s="7" t="s">
        <v>281</v>
      </c>
      <c r="E1622" s="7" t="s">
        <v>92</v>
      </c>
      <c r="F1622" s="8"/>
      <c r="G1622" s="8"/>
      <c r="H1622" s="8"/>
      <c r="I1622" s="8"/>
      <c r="J1622" s="8"/>
      <c r="K1622" s="8"/>
      <c r="L1622" s="8"/>
      <c r="M1622" s="8"/>
      <c r="N1622" s="7">
        <v>11</v>
      </c>
      <c r="O1622" s="7" t="s">
        <v>85</v>
      </c>
      <c r="P1622" s="7">
        <v>1</v>
      </c>
      <c r="Q1622" s="7" t="s">
        <v>394</v>
      </c>
      <c r="R1622" s="7">
        <v>5000</v>
      </c>
      <c r="S1622" s="7" t="s">
        <v>94</v>
      </c>
      <c r="T1622" s="7" t="s">
        <v>1406</v>
      </c>
      <c r="AE1622" s="7">
        <v>0</v>
      </c>
      <c r="AF1622" s="7">
        <v>0</v>
      </c>
      <c r="AG1622" s="7">
        <v>0</v>
      </c>
      <c r="AH1622" s="7">
        <v>0</v>
      </c>
      <c r="AI1622" s="7">
        <v>0</v>
      </c>
      <c r="AJ1622" s="7">
        <v>0</v>
      </c>
      <c r="AK1622" s="7">
        <v>0</v>
      </c>
      <c r="AL1622" s="7">
        <v>0</v>
      </c>
      <c r="AM1622" s="7">
        <v>1</v>
      </c>
      <c r="AN1622" s="7" t="s">
        <v>85</v>
      </c>
      <c r="AO1622" s="7">
        <v>1</v>
      </c>
      <c r="AP1622" s="7">
        <v>10000</v>
      </c>
      <c r="AQ1622" s="7">
        <v>5000</v>
      </c>
      <c r="AT1622" s="7" t="s">
        <v>206</v>
      </c>
      <c r="AU1622" s="7">
        <v>2271</v>
      </c>
      <c r="AV1622" s="7">
        <v>0</v>
      </c>
      <c r="AW1622" s="7">
        <v>0</v>
      </c>
      <c r="AX1622" s="7">
        <v>0</v>
      </c>
      <c r="AY1622" s="7">
        <v>0</v>
      </c>
    </row>
    <row r="1623" spans="1:51" ht="13.5" customHeight="1" x14ac:dyDescent="0.25">
      <c r="A1623" s="7" t="s">
        <v>3312</v>
      </c>
      <c r="B1623" s="8"/>
      <c r="C1623" s="8"/>
      <c r="D1623" s="7" t="s">
        <v>91</v>
      </c>
      <c r="E1623" s="7" t="s">
        <v>92</v>
      </c>
      <c r="F1623" s="8"/>
      <c r="G1623" s="8"/>
      <c r="H1623" s="8"/>
      <c r="I1623" s="8"/>
      <c r="J1623" s="8"/>
      <c r="K1623" s="8"/>
      <c r="L1623" s="8"/>
      <c r="M1623" s="8"/>
      <c r="N1623" s="7">
        <v>9</v>
      </c>
      <c r="O1623" s="7" t="s">
        <v>85</v>
      </c>
      <c r="P1623" s="7" t="s">
        <v>107</v>
      </c>
      <c r="Q1623" s="7" t="s">
        <v>3205</v>
      </c>
      <c r="R1623" s="7">
        <v>1125</v>
      </c>
      <c r="S1623" s="7" t="s">
        <v>94</v>
      </c>
      <c r="T1623" s="7" t="s">
        <v>1406</v>
      </c>
      <c r="AE1623" s="7">
        <v>0</v>
      </c>
      <c r="AF1623" s="7">
        <v>0</v>
      </c>
      <c r="AG1623" s="7">
        <v>0</v>
      </c>
      <c r="AH1623" s="7">
        <v>0</v>
      </c>
      <c r="AI1623" s="7">
        <v>0</v>
      </c>
      <c r="AJ1623" s="7">
        <v>0</v>
      </c>
      <c r="AK1623" s="7">
        <v>0</v>
      </c>
      <c r="AL1623" s="7">
        <v>0</v>
      </c>
      <c r="AM1623" s="7">
        <v>1</v>
      </c>
      <c r="AN1623" s="7" t="s">
        <v>91</v>
      </c>
      <c r="AO1623" s="7">
        <v>0</v>
      </c>
      <c r="AP1623" s="7">
        <v>2250</v>
      </c>
      <c r="AQ1623" s="7">
        <v>1125</v>
      </c>
      <c r="AT1623" s="7" t="s">
        <v>206</v>
      </c>
      <c r="AU1623" s="7">
        <v>2272</v>
      </c>
      <c r="AV1623" s="7">
        <v>0</v>
      </c>
      <c r="AW1623" s="7">
        <v>0</v>
      </c>
      <c r="AX1623" s="7">
        <v>0</v>
      </c>
      <c r="AY1623" s="7">
        <v>0</v>
      </c>
    </row>
    <row r="1624" spans="1:51" ht="13.5" customHeight="1" x14ac:dyDescent="0.25">
      <c r="A1624" s="7" t="s">
        <v>3313</v>
      </c>
      <c r="B1624" s="8"/>
      <c r="C1624" s="8"/>
      <c r="D1624" s="7" t="s">
        <v>91</v>
      </c>
      <c r="E1624" s="7" t="s">
        <v>92</v>
      </c>
      <c r="F1624" s="8"/>
      <c r="G1624" s="8"/>
      <c r="H1624" s="8"/>
      <c r="I1624" s="8"/>
      <c r="J1624" s="8"/>
      <c r="K1624" s="8"/>
      <c r="L1624" s="8"/>
      <c r="M1624" s="8"/>
      <c r="N1624" s="7">
        <v>6</v>
      </c>
      <c r="O1624" s="7" t="s">
        <v>85</v>
      </c>
      <c r="P1624" s="7">
        <v>4</v>
      </c>
      <c r="Q1624" s="7" t="s">
        <v>3314</v>
      </c>
      <c r="R1624" s="7">
        <v>3600</v>
      </c>
      <c r="S1624" s="7" t="s">
        <v>94</v>
      </c>
      <c r="T1624" s="7" t="s">
        <v>1406</v>
      </c>
      <c r="AE1624" s="7">
        <v>0</v>
      </c>
      <c r="AF1624" s="7">
        <v>0</v>
      </c>
      <c r="AG1624" s="7">
        <v>0</v>
      </c>
      <c r="AH1624" s="7">
        <v>0</v>
      </c>
      <c r="AI1624" s="7">
        <v>0</v>
      </c>
      <c r="AJ1624" s="7">
        <v>0</v>
      </c>
      <c r="AK1624" s="7">
        <v>0</v>
      </c>
      <c r="AL1624" s="7">
        <v>0</v>
      </c>
      <c r="AM1624" s="7">
        <v>1</v>
      </c>
      <c r="AN1624" s="7" t="s">
        <v>91</v>
      </c>
      <c r="AO1624" s="7">
        <v>4</v>
      </c>
      <c r="AP1624" s="7">
        <v>7200</v>
      </c>
      <c r="AQ1624" s="7">
        <v>3600</v>
      </c>
      <c r="AT1624" s="7" t="s">
        <v>206</v>
      </c>
      <c r="AU1624" s="7">
        <v>2273</v>
      </c>
      <c r="AV1624" s="7">
        <v>0</v>
      </c>
      <c r="AW1624" s="7">
        <v>0</v>
      </c>
      <c r="AX1624" s="7">
        <v>0</v>
      </c>
      <c r="AY1624" s="7">
        <v>0</v>
      </c>
    </row>
    <row r="1625" spans="1:51" ht="13.5" customHeight="1" x14ac:dyDescent="0.25">
      <c r="A1625" s="7" t="s">
        <v>3315</v>
      </c>
      <c r="B1625" s="8"/>
      <c r="C1625" s="8"/>
      <c r="D1625" s="7" t="s">
        <v>83</v>
      </c>
      <c r="E1625" s="7" t="s">
        <v>99</v>
      </c>
      <c r="F1625" s="8"/>
      <c r="G1625" s="8"/>
      <c r="H1625" s="8"/>
      <c r="I1625" s="8"/>
      <c r="J1625" s="8"/>
      <c r="K1625" s="8"/>
      <c r="L1625" s="8"/>
      <c r="M1625" s="8"/>
      <c r="N1625" s="7">
        <v>3</v>
      </c>
      <c r="O1625" s="7" t="s">
        <v>85</v>
      </c>
      <c r="P1625" s="7">
        <v>2</v>
      </c>
      <c r="Q1625" s="7" t="s">
        <v>3316</v>
      </c>
      <c r="R1625" s="7">
        <v>100</v>
      </c>
      <c r="S1625" s="7" t="s">
        <v>94</v>
      </c>
      <c r="T1625" s="7" t="s">
        <v>1406</v>
      </c>
      <c r="AE1625" s="7">
        <v>0</v>
      </c>
      <c r="AF1625" s="7">
        <v>0</v>
      </c>
      <c r="AG1625" s="7">
        <v>0</v>
      </c>
      <c r="AH1625" s="7">
        <v>0</v>
      </c>
      <c r="AI1625" s="7">
        <v>1</v>
      </c>
      <c r="AJ1625" s="7">
        <v>0</v>
      </c>
      <c r="AK1625" s="7">
        <v>0</v>
      </c>
      <c r="AL1625" s="7">
        <v>0</v>
      </c>
      <c r="AM1625" s="7">
        <v>0</v>
      </c>
      <c r="AN1625" s="7" t="s">
        <v>83</v>
      </c>
      <c r="AO1625" s="7">
        <v>2</v>
      </c>
      <c r="AP1625" s="7">
        <v>200</v>
      </c>
      <c r="AQ1625" s="7">
        <v>100</v>
      </c>
      <c r="AT1625" s="7" t="s">
        <v>206</v>
      </c>
      <c r="AU1625" s="7">
        <v>2274</v>
      </c>
      <c r="AV1625" s="7">
        <v>0</v>
      </c>
      <c r="AW1625" s="7">
        <v>0</v>
      </c>
      <c r="AX1625" s="7">
        <v>0</v>
      </c>
      <c r="AY1625" s="7">
        <v>0</v>
      </c>
    </row>
    <row r="1626" spans="1:51" ht="13.5" customHeight="1" x14ac:dyDescent="0.25">
      <c r="A1626" s="7" t="s">
        <v>3317</v>
      </c>
      <c r="B1626" s="8"/>
      <c r="C1626" s="8"/>
      <c r="D1626" s="7" t="s">
        <v>91</v>
      </c>
      <c r="E1626" s="7" t="s">
        <v>157</v>
      </c>
      <c r="F1626" s="8"/>
      <c r="G1626" s="8"/>
      <c r="H1626" s="8"/>
      <c r="I1626" s="8"/>
      <c r="J1626" s="8"/>
      <c r="K1626" s="8"/>
      <c r="L1626" s="8"/>
      <c r="M1626" s="8"/>
      <c r="N1626" s="7">
        <v>6</v>
      </c>
      <c r="O1626" s="7" t="s">
        <v>85</v>
      </c>
      <c r="P1626" s="7" t="s">
        <v>107</v>
      </c>
      <c r="Q1626" s="7" t="s">
        <v>3318</v>
      </c>
      <c r="R1626" s="7">
        <v>6500</v>
      </c>
      <c r="S1626" s="7" t="s">
        <v>94</v>
      </c>
      <c r="T1626" s="7" t="s">
        <v>1406</v>
      </c>
      <c r="AE1626" s="7">
        <v>0</v>
      </c>
      <c r="AF1626" s="7">
        <v>0</v>
      </c>
      <c r="AG1626" s="7">
        <v>0</v>
      </c>
      <c r="AH1626" s="7">
        <v>0</v>
      </c>
      <c r="AI1626" s="7">
        <v>0</v>
      </c>
      <c r="AJ1626" s="7">
        <v>0</v>
      </c>
      <c r="AK1626" s="7">
        <v>1</v>
      </c>
      <c r="AL1626" s="7">
        <v>0</v>
      </c>
      <c r="AM1626" s="7">
        <v>0</v>
      </c>
      <c r="AN1626" s="7" t="s">
        <v>91</v>
      </c>
      <c r="AO1626" s="7">
        <v>0</v>
      </c>
      <c r="AP1626" s="7">
        <v>13000</v>
      </c>
      <c r="AQ1626" s="7">
        <v>6500</v>
      </c>
      <c r="AT1626" s="7" t="s">
        <v>206</v>
      </c>
      <c r="AU1626" s="7">
        <v>2275</v>
      </c>
      <c r="AV1626" s="7">
        <v>0</v>
      </c>
      <c r="AW1626" s="7">
        <v>0</v>
      </c>
      <c r="AX1626" s="7">
        <v>0</v>
      </c>
      <c r="AY1626" s="7">
        <v>0</v>
      </c>
    </row>
    <row r="1627" spans="1:51" ht="13.5" customHeight="1" x14ac:dyDescent="0.25">
      <c r="A1627" s="7" t="s">
        <v>3319</v>
      </c>
      <c r="B1627" s="8"/>
      <c r="C1627" s="8"/>
      <c r="D1627" s="7" t="s">
        <v>91</v>
      </c>
      <c r="E1627" s="7" t="s">
        <v>99</v>
      </c>
      <c r="F1627" s="8"/>
      <c r="G1627" s="8"/>
      <c r="H1627" s="8"/>
      <c r="I1627" s="8"/>
      <c r="J1627" s="8"/>
      <c r="K1627" s="8"/>
      <c r="L1627" s="8"/>
      <c r="M1627" s="8"/>
      <c r="N1627" s="7">
        <v>10</v>
      </c>
      <c r="O1627" s="7" t="s">
        <v>85</v>
      </c>
      <c r="P1627" s="7" t="s">
        <v>107</v>
      </c>
      <c r="Q1627" s="7" t="s">
        <v>101</v>
      </c>
      <c r="R1627" s="7">
        <v>37500</v>
      </c>
      <c r="S1627" s="7" t="s">
        <v>94</v>
      </c>
      <c r="T1627" s="7" t="s">
        <v>1406</v>
      </c>
      <c r="AE1627" s="7">
        <v>0</v>
      </c>
      <c r="AF1627" s="7">
        <v>0</v>
      </c>
      <c r="AG1627" s="7">
        <v>0</v>
      </c>
      <c r="AH1627" s="7">
        <v>0</v>
      </c>
      <c r="AI1627" s="7">
        <v>1</v>
      </c>
      <c r="AJ1627" s="7">
        <v>0</v>
      </c>
      <c r="AK1627" s="7">
        <v>0</v>
      </c>
      <c r="AL1627" s="7">
        <v>0</v>
      </c>
      <c r="AM1627" s="7">
        <v>0</v>
      </c>
      <c r="AN1627" s="7" t="s">
        <v>91</v>
      </c>
      <c r="AO1627" s="7">
        <v>0</v>
      </c>
      <c r="AP1627" s="7">
        <v>75000</v>
      </c>
      <c r="AQ1627" s="7">
        <v>37500</v>
      </c>
      <c r="AT1627" s="7" t="s">
        <v>206</v>
      </c>
      <c r="AU1627" s="7">
        <v>2276</v>
      </c>
      <c r="AV1627" s="7">
        <v>0</v>
      </c>
      <c r="AW1627" s="7">
        <v>0</v>
      </c>
      <c r="AX1627" s="7">
        <v>0</v>
      </c>
      <c r="AY1627" s="7">
        <v>0</v>
      </c>
    </row>
    <row r="1628" spans="1:51" ht="13.5" customHeight="1" x14ac:dyDescent="0.25">
      <c r="A1628" s="7" t="s">
        <v>3320</v>
      </c>
      <c r="B1628" s="8"/>
      <c r="C1628" s="8"/>
      <c r="D1628" s="7" t="s">
        <v>83</v>
      </c>
      <c r="E1628" s="7" t="s">
        <v>92</v>
      </c>
      <c r="F1628" s="8"/>
      <c r="G1628" s="8"/>
      <c r="H1628" s="8"/>
      <c r="I1628" s="8"/>
      <c r="J1628" s="8"/>
      <c r="K1628" s="8"/>
      <c r="L1628" s="8"/>
      <c r="M1628" s="8"/>
      <c r="N1628" s="7">
        <v>3</v>
      </c>
      <c r="O1628" s="7" t="s">
        <v>85</v>
      </c>
      <c r="P1628" s="7">
        <v>1</v>
      </c>
      <c r="Q1628" s="7" t="s">
        <v>3321</v>
      </c>
      <c r="R1628" s="7">
        <v>1000</v>
      </c>
      <c r="S1628" s="7" t="s">
        <v>94</v>
      </c>
      <c r="T1628" s="7" t="s">
        <v>1406</v>
      </c>
      <c r="AE1628" s="7">
        <v>0</v>
      </c>
      <c r="AF1628" s="7">
        <v>0</v>
      </c>
      <c r="AG1628" s="7">
        <v>0</v>
      </c>
      <c r="AH1628" s="7">
        <v>0</v>
      </c>
      <c r="AI1628" s="7">
        <v>0</v>
      </c>
      <c r="AJ1628" s="7">
        <v>0</v>
      </c>
      <c r="AK1628" s="7">
        <v>0</v>
      </c>
      <c r="AL1628" s="7">
        <v>0</v>
      </c>
      <c r="AM1628" s="7">
        <v>1</v>
      </c>
      <c r="AN1628" s="7" t="s">
        <v>83</v>
      </c>
      <c r="AO1628" s="7">
        <v>1</v>
      </c>
      <c r="AP1628" s="7">
        <v>2000</v>
      </c>
      <c r="AQ1628" s="7">
        <v>1000</v>
      </c>
      <c r="AT1628" s="7" t="s">
        <v>206</v>
      </c>
      <c r="AU1628" s="7">
        <v>2277</v>
      </c>
      <c r="AV1628" s="7">
        <v>0</v>
      </c>
      <c r="AW1628" s="7">
        <v>0</v>
      </c>
      <c r="AX1628" s="7">
        <v>0</v>
      </c>
      <c r="AY1628" s="7">
        <v>0</v>
      </c>
    </row>
    <row r="1629" spans="1:51" ht="13.5" customHeight="1" x14ac:dyDescent="0.25">
      <c r="A1629" s="7" t="s">
        <v>3322</v>
      </c>
      <c r="B1629" s="8"/>
      <c r="C1629" s="8"/>
      <c r="D1629" s="7" t="s">
        <v>83</v>
      </c>
      <c r="E1629" s="7" t="s">
        <v>92</v>
      </c>
      <c r="F1629" s="8"/>
      <c r="G1629" s="8"/>
      <c r="H1629" s="8"/>
      <c r="I1629" s="8"/>
      <c r="J1629" s="8"/>
      <c r="K1629" s="8"/>
      <c r="L1629" s="8"/>
      <c r="M1629" s="8"/>
      <c r="N1629" s="7">
        <v>3</v>
      </c>
      <c r="O1629" s="7" t="s">
        <v>85</v>
      </c>
      <c r="P1629" s="7">
        <v>1</v>
      </c>
      <c r="Q1629" s="7" t="s">
        <v>3321</v>
      </c>
      <c r="R1629" s="7">
        <v>2250</v>
      </c>
      <c r="S1629" s="7" t="s">
        <v>94</v>
      </c>
      <c r="T1629" s="7" t="s">
        <v>1406</v>
      </c>
      <c r="AE1629" s="7">
        <v>0</v>
      </c>
      <c r="AF1629" s="7">
        <v>0</v>
      </c>
      <c r="AG1629" s="7">
        <v>0</v>
      </c>
      <c r="AH1629" s="7">
        <v>0</v>
      </c>
      <c r="AI1629" s="7">
        <v>0</v>
      </c>
      <c r="AJ1629" s="7">
        <v>0</v>
      </c>
      <c r="AK1629" s="7">
        <v>0</v>
      </c>
      <c r="AL1629" s="7">
        <v>0</v>
      </c>
      <c r="AM1629" s="7">
        <v>1</v>
      </c>
      <c r="AN1629" s="7" t="s">
        <v>83</v>
      </c>
      <c r="AO1629" s="7">
        <v>1</v>
      </c>
      <c r="AP1629" s="7">
        <v>4500</v>
      </c>
      <c r="AQ1629" s="7">
        <v>2250</v>
      </c>
      <c r="AT1629" s="7" t="s">
        <v>206</v>
      </c>
      <c r="AU1629" s="7">
        <v>2278</v>
      </c>
      <c r="AV1629" s="7">
        <v>0</v>
      </c>
      <c r="AW1629" s="7">
        <v>0</v>
      </c>
      <c r="AX1629" s="7">
        <v>0</v>
      </c>
      <c r="AY1629" s="7">
        <v>0</v>
      </c>
    </row>
    <row r="1630" spans="1:51" ht="13.5" customHeight="1" x14ac:dyDescent="0.25">
      <c r="A1630" s="7" t="s">
        <v>3323</v>
      </c>
      <c r="B1630" s="8"/>
      <c r="C1630" s="8"/>
      <c r="D1630" s="7" t="s">
        <v>91</v>
      </c>
      <c r="E1630" s="7" t="s">
        <v>157</v>
      </c>
      <c r="F1630" s="8"/>
      <c r="G1630" s="8"/>
      <c r="H1630" s="8"/>
      <c r="I1630" s="8"/>
      <c r="J1630" s="8"/>
      <c r="K1630" s="8"/>
      <c r="L1630" s="8"/>
      <c r="M1630" s="8"/>
      <c r="N1630" s="7">
        <v>6</v>
      </c>
      <c r="O1630" s="7" t="s">
        <v>85</v>
      </c>
      <c r="P1630" s="7">
        <v>1</v>
      </c>
      <c r="Q1630" s="7" t="s">
        <v>945</v>
      </c>
      <c r="R1630" s="7">
        <v>600</v>
      </c>
      <c r="S1630" s="7" t="s">
        <v>94</v>
      </c>
      <c r="T1630" s="7" t="s">
        <v>1406</v>
      </c>
      <c r="AE1630" s="7">
        <v>0</v>
      </c>
      <c r="AF1630" s="7">
        <v>0</v>
      </c>
      <c r="AG1630" s="7">
        <v>0</v>
      </c>
      <c r="AH1630" s="7">
        <v>0</v>
      </c>
      <c r="AI1630" s="7">
        <v>0</v>
      </c>
      <c r="AJ1630" s="7">
        <v>0</v>
      </c>
      <c r="AK1630" s="7">
        <v>1</v>
      </c>
      <c r="AL1630" s="7">
        <v>0</v>
      </c>
      <c r="AM1630" s="7">
        <v>0</v>
      </c>
      <c r="AN1630" s="7" t="s">
        <v>91</v>
      </c>
      <c r="AO1630" s="7">
        <v>1</v>
      </c>
      <c r="AP1630" s="7">
        <v>1200</v>
      </c>
      <c r="AQ1630" s="7">
        <v>600</v>
      </c>
      <c r="AT1630" s="7" t="s">
        <v>206</v>
      </c>
      <c r="AU1630" s="7">
        <v>2279</v>
      </c>
      <c r="AV1630" s="7">
        <v>0</v>
      </c>
      <c r="AW1630" s="7">
        <v>0</v>
      </c>
      <c r="AX1630" s="7">
        <v>0</v>
      </c>
      <c r="AY1630" s="7">
        <v>0</v>
      </c>
    </row>
    <row r="1631" spans="1:51" ht="13.5" customHeight="1" x14ac:dyDescent="0.25">
      <c r="A1631" s="7" t="s">
        <v>3324</v>
      </c>
      <c r="B1631" s="8"/>
      <c r="C1631" s="8"/>
      <c r="D1631" s="7" t="s">
        <v>83</v>
      </c>
      <c r="E1631" s="7" t="s">
        <v>157</v>
      </c>
      <c r="F1631" s="8"/>
      <c r="G1631" s="8"/>
      <c r="H1631" s="8"/>
      <c r="I1631" s="8"/>
      <c r="J1631" s="8"/>
      <c r="K1631" s="8"/>
      <c r="L1631" s="8"/>
      <c r="M1631" s="8"/>
      <c r="N1631" s="7">
        <v>5</v>
      </c>
      <c r="O1631" s="7" t="s">
        <v>85</v>
      </c>
      <c r="P1631" s="7">
        <v>5</v>
      </c>
      <c r="Q1631" s="7" t="s">
        <v>3325</v>
      </c>
      <c r="R1631" s="7">
        <v>550</v>
      </c>
      <c r="S1631" s="7" t="s">
        <v>94</v>
      </c>
      <c r="T1631" s="7" t="s">
        <v>1406</v>
      </c>
      <c r="AE1631" s="7">
        <v>0</v>
      </c>
      <c r="AF1631" s="7">
        <v>0</v>
      </c>
      <c r="AG1631" s="7">
        <v>0</v>
      </c>
      <c r="AH1631" s="7">
        <v>0</v>
      </c>
      <c r="AI1631" s="7">
        <v>0</v>
      </c>
      <c r="AJ1631" s="7">
        <v>0</v>
      </c>
      <c r="AK1631" s="7">
        <v>1</v>
      </c>
      <c r="AL1631" s="7">
        <v>0</v>
      </c>
      <c r="AM1631" s="7">
        <v>0</v>
      </c>
      <c r="AN1631" s="7" t="s">
        <v>83</v>
      </c>
      <c r="AO1631" s="7">
        <v>5</v>
      </c>
      <c r="AP1631" s="7">
        <v>1100</v>
      </c>
      <c r="AQ1631" s="7">
        <v>550</v>
      </c>
      <c r="AT1631" s="7" t="s">
        <v>206</v>
      </c>
      <c r="AU1631" s="7">
        <v>2280</v>
      </c>
      <c r="AV1631" s="7">
        <v>0</v>
      </c>
      <c r="AW1631" s="7">
        <v>0</v>
      </c>
      <c r="AX1631" s="7">
        <v>0</v>
      </c>
      <c r="AY1631" s="7">
        <v>0</v>
      </c>
    </row>
    <row r="1632" spans="1:51" ht="13.5" customHeight="1" x14ac:dyDescent="0.25">
      <c r="A1632" s="7" t="s">
        <v>3326</v>
      </c>
      <c r="B1632" s="8"/>
      <c r="C1632" s="8"/>
      <c r="D1632" s="7" t="s">
        <v>83</v>
      </c>
      <c r="E1632" s="7" t="s">
        <v>157</v>
      </c>
      <c r="F1632" s="8"/>
      <c r="G1632" s="8"/>
      <c r="H1632" s="8"/>
      <c r="I1632" s="8"/>
      <c r="J1632" s="8"/>
      <c r="K1632" s="8"/>
      <c r="L1632" s="8"/>
      <c r="M1632" s="8"/>
      <c r="N1632" s="7">
        <v>5</v>
      </c>
      <c r="O1632" s="7" t="s">
        <v>85</v>
      </c>
      <c r="P1632" s="7">
        <v>2</v>
      </c>
      <c r="Q1632" s="7" t="s">
        <v>3327</v>
      </c>
      <c r="R1632" s="7">
        <v>2900</v>
      </c>
      <c r="S1632" s="7" t="s">
        <v>94</v>
      </c>
      <c r="T1632" s="7" t="s">
        <v>1406</v>
      </c>
      <c r="AE1632" s="7">
        <v>0</v>
      </c>
      <c r="AF1632" s="7">
        <v>0</v>
      </c>
      <c r="AG1632" s="7">
        <v>0</v>
      </c>
      <c r="AH1632" s="7">
        <v>0</v>
      </c>
      <c r="AI1632" s="7">
        <v>0</v>
      </c>
      <c r="AJ1632" s="7">
        <v>0</v>
      </c>
      <c r="AK1632" s="7">
        <v>1</v>
      </c>
      <c r="AL1632" s="7">
        <v>0</v>
      </c>
      <c r="AM1632" s="7">
        <v>0</v>
      </c>
      <c r="AN1632" s="7" t="s">
        <v>83</v>
      </c>
      <c r="AO1632" s="7">
        <v>2</v>
      </c>
      <c r="AP1632" s="7">
        <v>5800</v>
      </c>
      <c r="AQ1632" s="7">
        <v>2900</v>
      </c>
      <c r="AT1632" s="7" t="s">
        <v>206</v>
      </c>
      <c r="AU1632" s="7">
        <v>2281</v>
      </c>
      <c r="AV1632" s="7">
        <v>0</v>
      </c>
      <c r="AW1632" s="7">
        <v>0</v>
      </c>
      <c r="AX1632" s="7">
        <v>0</v>
      </c>
      <c r="AY1632" s="7">
        <v>0</v>
      </c>
    </row>
    <row r="1633" spans="1:51" ht="13.5" customHeight="1" x14ac:dyDescent="0.25">
      <c r="A1633" s="7" t="s">
        <v>3328</v>
      </c>
      <c r="B1633" s="8"/>
      <c r="C1633" s="8"/>
      <c r="D1633" s="7" t="s">
        <v>91</v>
      </c>
      <c r="E1633" s="7" t="s">
        <v>126</v>
      </c>
      <c r="F1633" s="8"/>
      <c r="G1633" s="8"/>
      <c r="H1633" s="8"/>
      <c r="I1633" s="8"/>
      <c r="J1633" s="8"/>
      <c r="K1633" s="8"/>
      <c r="L1633" s="8"/>
      <c r="M1633" s="8"/>
      <c r="N1633" s="7">
        <v>9</v>
      </c>
      <c r="O1633" s="7" t="s">
        <v>85</v>
      </c>
      <c r="P1633" s="7">
        <v>5</v>
      </c>
      <c r="Q1633" s="7" t="s">
        <v>453</v>
      </c>
      <c r="R1633" s="7">
        <v>1000</v>
      </c>
      <c r="S1633" s="7" t="s">
        <v>94</v>
      </c>
      <c r="T1633" s="7" t="s">
        <v>1406</v>
      </c>
      <c r="AE1633" s="7">
        <v>0</v>
      </c>
      <c r="AF1633" s="7">
        <v>0</v>
      </c>
      <c r="AG1633" s="7">
        <v>0</v>
      </c>
      <c r="AH1633" s="7">
        <v>1</v>
      </c>
      <c r="AI1633" s="7">
        <v>0</v>
      </c>
      <c r="AJ1633" s="7">
        <v>0</v>
      </c>
      <c r="AK1633" s="7">
        <v>0</v>
      </c>
      <c r="AL1633" s="7">
        <v>0</v>
      </c>
      <c r="AM1633" s="7">
        <v>0</v>
      </c>
      <c r="AN1633" s="7" t="s">
        <v>91</v>
      </c>
      <c r="AO1633" s="7">
        <v>5</v>
      </c>
      <c r="AP1633" s="7">
        <v>2000</v>
      </c>
      <c r="AQ1633" s="7">
        <v>1000</v>
      </c>
      <c r="AT1633" s="7" t="s">
        <v>206</v>
      </c>
      <c r="AU1633" s="7">
        <v>2282</v>
      </c>
      <c r="AV1633" s="7">
        <v>0</v>
      </c>
      <c r="AW1633" s="7">
        <v>0</v>
      </c>
      <c r="AX1633" s="7">
        <v>0</v>
      </c>
      <c r="AY1633" s="7">
        <v>0</v>
      </c>
    </row>
    <row r="1634" spans="1:51" ht="13.5" customHeight="1" x14ac:dyDescent="0.25">
      <c r="A1634" s="7" t="s">
        <v>3329</v>
      </c>
      <c r="B1634" s="8"/>
      <c r="C1634" s="8"/>
      <c r="D1634" s="7" t="s">
        <v>83</v>
      </c>
      <c r="E1634" s="7" t="s">
        <v>129</v>
      </c>
      <c r="F1634" s="8"/>
      <c r="G1634" s="8"/>
      <c r="H1634" s="8"/>
      <c r="I1634" s="8"/>
      <c r="J1634" s="8"/>
      <c r="K1634" s="8"/>
      <c r="L1634" s="8"/>
      <c r="M1634" s="8"/>
      <c r="N1634" s="7">
        <v>5</v>
      </c>
      <c r="O1634" s="7" t="s">
        <v>85</v>
      </c>
      <c r="P1634" s="7">
        <v>5</v>
      </c>
      <c r="Q1634" s="7" t="s">
        <v>701</v>
      </c>
      <c r="R1634" s="7">
        <v>3750</v>
      </c>
      <c r="S1634" s="7" t="s">
        <v>94</v>
      </c>
      <c r="T1634" s="7" t="s">
        <v>1406</v>
      </c>
      <c r="AE1634" s="7">
        <v>0</v>
      </c>
      <c r="AF1634" s="7">
        <v>0</v>
      </c>
      <c r="AG1634" s="7">
        <v>0</v>
      </c>
      <c r="AH1634" s="7">
        <v>0</v>
      </c>
      <c r="AI1634" s="7">
        <v>0</v>
      </c>
      <c r="AJ1634" s="7">
        <v>1</v>
      </c>
      <c r="AK1634" s="7">
        <v>0</v>
      </c>
      <c r="AL1634" s="7">
        <v>0</v>
      </c>
      <c r="AM1634" s="7">
        <v>0</v>
      </c>
      <c r="AN1634" s="7" t="s">
        <v>83</v>
      </c>
      <c r="AO1634" s="7">
        <v>5</v>
      </c>
      <c r="AP1634" s="7">
        <v>7500</v>
      </c>
      <c r="AQ1634" s="7">
        <v>3750</v>
      </c>
      <c r="AT1634" s="7" t="s">
        <v>206</v>
      </c>
      <c r="AU1634" s="7">
        <v>2283</v>
      </c>
      <c r="AV1634" s="7">
        <v>0</v>
      </c>
      <c r="AW1634" s="7">
        <v>0</v>
      </c>
      <c r="AX1634" s="7">
        <v>0</v>
      </c>
      <c r="AY1634" s="7">
        <v>0</v>
      </c>
    </row>
    <row r="1635" spans="1:51" ht="13.5" customHeight="1" x14ac:dyDescent="0.25">
      <c r="A1635" s="7" t="s">
        <v>3330</v>
      </c>
      <c r="B1635" s="8"/>
      <c r="C1635" s="8"/>
      <c r="D1635" s="7" t="s">
        <v>91</v>
      </c>
      <c r="E1635" s="7" t="s">
        <v>84</v>
      </c>
      <c r="F1635" s="8"/>
      <c r="G1635" s="8"/>
      <c r="H1635" s="8"/>
      <c r="I1635" s="8"/>
      <c r="J1635" s="8"/>
      <c r="K1635" s="8"/>
      <c r="L1635" s="8"/>
      <c r="M1635" s="8"/>
      <c r="N1635" s="7">
        <v>7</v>
      </c>
      <c r="O1635" s="7" t="s">
        <v>85</v>
      </c>
      <c r="P1635" s="7">
        <v>5</v>
      </c>
      <c r="Q1635" s="7" t="s">
        <v>3331</v>
      </c>
      <c r="R1635" s="7">
        <v>6500</v>
      </c>
      <c r="S1635" s="7" t="s">
        <v>94</v>
      </c>
      <c r="T1635" s="7" t="s">
        <v>1406</v>
      </c>
      <c r="AE1635" s="7">
        <v>0</v>
      </c>
      <c r="AF1635" s="7">
        <v>0</v>
      </c>
      <c r="AG1635" s="7">
        <v>0</v>
      </c>
      <c r="AH1635" s="7">
        <v>0</v>
      </c>
      <c r="AI1635" s="7">
        <v>0</v>
      </c>
      <c r="AJ1635" s="7">
        <v>0</v>
      </c>
      <c r="AK1635" s="7">
        <v>0</v>
      </c>
      <c r="AL1635" s="7">
        <v>1</v>
      </c>
      <c r="AM1635" s="7">
        <v>0</v>
      </c>
      <c r="AN1635" s="7" t="s">
        <v>91</v>
      </c>
      <c r="AO1635" s="7">
        <v>5</v>
      </c>
      <c r="AP1635" s="7">
        <v>13000</v>
      </c>
      <c r="AQ1635" s="7">
        <v>6500</v>
      </c>
      <c r="AT1635" s="7" t="s">
        <v>206</v>
      </c>
      <c r="AU1635" s="7">
        <v>2284</v>
      </c>
      <c r="AV1635" s="7">
        <v>0</v>
      </c>
      <c r="AW1635" s="7">
        <v>0</v>
      </c>
      <c r="AX1635" s="7">
        <v>0</v>
      </c>
      <c r="AY1635" s="7">
        <v>0</v>
      </c>
    </row>
    <row r="1636" spans="1:51" ht="13.5" customHeight="1" x14ac:dyDescent="0.25">
      <c r="A1636" s="7" t="s">
        <v>3332</v>
      </c>
      <c r="B1636" s="8"/>
      <c r="C1636" s="8"/>
      <c r="D1636" s="7" t="s">
        <v>83</v>
      </c>
      <c r="E1636" s="7" t="s">
        <v>157</v>
      </c>
      <c r="F1636" s="8"/>
      <c r="G1636" s="8"/>
      <c r="H1636" s="8"/>
      <c r="I1636" s="8"/>
      <c r="J1636" s="8"/>
      <c r="K1636" s="8"/>
      <c r="L1636" s="8"/>
      <c r="M1636" s="8"/>
      <c r="N1636" s="7">
        <v>3</v>
      </c>
      <c r="O1636" s="7" t="s">
        <v>85</v>
      </c>
      <c r="P1636" s="7">
        <v>5</v>
      </c>
      <c r="Q1636" s="7" t="s">
        <v>3333</v>
      </c>
      <c r="R1636" s="7">
        <v>4000</v>
      </c>
      <c r="S1636" s="7" t="s">
        <v>94</v>
      </c>
      <c r="T1636" s="7" t="s">
        <v>1406</v>
      </c>
      <c r="AE1636" s="7">
        <v>0</v>
      </c>
      <c r="AF1636" s="7">
        <v>0</v>
      </c>
      <c r="AG1636" s="7">
        <v>0</v>
      </c>
      <c r="AH1636" s="7">
        <v>0</v>
      </c>
      <c r="AI1636" s="7">
        <v>0</v>
      </c>
      <c r="AJ1636" s="7">
        <v>0</v>
      </c>
      <c r="AK1636" s="7">
        <v>1</v>
      </c>
      <c r="AL1636" s="7">
        <v>0</v>
      </c>
      <c r="AM1636" s="7">
        <v>0</v>
      </c>
      <c r="AN1636" s="7" t="s">
        <v>83</v>
      </c>
      <c r="AO1636" s="7">
        <v>5</v>
      </c>
      <c r="AP1636" s="7">
        <v>8000</v>
      </c>
      <c r="AQ1636" s="7">
        <v>4000</v>
      </c>
      <c r="AT1636" s="7" t="s">
        <v>206</v>
      </c>
      <c r="AU1636" s="7">
        <v>2285</v>
      </c>
      <c r="AV1636" s="7">
        <v>0</v>
      </c>
      <c r="AW1636" s="7">
        <v>0</v>
      </c>
      <c r="AX1636" s="7">
        <v>0</v>
      </c>
      <c r="AY1636" s="7">
        <v>0</v>
      </c>
    </row>
    <row r="1637" spans="1:51" ht="13.5" customHeight="1" x14ac:dyDescent="0.25">
      <c r="A1637" s="7" t="s">
        <v>3334</v>
      </c>
      <c r="B1637" s="8"/>
      <c r="C1637" s="8"/>
      <c r="D1637" s="7" t="s">
        <v>83</v>
      </c>
      <c r="E1637" s="7" t="s">
        <v>129</v>
      </c>
      <c r="F1637" s="8"/>
      <c r="G1637" s="8"/>
      <c r="H1637" s="8"/>
      <c r="I1637" s="8"/>
      <c r="J1637" s="8"/>
      <c r="K1637" s="8"/>
      <c r="L1637" s="8"/>
      <c r="M1637" s="8"/>
      <c r="N1637" s="7">
        <v>5</v>
      </c>
      <c r="O1637" s="7" t="s">
        <v>85</v>
      </c>
      <c r="P1637" s="7">
        <v>1</v>
      </c>
      <c r="Q1637" s="7" t="s">
        <v>3059</v>
      </c>
      <c r="R1637" s="7">
        <v>1250</v>
      </c>
      <c r="S1637" s="7" t="s">
        <v>94</v>
      </c>
      <c r="T1637" s="7" t="s">
        <v>1406</v>
      </c>
      <c r="AE1637" s="7">
        <v>0</v>
      </c>
      <c r="AF1637" s="7">
        <v>0</v>
      </c>
      <c r="AG1637" s="7">
        <v>0</v>
      </c>
      <c r="AH1637" s="7">
        <v>0</v>
      </c>
      <c r="AI1637" s="7">
        <v>0</v>
      </c>
      <c r="AJ1637" s="7">
        <v>1</v>
      </c>
      <c r="AK1637" s="7">
        <v>0</v>
      </c>
      <c r="AL1637" s="7">
        <v>0</v>
      </c>
      <c r="AM1637" s="7">
        <v>0</v>
      </c>
      <c r="AN1637" s="7" t="s">
        <v>83</v>
      </c>
      <c r="AO1637" s="7">
        <v>1</v>
      </c>
      <c r="AP1637" s="7">
        <v>2500</v>
      </c>
      <c r="AQ1637" s="7">
        <v>1250</v>
      </c>
      <c r="AT1637" s="7" t="s">
        <v>206</v>
      </c>
      <c r="AU1637" s="7">
        <v>2286</v>
      </c>
      <c r="AV1637" s="7">
        <v>0</v>
      </c>
      <c r="AW1637" s="7">
        <v>0</v>
      </c>
      <c r="AX1637" s="7">
        <v>0</v>
      </c>
      <c r="AY1637" s="7">
        <v>0</v>
      </c>
    </row>
    <row r="1638" spans="1:51" ht="13.5" customHeight="1" x14ac:dyDescent="0.25">
      <c r="A1638" s="7" t="s">
        <v>3335</v>
      </c>
      <c r="B1638" s="8"/>
      <c r="C1638" s="8"/>
      <c r="D1638" s="7" t="s">
        <v>83</v>
      </c>
      <c r="E1638" s="7" t="s">
        <v>129</v>
      </c>
      <c r="F1638" s="8"/>
      <c r="G1638" s="8"/>
      <c r="H1638" s="8"/>
      <c r="I1638" s="8"/>
      <c r="J1638" s="8"/>
      <c r="K1638" s="8"/>
      <c r="L1638" s="8"/>
      <c r="M1638" s="8"/>
      <c r="N1638" s="7">
        <v>3</v>
      </c>
      <c r="O1638" s="7" t="s">
        <v>85</v>
      </c>
      <c r="P1638" s="7">
        <v>4</v>
      </c>
      <c r="Q1638" s="7" t="s">
        <v>3336</v>
      </c>
      <c r="R1638" s="7">
        <v>10000</v>
      </c>
      <c r="S1638" s="7" t="s">
        <v>94</v>
      </c>
      <c r="T1638" s="7" t="s">
        <v>1406</v>
      </c>
      <c r="AE1638" s="7">
        <v>0</v>
      </c>
      <c r="AF1638" s="7">
        <v>0</v>
      </c>
      <c r="AG1638" s="7">
        <v>0</v>
      </c>
      <c r="AH1638" s="7">
        <v>0</v>
      </c>
      <c r="AI1638" s="7">
        <v>0</v>
      </c>
      <c r="AJ1638" s="7">
        <v>1</v>
      </c>
      <c r="AK1638" s="7">
        <v>0</v>
      </c>
      <c r="AL1638" s="7">
        <v>0</v>
      </c>
      <c r="AM1638" s="7">
        <v>0</v>
      </c>
      <c r="AN1638" s="7" t="s">
        <v>83</v>
      </c>
      <c r="AO1638" s="7">
        <v>4</v>
      </c>
      <c r="AP1638" s="7">
        <v>20000</v>
      </c>
      <c r="AQ1638" s="7">
        <v>10000</v>
      </c>
      <c r="AT1638" s="7" t="s">
        <v>206</v>
      </c>
      <c r="AU1638" s="7">
        <v>2287</v>
      </c>
      <c r="AV1638" s="7">
        <v>0</v>
      </c>
      <c r="AW1638" s="7">
        <v>0</v>
      </c>
      <c r="AX1638" s="7">
        <v>0</v>
      </c>
      <c r="AY1638" s="7">
        <v>0</v>
      </c>
    </row>
    <row r="1639" spans="1:51" ht="13.5" customHeight="1" x14ac:dyDescent="0.25">
      <c r="A1639" s="7" t="s">
        <v>3337</v>
      </c>
      <c r="B1639" s="8"/>
      <c r="C1639" s="8"/>
      <c r="D1639" s="7" t="s">
        <v>83</v>
      </c>
      <c r="E1639" s="7" t="s">
        <v>129</v>
      </c>
      <c r="F1639" s="8"/>
      <c r="G1639" s="8"/>
      <c r="H1639" s="8"/>
      <c r="I1639" s="8"/>
      <c r="J1639" s="8"/>
      <c r="K1639" s="8"/>
      <c r="L1639" s="8"/>
      <c r="M1639" s="8"/>
      <c r="N1639" s="7">
        <v>5</v>
      </c>
      <c r="O1639" s="7" t="s">
        <v>85</v>
      </c>
      <c r="P1639" s="7">
        <v>2</v>
      </c>
      <c r="Q1639" s="7" t="s">
        <v>1240</v>
      </c>
      <c r="R1639" s="7">
        <v>3000</v>
      </c>
      <c r="S1639" s="7" t="s">
        <v>94</v>
      </c>
      <c r="T1639" s="7" t="s">
        <v>1406</v>
      </c>
      <c r="AE1639" s="7">
        <v>0</v>
      </c>
      <c r="AF1639" s="7">
        <v>0</v>
      </c>
      <c r="AG1639" s="7">
        <v>0</v>
      </c>
      <c r="AH1639" s="7">
        <v>0</v>
      </c>
      <c r="AI1639" s="7">
        <v>0</v>
      </c>
      <c r="AJ1639" s="7">
        <v>1</v>
      </c>
      <c r="AK1639" s="7">
        <v>0</v>
      </c>
      <c r="AL1639" s="7">
        <v>0</v>
      </c>
      <c r="AM1639" s="7">
        <v>0</v>
      </c>
      <c r="AN1639" s="7" t="s">
        <v>83</v>
      </c>
      <c r="AO1639" s="7">
        <v>2</v>
      </c>
      <c r="AP1639" s="7">
        <v>6000</v>
      </c>
      <c r="AQ1639" s="7">
        <v>3000</v>
      </c>
      <c r="AT1639" s="7" t="s">
        <v>206</v>
      </c>
      <c r="AU1639" s="7">
        <v>2288</v>
      </c>
      <c r="AV1639" s="7">
        <v>0</v>
      </c>
      <c r="AW1639" s="7">
        <v>0</v>
      </c>
      <c r="AX1639" s="7">
        <v>0</v>
      </c>
      <c r="AY1639" s="7">
        <v>0</v>
      </c>
    </row>
    <row r="1640" spans="1:51" ht="13.5" customHeight="1" x14ac:dyDescent="0.25">
      <c r="A1640" s="7" t="s">
        <v>3338</v>
      </c>
      <c r="B1640" s="8"/>
      <c r="C1640" s="8"/>
      <c r="D1640" s="7" t="s">
        <v>91</v>
      </c>
      <c r="E1640" s="7" t="s">
        <v>157</v>
      </c>
      <c r="F1640" s="8"/>
      <c r="G1640" s="8"/>
      <c r="H1640" s="8"/>
      <c r="I1640" s="8"/>
      <c r="J1640" s="8"/>
      <c r="K1640" s="8"/>
      <c r="L1640" s="8"/>
      <c r="M1640" s="8"/>
      <c r="N1640" s="7">
        <v>7</v>
      </c>
      <c r="O1640" s="7" t="s">
        <v>85</v>
      </c>
      <c r="P1640" s="7">
        <v>1</v>
      </c>
      <c r="Q1640" s="7" t="s">
        <v>3226</v>
      </c>
      <c r="R1640" s="7">
        <v>10000</v>
      </c>
      <c r="S1640" s="7" t="s">
        <v>94</v>
      </c>
      <c r="T1640" s="7" t="s">
        <v>1406</v>
      </c>
      <c r="AE1640" s="7">
        <v>0</v>
      </c>
      <c r="AF1640" s="7">
        <v>0</v>
      </c>
      <c r="AG1640" s="7">
        <v>0</v>
      </c>
      <c r="AH1640" s="7">
        <v>0</v>
      </c>
      <c r="AI1640" s="7">
        <v>0</v>
      </c>
      <c r="AJ1640" s="7">
        <v>0</v>
      </c>
      <c r="AK1640" s="7">
        <v>1</v>
      </c>
      <c r="AL1640" s="7">
        <v>0</v>
      </c>
      <c r="AM1640" s="7">
        <v>0</v>
      </c>
      <c r="AN1640" s="7" t="s">
        <v>91</v>
      </c>
      <c r="AO1640" s="7">
        <v>1</v>
      </c>
      <c r="AP1640" s="7">
        <v>20000</v>
      </c>
      <c r="AQ1640" s="7">
        <v>10000</v>
      </c>
      <c r="AT1640" s="7" t="s">
        <v>206</v>
      </c>
      <c r="AU1640" s="7">
        <v>2289</v>
      </c>
      <c r="AV1640" s="7">
        <v>0</v>
      </c>
      <c r="AW1640" s="7">
        <v>0</v>
      </c>
      <c r="AX1640" s="7">
        <v>0</v>
      </c>
      <c r="AY1640" s="7">
        <v>0</v>
      </c>
    </row>
    <row r="1641" spans="1:51" ht="13.5" customHeight="1" x14ac:dyDescent="0.25">
      <c r="A1641" s="7" t="s">
        <v>3339</v>
      </c>
      <c r="B1641" s="8"/>
      <c r="C1641" s="8"/>
      <c r="D1641" s="7" t="s">
        <v>120</v>
      </c>
      <c r="E1641" s="7" t="s">
        <v>157</v>
      </c>
      <c r="F1641" s="8"/>
      <c r="G1641" s="8"/>
      <c r="H1641" s="8"/>
      <c r="I1641" s="8"/>
      <c r="J1641" s="8"/>
      <c r="K1641" s="8"/>
      <c r="L1641" s="8"/>
      <c r="M1641" s="8"/>
      <c r="N1641" s="7">
        <v>16</v>
      </c>
      <c r="O1641" s="7" t="s">
        <v>85</v>
      </c>
      <c r="P1641" s="7">
        <v>1</v>
      </c>
      <c r="Q1641" s="7" t="s">
        <v>3340</v>
      </c>
      <c r="R1641" s="7">
        <v>35000</v>
      </c>
      <c r="S1641" s="7" t="s">
        <v>94</v>
      </c>
      <c r="T1641" s="7" t="s">
        <v>1406</v>
      </c>
      <c r="AE1641" s="7">
        <v>0</v>
      </c>
      <c r="AF1641" s="7">
        <v>0</v>
      </c>
      <c r="AG1641" s="7">
        <v>0</v>
      </c>
      <c r="AH1641" s="7">
        <v>0</v>
      </c>
      <c r="AI1641" s="7">
        <v>0</v>
      </c>
      <c r="AJ1641" s="7">
        <v>0</v>
      </c>
      <c r="AK1641" s="7">
        <v>1</v>
      </c>
      <c r="AL1641" s="7">
        <v>0</v>
      </c>
      <c r="AM1641" s="7">
        <v>0</v>
      </c>
      <c r="AN1641" s="7" t="s">
        <v>120</v>
      </c>
      <c r="AO1641" s="7">
        <v>1</v>
      </c>
      <c r="AP1641" s="7">
        <v>70000</v>
      </c>
      <c r="AQ1641" s="7">
        <v>35000</v>
      </c>
      <c r="AT1641" s="7" t="s">
        <v>206</v>
      </c>
      <c r="AU1641" s="7">
        <v>2290</v>
      </c>
      <c r="AV1641" s="7">
        <v>0</v>
      </c>
      <c r="AW1641" s="7">
        <v>0</v>
      </c>
      <c r="AX1641" s="7">
        <v>0</v>
      </c>
      <c r="AY1641" s="7">
        <v>0</v>
      </c>
    </row>
    <row r="1642" spans="1:51" ht="13.5" customHeight="1" x14ac:dyDescent="0.25">
      <c r="A1642" s="7" t="s">
        <v>3341</v>
      </c>
      <c r="B1642" s="8"/>
      <c r="C1642" s="8"/>
      <c r="D1642" s="7" t="s">
        <v>83</v>
      </c>
      <c r="E1642" s="7" t="s">
        <v>126</v>
      </c>
      <c r="F1642" s="8"/>
      <c r="G1642" s="8"/>
      <c r="H1642" s="8"/>
      <c r="I1642" s="8"/>
      <c r="J1642" s="8"/>
      <c r="K1642" s="8"/>
      <c r="L1642" s="8"/>
      <c r="M1642" s="8"/>
      <c r="N1642" s="7">
        <v>3</v>
      </c>
      <c r="O1642" s="7" t="s">
        <v>85</v>
      </c>
      <c r="P1642" s="7">
        <v>1</v>
      </c>
      <c r="Q1642" s="7" t="s">
        <v>3342</v>
      </c>
      <c r="R1642" s="7">
        <v>1000</v>
      </c>
      <c r="S1642" s="7" t="s">
        <v>94</v>
      </c>
      <c r="T1642" s="7" t="s">
        <v>1406</v>
      </c>
      <c r="AE1642" s="7">
        <v>0</v>
      </c>
      <c r="AF1642" s="7">
        <v>0</v>
      </c>
      <c r="AG1642" s="7">
        <v>0</v>
      </c>
      <c r="AH1642" s="7">
        <v>1</v>
      </c>
      <c r="AI1642" s="7">
        <v>0</v>
      </c>
      <c r="AJ1642" s="7">
        <v>0</v>
      </c>
      <c r="AK1642" s="7">
        <v>0</v>
      </c>
      <c r="AL1642" s="7">
        <v>0</v>
      </c>
      <c r="AM1642" s="7">
        <v>0</v>
      </c>
      <c r="AN1642" s="7" t="s">
        <v>83</v>
      </c>
      <c r="AO1642" s="7">
        <v>1</v>
      </c>
      <c r="AP1642" s="7">
        <v>2000</v>
      </c>
      <c r="AQ1642" s="7">
        <v>1000</v>
      </c>
      <c r="AT1642" s="7" t="s">
        <v>206</v>
      </c>
      <c r="AU1642" s="7">
        <v>2291</v>
      </c>
      <c r="AV1642" s="7">
        <v>0</v>
      </c>
      <c r="AW1642" s="7">
        <v>0</v>
      </c>
      <c r="AX1642" s="7">
        <v>0</v>
      </c>
      <c r="AY1642" s="7">
        <v>0</v>
      </c>
    </row>
    <row r="1643" spans="1:51" ht="13.5" customHeight="1" x14ac:dyDescent="0.25">
      <c r="A1643" s="7" t="s">
        <v>3343</v>
      </c>
      <c r="B1643" s="8"/>
      <c r="C1643" s="8"/>
      <c r="D1643" s="7" t="s">
        <v>91</v>
      </c>
      <c r="E1643" s="7" t="s">
        <v>116</v>
      </c>
      <c r="F1643" s="8"/>
      <c r="G1643" s="8"/>
      <c r="H1643" s="8"/>
      <c r="I1643" s="8"/>
      <c r="J1643" s="8"/>
      <c r="K1643" s="8"/>
      <c r="L1643" s="8"/>
      <c r="M1643" s="8"/>
      <c r="N1643" s="7">
        <v>6</v>
      </c>
      <c r="O1643" s="7" t="s">
        <v>85</v>
      </c>
      <c r="P1643" s="7">
        <v>1</v>
      </c>
      <c r="Q1643" s="7" t="s">
        <v>3344</v>
      </c>
      <c r="R1643" s="7">
        <v>3250</v>
      </c>
      <c r="S1643" s="7" t="s">
        <v>94</v>
      </c>
      <c r="T1643" s="7" t="s">
        <v>1406</v>
      </c>
      <c r="AE1643" s="7">
        <v>0</v>
      </c>
      <c r="AF1643" s="7">
        <v>0</v>
      </c>
      <c r="AG1643" s="7">
        <v>1</v>
      </c>
      <c r="AH1643" s="7">
        <v>0</v>
      </c>
      <c r="AI1643" s="7">
        <v>0</v>
      </c>
      <c r="AJ1643" s="7">
        <v>0</v>
      </c>
      <c r="AK1643" s="7">
        <v>0</v>
      </c>
      <c r="AL1643" s="7">
        <v>0</v>
      </c>
      <c r="AM1643" s="7">
        <v>0</v>
      </c>
      <c r="AN1643" s="7" t="s">
        <v>91</v>
      </c>
      <c r="AO1643" s="7">
        <v>1</v>
      </c>
      <c r="AP1643" s="7">
        <v>6500</v>
      </c>
      <c r="AQ1643" s="7">
        <v>3250</v>
      </c>
      <c r="AT1643" s="7" t="s">
        <v>206</v>
      </c>
      <c r="AU1643" s="7">
        <v>2292</v>
      </c>
      <c r="AV1643" s="7">
        <v>0</v>
      </c>
      <c r="AW1643" s="7">
        <v>0</v>
      </c>
      <c r="AX1643" s="7">
        <v>0</v>
      </c>
      <c r="AY1643" s="7">
        <v>0</v>
      </c>
    </row>
    <row r="1644" spans="1:51" ht="13.5" customHeight="1" x14ac:dyDescent="0.25">
      <c r="A1644" s="7" t="s">
        <v>3345</v>
      </c>
      <c r="B1644" s="8"/>
      <c r="C1644" s="8"/>
      <c r="D1644" s="7" t="s">
        <v>91</v>
      </c>
      <c r="E1644" s="7" t="s">
        <v>92</v>
      </c>
      <c r="F1644" s="8"/>
      <c r="G1644" s="8"/>
      <c r="H1644" s="8"/>
      <c r="I1644" s="8"/>
      <c r="J1644" s="8"/>
      <c r="K1644" s="8"/>
      <c r="L1644" s="8"/>
      <c r="M1644" s="8"/>
      <c r="N1644" s="7">
        <v>9</v>
      </c>
      <c r="O1644" s="7" t="s">
        <v>85</v>
      </c>
      <c r="P1644" s="7">
        <v>1</v>
      </c>
      <c r="Q1644" s="7" t="s">
        <v>3346</v>
      </c>
      <c r="R1644" s="7">
        <v>7500</v>
      </c>
      <c r="S1644" s="7" t="s">
        <v>94</v>
      </c>
      <c r="T1644" s="7" t="s">
        <v>1406</v>
      </c>
      <c r="AE1644" s="7">
        <v>0</v>
      </c>
      <c r="AF1644" s="7">
        <v>0</v>
      </c>
      <c r="AG1644" s="7">
        <v>0</v>
      </c>
      <c r="AH1644" s="7">
        <v>0</v>
      </c>
      <c r="AI1644" s="7">
        <v>0</v>
      </c>
      <c r="AJ1644" s="7">
        <v>0</v>
      </c>
      <c r="AK1644" s="7">
        <v>0</v>
      </c>
      <c r="AL1644" s="7">
        <v>0</v>
      </c>
      <c r="AM1644" s="7">
        <v>1</v>
      </c>
      <c r="AN1644" s="7" t="s">
        <v>91</v>
      </c>
      <c r="AO1644" s="7">
        <v>1</v>
      </c>
      <c r="AP1644" s="7">
        <v>15000</v>
      </c>
      <c r="AQ1644" s="7">
        <v>7500</v>
      </c>
      <c r="AT1644" s="7" t="s">
        <v>206</v>
      </c>
      <c r="AU1644" s="7">
        <v>2293</v>
      </c>
      <c r="AV1644" s="7">
        <v>0</v>
      </c>
      <c r="AW1644" s="7">
        <v>0</v>
      </c>
      <c r="AX1644" s="7">
        <v>0</v>
      </c>
      <c r="AY1644" s="7">
        <v>0</v>
      </c>
    </row>
    <row r="1645" spans="1:51" ht="13.5" customHeight="1" x14ac:dyDescent="0.25">
      <c r="A1645" s="7" t="s">
        <v>3347</v>
      </c>
      <c r="B1645" s="8"/>
      <c r="C1645" s="8"/>
      <c r="D1645" s="7" t="s">
        <v>91</v>
      </c>
      <c r="E1645" s="7" t="s">
        <v>129</v>
      </c>
      <c r="F1645" s="8"/>
      <c r="G1645" s="8"/>
      <c r="H1645" s="8"/>
      <c r="I1645" s="8"/>
      <c r="J1645" s="8"/>
      <c r="K1645" s="8"/>
      <c r="L1645" s="8"/>
      <c r="M1645" s="8"/>
      <c r="N1645" s="7">
        <v>11</v>
      </c>
      <c r="O1645" s="7" t="s">
        <v>85</v>
      </c>
      <c r="P1645" s="7">
        <v>5</v>
      </c>
      <c r="Q1645" s="7" t="s">
        <v>3348</v>
      </c>
      <c r="R1645" s="7">
        <v>2500</v>
      </c>
      <c r="S1645" s="7" t="s">
        <v>94</v>
      </c>
      <c r="T1645" s="7" t="s">
        <v>1406</v>
      </c>
      <c r="AE1645" s="7">
        <v>0</v>
      </c>
      <c r="AF1645" s="7">
        <v>0</v>
      </c>
      <c r="AG1645" s="7">
        <v>0</v>
      </c>
      <c r="AH1645" s="7">
        <v>0</v>
      </c>
      <c r="AI1645" s="7">
        <v>0</v>
      </c>
      <c r="AJ1645" s="7">
        <v>1</v>
      </c>
      <c r="AK1645" s="7">
        <v>0</v>
      </c>
      <c r="AL1645" s="7">
        <v>0</v>
      </c>
      <c r="AM1645" s="7">
        <v>0</v>
      </c>
      <c r="AN1645" s="7" t="s">
        <v>91</v>
      </c>
      <c r="AO1645" s="7">
        <v>5</v>
      </c>
      <c r="AP1645" s="7">
        <v>5000</v>
      </c>
      <c r="AQ1645" s="7">
        <v>2500</v>
      </c>
      <c r="AT1645" s="7" t="s">
        <v>206</v>
      </c>
      <c r="AU1645" s="7">
        <v>2294</v>
      </c>
      <c r="AV1645" s="7">
        <v>0</v>
      </c>
      <c r="AW1645" s="7">
        <v>0</v>
      </c>
      <c r="AX1645" s="7">
        <v>0</v>
      </c>
      <c r="AY1645" s="7">
        <v>0</v>
      </c>
    </row>
    <row r="1646" spans="1:51" ht="13.5" customHeight="1" x14ac:dyDescent="0.25">
      <c r="A1646" s="7" t="s">
        <v>3349</v>
      </c>
      <c r="B1646" s="8"/>
      <c r="C1646" s="8"/>
      <c r="D1646" s="7" t="s">
        <v>91</v>
      </c>
      <c r="E1646" s="7" t="s">
        <v>126</v>
      </c>
      <c r="F1646" s="8"/>
      <c r="G1646" s="8"/>
      <c r="H1646" s="8"/>
      <c r="I1646" s="8"/>
      <c r="J1646" s="8"/>
      <c r="K1646" s="8"/>
      <c r="L1646" s="8"/>
      <c r="M1646" s="8"/>
      <c r="N1646" s="7">
        <v>9</v>
      </c>
      <c r="O1646" s="7" t="s">
        <v>85</v>
      </c>
      <c r="P1646" s="7">
        <v>2</v>
      </c>
      <c r="Q1646" s="7" t="s">
        <v>3350</v>
      </c>
      <c r="R1646" s="7">
        <v>7500</v>
      </c>
      <c r="S1646" s="7" t="s">
        <v>94</v>
      </c>
      <c r="T1646" s="7" t="s">
        <v>1406</v>
      </c>
      <c r="AE1646" s="7">
        <v>0</v>
      </c>
      <c r="AF1646" s="7">
        <v>0</v>
      </c>
      <c r="AG1646" s="7">
        <v>0</v>
      </c>
      <c r="AH1646" s="7">
        <v>1</v>
      </c>
      <c r="AI1646" s="7">
        <v>0</v>
      </c>
      <c r="AJ1646" s="7">
        <v>0</v>
      </c>
      <c r="AK1646" s="7">
        <v>0</v>
      </c>
      <c r="AL1646" s="7">
        <v>0</v>
      </c>
      <c r="AM1646" s="7">
        <v>0</v>
      </c>
      <c r="AN1646" s="7" t="s">
        <v>91</v>
      </c>
      <c r="AO1646" s="7">
        <v>2</v>
      </c>
      <c r="AP1646" s="7">
        <v>15000</v>
      </c>
      <c r="AQ1646" s="7">
        <v>7500</v>
      </c>
      <c r="AT1646" s="7" t="s">
        <v>206</v>
      </c>
      <c r="AU1646" s="7">
        <v>2295</v>
      </c>
      <c r="AV1646" s="7">
        <v>0</v>
      </c>
      <c r="AW1646" s="7">
        <v>0</v>
      </c>
      <c r="AX1646" s="7">
        <v>0</v>
      </c>
      <c r="AY1646" s="7">
        <v>0</v>
      </c>
    </row>
    <row r="1647" spans="1:51" ht="13.5" customHeight="1" x14ac:dyDescent="0.25">
      <c r="A1647" s="7" t="s">
        <v>3351</v>
      </c>
      <c r="B1647" s="8"/>
      <c r="C1647" s="8"/>
      <c r="D1647" s="7" t="s">
        <v>120</v>
      </c>
      <c r="E1647" s="7" t="s">
        <v>126</v>
      </c>
      <c r="F1647" s="8"/>
      <c r="G1647" s="8"/>
      <c r="H1647" s="8"/>
      <c r="I1647" s="8"/>
      <c r="J1647" s="8"/>
      <c r="K1647" s="8"/>
      <c r="L1647" s="8"/>
      <c r="M1647" s="8"/>
      <c r="N1647" s="7">
        <v>13</v>
      </c>
      <c r="O1647" s="7" t="s">
        <v>85</v>
      </c>
      <c r="P1647" s="7">
        <v>2</v>
      </c>
      <c r="Q1647" s="7" t="s">
        <v>474</v>
      </c>
      <c r="R1647" s="7">
        <v>25000</v>
      </c>
      <c r="S1647" s="7" t="s">
        <v>94</v>
      </c>
      <c r="T1647" s="7" t="s">
        <v>1406</v>
      </c>
      <c r="AE1647" s="7">
        <v>0</v>
      </c>
      <c r="AF1647" s="7">
        <v>0</v>
      </c>
      <c r="AG1647" s="7">
        <v>0</v>
      </c>
      <c r="AH1647" s="7">
        <v>1</v>
      </c>
      <c r="AI1647" s="7">
        <v>0</v>
      </c>
      <c r="AJ1647" s="7">
        <v>0</v>
      </c>
      <c r="AK1647" s="7">
        <v>0</v>
      </c>
      <c r="AL1647" s="7">
        <v>0</v>
      </c>
      <c r="AM1647" s="7">
        <v>0</v>
      </c>
      <c r="AN1647" s="7" t="s">
        <v>120</v>
      </c>
      <c r="AO1647" s="7">
        <v>2</v>
      </c>
      <c r="AP1647" s="7">
        <v>50000</v>
      </c>
      <c r="AQ1647" s="7">
        <v>25000</v>
      </c>
      <c r="AT1647" s="7" t="s">
        <v>206</v>
      </c>
      <c r="AU1647" s="7">
        <v>2296</v>
      </c>
      <c r="AV1647" s="7">
        <v>0</v>
      </c>
      <c r="AW1647" s="7">
        <v>0</v>
      </c>
      <c r="AX1647" s="7">
        <v>0</v>
      </c>
      <c r="AY1647" s="7">
        <v>0</v>
      </c>
    </row>
    <row r="1648" spans="1:51" ht="13.5" customHeight="1" x14ac:dyDescent="0.25">
      <c r="A1648" s="7" t="s">
        <v>3352</v>
      </c>
      <c r="B1648" s="8"/>
      <c r="C1648" s="8"/>
      <c r="D1648" s="7" t="s">
        <v>83</v>
      </c>
      <c r="E1648" s="7" t="s">
        <v>92</v>
      </c>
      <c r="F1648" s="8"/>
      <c r="G1648" s="8"/>
      <c r="H1648" s="8"/>
      <c r="I1648" s="8"/>
      <c r="J1648" s="8"/>
      <c r="K1648" s="8"/>
      <c r="L1648" s="8"/>
      <c r="M1648" s="8"/>
      <c r="N1648" s="7">
        <v>5</v>
      </c>
      <c r="O1648" s="7" t="s">
        <v>85</v>
      </c>
      <c r="P1648" s="7">
        <v>5</v>
      </c>
      <c r="Q1648" s="7" t="s">
        <v>3353</v>
      </c>
      <c r="R1648" s="7">
        <v>6000</v>
      </c>
      <c r="S1648" s="7" t="s">
        <v>94</v>
      </c>
      <c r="T1648" s="7" t="s">
        <v>1406</v>
      </c>
      <c r="AE1648" s="7">
        <v>0</v>
      </c>
      <c r="AF1648" s="7">
        <v>0</v>
      </c>
      <c r="AG1648" s="7">
        <v>0</v>
      </c>
      <c r="AH1648" s="7">
        <v>0</v>
      </c>
      <c r="AI1648" s="7">
        <v>0</v>
      </c>
      <c r="AJ1648" s="7">
        <v>0</v>
      </c>
      <c r="AK1648" s="7">
        <v>0</v>
      </c>
      <c r="AL1648" s="7">
        <v>0</v>
      </c>
      <c r="AM1648" s="7">
        <v>1</v>
      </c>
      <c r="AN1648" s="7" t="s">
        <v>83</v>
      </c>
      <c r="AO1648" s="7">
        <v>5</v>
      </c>
      <c r="AP1648" s="7">
        <v>12000</v>
      </c>
      <c r="AQ1648" s="7">
        <v>6000</v>
      </c>
      <c r="AT1648" s="7" t="s">
        <v>206</v>
      </c>
      <c r="AU1648" s="7">
        <v>2297</v>
      </c>
      <c r="AV1648" s="7">
        <v>0</v>
      </c>
      <c r="AW1648" s="7">
        <v>0</v>
      </c>
      <c r="AX1648" s="7">
        <v>0</v>
      </c>
      <c r="AY1648" s="7">
        <v>0</v>
      </c>
    </row>
    <row r="1649" spans="1:51" ht="13.5" customHeight="1" x14ac:dyDescent="0.25">
      <c r="A1649" s="7" t="s">
        <v>3354</v>
      </c>
      <c r="B1649" s="8"/>
      <c r="C1649" s="8"/>
      <c r="D1649" s="7" t="s">
        <v>91</v>
      </c>
      <c r="E1649" s="7" t="s">
        <v>126</v>
      </c>
      <c r="F1649" s="7" t="s">
        <v>92</v>
      </c>
      <c r="G1649" s="8"/>
      <c r="H1649" s="8"/>
      <c r="I1649" s="8"/>
      <c r="J1649" s="8"/>
      <c r="K1649" s="8"/>
      <c r="L1649" s="8"/>
      <c r="M1649" s="8"/>
      <c r="N1649" s="7">
        <v>11</v>
      </c>
      <c r="O1649" s="7" t="s">
        <v>85</v>
      </c>
      <c r="P1649" s="7" t="s">
        <v>107</v>
      </c>
      <c r="Q1649" s="7" t="s">
        <v>3355</v>
      </c>
      <c r="R1649" s="7">
        <v>5000</v>
      </c>
      <c r="S1649" s="7" t="s">
        <v>94</v>
      </c>
      <c r="T1649" s="7" t="s">
        <v>1406</v>
      </c>
      <c r="AE1649" s="7">
        <v>0</v>
      </c>
      <c r="AF1649" s="7">
        <v>0</v>
      </c>
      <c r="AG1649" s="7">
        <v>0</v>
      </c>
      <c r="AH1649" s="7">
        <v>1</v>
      </c>
      <c r="AI1649" s="7">
        <v>0</v>
      </c>
      <c r="AJ1649" s="7">
        <v>0</v>
      </c>
      <c r="AK1649" s="7">
        <v>0</v>
      </c>
      <c r="AL1649" s="7">
        <v>0</v>
      </c>
      <c r="AM1649" s="7">
        <v>1</v>
      </c>
      <c r="AN1649" s="7" t="s">
        <v>91</v>
      </c>
      <c r="AO1649" s="7">
        <v>0</v>
      </c>
      <c r="AP1649" s="7">
        <v>10000</v>
      </c>
      <c r="AQ1649" s="7">
        <v>5000</v>
      </c>
      <c r="AT1649" s="7" t="s">
        <v>206</v>
      </c>
      <c r="AU1649" s="7">
        <v>2298</v>
      </c>
      <c r="AV1649" s="7">
        <v>0</v>
      </c>
      <c r="AW1649" s="7">
        <v>0</v>
      </c>
      <c r="AX1649" s="7">
        <v>0</v>
      </c>
      <c r="AY1649" s="7">
        <v>0</v>
      </c>
    </row>
    <row r="1650" spans="1:51" ht="13.5" customHeight="1" x14ac:dyDescent="0.25">
      <c r="A1650" s="7" t="s">
        <v>3356</v>
      </c>
      <c r="B1650" s="8"/>
      <c r="C1650" s="8"/>
      <c r="D1650" s="7" t="s">
        <v>83</v>
      </c>
      <c r="E1650" s="7" t="s">
        <v>92</v>
      </c>
      <c r="F1650" s="8"/>
      <c r="G1650" s="8"/>
      <c r="H1650" s="8"/>
      <c r="I1650" s="8"/>
      <c r="J1650" s="8"/>
      <c r="K1650" s="8"/>
      <c r="L1650" s="8"/>
      <c r="M1650" s="8"/>
      <c r="N1650" s="7">
        <v>3</v>
      </c>
      <c r="O1650" s="7" t="s">
        <v>85</v>
      </c>
      <c r="P1650" s="7">
        <v>2</v>
      </c>
      <c r="Q1650" s="7" t="s">
        <v>3357</v>
      </c>
      <c r="R1650" s="7">
        <v>100</v>
      </c>
      <c r="S1650" s="7" t="s">
        <v>94</v>
      </c>
      <c r="T1650" s="7" t="s">
        <v>1406</v>
      </c>
      <c r="AE1650" s="7">
        <v>0</v>
      </c>
      <c r="AF1650" s="7">
        <v>0</v>
      </c>
      <c r="AG1650" s="7">
        <v>0</v>
      </c>
      <c r="AH1650" s="7">
        <v>0</v>
      </c>
      <c r="AI1650" s="7">
        <v>0</v>
      </c>
      <c r="AJ1650" s="7">
        <v>0</v>
      </c>
      <c r="AK1650" s="7">
        <v>0</v>
      </c>
      <c r="AL1650" s="7">
        <v>0</v>
      </c>
      <c r="AM1650" s="7">
        <v>1</v>
      </c>
      <c r="AN1650" s="7" t="s">
        <v>83</v>
      </c>
      <c r="AO1650" s="7">
        <v>2</v>
      </c>
      <c r="AP1650" s="7">
        <v>200</v>
      </c>
      <c r="AQ1650" s="7">
        <v>100</v>
      </c>
      <c r="AT1650" s="7" t="s">
        <v>206</v>
      </c>
      <c r="AU1650" s="7">
        <v>2299</v>
      </c>
      <c r="AV1650" s="7">
        <v>0</v>
      </c>
      <c r="AW1650" s="7">
        <v>0</v>
      </c>
      <c r="AX1650" s="7">
        <v>0</v>
      </c>
      <c r="AY1650" s="7">
        <v>0</v>
      </c>
    </row>
    <row r="1651" spans="1:51" ht="13.5" customHeight="1" x14ac:dyDescent="0.25">
      <c r="A1651" s="7" t="s">
        <v>3358</v>
      </c>
      <c r="B1651" s="8"/>
      <c r="C1651" s="8"/>
      <c r="D1651" s="7" t="s">
        <v>91</v>
      </c>
      <c r="E1651" s="7" t="s">
        <v>129</v>
      </c>
      <c r="F1651" s="8"/>
      <c r="G1651" s="8"/>
      <c r="H1651" s="8"/>
      <c r="I1651" s="8"/>
      <c r="J1651" s="8"/>
      <c r="K1651" s="8"/>
      <c r="L1651" s="8"/>
      <c r="M1651" s="8"/>
      <c r="N1651" s="7">
        <v>7</v>
      </c>
      <c r="O1651" s="7" t="s">
        <v>85</v>
      </c>
      <c r="P1651" s="7">
        <v>1</v>
      </c>
      <c r="Q1651" s="7" t="s">
        <v>3359</v>
      </c>
      <c r="R1651" s="7">
        <v>2450</v>
      </c>
      <c r="S1651" s="7" t="s">
        <v>94</v>
      </c>
      <c r="T1651" s="7" t="s">
        <v>1406</v>
      </c>
      <c r="AE1651" s="7">
        <v>0</v>
      </c>
      <c r="AF1651" s="7">
        <v>0</v>
      </c>
      <c r="AG1651" s="7">
        <v>0</v>
      </c>
      <c r="AH1651" s="7">
        <v>0</v>
      </c>
      <c r="AI1651" s="7">
        <v>0</v>
      </c>
      <c r="AJ1651" s="7">
        <v>1</v>
      </c>
      <c r="AK1651" s="7">
        <v>0</v>
      </c>
      <c r="AL1651" s="7">
        <v>0</v>
      </c>
      <c r="AM1651" s="7">
        <v>0</v>
      </c>
      <c r="AN1651" s="7" t="s">
        <v>91</v>
      </c>
      <c r="AO1651" s="7">
        <v>1</v>
      </c>
      <c r="AP1651" s="7">
        <v>4900</v>
      </c>
      <c r="AQ1651" s="7">
        <v>2450</v>
      </c>
      <c r="AT1651" s="7" t="s">
        <v>206</v>
      </c>
      <c r="AU1651" s="7">
        <v>2300</v>
      </c>
      <c r="AV1651" s="7">
        <v>0</v>
      </c>
      <c r="AW1651" s="7">
        <v>0</v>
      </c>
      <c r="AX1651" s="7">
        <v>0</v>
      </c>
      <c r="AY1651" s="7">
        <v>0</v>
      </c>
    </row>
    <row r="1652" spans="1:51" ht="13.5" customHeight="1" x14ac:dyDescent="0.25">
      <c r="A1652" s="7" t="s">
        <v>3360</v>
      </c>
      <c r="B1652" s="8"/>
      <c r="C1652" s="8"/>
      <c r="D1652" s="7" t="s">
        <v>91</v>
      </c>
      <c r="E1652" s="7" t="s">
        <v>129</v>
      </c>
      <c r="F1652" s="8"/>
      <c r="G1652" s="8"/>
      <c r="H1652" s="8"/>
      <c r="I1652" s="8"/>
      <c r="J1652" s="8"/>
      <c r="K1652" s="8"/>
      <c r="L1652" s="8"/>
      <c r="M1652" s="8"/>
      <c r="N1652" s="7">
        <v>7</v>
      </c>
      <c r="O1652" s="7" t="s">
        <v>85</v>
      </c>
      <c r="P1652" s="7">
        <v>1</v>
      </c>
      <c r="Q1652" s="7" t="s">
        <v>3361</v>
      </c>
      <c r="R1652" s="7">
        <v>500</v>
      </c>
      <c r="S1652" s="7" t="s">
        <v>94</v>
      </c>
      <c r="T1652" s="7" t="s">
        <v>1406</v>
      </c>
      <c r="AE1652" s="7">
        <v>0</v>
      </c>
      <c r="AF1652" s="7">
        <v>0</v>
      </c>
      <c r="AG1652" s="7">
        <v>0</v>
      </c>
      <c r="AH1652" s="7">
        <v>0</v>
      </c>
      <c r="AI1652" s="7">
        <v>0</v>
      </c>
      <c r="AJ1652" s="7">
        <v>1</v>
      </c>
      <c r="AK1652" s="7">
        <v>0</v>
      </c>
      <c r="AL1652" s="7">
        <v>0</v>
      </c>
      <c r="AM1652" s="7">
        <v>0</v>
      </c>
      <c r="AN1652" s="7" t="s">
        <v>91</v>
      </c>
      <c r="AO1652" s="7">
        <v>1</v>
      </c>
      <c r="AP1652" s="7">
        <v>1000</v>
      </c>
      <c r="AQ1652" s="7">
        <v>500</v>
      </c>
      <c r="AT1652" s="7" t="s">
        <v>206</v>
      </c>
      <c r="AU1652" s="7">
        <v>2301</v>
      </c>
      <c r="AV1652" s="7">
        <v>0</v>
      </c>
      <c r="AW1652" s="7">
        <v>0</v>
      </c>
      <c r="AX1652" s="7">
        <v>0</v>
      </c>
      <c r="AY1652" s="7">
        <v>0</v>
      </c>
    </row>
    <row r="1653" spans="1:51" ht="13.5" customHeight="1" x14ac:dyDescent="0.25">
      <c r="A1653" s="7" t="s">
        <v>3362</v>
      </c>
      <c r="B1653" s="8"/>
      <c r="C1653" s="8"/>
      <c r="D1653" s="7" t="s">
        <v>91</v>
      </c>
      <c r="E1653" s="7" t="s">
        <v>126</v>
      </c>
      <c r="F1653" s="8"/>
      <c r="G1653" s="8"/>
      <c r="H1653" s="8"/>
      <c r="I1653" s="8"/>
      <c r="J1653" s="8"/>
      <c r="K1653" s="8"/>
      <c r="L1653" s="8"/>
      <c r="M1653" s="8"/>
      <c r="N1653" s="7">
        <v>7</v>
      </c>
      <c r="O1653" s="7" t="s">
        <v>85</v>
      </c>
      <c r="P1653" s="7" t="s">
        <v>107</v>
      </c>
      <c r="Q1653" s="7" t="s">
        <v>3363</v>
      </c>
      <c r="R1653" s="7">
        <v>4000</v>
      </c>
      <c r="S1653" s="7" t="s">
        <v>94</v>
      </c>
      <c r="T1653" s="7" t="s">
        <v>1406</v>
      </c>
      <c r="AE1653" s="7">
        <v>0</v>
      </c>
      <c r="AF1653" s="7">
        <v>0</v>
      </c>
      <c r="AG1653" s="7">
        <v>0</v>
      </c>
      <c r="AH1653" s="7">
        <v>1</v>
      </c>
      <c r="AI1653" s="7">
        <v>0</v>
      </c>
      <c r="AJ1653" s="7">
        <v>0</v>
      </c>
      <c r="AK1653" s="7">
        <v>0</v>
      </c>
      <c r="AL1653" s="7">
        <v>0</v>
      </c>
      <c r="AM1653" s="7">
        <v>0</v>
      </c>
      <c r="AN1653" s="7" t="s">
        <v>91</v>
      </c>
      <c r="AO1653" s="7">
        <v>0</v>
      </c>
      <c r="AP1653" s="7">
        <v>8000</v>
      </c>
      <c r="AQ1653" s="7">
        <v>4000</v>
      </c>
      <c r="AT1653" s="7" t="s">
        <v>206</v>
      </c>
      <c r="AU1653" s="7">
        <v>2302</v>
      </c>
      <c r="AV1653" s="7">
        <v>0</v>
      </c>
      <c r="AW1653" s="7">
        <v>0</v>
      </c>
      <c r="AX1653" s="7">
        <v>0</v>
      </c>
      <c r="AY1653" s="7">
        <v>0</v>
      </c>
    </row>
    <row r="1654" spans="1:51" ht="13.5" customHeight="1" x14ac:dyDescent="0.25">
      <c r="A1654" s="7" t="s">
        <v>3364</v>
      </c>
      <c r="B1654" s="8"/>
      <c r="C1654" s="8"/>
      <c r="D1654" s="7" t="s">
        <v>91</v>
      </c>
      <c r="E1654" s="7" t="s">
        <v>92</v>
      </c>
      <c r="F1654" s="8"/>
      <c r="G1654" s="8"/>
      <c r="H1654" s="8"/>
      <c r="I1654" s="8"/>
      <c r="J1654" s="8"/>
      <c r="K1654" s="8"/>
      <c r="L1654" s="8"/>
      <c r="M1654" s="8"/>
      <c r="N1654" s="7">
        <v>9</v>
      </c>
      <c r="O1654" s="7" t="s">
        <v>85</v>
      </c>
      <c r="P1654" s="7">
        <v>2</v>
      </c>
      <c r="Q1654" s="7" t="s">
        <v>372</v>
      </c>
      <c r="R1654" s="7">
        <v>2500</v>
      </c>
      <c r="S1654" s="7" t="s">
        <v>94</v>
      </c>
      <c r="T1654" s="7" t="s">
        <v>1406</v>
      </c>
      <c r="AE1654" s="7">
        <v>0</v>
      </c>
      <c r="AF1654" s="7">
        <v>0</v>
      </c>
      <c r="AG1654" s="7">
        <v>0</v>
      </c>
      <c r="AH1654" s="7">
        <v>0</v>
      </c>
      <c r="AI1654" s="7">
        <v>0</v>
      </c>
      <c r="AJ1654" s="7">
        <v>0</v>
      </c>
      <c r="AK1654" s="7">
        <v>0</v>
      </c>
      <c r="AL1654" s="7">
        <v>0</v>
      </c>
      <c r="AM1654" s="7">
        <v>1</v>
      </c>
      <c r="AN1654" s="7" t="s">
        <v>91</v>
      </c>
      <c r="AO1654" s="7">
        <v>2</v>
      </c>
      <c r="AP1654" s="7">
        <v>5000</v>
      </c>
      <c r="AQ1654" s="7">
        <v>2500</v>
      </c>
      <c r="AT1654" s="7" t="s">
        <v>206</v>
      </c>
      <c r="AU1654" s="7">
        <v>2303</v>
      </c>
      <c r="AV1654" s="7">
        <v>0</v>
      </c>
      <c r="AW1654" s="7">
        <v>0</v>
      </c>
      <c r="AX1654" s="7">
        <v>0</v>
      </c>
      <c r="AY1654" s="7">
        <v>0</v>
      </c>
    </row>
    <row r="1655" spans="1:51" ht="13.5" customHeight="1" x14ac:dyDescent="0.25">
      <c r="A1655" s="7" t="s">
        <v>3365</v>
      </c>
      <c r="B1655" s="8"/>
      <c r="C1655" s="8"/>
      <c r="D1655" s="7" t="s">
        <v>91</v>
      </c>
      <c r="E1655" s="7" t="s">
        <v>92</v>
      </c>
      <c r="F1655" s="8"/>
      <c r="G1655" s="8"/>
      <c r="H1655" s="8"/>
      <c r="I1655" s="8"/>
      <c r="J1655" s="8"/>
      <c r="K1655" s="8"/>
      <c r="L1655" s="8"/>
      <c r="M1655" s="8"/>
      <c r="N1655" s="7">
        <v>10</v>
      </c>
      <c r="O1655" s="7" t="s">
        <v>85</v>
      </c>
      <c r="P1655" s="7">
        <v>5</v>
      </c>
      <c r="Q1655" s="7" t="s">
        <v>3366</v>
      </c>
      <c r="R1655" s="7">
        <v>3500</v>
      </c>
      <c r="S1655" s="7" t="s">
        <v>94</v>
      </c>
      <c r="T1655" s="7" t="s">
        <v>1406</v>
      </c>
      <c r="AE1655" s="7">
        <v>0</v>
      </c>
      <c r="AF1655" s="7">
        <v>0</v>
      </c>
      <c r="AG1655" s="7">
        <v>0</v>
      </c>
      <c r="AH1655" s="7">
        <v>0</v>
      </c>
      <c r="AI1655" s="7">
        <v>0</v>
      </c>
      <c r="AJ1655" s="7">
        <v>0</v>
      </c>
      <c r="AK1655" s="7">
        <v>0</v>
      </c>
      <c r="AL1655" s="7">
        <v>0</v>
      </c>
      <c r="AM1655" s="7">
        <v>1</v>
      </c>
      <c r="AN1655" s="7" t="s">
        <v>91</v>
      </c>
      <c r="AO1655" s="7">
        <v>5</v>
      </c>
      <c r="AP1655" s="7">
        <v>7000</v>
      </c>
      <c r="AQ1655" s="7">
        <v>3500</v>
      </c>
      <c r="AT1655" s="7" t="s">
        <v>206</v>
      </c>
      <c r="AU1655" s="7">
        <v>2304</v>
      </c>
      <c r="AV1655" s="7">
        <v>0</v>
      </c>
      <c r="AW1655" s="7">
        <v>0</v>
      </c>
      <c r="AX1655" s="7">
        <v>0</v>
      </c>
      <c r="AY1655" s="7">
        <v>0</v>
      </c>
    </row>
    <row r="1656" spans="1:51" ht="13.5" customHeight="1" x14ac:dyDescent="0.25">
      <c r="A1656" s="7" t="s">
        <v>3367</v>
      </c>
      <c r="B1656" s="8"/>
      <c r="C1656" s="8"/>
      <c r="D1656" s="7" t="s">
        <v>120</v>
      </c>
      <c r="E1656" s="7" t="s">
        <v>126</v>
      </c>
      <c r="F1656" s="8"/>
      <c r="G1656" s="8"/>
      <c r="H1656" s="8"/>
      <c r="I1656" s="8"/>
      <c r="J1656" s="8"/>
      <c r="K1656" s="8"/>
      <c r="L1656" s="8"/>
      <c r="M1656" s="8"/>
      <c r="N1656" s="7">
        <v>13</v>
      </c>
      <c r="O1656" s="7" t="s">
        <v>85</v>
      </c>
      <c r="P1656" s="7">
        <v>1</v>
      </c>
      <c r="Q1656" s="7" t="s">
        <v>3368</v>
      </c>
      <c r="R1656" s="7">
        <v>27500</v>
      </c>
      <c r="S1656" s="7" t="s">
        <v>94</v>
      </c>
      <c r="T1656" s="7" t="s">
        <v>1406</v>
      </c>
      <c r="AE1656" s="7">
        <v>0</v>
      </c>
      <c r="AF1656" s="7">
        <v>0</v>
      </c>
      <c r="AG1656" s="7">
        <v>0</v>
      </c>
      <c r="AH1656" s="7">
        <v>1</v>
      </c>
      <c r="AI1656" s="7">
        <v>0</v>
      </c>
      <c r="AJ1656" s="7">
        <v>0</v>
      </c>
      <c r="AK1656" s="7">
        <v>0</v>
      </c>
      <c r="AL1656" s="7">
        <v>0</v>
      </c>
      <c r="AM1656" s="7">
        <v>0</v>
      </c>
      <c r="AN1656" s="7" t="s">
        <v>120</v>
      </c>
      <c r="AO1656" s="7">
        <v>1</v>
      </c>
      <c r="AP1656" s="7">
        <v>55000</v>
      </c>
      <c r="AQ1656" s="7">
        <v>27500</v>
      </c>
      <c r="AT1656" s="7" t="s">
        <v>206</v>
      </c>
      <c r="AU1656" s="7">
        <v>2305</v>
      </c>
      <c r="AV1656" s="7">
        <v>0</v>
      </c>
      <c r="AW1656" s="7">
        <v>0</v>
      </c>
      <c r="AX1656" s="7">
        <v>0</v>
      </c>
      <c r="AY1656" s="7">
        <v>0</v>
      </c>
    </row>
    <row r="1657" spans="1:51" ht="13.5" customHeight="1" x14ac:dyDescent="0.25">
      <c r="A1657" s="7" t="s">
        <v>3369</v>
      </c>
      <c r="B1657" s="8"/>
      <c r="C1657" s="8"/>
      <c r="D1657" s="7" t="s">
        <v>120</v>
      </c>
      <c r="E1657" s="7" t="s">
        <v>338</v>
      </c>
      <c r="F1657" s="8"/>
      <c r="G1657" s="8"/>
      <c r="H1657" s="8"/>
      <c r="I1657" s="8"/>
      <c r="J1657" s="8"/>
      <c r="K1657" s="8"/>
      <c r="L1657" s="8"/>
      <c r="M1657" s="8"/>
      <c r="N1657" s="7">
        <v>12</v>
      </c>
      <c r="O1657" s="7" t="s">
        <v>85</v>
      </c>
      <c r="P1657" s="7" t="s">
        <v>107</v>
      </c>
      <c r="Q1657" s="7" t="s">
        <v>3370</v>
      </c>
      <c r="R1657" s="7" t="s">
        <v>3371</v>
      </c>
      <c r="S1657" s="7" t="s">
        <v>94</v>
      </c>
      <c r="T1657" s="7" t="s">
        <v>1406</v>
      </c>
      <c r="AE1657" s="7">
        <v>0</v>
      </c>
      <c r="AF1657" s="7">
        <v>0</v>
      </c>
      <c r="AG1657" s="7">
        <v>0</v>
      </c>
      <c r="AH1657" s="7">
        <v>0</v>
      </c>
      <c r="AI1657" s="7">
        <v>0</v>
      </c>
      <c r="AJ1657" s="7">
        <v>0</v>
      </c>
      <c r="AK1657" s="7">
        <v>0</v>
      </c>
      <c r="AL1657" s="7">
        <v>0</v>
      </c>
      <c r="AM1657" s="7">
        <v>0</v>
      </c>
      <c r="AN1657" s="7" t="s">
        <v>120</v>
      </c>
      <c r="AO1657" s="7">
        <v>0</v>
      </c>
      <c r="AP1657" s="7">
        <v>75</v>
      </c>
      <c r="AQ1657" s="7">
        <v>62</v>
      </c>
      <c r="AT1657" s="7" t="s">
        <v>206</v>
      </c>
      <c r="AU1657" s="7">
        <v>2306</v>
      </c>
      <c r="AV1657" s="7">
        <v>0</v>
      </c>
      <c r="AW1657" s="7">
        <v>0</v>
      </c>
      <c r="AX1657" s="7">
        <v>0</v>
      </c>
      <c r="AY1657" s="7">
        <v>1</v>
      </c>
    </row>
    <row r="1658" spans="1:51" ht="13.5" customHeight="1" x14ac:dyDescent="0.25">
      <c r="A1658" s="7" t="s">
        <v>3372</v>
      </c>
      <c r="B1658" s="8"/>
      <c r="C1658" s="8"/>
      <c r="D1658" s="7" t="s">
        <v>120</v>
      </c>
      <c r="E1658" s="7" t="s">
        <v>157</v>
      </c>
      <c r="F1658" s="8"/>
      <c r="G1658" s="8"/>
      <c r="H1658" s="8"/>
      <c r="I1658" s="8"/>
      <c r="J1658" s="8"/>
      <c r="K1658" s="8"/>
      <c r="L1658" s="8"/>
      <c r="M1658" s="8"/>
      <c r="N1658" s="7">
        <v>13</v>
      </c>
      <c r="O1658" s="7" t="s">
        <v>85</v>
      </c>
      <c r="P1658" s="7">
        <v>1</v>
      </c>
      <c r="Q1658" s="7" t="s">
        <v>3373</v>
      </c>
      <c r="R1658" s="7">
        <v>13000</v>
      </c>
      <c r="S1658" s="7" t="s">
        <v>94</v>
      </c>
      <c r="T1658" s="7" t="s">
        <v>1406</v>
      </c>
      <c r="AE1658" s="7">
        <v>0</v>
      </c>
      <c r="AF1658" s="7">
        <v>0</v>
      </c>
      <c r="AG1658" s="7">
        <v>0</v>
      </c>
      <c r="AH1658" s="7">
        <v>0</v>
      </c>
      <c r="AI1658" s="7">
        <v>0</v>
      </c>
      <c r="AJ1658" s="7">
        <v>0</v>
      </c>
      <c r="AK1658" s="7">
        <v>1</v>
      </c>
      <c r="AL1658" s="7">
        <v>0</v>
      </c>
      <c r="AM1658" s="7">
        <v>0</v>
      </c>
      <c r="AN1658" s="7" t="s">
        <v>120</v>
      </c>
      <c r="AO1658" s="7">
        <v>1</v>
      </c>
      <c r="AP1658" s="7">
        <v>26000</v>
      </c>
      <c r="AQ1658" s="7">
        <v>13000</v>
      </c>
      <c r="AT1658" s="7" t="s">
        <v>206</v>
      </c>
      <c r="AU1658" s="7">
        <v>2307</v>
      </c>
      <c r="AV1658" s="7">
        <v>0</v>
      </c>
      <c r="AW1658" s="7">
        <v>0</v>
      </c>
      <c r="AX1658" s="7">
        <v>0</v>
      </c>
      <c r="AY1658" s="7">
        <v>0</v>
      </c>
    </row>
    <row r="1659" spans="1:51" ht="13.5" customHeight="1" x14ac:dyDescent="0.25">
      <c r="A1659" s="7" t="s">
        <v>3374</v>
      </c>
      <c r="B1659" s="8"/>
      <c r="C1659" s="8"/>
      <c r="D1659" s="7" t="s">
        <v>120</v>
      </c>
      <c r="E1659" s="7" t="s">
        <v>126</v>
      </c>
      <c r="F1659" s="8"/>
      <c r="G1659" s="8"/>
      <c r="H1659" s="8"/>
      <c r="I1659" s="8"/>
      <c r="J1659" s="8"/>
      <c r="K1659" s="8"/>
      <c r="L1659" s="8"/>
      <c r="M1659" s="8"/>
      <c r="N1659" s="7">
        <v>20</v>
      </c>
      <c r="O1659" s="7" t="s">
        <v>85</v>
      </c>
      <c r="P1659" s="7">
        <v>1</v>
      </c>
      <c r="Q1659" s="7" t="s">
        <v>525</v>
      </c>
      <c r="R1659" s="7">
        <v>85000</v>
      </c>
      <c r="S1659" s="7" t="s">
        <v>94</v>
      </c>
      <c r="T1659" s="7" t="s">
        <v>1406</v>
      </c>
      <c r="AE1659" s="7">
        <v>0</v>
      </c>
      <c r="AF1659" s="7">
        <v>0</v>
      </c>
      <c r="AG1659" s="7">
        <v>0</v>
      </c>
      <c r="AH1659" s="7">
        <v>1</v>
      </c>
      <c r="AI1659" s="7">
        <v>0</v>
      </c>
      <c r="AJ1659" s="7">
        <v>0</v>
      </c>
      <c r="AK1659" s="7">
        <v>0</v>
      </c>
      <c r="AL1659" s="7">
        <v>0</v>
      </c>
      <c r="AM1659" s="7">
        <v>0</v>
      </c>
      <c r="AN1659" s="7" t="s">
        <v>120</v>
      </c>
      <c r="AO1659" s="7">
        <v>1</v>
      </c>
      <c r="AP1659" s="7">
        <v>170000</v>
      </c>
      <c r="AQ1659" s="7">
        <v>85000</v>
      </c>
      <c r="AT1659" s="7" t="s">
        <v>206</v>
      </c>
      <c r="AU1659" s="7">
        <v>2308</v>
      </c>
      <c r="AV1659" s="7">
        <v>0</v>
      </c>
      <c r="AW1659" s="7">
        <v>0</v>
      </c>
      <c r="AX1659" s="7">
        <v>0</v>
      </c>
      <c r="AY1659" s="7">
        <v>0</v>
      </c>
    </row>
    <row r="1660" spans="1:51" ht="13.5" customHeight="1" x14ac:dyDescent="0.25">
      <c r="A1660" s="7" t="s">
        <v>3375</v>
      </c>
      <c r="B1660" s="8"/>
      <c r="C1660" s="8"/>
      <c r="D1660" s="7" t="s">
        <v>83</v>
      </c>
      <c r="E1660" s="7" t="s">
        <v>92</v>
      </c>
      <c r="F1660" s="8"/>
      <c r="G1660" s="8"/>
      <c r="H1660" s="8"/>
      <c r="I1660" s="8"/>
      <c r="J1660" s="8"/>
      <c r="K1660" s="8"/>
      <c r="L1660" s="8"/>
      <c r="M1660" s="8"/>
      <c r="N1660" s="7">
        <v>4</v>
      </c>
      <c r="O1660" s="7" t="s">
        <v>85</v>
      </c>
      <c r="P1660" s="7">
        <v>1</v>
      </c>
      <c r="Q1660" s="7" t="s">
        <v>1166</v>
      </c>
      <c r="R1660" s="7">
        <v>375</v>
      </c>
      <c r="S1660" s="7" t="s">
        <v>94</v>
      </c>
      <c r="T1660" s="7" t="s">
        <v>1406</v>
      </c>
      <c r="AE1660" s="7">
        <v>0</v>
      </c>
      <c r="AF1660" s="7">
        <v>0</v>
      </c>
      <c r="AG1660" s="7">
        <v>0</v>
      </c>
      <c r="AH1660" s="7">
        <v>0</v>
      </c>
      <c r="AI1660" s="7">
        <v>0</v>
      </c>
      <c r="AJ1660" s="7">
        <v>0</v>
      </c>
      <c r="AK1660" s="7">
        <v>0</v>
      </c>
      <c r="AL1660" s="7">
        <v>0</v>
      </c>
      <c r="AM1660" s="7">
        <v>1</v>
      </c>
      <c r="AN1660" s="7" t="s">
        <v>83</v>
      </c>
      <c r="AO1660" s="7">
        <v>1</v>
      </c>
      <c r="AP1660" s="7">
        <v>750</v>
      </c>
      <c r="AQ1660" s="7">
        <v>375</v>
      </c>
      <c r="AT1660" s="7" t="s">
        <v>206</v>
      </c>
      <c r="AU1660" s="7">
        <v>2309</v>
      </c>
      <c r="AV1660" s="7">
        <v>0</v>
      </c>
      <c r="AW1660" s="7">
        <v>0</v>
      </c>
      <c r="AX1660" s="7">
        <v>0</v>
      </c>
      <c r="AY1660" s="7">
        <v>0</v>
      </c>
    </row>
    <row r="1661" spans="1:51" ht="13.5" customHeight="1" x14ac:dyDescent="0.25">
      <c r="A1661" s="7" t="s">
        <v>3376</v>
      </c>
      <c r="B1661" s="8"/>
      <c r="C1661" s="8"/>
      <c r="D1661" s="7" t="s">
        <v>83</v>
      </c>
      <c r="E1661" s="7" t="s">
        <v>214</v>
      </c>
      <c r="F1661" s="8"/>
      <c r="G1661" s="8"/>
      <c r="H1661" s="8"/>
      <c r="I1661" s="8"/>
      <c r="J1661" s="8"/>
      <c r="K1661" s="8"/>
      <c r="L1661" s="8"/>
      <c r="M1661" s="8"/>
      <c r="N1661" s="7">
        <v>3</v>
      </c>
      <c r="O1661" s="7" t="s">
        <v>85</v>
      </c>
      <c r="P1661" s="7">
        <v>2</v>
      </c>
      <c r="Q1661" s="7" t="s">
        <v>3377</v>
      </c>
      <c r="R1661" s="7">
        <v>1000</v>
      </c>
      <c r="S1661" s="7" t="s">
        <v>94</v>
      </c>
      <c r="T1661" s="7" t="s">
        <v>1406</v>
      </c>
      <c r="AE1661" s="7">
        <v>0</v>
      </c>
      <c r="AF1661" s="7">
        <v>0</v>
      </c>
      <c r="AG1661" s="7">
        <v>0</v>
      </c>
      <c r="AH1661" s="7">
        <v>0</v>
      </c>
      <c r="AI1661" s="7">
        <v>0</v>
      </c>
      <c r="AJ1661" s="7">
        <v>0</v>
      </c>
      <c r="AK1661" s="7">
        <v>0</v>
      </c>
      <c r="AL1661" s="7">
        <v>0</v>
      </c>
      <c r="AM1661" s="7">
        <v>0</v>
      </c>
      <c r="AN1661" s="7" t="s">
        <v>83</v>
      </c>
      <c r="AO1661" s="7">
        <v>2</v>
      </c>
      <c r="AP1661" s="7">
        <v>2000</v>
      </c>
      <c r="AQ1661" s="7">
        <v>1000</v>
      </c>
      <c r="AT1661" s="7" t="s">
        <v>206</v>
      </c>
      <c r="AU1661" s="7">
        <v>2310</v>
      </c>
      <c r="AV1661" s="7">
        <v>0</v>
      </c>
      <c r="AW1661" s="7">
        <v>0</v>
      </c>
      <c r="AX1661" s="7">
        <v>1</v>
      </c>
      <c r="AY1661" s="7">
        <v>0</v>
      </c>
    </row>
    <row r="1662" spans="1:51" ht="13.5" customHeight="1" x14ac:dyDescent="0.25">
      <c r="A1662" s="7" t="s">
        <v>3378</v>
      </c>
      <c r="B1662" s="8"/>
      <c r="C1662" s="8"/>
      <c r="D1662" s="7" t="s">
        <v>83</v>
      </c>
      <c r="E1662" s="7" t="s">
        <v>116</v>
      </c>
      <c r="F1662" s="8"/>
      <c r="G1662" s="8"/>
      <c r="H1662" s="8"/>
      <c r="I1662" s="8"/>
      <c r="J1662" s="8"/>
      <c r="K1662" s="8"/>
      <c r="L1662" s="8"/>
      <c r="M1662" s="8"/>
      <c r="N1662" s="7">
        <v>1</v>
      </c>
      <c r="O1662" s="7" t="s">
        <v>85</v>
      </c>
      <c r="P1662" s="7">
        <v>0.5</v>
      </c>
      <c r="Q1662" s="7" t="s">
        <v>3379</v>
      </c>
      <c r="R1662" s="7">
        <v>200</v>
      </c>
      <c r="S1662" s="7" t="s">
        <v>94</v>
      </c>
      <c r="T1662" s="7" t="s">
        <v>1406</v>
      </c>
      <c r="AE1662" s="7">
        <v>0</v>
      </c>
      <c r="AF1662" s="7">
        <v>0</v>
      </c>
      <c r="AG1662" s="7">
        <v>1</v>
      </c>
      <c r="AH1662" s="7">
        <v>0</v>
      </c>
      <c r="AI1662" s="7">
        <v>0</v>
      </c>
      <c r="AJ1662" s="7">
        <v>0</v>
      </c>
      <c r="AK1662" s="7">
        <v>0</v>
      </c>
      <c r="AL1662" s="7">
        <v>0</v>
      </c>
      <c r="AM1662" s="7">
        <v>0</v>
      </c>
      <c r="AN1662" s="7" t="s">
        <v>83</v>
      </c>
      <c r="AO1662" s="7">
        <v>0.5</v>
      </c>
      <c r="AP1662" s="7">
        <v>400</v>
      </c>
      <c r="AQ1662" s="7">
        <v>200</v>
      </c>
      <c r="AT1662" s="7" t="s">
        <v>206</v>
      </c>
      <c r="AU1662" s="7">
        <v>2311</v>
      </c>
      <c r="AV1662" s="7">
        <v>0</v>
      </c>
      <c r="AW1662" s="7">
        <v>0</v>
      </c>
      <c r="AX1662" s="7">
        <v>0</v>
      </c>
      <c r="AY1662" s="7">
        <v>0</v>
      </c>
    </row>
    <row r="1663" spans="1:51" ht="13.5" customHeight="1" x14ac:dyDescent="0.25">
      <c r="A1663" s="7" t="s">
        <v>3380</v>
      </c>
      <c r="B1663" s="8"/>
      <c r="C1663" s="8"/>
      <c r="D1663" s="7" t="s">
        <v>91</v>
      </c>
      <c r="E1663" s="7" t="s">
        <v>126</v>
      </c>
      <c r="F1663" s="8"/>
      <c r="G1663" s="8"/>
      <c r="H1663" s="8"/>
      <c r="I1663" s="8"/>
      <c r="J1663" s="8"/>
      <c r="K1663" s="8"/>
      <c r="L1663" s="8"/>
      <c r="M1663" s="8"/>
      <c r="N1663" s="7">
        <v>7</v>
      </c>
      <c r="O1663" s="7" t="s">
        <v>85</v>
      </c>
      <c r="P1663" s="7">
        <v>3</v>
      </c>
      <c r="Q1663" s="7" t="s">
        <v>3381</v>
      </c>
      <c r="R1663" s="7">
        <v>5000</v>
      </c>
      <c r="S1663" s="7" t="s">
        <v>94</v>
      </c>
      <c r="T1663" s="7" t="s">
        <v>1406</v>
      </c>
      <c r="AE1663" s="7">
        <v>0</v>
      </c>
      <c r="AF1663" s="7">
        <v>0</v>
      </c>
      <c r="AG1663" s="7">
        <v>0</v>
      </c>
      <c r="AH1663" s="7">
        <v>1</v>
      </c>
      <c r="AI1663" s="7">
        <v>0</v>
      </c>
      <c r="AJ1663" s="7">
        <v>0</v>
      </c>
      <c r="AK1663" s="7">
        <v>0</v>
      </c>
      <c r="AL1663" s="7">
        <v>0</v>
      </c>
      <c r="AM1663" s="7">
        <v>0</v>
      </c>
      <c r="AN1663" s="7" t="s">
        <v>91</v>
      </c>
      <c r="AO1663" s="7">
        <v>3</v>
      </c>
      <c r="AP1663" s="7">
        <v>10000</v>
      </c>
      <c r="AQ1663" s="7">
        <v>5000</v>
      </c>
      <c r="AT1663" s="7" t="s">
        <v>206</v>
      </c>
      <c r="AU1663" s="7">
        <v>2312</v>
      </c>
      <c r="AV1663" s="7">
        <v>0</v>
      </c>
      <c r="AW1663" s="7">
        <v>0</v>
      </c>
      <c r="AX1663" s="7">
        <v>0</v>
      </c>
      <c r="AY1663" s="7">
        <v>0</v>
      </c>
    </row>
    <row r="1664" spans="1:51" ht="13.5" customHeight="1" x14ac:dyDescent="0.25">
      <c r="A1664" s="7" t="s">
        <v>3382</v>
      </c>
      <c r="B1664" s="8"/>
      <c r="C1664" s="8"/>
      <c r="D1664" s="7" t="s">
        <v>91</v>
      </c>
      <c r="E1664" s="7" t="s">
        <v>116</v>
      </c>
      <c r="F1664" s="7" t="s">
        <v>92</v>
      </c>
      <c r="H1664" s="8"/>
      <c r="I1664" s="8"/>
      <c r="J1664" s="8"/>
      <c r="K1664" s="8"/>
      <c r="L1664" s="8"/>
      <c r="M1664" s="8"/>
      <c r="N1664" s="7">
        <v>6</v>
      </c>
      <c r="O1664" s="7" t="s">
        <v>85</v>
      </c>
      <c r="P1664" s="7">
        <v>1</v>
      </c>
      <c r="Q1664" s="7" t="s">
        <v>636</v>
      </c>
      <c r="R1664" s="7">
        <v>2250</v>
      </c>
      <c r="S1664" s="7" t="s">
        <v>94</v>
      </c>
      <c r="T1664" s="7" t="s">
        <v>1406</v>
      </c>
      <c r="AE1664" s="7">
        <v>0</v>
      </c>
      <c r="AF1664" s="7">
        <v>0</v>
      </c>
      <c r="AG1664" s="7">
        <v>1</v>
      </c>
      <c r="AH1664" s="7">
        <v>0</v>
      </c>
      <c r="AI1664" s="7">
        <v>0</v>
      </c>
      <c r="AJ1664" s="7">
        <v>0</v>
      </c>
      <c r="AK1664" s="7">
        <v>0</v>
      </c>
      <c r="AL1664" s="7">
        <v>0</v>
      </c>
      <c r="AM1664" s="7">
        <v>1</v>
      </c>
      <c r="AN1664" s="7" t="s">
        <v>91</v>
      </c>
      <c r="AO1664" s="7">
        <v>1</v>
      </c>
      <c r="AP1664" s="7">
        <v>4500</v>
      </c>
      <c r="AQ1664" s="7">
        <v>2250</v>
      </c>
      <c r="AT1664" s="7" t="s">
        <v>206</v>
      </c>
      <c r="AU1664" s="7">
        <v>2313</v>
      </c>
      <c r="AV1664" s="7">
        <v>0</v>
      </c>
      <c r="AW1664" s="7">
        <v>0</v>
      </c>
      <c r="AX1664" s="7">
        <v>0</v>
      </c>
      <c r="AY1664" s="7">
        <v>0</v>
      </c>
    </row>
    <row r="1665" spans="1:51" ht="13.5" customHeight="1" x14ac:dyDescent="0.25">
      <c r="A1665" s="7" t="s">
        <v>3383</v>
      </c>
      <c r="B1665" s="8"/>
      <c r="C1665" s="8"/>
      <c r="D1665" s="7" t="s">
        <v>91</v>
      </c>
      <c r="E1665" s="7" t="s">
        <v>116</v>
      </c>
      <c r="F1665" s="7" t="s">
        <v>92</v>
      </c>
      <c r="H1665" s="8"/>
      <c r="I1665" s="8"/>
      <c r="J1665" s="8"/>
      <c r="K1665" s="8"/>
      <c r="L1665" s="8"/>
      <c r="M1665" s="8"/>
      <c r="N1665" s="7">
        <v>6</v>
      </c>
      <c r="O1665" s="7" t="s">
        <v>85</v>
      </c>
      <c r="P1665" s="7">
        <v>1</v>
      </c>
      <c r="Q1665" s="7" t="s">
        <v>628</v>
      </c>
      <c r="R1665" s="7">
        <v>1100</v>
      </c>
      <c r="S1665" s="7" t="s">
        <v>94</v>
      </c>
      <c r="T1665" s="7" t="s">
        <v>1406</v>
      </c>
      <c r="AE1665" s="7">
        <v>0</v>
      </c>
      <c r="AF1665" s="7">
        <v>0</v>
      </c>
      <c r="AG1665" s="7">
        <v>1</v>
      </c>
      <c r="AH1665" s="7">
        <v>0</v>
      </c>
      <c r="AI1665" s="7">
        <v>0</v>
      </c>
      <c r="AJ1665" s="7">
        <v>0</v>
      </c>
      <c r="AK1665" s="7">
        <v>0</v>
      </c>
      <c r="AL1665" s="7">
        <v>0</v>
      </c>
      <c r="AM1665" s="7">
        <v>1</v>
      </c>
      <c r="AN1665" s="7" t="s">
        <v>91</v>
      </c>
      <c r="AO1665" s="7">
        <v>1</v>
      </c>
      <c r="AP1665" s="7">
        <v>2200</v>
      </c>
      <c r="AQ1665" s="7">
        <v>1100</v>
      </c>
      <c r="AT1665" s="7" t="s">
        <v>206</v>
      </c>
      <c r="AU1665" s="7">
        <v>2314</v>
      </c>
      <c r="AV1665" s="7">
        <v>0</v>
      </c>
      <c r="AW1665" s="7">
        <v>0</v>
      </c>
      <c r="AX1665" s="7">
        <v>0</v>
      </c>
      <c r="AY1665" s="7">
        <v>0</v>
      </c>
    </row>
    <row r="1666" spans="1:51" ht="13.5" customHeight="1" x14ac:dyDescent="0.25">
      <c r="A1666" s="7" t="s">
        <v>3384</v>
      </c>
      <c r="B1666" s="8"/>
      <c r="C1666" s="8"/>
      <c r="D1666" s="7" t="s">
        <v>91</v>
      </c>
      <c r="E1666" s="7" t="s">
        <v>116</v>
      </c>
      <c r="F1666" s="7" t="s">
        <v>92</v>
      </c>
      <c r="H1666" s="8"/>
      <c r="I1666" s="8"/>
      <c r="J1666" s="8"/>
      <c r="K1666" s="8"/>
      <c r="L1666" s="8"/>
      <c r="M1666" s="8"/>
      <c r="N1666" s="7">
        <v>6</v>
      </c>
      <c r="O1666" s="7" t="s">
        <v>85</v>
      </c>
      <c r="P1666" s="7">
        <v>1</v>
      </c>
      <c r="Q1666" s="7" t="s">
        <v>2722</v>
      </c>
      <c r="R1666" s="7">
        <v>2250</v>
      </c>
      <c r="S1666" s="7" t="s">
        <v>94</v>
      </c>
      <c r="T1666" s="7" t="s">
        <v>1406</v>
      </c>
      <c r="AE1666" s="7">
        <v>0</v>
      </c>
      <c r="AF1666" s="7">
        <v>0</v>
      </c>
      <c r="AG1666" s="7">
        <v>1</v>
      </c>
      <c r="AH1666" s="7">
        <v>0</v>
      </c>
      <c r="AI1666" s="7">
        <v>0</v>
      </c>
      <c r="AJ1666" s="7">
        <v>0</v>
      </c>
      <c r="AK1666" s="7">
        <v>0</v>
      </c>
      <c r="AL1666" s="7">
        <v>0</v>
      </c>
      <c r="AM1666" s="7">
        <v>1</v>
      </c>
      <c r="AN1666" s="7" t="s">
        <v>91</v>
      </c>
      <c r="AO1666" s="7">
        <v>1</v>
      </c>
      <c r="AP1666" s="7">
        <v>4500</v>
      </c>
      <c r="AQ1666" s="7">
        <v>2250</v>
      </c>
      <c r="AT1666" s="7" t="s">
        <v>206</v>
      </c>
      <c r="AU1666" s="7">
        <v>2315</v>
      </c>
      <c r="AV1666" s="7">
        <v>0</v>
      </c>
      <c r="AW1666" s="7">
        <v>0</v>
      </c>
      <c r="AX1666" s="7">
        <v>0</v>
      </c>
      <c r="AY1666" s="7">
        <v>0</v>
      </c>
    </row>
    <row r="1667" spans="1:51" ht="13.5" customHeight="1" x14ac:dyDescent="0.25">
      <c r="A1667" s="7" t="s">
        <v>3385</v>
      </c>
      <c r="B1667" s="8"/>
      <c r="C1667" s="8"/>
      <c r="D1667" s="7" t="s">
        <v>83</v>
      </c>
      <c r="E1667" s="7" t="s">
        <v>157</v>
      </c>
      <c r="F1667" s="8"/>
      <c r="G1667" s="8"/>
      <c r="H1667" s="8"/>
      <c r="I1667" s="8"/>
      <c r="J1667" s="8"/>
      <c r="K1667" s="8"/>
      <c r="L1667" s="8"/>
      <c r="M1667" s="8"/>
      <c r="N1667" s="7">
        <v>5</v>
      </c>
      <c r="O1667" s="7" t="s">
        <v>85</v>
      </c>
      <c r="P1667" s="7">
        <v>2</v>
      </c>
      <c r="Q1667" s="7" t="s">
        <v>3386</v>
      </c>
      <c r="R1667" s="7">
        <v>15000</v>
      </c>
      <c r="S1667" s="7" t="s">
        <v>94</v>
      </c>
      <c r="T1667" s="7" t="s">
        <v>1406</v>
      </c>
      <c r="AE1667" s="7">
        <v>0</v>
      </c>
      <c r="AF1667" s="7">
        <v>0</v>
      </c>
      <c r="AG1667" s="7">
        <v>0</v>
      </c>
      <c r="AH1667" s="7">
        <v>0</v>
      </c>
      <c r="AI1667" s="7">
        <v>0</v>
      </c>
      <c r="AJ1667" s="7">
        <v>0</v>
      </c>
      <c r="AK1667" s="7">
        <v>1</v>
      </c>
      <c r="AL1667" s="7">
        <v>0</v>
      </c>
      <c r="AM1667" s="7">
        <v>0</v>
      </c>
      <c r="AN1667" s="7" t="s">
        <v>83</v>
      </c>
      <c r="AO1667" s="7">
        <v>2</v>
      </c>
      <c r="AP1667" s="7">
        <v>30000</v>
      </c>
      <c r="AQ1667" s="7">
        <v>15000</v>
      </c>
      <c r="AT1667" s="7" t="s">
        <v>206</v>
      </c>
      <c r="AU1667" s="7">
        <v>2316</v>
      </c>
      <c r="AV1667" s="7">
        <v>0</v>
      </c>
      <c r="AW1667" s="7">
        <v>0</v>
      </c>
      <c r="AX1667" s="7">
        <v>0</v>
      </c>
      <c r="AY1667" s="7">
        <v>0</v>
      </c>
    </row>
    <row r="1668" spans="1:51" ht="13.5" customHeight="1" x14ac:dyDescent="0.25">
      <c r="A1668" s="7" t="s">
        <v>3387</v>
      </c>
      <c r="B1668" s="8"/>
      <c r="C1668" s="8"/>
      <c r="D1668" s="7" t="s">
        <v>91</v>
      </c>
      <c r="E1668" s="7" t="s">
        <v>99</v>
      </c>
      <c r="F1668" s="7" t="s">
        <v>92</v>
      </c>
      <c r="G1668" s="8"/>
      <c r="H1668" s="8"/>
      <c r="I1668" s="8"/>
      <c r="J1668" s="8"/>
      <c r="K1668" s="8"/>
      <c r="L1668" s="8"/>
      <c r="M1668" s="8"/>
      <c r="N1668" s="7">
        <v>8</v>
      </c>
      <c r="O1668" s="7" t="s">
        <v>85</v>
      </c>
      <c r="P1668" s="7" t="s">
        <v>107</v>
      </c>
      <c r="Q1668" s="7" t="s">
        <v>3388</v>
      </c>
      <c r="R1668" s="7">
        <v>26000</v>
      </c>
      <c r="S1668" s="7" t="s">
        <v>94</v>
      </c>
      <c r="T1668" s="7" t="s">
        <v>1406</v>
      </c>
      <c r="AE1668" s="7">
        <v>0</v>
      </c>
      <c r="AF1668" s="7">
        <v>0</v>
      </c>
      <c r="AG1668" s="7">
        <v>0</v>
      </c>
      <c r="AH1668" s="7">
        <v>0</v>
      </c>
      <c r="AI1668" s="7">
        <v>1</v>
      </c>
      <c r="AJ1668" s="7">
        <v>0</v>
      </c>
      <c r="AK1668" s="7">
        <v>0</v>
      </c>
      <c r="AL1668" s="7">
        <v>0</v>
      </c>
      <c r="AM1668" s="7">
        <v>1</v>
      </c>
      <c r="AN1668" s="7" t="s">
        <v>91</v>
      </c>
      <c r="AO1668" s="7">
        <v>0</v>
      </c>
      <c r="AP1668" s="7">
        <v>52000</v>
      </c>
      <c r="AQ1668" s="7">
        <v>26000</v>
      </c>
      <c r="AT1668" s="7" t="s">
        <v>206</v>
      </c>
      <c r="AU1668" s="7">
        <v>2317</v>
      </c>
      <c r="AV1668" s="7">
        <v>0</v>
      </c>
      <c r="AW1668" s="7">
        <v>0</v>
      </c>
      <c r="AX1668" s="7">
        <v>0</v>
      </c>
      <c r="AY1668" s="7">
        <v>0</v>
      </c>
    </row>
    <row r="1669" spans="1:51" ht="13.5" customHeight="1" x14ac:dyDescent="0.25">
      <c r="A1669" s="7" t="s">
        <v>3389</v>
      </c>
      <c r="B1669" s="8"/>
      <c r="C1669" s="8"/>
      <c r="D1669" s="7" t="s">
        <v>120</v>
      </c>
      <c r="E1669" s="7" t="s">
        <v>126</v>
      </c>
      <c r="F1669" s="8"/>
      <c r="G1669" s="8"/>
      <c r="H1669" s="8"/>
      <c r="I1669" s="8"/>
      <c r="J1669" s="8"/>
      <c r="K1669" s="8"/>
      <c r="L1669" s="8"/>
      <c r="M1669" s="8"/>
      <c r="N1669" s="7">
        <v>13</v>
      </c>
      <c r="O1669" s="7" t="s">
        <v>85</v>
      </c>
      <c r="P1669" s="7">
        <v>1</v>
      </c>
      <c r="Q1669" s="7" t="s">
        <v>3390</v>
      </c>
      <c r="R1669" s="7">
        <v>3000</v>
      </c>
      <c r="S1669" s="7" t="s">
        <v>94</v>
      </c>
      <c r="T1669" s="7" t="s">
        <v>1406</v>
      </c>
      <c r="AE1669" s="7">
        <v>0</v>
      </c>
      <c r="AF1669" s="7">
        <v>0</v>
      </c>
      <c r="AG1669" s="7">
        <v>0</v>
      </c>
      <c r="AH1669" s="7">
        <v>1</v>
      </c>
      <c r="AI1669" s="7">
        <v>0</v>
      </c>
      <c r="AJ1669" s="7">
        <v>0</v>
      </c>
      <c r="AK1669" s="7">
        <v>0</v>
      </c>
      <c r="AL1669" s="7">
        <v>0</v>
      </c>
      <c r="AM1669" s="7">
        <v>0</v>
      </c>
      <c r="AN1669" s="7" t="s">
        <v>120</v>
      </c>
      <c r="AO1669" s="7">
        <v>1</v>
      </c>
      <c r="AP1669" s="7">
        <v>6000</v>
      </c>
      <c r="AQ1669" s="7">
        <v>3000</v>
      </c>
      <c r="AT1669" s="7" t="s">
        <v>206</v>
      </c>
      <c r="AU1669" s="7">
        <v>2318</v>
      </c>
      <c r="AV1669" s="7">
        <v>0</v>
      </c>
      <c r="AW1669" s="7">
        <v>0</v>
      </c>
      <c r="AX1669" s="7">
        <v>0</v>
      </c>
      <c r="AY1669" s="7">
        <v>0</v>
      </c>
    </row>
    <row r="1670" spans="1:51" ht="13.5" customHeight="1" x14ac:dyDescent="0.25">
      <c r="A1670" s="7" t="s">
        <v>3391</v>
      </c>
      <c r="B1670" s="8"/>
      <c r="C1670" s="8"/>
      <c r="D1670" s="7" t="s">
        <v>83</v>
      </c>
      <c r="E1670" s="7" t="s">
        <v>129</v>
      </c>
      <c r="F1670" s="8"/>
      <c r="G1670" s="8"/>
      <c r="H1670" s="8"/>
      <c r="I1670" s="8"/>
      <c r="J1670" s="8"/>
      <c r="K1670" s="8"/>
      <c r="L1670" s="8"/>
      <c r="M1670" s="8"/>
      <c r="N1670" s="7">
        <v>5</v>
      </c>
      <c r="O1670" s="7" t="s">
        <v>85</v>
      </c>
      <c r="P1670" s="7">
        <v>10</v>
      </c>
      <c r="Q1670" s="7" t="s">
        <v>3392</v>
      </c>
      <c r="R1670" s="7">
        <v>4500</v>
      </c>
      <c r="S1670" s="7" t="s">
        <v>94</v>
      </c>
      <c r="T1670" s="7" t="s">
        <v>1406</v>
      </c>
      <c r="AE1670" s="7">
        <v>0</v>
      </c>
      <c r="AF1670" s="7">
        <v>0</v>
      </c>
      <c r="AG1670" s="7">
        <v>0</v>
      </c>
      <c r="AH1670" s="7">
        <v>0</v>
      </c>
      <c r="AI1670" s="7">
        <v>0</v>
      </c>
      <c r="AJ1670" s="7">
        <v>1</v>
      </c>
      <c r="AK1670" s="7">
        <v>0</v>
      </c>
      <c r="AL1670" s="7">
        <v>0</v>
      </c>
      <c r="AM1670" s="7">
        <v>0</v>
      </c>
      <c r="AN1670" s="7" t="s">
        <v>83</v>
      </c>
      <c r="AO1670" s="7">
        <v>10</v>
      </c>
      <c r="AP1670" s="7">
        <v>9000</v>
      </c>
      <c r="AQ1670" s="7">
        <v>4500</v>
      </c>
      <c r="AT1670" s="7" t="s">
        <v>206</v>
      </c>
      <c r="AU1670" s="7">
        <v>2319</v>
      </c>
      <c r="AV1670" s="7">
        <v>0</v>
      </c>
      <c r="AW1670" s="7">
        <v>0</v>
      </c>
      <c r="AX1670" s="7">
        <v>0</v>
      </c>
      <c r="AY1670" s="7">
        <v>0</v>
      </c>
    </row>
    <row r="1671" spans="1:51" ht="13.5" customHeight="1" x14ac:dyDescent="0.25">
      <c r="A1671" s="7" t="s">
        <v>3393</v>
      </c>
      <c r="B1671" s="8"/>
      <c r="C1671" s="8"/>
      <c r="D1671" s="7" t="s">
        <v>91</v>
      </c>
      <c r="E1671" s="7" t="s">
        <v>92</v>
      </c>
      <c r="F1671" s="8"/>
      <c r="G1671" s="8"/>
      <c r="H1671" s="8"/>
      <c r="I1671" s="8"/>
      <c r="J1671" s="8"/>
      <c r="K1671" s="8"/>
      <c r="L1671" s="8"/>
      <c r="M1671" s="8"/>
      <c r="N1671" s="7">
        <v>6</v>
      </c>
      <c r="O1671" s="7" t="s">
        <v>85</v>
      </c>
      <c r="P1671" s="7">
        <v>5</v>
      </c>
      <c r="Q1671" s="7" t="s">
        <v>2450</v>
      </c>
      <c r="R1671" s="7">
        <v>6500</v>
      </c>
      <c r="S1671" s="7" t="s">
        <v>94</v>
      </c>
      <c r="T1671" s="7" t="s">
        <v>1406</v>
      </c>
      <c r="AE1671" s="7">
        <v>0</v>
      </c>
      <c r="AF1671" s="7">
        <v>0</v>
      </c>
      <c r="AG1671" s="7">
        <v>0</v>
      </c>
      <c r="AH1671" s="7">
        <v>0</v>
      </c>
      <c r="AI1671" s="7">
        <v>0</v>
      </c>
      <c r="AJ1671" s="7">
        <v>0</v>
      </c>
      <c r="AK1671" s="7">
        <v>0</v>
      </c>
      <c r="AL1671" s="7">
        <v>0</v>
      </c>
      <c r="AM1671" s="7">
        <v>1</v>
      </c>
      <c r="AN1671" s="7" t="s">
        <v>91</v>
      </c>
      <c r="AO1671" s="7">
        <v>5</v>
      </c>
      <c r="AP1671" s="7">
        <v>13000</v>
      </c>
      <c r="AQ1671" s="7">
        <v>6500</v>
      </c>
      <c r="AT1671" s="7" t="s">
        <v>206</v>
      </c>
      <c r="AU1671" s="7">
        <v>2320</v>
      </c>
      <c r="AV1671" s="7">
        <v>0</v>
      </c>
      <c r="AW1671" s="7">
        <v>0</v>
      </c>
      <c r="AX1671" s="7">
        <v>0</v>
      </c>
      <c r="AY1671" s="7">
        <v>0</v>
      </c>
    </row>
    <row r="1672" spans="1:51" ht="13.5" customHeight="1" x14ac:dyDescent="0.25">
      <c r="A1672" s="7" t="s">
        <v>3394</v>
      </c>
      <c r="B1672" s="8"/>
      <c r="C1672" s="8"/>
      <c r="D1672" s="7" t="s">
        <v>91</v>
      </c>
      <c r="E1672" s="7" t="s">
        <v>126</v>
      </c>
      <c r="F1672" s="8"/>
      <c r="G1672" s="8"/>
      <c r="H1672" s="8"/>
      <c r="I1672" s="8"/>
      <c r="J1672" s="8"/>
      <c r="K1672" s="8"/>
      <c r="L1672" s="8"/>
      <c r="M1672" s="8"/>
      <c r="N1672" s="7">
        <v>9</v>
      </c>
      <c r="O1672" s="7" t="s">
        <v>85</v>
      </c>
      <c r="P1672" s="7">
        <v>1</v>
      </c>
      <c r="Q1672" s="7" t="s">
        <v>3395</v>
      </c>
      <c r="R1672" s="7">
        <v>5000</v>
      </c>
      <c r="S1672" s="7" t="s">
        <v>94</v>
      </c>
      <c r="T1672" s="7" t="s">
        <v>1406</v>
      </c>
      <c r="AE1672" s="7">
        <v>0</v>
      </c>
      <c r="AF1672" s="7">
        <v>0</v>
      </c>
      <c r="AG1672" s="7">
        <v>0</v>
      </c>
      <c r="AH1672" s="7">
        <v>1</v>
      </c>
      <c r="AI1672" s="7">
        <v>0</v>
      </c>
      <c r="AJ1672" s="7">
        <v>0</v>
      </c>
      <c r="AK1672" s="7">
        <v>0</v>
      </c>
      <c r="AL1672" s="7">
        <v>0</v>
      </c>
      <c r="AM1672" s="7">
        <v>0</v>
      </c>
      <c r="AN1672" s="7" t="s">
        <v>91</v>
      </c>
      <c r="AO1672" s="7">
        <v>1</v>
      </c>
      <c r="AP1672" s="7">
        <v>10000</v>
      </c>
      <c r="AQ1672" s="7">
        <v>5000</v>
      </c>
      <c r="AT1672" s="7" t="s">
        <v>206</v>
      </c>
      <c r="AU1672" s="7">
        <v>2321</v>
      </c>
      <c r="AV1672" s="7">
        <v>0</v>
      </c>
      <c r="AW1672" s="7">
        <v>0</v>
      </c>
      <c r="AX1672" s="7">
        <v>0</v>
      </c>
      <c r="AY1672" s="7">
        <v>0</v>
      </c>
    </row>
    <row r="1673" spans="1:51" ht="13.5" customHeight="1" x14ac:dyDescent="0.25">
      <c r="A1673" s="7" t="s">
        <v>3396</v>
      </c>
      <c r="B1673" s="8"/>
      <c r="C1673" s="8"/>
      <c r="D1673" s="7" t="s">
        <v>91</v>
      </c>
      <c r="E1673" s="7" t="s">
        <v>126</v>
      </c>
      <c r="F1673" s="8"/>
      <c r="G1673" s="8"/>
      <c r="H1673" s="8"/>
      <c r="I1673" s="8"/>
      <c r="J1673" s="8"/>
      <c r="K1673" s="8"/>
      <c r="L1673" s="8"/>
      <c r="M1673" s="8"/>
      <c r="N1673" s="7">
        <v>9</v>
      </c>
      <c r="O1673" s="7" t="s">
        <v>85</v>
      </c>
      <c r="P1673" s="7">
        <v>2</v>
      </c>
      <c r="Q1673" s="7" t="s">
        <v>531</v>
      </c>
      <c r="R1673" s="7">
        <v>2500</v>
      </c>
      <c r="S1673" s="7" t="s">
        <v>94</v>
      </c>
      <c r="T1673" s="7" t="s">
        <v>1406</v>
      </c>
      <c r="AE1673" s="7">
        <v>0</v>
      </c>
      <c r="AF1673" s="7">
        <v>0</v>
      </c>
      <c r="AG1673" s="7">
        <v>0</v>
      </c>
      <c r="AH1673" s="7">
        <v>1</v>
      </c>
      <c r="AI1673" s="7">
        <v>0</v>
      </c>
      <c r="AJ1673" s="7">
        <v>0</v>
      </c>
      <c r="AK1673" s="7">
        <v>0</v>
      </c>
      <c r="AL1673" s="7">
        <v>0</v>
      </c>
      <c r="AM1673" s="7">
        <v>0</v>
      </c>
      <c r="AN1673" s="7" t="s">
        <v>91</v>
      </c>
      <c r="AO1673" s="7">
        <v>2</v>
      </c>
      <c r="AP1673" s="7">
        <v>5000</v>
      </c>
      <c r="AQ1673" s="7">
        <v>2500</v>
      </c>
      <c r="AT1673" s="7" t="s">
        <v>206</v>
      </c>
      <c r="AU1673" s="7">
        <v>2322</v>
      </c>
      <c r="AV1673" s="7">
        <v>0</v>
      </c>
      <c r="AW1673" s="7">
        <v>0</v>
      </c>
      <c r="AX1673" s="7">
        <v>0</v>
      </c>
      <c r="AY1673" s="7">
        <v>0</v>
      </c>
    </row>
    <row r="1674" spans="1:51" ht="13.5" customHeight="1" x14ac:dyDescent="0.25">
      <c r="A1674" s="7" t="s">
        <v>3397</v>
      </c>
      <c r="B1674" s="8"/>
      <c r="C1674" s="8"/>
      <c r="D1674" s="7" t="s">
        <v>91</v>
      </c>
      <c r="E1674" s="7" t="s">
        <v>129</v>
      </c>
      <c r="F1674" s="8"/>
      <c r="G1674" s="8"/>
      <c r="H1674" s="8"/>
      <c r="I1674" s="8"/>
      <c r="J1674" s="8"/>
      <c r="K1674" s="8"/>
      <c r="L1674" s="8"/>
      <c r="M1674" s="8"/>
      <c r="N1674" s="7">
        <v>10</v>
      </c>
      <c r="O1674" s="7" t="s">
        <v>85</v>
      </c>
      <c r="P1674" s="7">
        <v>2</v>
      </c>
      <c r="Q1674" s="7" t="s">
        <v>3398</v>
      </c>
      <c r="R1674" s="7">
        <v>3750</v>
      </c>
      <c r="S1674" s="7" t="s">
        <v>94</v>
      </c>
      <c r="T1674" s="7" t="s">
        <v>1406</v>
      </c>
      <c r="AE1674" s="7">
        <v>0</v>
      </c>
      <c r="AF1674" s="7">
        <v>0</v>
      </c>
      <c r="AG1674" s="7">
        <v>0</v>
      </c>
      <c r="AH1674" s="7">
        <v>0</v>
      </c>
      <c r="AI1674" s="7">
        <v>0</v>
      </c>
      <c r="AJ1674" s="7">
        <v>1</v>
      </c>
      <c r="AK1674" s="7">
        <v>0</v>
      </c>
      <c r="AL1674" s="7">
        <v>0</v>
      </c>
      <c r="AM1674" s="7">
        <v>0</v>
      </c>
      <c r="AN1674" s="7" t="s">
        <v>91</v>
      </c>
      <c r="AO1674" s="7">
        <v>2</v>
      </c>
      <c r="AP1674" s="7">
        <v>7500</v>
      </c>
      <c r="AQ1674" s="7">
        <v>3750</v>
      </c>
      <c r="AT1674" s="7" t="s">
        <v>206</v>
      </c>
      <c r="AU1674" s="7">
        <v>2323</v>
      </c>
      <c r="AV1674" s="7">
        <v>0</v>
      </c>
      <c r="AW1674" s="7">
        <v>0</v>
      </c>
      <c r="AX1674" s="7">
        <v>0</v>
      </c>
      <c r="AY1674" s="7">
        <v>0</v>
      </c>
    </row>
    <row r="1675" spans="1:51" ht="13.5" customHeight="1" x14ac:dyDescent="0.25">
      <c r="A1675" s="7" t="s">
        <v>3399</v>
      </c>
      <c r="B1675" s="8"/>
      <c r="C1675" s="8"/>
      <c r="D1675" s="7" t="s">
        <v>91</v>
      </c>
      <c r="E1675" s="7" t="s">
        <v>84</v>
      </c>
      <c r="F1675" s="8"/>
      <c r="G1675" s="8"/>
      <c r="H1675" s="8"/>
      <c r="I1675" s="8"/>
      <c r="J1675" s="8"/>
      <c r="K1675" s="8"/>
      <c r="L1675" s="8"/>
      <c r="M1675" s="8"/>
      <c r="N1675" s="7">
        <v>6</v>
      </c>
      <c r="O1675" s="7" t="s">
        <v>85</v>
      </c>
      <c r="P1675" s="7" t="s">
        <v>107</v>
      </c>
      <c r="Q1675" s="7" t="s">
        <v>3400</v>
      </c>
      <c r="R1675" s="7">
        <v>3000</v>
      </c>
      <c r="S1675" s="7" t="s">
        <v>94</v>
      </c>
      <c r="T1675" s="7" t="s">
        <v>1406</v>
      </c>
      <c r="AE1675" s="7">
        <v>0</v>
      </c>
      <c r="AF1675" s="7">
        <v>0</v>
      </c>
      <c r="AG1675" s="7">
        <v>0</v>
      </c>
      <c r="AH1675" s="7">
        <v>0</v>
      </c>
      <c r="AI1675" s="7">
        <v>0</v>
      </c>
      <c r="AJ1675" s="7">
        <v>0</v>
      </c>
      <c r="AK1675" s="7">
        <v>0</v>
      </c>
      <c r="AL1675" s="7">
        <v>1</v>
      </c>
      <c r="AM1675" s="7">
        <v>0</v>
      </c>
      <c r="AN1675" s="7" t="s">
        <v>91</v>
      </c>
      <c r="AO1675" s="7">
        <v>0</v>
      </c>
      <c r="AP1675" s="7">
        <v>6000</v>
      </c>
      <c r="AQ1675" s="7">
        <v>3000</v>
      </c>
      <c r="AT1675" s="7" t="s">
        <v>206</v>
      </c>
      <c r="AU1675" s="7">
        <v>2324</v>
      </c>
      <c r="AV1675" s="7">
        <v>0</v>
      </c>
      <c r="AW1675" s="7">
        <v>0</v>
      </c>
      <c r="AX1675" s="7">
        <v>0</v>
      </c>
      <c r="AY1675" s="7">
        <v>0</v>
      </c>
    </row>
    <row r="1676" spans="1:51" ht="13.5" customHeight="1" x14ac:dyDescent="0.25">
      <c r="A1676" s="7" t="s">
        <v>3401</v>
      </c>
      <c r="B1676" s="8"/>
      <c r="C1676" s="8"/>
      <c r="D1676" s="7" t="s">
        <v>120</v>
      </c>
      <c r="E1676" s="7" t="s">
        <v>126</v>
      </c>
      <c r="F1676" s="8"/>
      <c r="G1676" s="8"/>
      <c r="H1676" s="8"/>
      <c r="I1676" s="8"/>
      <c r="J1676" s="8"/>
      <c r="K1676" s="8"/>
      <c r="L1676" s="8"/>
      <c r="M1676" s="8"/>
      <c r="N1676" s="7">
        <v>15</v>
      </c>
      <c r="O1676" s="7" t="s">
        <v>85</v>
      </c>
      <c r="P1676" s="7" t="s">
        <v>107</v>
      </c>
      <c r="Q1676" s="7" t="s">
        <v>244</v>
      </c>
      <c r="R1676" s="7">
        <v>2000</v>
      </c>
      <c r="S1676" s="7" t="s">
        <v>94</v>
      </c>
      <c r="T1676" s="7" t="s">
        <v>1406</v>
      </c>
      <c r="AE1676" s="7">
        <v>0</v>
      </c>
      <c r="AF1676" s="7">
        <v>0</v>
      </c>
      <c r="AG1676" s="7">
        <v>0</v>
      </c>
      <c r="AH1676" s="7">
        <v>1</v>
      </c>
      <c r="AI1676" s="7">
        <v>0</v>
      </c>
      <c r="AJ1676" s="7">
        <v>0</v>
      </c>
      <c r="AK1676" s="7">
        <v>0</v>
      </c>
      <c r="AL1676" s="7">
        <v>0</v>
      </c>
      <c r="AM1676" s="7">
        <v>0</v>
      </c>
      <c r="AN1676" s="7" t="s">
        <v>120</v>
      </c>
      <c r="AO1676" s="7">
        <v>0</v>
      </c>
      <c r="AP1676" s="7">
        <v>4000</v>
      </c>
      <c r="AQ1676" s="7">
        <v>2000</v>
      </c>
      <c r="AT1676" s="7" t="s">
        <v>206</v>
      </c>
      <c r="AU1676" s="7">
        <v>2325</v>
      </c>
      <c r="AV1676" s="7">
        <v>0</v>
      </c>
      <c r="AW1676" s="7">
        <v>0</v>
      </c>
      <c r="AX1676" s="7">
        <v>0</v>
      </c>
      <c r="AY1676" s="7">
        <v>0</v>
      </c>
    </row>
    <row r="1677" spans="1:51" ht="13.5" customHeight="1" x14ac:dyDescent="0.25">
      <c r="A1677" s="7" t="s">
        <v>3402</v>
      </c>
      <c r="B1677" s="8"/>
      <c r="C1677" s="8"/>
      <c r="D1677" s="7" t="s">
        <v>120</v>
      </c>
      <c r="E1677" s="7" t="s">
        <v>116</v>
      </c>
      <c r="F1677" s="8"/>
      <c r="G1677" s="8"/>
      <c r="H1677" s="8"/>
      <c r="I1677" s="8"/>
      <c r="J1677" s="8"/>
      <c r="K1677" s="8"/>
      <c r="L1677" s="8"/>
      <c r="M1677" s="8"/>
      <c r="N1677" s="7">
        <v>15</v>
      </c>
      <c r="O1677" s="7" t="s">
        <v>85</v>
      </c>
      <c r="P1677" s="7">
        <v>10</v>
      </c>
      <c r="Q1677" s="7" t="s">
        <v>3403</v>
      </c>
      <c r="R1677" s="7">
        <v>10000</v>
      </c>
      <c r="S1677" s="7" t="s">
        <v>94</v>
      </c>
      <c r="T1677" s="7" t="s">
        <v>1406</v>
      </c>
      <c r="AE1677" s="7">
        <v>0</v>
      </c>
      <c r="AF1677" s="7">
        <v>0</v>
      </c>
      <c r="AG1677" s="7">
        <v>1</v>
      </c>
      <c r="AH1677" s="7">
        <v>0</v>
      </c>
      <c r="AI1677" s="7">
        <v>0</v>
      </c>
      <c r="AJ1677" s="7">
        <v>0</v>
      </c>
      <c r="AK1677" s="7">
        <v>0</v>
      </c>
      <c r="AL1677" s="7">
        <v>0</v>
      </c>
      <c r="AM1677" s="7">
        <v>0</v>
      </c>
      <c r="AN1677" s="7" t="s">
        <v>120</v>
      </c>
      <c r="AO1677" s="7">
        <v>10</v>
      </c>
      <c r="AP1677" s="7">
        <v>20000</v>
      </c>
      <c r="AQ1677" s="7">
        <v>10000</v>
      </c>
      <c r="AT1677" s="7" t="s">
        <v>206</v>
      </c>
      <c r="AU1677" s="7">
        <v>2326</v>
      </c>
      <c r="AV1677" s="7">
        <v>0</v>
      </c>
      <c r="AW1677" s="7">
        <v>0</v>
      </c>
      <c r="AX1677" s="7">
        <v>0</v>
      </c>
      <c r="AY1677" s="7">
        <v>0</v>
      </c>
    </row>
    <row r="1678" spans="1:51" ht="13.5" customHeight="1" x14ac:dyDescent="0.25">
      <c r="A1678" s="7" t="s">
        <v>3404</v>
      </c>
      <c r="B1678" s="8"/>
      <c r="C1678" s="8"/>
      <c r="D1678" s="7" t="s">
        <v>120</v>
      </c>
      <c r="E1678" s="7" t="s">
        <v>92</v>
      </c>
      <c r="F1678" s="8"/>
      <c r="G1678" s="8"/>
      <c r="H1678" s="8"/>
      <c r="I1678" s="8"/>
      <c r="J1678" s="8"/>
      <c r="K1678" s="8"/>
      <c r="L1678" s="8"/>
      <c r="M1678" s="8"/>
      <c r="N1678" s="7">
        <v>16</v>
      </c>
      <c r="O1678" s="7" t="s">
        <v>85</v>
      </c>
      <c r="P1678" s="7">
        <v>120</v>
      </c>
      <c r="Q1678" s="7" t="s">
        <v>3405</v>
      </c>
      <c r="R1678" s="7">
        <v>13348</v>
      </c>
      <c r="S1678" s="7" t="s">
        <v>94</v>
      </c>
      <c r="T1678" s="7" t="s">
        <v>1406</v>
      </c>
      <c r="AE1678" s="7">
        <v>0</v>
      </c>
      <c r="AF1678" s="7">
        <v>0</v>
      </c>
      <c r="AG1678" s="7">
        <v>0</v>
      </c>
      <c r="AH1678" s="7">
        <v>0</v>
      </c>
      <c r="AI1678" s="7">
        <v>0</v>
      </c>
      <c r="AJ1678" s="7">
        <v>0</v>
      </c>
      <c r="AK1678" s="7">
        <v>0</v>
      </c>
      <c r="AL1678" s="7">
        <v>0</v>
      </c>
      <c r="AM1678" s="7">
        <v>1</v>
      </c>
      <c r="AN1678" s="7" t="s">
        <v>120</v>
      </c>
      <c r="AO1678" s="7">
        <v>120</v>
      </c>
      <c r="AP1678" s="7">
        <v>23348</v>
      </c>
      <c r="AQ1678" s="7">
        <v>13348</v>
      </c>
      <c r="AS1678" s="7" t="s">
        <v>3406</v>
      </c>
      <c r="AT1678" s="7" t="s">
        <v>206</v>
      </c>
      <c r="AU1678" s="7">
        <v>2327</v>
      </c>
      <c r="AV1678" s="7">
        <v>0</v>
      </c>
      <c r="AW1678" s="7">
        <v>0</v>
      </c>
      <c r="AX1678" s="7">
        <v>0</v>
      </c>
      <c r="AY1678" s="7">
        <v>0</v>
      </c>
    </row>
    <row r="1679" spans="1:51" ht="13.5" customHeight="1" x14ac:dyDescent="0.25">
      <c r="A1679" s="7" t="s">
        <v>3407</v>
      </c>
      <c r="B1679" s="8"/>
      <c r="C1679" s="8"/>
      <c r="D1679" s="7" t="s">
        <v>91</v>
      </c>
      <c r="E1679" s="7" t="s">
        <v>157</v>
      </c>
      <c r="F1679" s="8"/>
      <c r="G1679" s="8"/>
      <c r="H1679" s="8"/>
      <c r="I1679" s="8"/>
      <c r="J1679" s="8"/>
      <c r="K1679" s="8"/>
      <c r="L1679" s="8"/>
      <c r="M1679" s="8"/>
      <c r="N1679" s="7">
        <v>6</v>
      </c>
      <c r="O1679" s="7" t="s">
        <v>85</v>
      </c>
      <c r="P1679" s="7">
        <v>20</v>
      </c>
      <c r="Q1679" s="7" t="s">
        <v>3408</v>
      </c>
      <c r="R1679" s="7">
        <v>5000</v>
      </c>
      <c r="S1679" s="7" t="s">
        <v>94</v>
      </c>
      <c r="T1679" s="7" t="s">
        <v>1406</v>
      </c>
      <c r="AE1679" s="7">
        <v>0</v>
      </c>
      <c r="AF1679" s="7">
        <v>0</v>
      </c>
      <c r="AG1679" s="7">
        <v>0</v>
      </c>
      <c r="AH1679" s="7">
        <v>0</v>
      </c>
      <c r="AI1679" s="7">
        <v>0</v>
      </c>
      <c r="AJ1679" s="7">
        <v>0</v>
      </c>
      <c r="AK1679" s="7">
        <v>1</v>
      </c>
      <c r="AL1679" s="7">
        <v>0</v>
      </c>
      <c r="AM1679" s="7">
        <v>0</v>
      </c>
      <c r="AN1679" s="7" t="s">
        <v>91</v>
      </c>
      <c r="AO1679" s="7">
        <v>20</v>
      </c>
      <c r="AP1679" s="7">
        <v>10000</v>
      </c>
      <c r="AQ1679" s="7">
        <v>5000</v>
      </c>
      <c r="AT1679" s="7" t="s">
        <v>206</v>
      </c>
      <c r="AU1679" s="7">
        <v>2329</v>
      </c>
      <c r="AV1679" s="7">
        <v>0</v>
      </c>
      <c r="AW1679" s="7">
        <v>0</v>
      </c>
      <c r="AX1679" s="7">
        <v>0</v>
      </c>
      <c r="AY1679" s="7">
        <v>0</v>
      </c>
    </row>
    <row r="1680" spans="1:51" ht="13.5" customHeight="1" x14ac:dyDescent="0.25">
      <c r="A1680" s="7" t="s">
        <v>3409</v>
      </c>
      <c r="B1680" s="8"/>
      <c r="C1680" s="8"/>
      <c r="D1680" s="7" t="s">
        <v>91</v>
      </c>
      <c r="E1680" s="7" t="s">
        <v>214</v>
      </c>
      <c r="F1680" s="8"/>
      <c r="G1680" s="8"/>
      <c r="H1680" s="8"/>
      <c r="I1680" s="8"/>
      <c r="J1680" s="8"/>
      <c r="K1680" s="8"/>
      <c r="L1680" s="8"/>
      <c r="M1680" s="8"/>
      <c r="N1680" s="7">
        <v>7</v>
      </c>
      <c r="O1680" s="7" t="s">
        <v>85</v>
      </c>
      <c r="P1680" s="7">
        <v>4</v>
      </c>
      <c r="Q1680" s="7" t="s">
        <v>3410</v>
      </c>
      <c r="R1680" s="7">
        <v>3500</v>
      </c>
      <c r="S1680" s="7" t="s">
        <v>94</v>
      </c>
      <c r="T1680" s="7" t="s">
        <v>1406</v>
      </c>
      <c r="AE1680" s="7">
        <v>0</v>
      </c>
      <c r="AF1680" s="7">
        <v>0</v>
      </c>
      <c r="AG1680" s="7">
        <v>0</v>
      </c>
      <c r="AH1680" s="7">
        <v>0</v>
      </c>
      <c r="AI1680" s="7">
        <v>0</v>
      </c>
      <c r="AJ1680" s="7">
        <v>0</v>
      </c>
      <c r="AK1680" s="7">
        <v>0</v>
      </c>
      <c r="AL1680" s="7">
        <v>0</v>
      </c>
      <c r="AM1680" s="7">
        <v>0</v>
      </c>
      <c r="AN1680" s="7" t="s">
        <v>91</v>
      </c>
      <c r="AO1680" s="7">
        <v>4</v>
      </c>
      <c r="AP1680" s="7">
        <v>7000</v>
      </c>
      <c r="AQ1680" s="7">
        <v>3500</v>
      </c>
      <c r="AT1680" s="7" t="s">
        <v>206</v>
      </c>
      <c r="AU1680" s="7">
        <v>2330</v>
      </c>
      <c r="AV1680" s="7">
        <v>0</v>
      </c>
      <c r="AW1680" s="7">
        <v>0</v>
      </c>
      <c r="AX1680" s="7">
        <v>1</v>
      </c>
      <c r="AY1680" s="7">
        <v>0</v>
      </c>
    </row>
    <row r="1681" spans="1:51" ht="13.5" customHeight="1" x14ac:dyDescent="0.25">
      <c r="A1681" s="7" t="s">
        <v>3411</v>
      </c>
      <c r="B1681" s="8"/>
      <c r="C1681" s="8"/>
      <c r="D1681" s="7" t="s">
        <v>120</v>
      </c>
      <c r="E1681" s="7" t="s">
        <v>116</v>
      </c>
      <c r="F1681" s="8"/>
      <c r="G1681" s="8"/>
      <c r="H1681" s="8"/>
      <c r="I1681" s="8"/>
      <c r="J1681" s="8"/>
      <c r="K1681" s="8"/>
      <c r="L1681" s="8"/>
      <c r="M1681" s="8"/>
      <c r="N1681" s="7">
        <v>17</v>
      </c>
      <c r="O1681" s="7" t="s">
        <v>85</v>
      </c>
      <c r="P1681" s="7">
        <v>50</v>
      </c>
      <c r="Q1681" s="7" t="s">
        <v>3412</v>
      </c>
      <c r="R1681" s="7">
        <v>100000</v>
      </c>
      <c r="S1681" s="7" t="s">
        <v>94</v>
      </c>
      <c r="T1681" s="7" t="s">
        <v>1406</v>
      </c>
      <c r="AE1681" s="7">
        <v>0</v>
      </c>
      <c r="AF1681" s="7">
        <v>0</v>
      </c>
      <c r="AG1681" s="7">
        <v>1</v>
      </c>
      <c r="AH1681" s="7">
        <v>0</v>
      </c>
      <c r="AI1681" s="7">
        <v>0</v>
      </c>
      <c r="AJ1681" s="7">
        <v>0</v>
      </c>
      <c r="AK1681" s="7">
        <v>0</v>
      </c>
      <c r="AL1681" s="7">
        <v>0</v>
      </c>
      <c r="AM1681" s="7">
        <v>0</v>
      </c>
      <c r="AN1681" s="7" t="s">
        <v>120</v>
      </c>
      <c r="AO1681" s="7">
        <v>50</v>
      </c>
      <c r="AP1681" s="7">
        <v>200000</v>
      </c>
      <c r="AQ1681" s="7">
        <v>100000</v>
      </c>
      <c r="AT1681" s="7" t="s">
        <v>206</v>
      </c>
      <c r="AU1681" s="7">
        <v>2331</v>
      </c>
      <c r="AV1681" s="7">
        <v>0</v>
      </c>
      <c r="AW1681" s="7">
        <v>0</v>
      </c>
      <c r="AX1681" s="7">
        <v>0</v>
      </c>
      <c r="AY1681" s="7">
        <v>0</v>
      </c>
    </row>
    <row r="1682" spans="1:51" ht="13.5" customHeight="1" x14ac:dyDescent="0.25">
      <c r="A1682" s="7" t="s">
        <v>3413</v>
      </c>
      <c r="B1682" s="8"/>
      <c r="C1682" s="8"/>
      <c r="D1682" s="7" t="s">
        <v>120</v>
      </c>
      <c r="E1682" s="7" t="s">
        <v>116</v>
      </c>
      <c r="F1682" s="7" t="s">
        <v>99</v>
      </c>
      <c r="G1682" s="8"/>
      <c r="H1682" s="8"/>
      <c r="I1682" s="8"/>
      <c r="J1682" s="8"/>
      <c r="K1682" s="8"/>
      <c r="L1682" s="8"/>
      <c r="M1682" s="8"/>
      <c r="N1682" s="7">
        <v>17</v>
      </c>
      <c r="O1682" s="7" t="s">
        <v>85</v>
      </c>
      <c r="P1682" s="7">
        <v>40</v>
      </c>
      <c r="Q1682" s="7" t="s">
        <v>3414</v>
      </c>
      <c r="R1682" s="7">
        <v>87500</v>
      </c>
      <c r="S1682" s="7" t="s">
        <v>94</v>
      </c>
      <c r="T1682" s="7" t="s">
        <v>1406</v>
      </c>
      <c r="AE1682" s="7">
        <v>0</v>
      </c>
      <c r="AF1682" s="7">
        <v>0</v>
      </c>
      <c r="AG1682" s="7">
        <v>1</v>
      </c>
      <c r="AH1682" s="7">
        <v>0</v>
      </c>
      <c r="AI1682" s="7">
        <v>1</v>
      </c>
      <c r="AJ1682" s="7">
        <v>0</v>
      </c>
      <c r="AK1682" s="7">
        <v>0</v>
      </c>
      <c r="AL1682" s="7">
        <v>0</v>
      </c>
      <c r="AM1682" s="7">
        <v>0</v>
      </c>
      <c r="AN1682" s="7" t="s">
        <v>120</v>
      </c>
      <c r="AO1682" s="7">
        <v>40</v>
      </c>
      <c r="AP1682" s="7">
        <v>175000</v>
      </c>
      <c r="AQ1682" s="7">
        <v>87500</v>
      </c>
      <c r="AT1682" s="7" t="s">
        <v>206</v>
      </c>
      <c r="AU1682" s="7">
        <v>2332</v>
      </c>
      <c r="AV1682" s="7">
        <v>0</v>
      </c>
      <c r="AW1682" s="7">
        <v>0</v>
      </c>
      <c r="AX1682" s="7">
        <v>0</v>
      </c>
      <c r="AY1682" s="7">
        <v>0</v>
      </c>
    </row>
    <row r="1683" spans="1:51" ht="13.5" customHeight="1" x14ac:dyDescent="0.25">
      <c r="A1683" s="7" t="s">
        <v>3415</v>
      </c>
      <c r="B1683" s="8"/>
      <c r="C1683" s="8"/>
      <c r="D1683" s="7" t="s">
        <v>120</v>
      </c>
      <c r="E1683" s="7" t="s">
        <v>84</v>
      </c>
      <c r="F1683" s="8"/>
      <c r="G1683" s="8"/>
      <c r="H1683" s="8"/>
      <c r="I1683" s="8"/>
      <c r="J1683" s="8"/>
      <c r="K1683" s="8"/>
      <c r="L1683" s="8"/>
      <c r="M1683" s="8"/>
      <c r="N1683" s="7">
        <v>15</v>
      </c>
      <c r="O1683" s="7" t="s">
        <v>85</v>
      </c>
      <c r="P1683" s="7">
        <v>45</v>
      </c>
      <c r="Q1683" s="7" t="s">
        <v>3416</v>
      </c>
      <c r="R1683" s="7">
        <v>46000</v>
      </c>
      <c r="S1683" s="7" t="s">
        <v>94</v>
      </c>
      <c r="T1683" s="7" t="s">
        <v>1406</v>
      </c>
      <c r="AE1683" s="7">
        <v>0</v>
      </c>
      <c r="AF1683" s="7">
        <v>0</v>
      </c>
      <c r="AG1683" s="7">
        <v>0</v>
      </c>
      <c r="AH1683" s="7">
        <v>0</v>
      </c>
      <c r="AI1683" s="7">
        <v>0</v>
      </c>
      <c r="AJ1683" s="7">
        <v>0</v>
      </c>
      <c r="AK1683" s="7">
        <v>0</v>
      </c>
      <c r="AL1683" s="7">
        <v>1</v>
      </c>
      <c r="AM1683" s="7">
        <v>0</v>
      </c>
      <c r="AN1683" s="7" t="s">
        <v>120</v>
      </c>
      <c r="AO1683" s="7">
        <v>45</v>
      </c>
      <c r="AP1683" s="7">
        <v>92000</v>
      </c>
      <c r="AQ1683" s="7">
        <v>46000</v>
      </c>
      <c r="AT1683" s="7" t="s">
        <v>206</v>
      </c>
      <c r="AU1683" s="7">
        <v>2333</v>
      </c>
      <c r="AV1683" s="7">
        <v>0</v>
      </c>
      <c r="AW1683" s="7">
        <v>0</v>
      </c>
      <c r="AX1683" s="7">
        <v>0</v>
      </c>
      <c r="AY1683" s="7">
        <v>0</v>
      </c>
    </row>
    <row r="1684" spans="1:51" ht="13.5" customHeight="1" x14ac:dyDescent="0.25">
      <c r="A1684" s="7" t="s">
        <v>3417</v>
      </c>
      <c r="B1684" s="8"/>
      <c r="C1684" s="8"/>
      <c r="D1684" s="7" t="s">
        <v>91</v>
      </c>
      <c r="E1684" s="7" t="s">
        <v>92</v>
      </c>
      <c r="F1684" s="8"/>
      <c r="G1684" s="8"/>
      <c r="H1684" s="8"/>
      <c r="I1684" s="8"/>
      <c r="J1684" s="8"/>
      <c r="K1684" s="8"/>
      <c r="L1684" s="8"/>
      <c r="M1684" s="8"/>
      <c r="N1684" s="7">
        <v>11</v>
      </c>
      <c r="O1684" s="7" t="s">
        <v>85</v>
      </c>
      <c r="P1684" s="7" t="s">
        <v>107</v>
      </c>
      <c r="Q1684" s="7" t="s">
        <v>3418</v>
      </c>
      <c r="R1684" s="7">
        <v>3300</v>
      </c>
      <c r="S1684" s="7" t="s">
        <v>94</v>
      </c>
      <c r="T1684" s="7" t="s">
        <v>1406</v>
      </c>
      <c r="AE1684" s="7">
        <v>0</v>
      </c>
      <c r="AF1684" s="7">
        <v>0</v>
      </c>
      <c r="AG1684" s="7">
        <v>0</v>
      </c>
      <c r="AH1684" s="7">
        <v>0</v>
      </c>
      <c r="AI1684" s="7">
        <v>0</v>
      </c>
      <c r="AJ1684" s="7">
        <v>0</v>
      </c>
      <c r="AK1684" s="7">
        <v>0</v>
      </c>
      <c r="AL1684" s="7">
        <v>0</v>
      </c>
      <c r="AM1684" s="7">
        <v>1</v>
      </c>
      <c r="AN1684" s="7" t="s">
        <v>91</v>
      </c>
      <c r="AO1684" s="7">
        <v>0</v>
      </c>
      <c r="AP1684" s="7">
        <v>6600</v>
      </c>
      <c r="AQ1684" s="7">
        <v>3300</v>
      </c>
      <c r="AT1684" s="7" t="s">
        <v>206</v>
      </c>
      <c r="AU1684" s="7">
        <v>2334</v>
      </c>
      <c r="AV1684" s="7">
        <v>0</v>
      </c>
      <c r="AW1684" s="7">
        <v>0</v>
      </c>
      <c r="AX1684" s="7">
        <v>0</v>
      </c>
      <c r="AY1684" s="7">
        <v>0</v>
      </c>
    </row>
    <row r="1685" spans="1:51" ht="13.5" customHeight="1" x14ac:dyDescent="0.25">
      <c r="A1685" s="7" t="s">
        <v>3419</v>
      </c>
      <c r="B1685" s="8"/>
      <c r="C1685" s="8"/>
      <c r="D1685" s="7" t="s">
        <v>91</v>
      </c>
      <c r="E1685" s="7" t="s">
        <v>84</v>
      </c>
      <c r="F1685" s="8"/>
      <c r="G1685" s="8"/>
      <c r="H1685" s="8"/>
      <c r="I1685" s="8"/>
      <c r="J1685" s="8"/>
      <c r="K1685" s="8"/>
      <c r="L1685" s="8"/>
      <c r="M1685" s="8"/>
      <c r="N1685" s="7">
        <v>11</v>
      </c>
      <c r="O1685" s="7" t="s">
        <v>85</v>
      </c>
      <c r="P1685" s="7">
        <v>2</v>
      </c>
      <c r="Q1685" s="7" t="s">
        <v>3420</v>
      </c>
      <c r="R1685" s="7">
        <v>10000</v>
      </c>
      <c r="S1685" s="7" t="s">
        <v>94</v>
      </c>
      <c r="T1685" s="7" t="s">
        <v>1406</v>
      </c>
      <c r="AE1685" s="7">
        <v>0</v>
      </c>
      <c r="AF1685" s="7">
        <v>0</v>
      </c>
      <c r="AG1685" s="7">
        <v>0</v>
      </c>
      <c r="AH1685" s="7">
        <v>0</v>
      </c>
      <c r="AI1685" s="7">
        <v>0</v>
      </c>
      <c r="AJ1685" s="7">
        <v>0</v>
      </c>
      <c r="AK1685" s="7">
        <v>0</v>
      </c>
      <c r="AL1685" s="7">
        <v>1</v>
      </c>
      <c r="AM1685" s="7">
        <v>0</v>
      </c>
      <c r="AN1685" s="7" t="s">
        <v>91</v>
      </c>
      <c r="AO1685" s="7">
        <v>2</v>
      </c>
      <c r="AP1685" s="7">
        <v>20000</v>
      </c>
      <c r="AQ1685" s="7">
        <v>10000</v>
      </c>
      <c r="AT1685" s="7" t="s">
        <v>206</v>
      </c>
      <c r="AU1685" s="7">
        <v>2335</v>
      </c>
      <c r="AV1685" s="7">
        <v>0</v>
      </c>
      <c r="AW1685" s="7">
        <v>0</v>
      </c>
      <c r="AX1685" s="7">
        <v>0</v>
      </c>
      <c r="AY1685" s="7">
        <v>0</v>
      </c>
    </row>
    <row r="1686" spans="1:51" ht="13.5" customHeight="1" x14ac:dyDescent="0.25">
      <c r="A1686" s="7" t="s">
        <v>3421</v>
      </c>
      <c r="B1686" s="8"/>
      <c r="C1686" s="8"/>
      <c r="D1686" s="7" t="s">
        <v>83</v>
      </c>
      <c r="E1686" s="7" t="s">
        <v>92</v>
      </c>
      <c r="F1686" s="8"/>
      <c r="G1686" s="8"/>
      <c r="H1686" s="8"/>
      <c r="I1686" s="8"/>
      <c r="J1686" s="8"/>
      <c r="K1686" s="8"/>
      <c r="L1686" s="8"/>
      <c r="M1686" s="8"/>
      <c r="N1686" s="7">
        <v>5</v>
      </c>
      <c r="O1686" s="7" t="s">
        <v>85</v>
      </c>
      <c r="P1686" s="7">
        <v>1</v>
      </c>
      <c r="Q1686" s="7" t="s">
        <v>3422</v>
      </c>
      <c r="R1686" s="7">
        <v>4000</v>
      </c>
      <c r="S1686" s="7" t="s">
        <v>94</v>
      </c>
      <c r="T1686" s="7" t="s">
        <v>1406</v>
      </c>
      <c r="AE1686" s="7">
        <v>0</v>
      </c>
      <c r="AF1686" s="7">
        <v>0</v>
      </c>
      <c r="AG1686" s="7">
        <v>0</v>
      </c>
      <c r="AH1686" s="7">
        <v>0</v>
      </c>
      <c r="AI1686" s="7">
        <v>0</v>
      </c>
      <c r="AJ1686" s="7">
        <v>0</v>
      </c>
      <c r="AK1686" s="7">
        <v>0</v>
      </c>
      <c r="AL1686" s="7">
        <v>0</v>
      </c>
      <c r="AM1686" s="7">
        <v>1</v>
      </c>
      <c r="AN1686" s="7" t="s">
        <v>83</v>
      </c>
      <c r="AO1686" s="7">
        <v>1</v>
      </c>
      <c r="AP1686" s="7">
        <v>8000</v>
      </c>
      <c r="AQ1686" s="7">
        <v>4000</v>
      </c>
      <c r="AT1686" s="7" t="s">
        <v>206</v>
      </c>
      <c r="AU1686" s="7">
        <v>2336</v>
      </c>
      <c r="AV1686" s="7">
        <v>0</v>
      </c>
      <c r="AW1686" s="7">
        <v>0</v>
      </c>
      <c r="AX1686" s="7">
        <v>0</v>
      </c>
      <c r="AY1686" s="7">
        <v>0</v>
      </c>
    </row>
    <row r="1687" spans="1:51" ht="13.5" customHeight="1" x14ac:dyDescent="0.25">
      <c r="A1687" s="7" t="s">
        <v>3423</v>
      </c>
      <c r="B1687" s="8"/>
      <c r="C1687" s="8"/>
      <c r="D1687" s="7" t="s">
        <v>83</v>
      </c>
      <c r="E1687" s="7" t="s">
        <v>92</v>
      </c>
      <c r="F1687" s="8"/>
      <c r="G1687" s="8"/>
      <c r="H1687" s="8"/>
      <c r="I1687" s="8"/>
      <c r="J1687" s="8"/>
      <c r="K1687" s="8"/>
      <c r="L1687" s="8"/>
      <c r="M1687" s="8"/>
      <c r="N1687" s="7">
        <v>5</v>
      </c>
      <c r="O1687" s="7" t="s">
        <v>85</v>
      </c>
      <c r="P1687" s="7" t="s">
        <v>107</v>
      </c>
      <c r="Q1687" s="7" t="s">
        <v>2362</v>
      </c>
      <c r="R1687" s="7">
        <v>125</v>
      </c>
      <c r="S1687" s="7" t="s">
        <v>94</v>
      </c>
      <c r="T1687" s="7" t="s">
        <v>1406</v>
      </c>
      <c r="AE1687" s="7">
        <v>0</v>
      </c>
      <c r="AF1687" s="7">
        <v>0</v>
      </c>
      <c r="AG1687" s="7">
        <v>0</v>
      </c>
      <c r="AH1687" s="7">
        <v>0</v>
      </c>
      <c r="AI1687" s="7">
        <v>0</v>
      </c>
      <c r="AJ1687" s="7">
        <v>0</v>
      </c>
      <c r="AK1687" s="7">
        <v>0</v>
      </c>
      <c r="AL1687" s="7">
        <v>0</v>
      </c>
      <c r="AM1687" s="7">
        <v>1</v>
      </c>
      <c r="AN1687" s="7" t="s">
        <v>83</v>
      </c>
      <c r="AO1687" s="7">
        <v>0</v>
      </c>
      <c r="AP1687" s="7">
        <v>250</v>
      </c>
      <c r="AQ1687" s="7">
        <v>125</v>
      </c>
      <c r="AT1687" s="7" t="s">
        <v>206</v>
      </c>
      <c r="AU1687" s="7">
        <v>2337</v>
      </c>
      <c r="AV1687" s="7">
        <v>0</v>
      </c>
      <c r="AW1687" s="7">
        <v>0</v>
      </c>
      <c r="AX1687" s="7">
        <v>0</v>
      </c>
      <c r="AY1687" s="7">
        <v>0</v>
      </c>
    </row>
    <row r="1688" spans="1:51" ht="13.5" customHeight="1" x14ac:dyDescent="0.25">
      <c r="A1688" s="7" t="s">
        <v>3424</v>
      </c>
      <c r="B1688" s="8"/>
      <c r="C1688" s="8"/>
      <c r="D1688" s="7" t="s">
        <v>83</v>
      </c>
      <c r="E1688" s="7" t="s">
        <v>99</v>
      </c>
      <c r="F1688" s="8"/>
      <c r="G1688" s="8"/>
      <c r="H1688" s="8"/>
      <c r="I1688" s="8"/>
      <c r="J1688" s="8"/>
      <c r="K1688" s="8"/>
      <c r="L1688" s="8"/>
      <c r="M1688" s="8"/>
      <c r="N1688" s="7">
        <v>5</v>
      </c>
      <c r="O1688" s="7" t="s">
        <v>85</v>
      </c>
      <c r="P1688" s="7" t="s">
        <v>107</v>
      </c>
      <c r="Q1688" s="7" t="s">
        <v>3425</v>
      </c>
      <c r="R1688" s="7">
        <v>1800</v>
      </c>
      <c r="S1688" s="7" t="s">
        <v>94</v>
      </c>
      <c r="T1688" s="7" t="s">
        <v>1406</v>
      </c>
      <c r="AE1688" s="7">
        <v>0</v>
      </c>
      <c r="AF1688" s="7">
        <v>0</v>
      </c>
      <c r="AG1688" s="7">
        <v>0</v>
      </c>
      <c r="AH1688" s="7">
        <v>0</v>
      </c>
      <c r="AI1688" s="7">
        <v>1</v>
      </c>
      <c r="AJ1688" s="7">
        <v>0</v>
      </c>
      <c r="AK1688" s="7">
        <v>0</v>
      </c>
      <c r="AL1688" s="7">
        <v>0</v>
      </c>
      <c r="AM1688" s="7">
        <v>0</v>
      </c>
      <c r="AN1688" s="7" t="s">
        <v>83</v>
      </c>
      <c r="AO1688" s="7">
        <v>0</v>
      </c>
      <c r="AP1688" s="7">
        <v>3600</v>
      </c>
      <c r="AQ1688" s="7">
        <v>1800</v>
      </c>
      <c r="AT1688" s="7" t="s">
        <v>206</v>
      </c>
      <c r="AU1688" s="7">
        <v>2338</v>
      </c>
      <c r="AV1688" s="7">
        <v>0</v>
      </c>
      <c r="AW1688" s="7">
        <v>0</v>
      </c>
      <c r="AX1688" s="7">
        <v>0</v>
      </c>
      <c r="AY1688" s="7">
        <v>0</v>
      </c>
    </row>
    <row r="1689" spans="1:51" ht="13.5" customHeight="1" x14ac:dyDescent="0.25">
      <c r="A1689" s="7" t="s">
        <v>3426</v>
      </c>
      <c r="B1689" s="8"/>
      <c r="C1689" s="8"/>
      <c r="D1689" s="7" t="s">
        <v>83</v>
      </c>
      <c r="E1689" s="7" t="s">
        <v>214</v>
      </c>
      <c r="F1689" s="8"/>
      <c r="G1689" s="8"/>
      <c r="H1689" s="8"/>
      <c r="I1689" s="8"/>
      <c r="J1689" s="8"/>
      <c r="K1689" s="8"/>
      <c r="L1689" s="8"/>
      <c r="M1689" s="8"/>
      <c r="N1689" s="7">
        <v>5</v>
      </c>
      <c r="O1689" s="7" t="s">
        <v>85</v>
      </c>
      <c r="P1689" s="7" t="s">
        <v>107</v>
      </c>
      <c r="Q1689" s="7" t="s">
        <v>3427</v>
      </c>
      <c r="R1689" s="7">
        <v>125</v>
      </c>
      <c r="S1689" s="7" t="s">
        <v>94</v>
      </c>
      <c r="T1689" s="7" t="s">
        <v>1406</v>
      </c>
      <c r="AE1689" s="7">
        <v>0</v>
      </c>
      <c r="AF1689" s="7">
        <v>0</v>
      </c>
      <c r="AG1689" s="7">
        <v>0</v>
      </c>
      <c r="AH1689" s="7">
        <v>0</v>
      </c>
      <c r="AI1689" s="7">
        <v>0</v>
      </c>
      <c r="AJ1689" s="7">
        <v>0</v>
      </c>
      <c r="AK1689" s="7">
        <v>0</v>
      </c>
      <c r="AL1689" s="7">
        <v>0</v>
      </c>
      <c r="AM1689" s="7">
        <v>0</v>
      </c>
      <c r="AN1689" s="7" t="s">
        <v>83</v>
      </c>
      <c r="AO1689" s="7">
        <v>0</v>
      </c>
      <c r="AP1689" s="7">
        <v>250</v>
      </c>
      <c r="AQ1689" s="7">
        <v>125</v>
      </c>
      <c r="AT1689" s="7" t="s">
        <v>206</v>
      </c>
      <c r="AU1689" s="7">
        <v>2339</v>
      </c>
      <c r="AV1689" s="7">
        <v>0</v>
      </c>
      <c r="AW1689" s="7">
        <v>0</v>
      </c>
      <c r="AX1689" s="7">
        <v>1</v>
      </c>
      <c r="AY1689" s="7">
        <v>0</v>
      </c>
    </row>
    <row r="1690" spans="1:51" ht="13.5" customHeight="1" x14ac:dyDescent="0.25">
      <c r="A1690" s="7" t="s">
        <v>3428</v>
      </c>
      <c r="B1690" s="8"/>
      <c r="C1690" s="8"/>
      <c r="D1690" s="7" t="s">
        <v>91</v>
      </c>
      <c r="E1690" s="7" t="s">
        <v>126</v>
      </c>
      <c r="F1690" s="8"/>
      <c r="G1690" s="8"/>
      <c r="H1690" s="8"/>
      <c r="I1690" s="8"/>
      <c r="J1690" s="8"/>
      <c r="K1690" s="8"/>
      <c r="L1690" s="8"/>
      <c r="M1690" s="8"/>
      <c r="N1690" s="7">
        <v>10</v>
      </c>
      <c r="O1690" s="7" t="s">
        <v>85</v>
      </c>
      <c r="P1690" s="7">
        <v>1</v>
      </c>
      <c r="Q1690" s="7" t="s">
        <v>3429</v>
      </c>
      <c r="R1690" s="7">
        <v>9000</v>
      </c>
      <c r="S1690" s="7" t="s">
        <v>94</v>
      </c>
      <c r="T1690" s="7" t="s">
        <v>1406</v>
      </c>
      <c r="AE1690" s="7">
        <v>0</v>
      </c>
      <c r="AF1690" s="7">
        <v>0</v>
      </c>
      <c r="AG1690" s="7">
        <v>0</v>
      </c>
      <c r="AH1690" s="7">
        <v>1</v>
      </c>
      <c r="AI1690" s="7">
        <v>0</v>
      </c>
      <c r="AJ1690" s="7">
        <v>0</v>
      </c>
      <c r="AK1690" s="7">
        <v>0</v>
      </c>
      <c r="AL1690" s="7">
        <v>0</v>
      </c>
      <c r="AM1690" s="7">
        <v>0</v>
      </c>
      <c r="AN1690" s="7" t="s">
        <v>91</v>
      </c>
      <c r="AO1690" s="7">
        <v>1</v>
      </c>
      <c r="AP1690" s="7">
        <v>18000</v>
      </c>
      <c r="AQ1690" s="7">
        <v>9000</v>
      </c>
      <c r="AT1690" s="7" t="s">
        <v>206</v>
      </c>
      <c r="AU1690" s="7">
        <v>2340</v>
      </c>
      <c r="AV1690" s="7">
        <v>0</v>
      </c>
      <c r="AW1690" s="7">
        <v>0</v>
      </c>
      <c r="AX1690" s="7">
        <v>0</v>
      </c>
      <c r="AY1690" s="7">
        <v>0</v>
      </c>
    </row>
    <row r="1691" spans="1:51" ht="13.5" customHeight="1" x14ac:dyDescent="0.25">
      <c r="A1691" s="7" t="s">
        <v>3430</v>
      </c>
      <c r="B1691" s="8"/>
      <c r="C1691" s="8"/>
      <c r="D1691" s="7" t="s">
        <v>91</v>
      </c>
      <c r="E1691" s="7" t="s">
        <v>157</v>
      </c>
      <c r="F1691" s="8"/>
      <c r="G1691" s="8"/>
      <c r="H1691" s="8"/>
      <c r="I1691" s="8"/>
      <c r="J1691" s="8"/>
      <c r="K1691" s="8"/>
      <c r="L1691" s="8"/>
      <c r="M1691" s="8"/>
      <c r="N1691" s="7">
        <v>10</v>
      </c>
      <c r="O1691" s="7" t="s">
        <v>85</v>
      </c>
      <c r="P1691" s="7">
        <v>1</v>
      </c>
      <c r="Q1691" s="7" t="s">
        <v>3431</v>
      </c>
      <c r="R1691" s="7">
        <v>11000</v>
      </c>
      <c r="S1691" s="7" t="s">
        <v>94</v>
      </c>
      <c r="T1691" s="7" t="s">
        <v>1406</v>
      </c>
      <c r="AE1691" s="7">
        <v>0</v>
      </c>
      <c r="AF1691" s="7">
        <v>0</v>
      </c>
      <c r="AG1691" s="7">
        <v>0</v>
      </c>
      <c r="AH1691" s="7">
        <v>0</v>
      </c>
      <c r="AI1691" s="7">
        <v>0</v>
      </c>
      <c r="AJ1691" s="7">
        <v>0</v>
      </c>
      <c r="AK1691" s="7">
        <v>1</v>
      </c>
      <c r="AL1691" s="7">
        <v>0</v>
      </c>
      <c r="AM1691" s="7">
        <v>0</v>
      </c>
      <c r="AN1691" s="7" t="s">
        <v>91</v>
      </c>
      <c r="AO1691" s="7">
        <v>1</v>
      </c>
      <c r="AP1691" s="7">
        <v>22000</v>
      </c>
      <c r="AQ1691" s="7">
        <v>11000</v>
      </c>
      <c r="AT1691" s="7" t="s">
        <v>206</v>
      </c>
      <c r="AU1691" s="7">
        <v>2341</v>
      </c>
      <c r="AV1691" s="7">
        <v>0</v>
      </c>
      <c r="AW1691" s="7">
        <v>0</v>
      </c>
      <c r="AX1691" s="7">
        <v>0</v>
      </c>
      <c r="AY1691" s="7">
        <v>0</v>
      </c>
    </row>
    <row r="1692" spans="1:51" ht="13.5" customHeight="1" x14ac:dyDescent="0.25">
      <c r="A1692" s="7" t="s">
        <v>3432</v>
      </c>
      <c r="B1692" s="8"/>
      <c r="C1692" s="8"/>
      <c r="D1692" s="7" t="s">
        <v>91</v>
      </c>
      <c r="E1692" s="7" t="s">
        <v>99</v>
      </c>
      <c r="F1692" s="8"/>
      <c r="G1692" s="8"/>
      <c r="H1692" s="8"/>
      <c r="I1692" s="8"/>
      <c r="J1692" s="8"/>
      <c r="K1692" s="8"/>
      <c r="L1692" s="8"/>
      <c r="M1692" s="8"/>
      <c r="N1692" s="7">
        <v>10</v>
      </c>
      <c r="O1692" s="7" t="s">
        <v>85</v>
      </c>
      <c r="P1692" s="7">
        <v>1</v>
      </c>
      <c r="Q1692" s="7" t="s">
        <v>3433</v>
      </c>
      <c r="R1692" s="7">
        <v>30000</v>
      </c>
      <c r="S1692" s="7" t="s">
        <v>94</v>
      </c>
      <c r="T1692" s="7" t="s">
        <v>1406</v>
      </c>
      <c r="AE1692" s="7">
        <v>0</v>
      </c>
      <c r="AF1692" s="7">
        <v>0</v>
      </c>
      <c r="AG1692" s="7">
        <v>0</v>
      </c>
      <c r="AH1692" s="7">
        <v>0</v>
      </c>
      <c r="AI1692" s="7">
        <v>1</v>
      </c>
      <c r="AJ1692" s="7">
        <v>0</v>
      </c>
      <c r="AK1692" s="7">
        <v>0</v>
      </c>
      <c r="AL1692" s="7">
        <v>0</v>
      </c>
      <c r="AM1692" s="7">
        <v>0</v>
      </c>
      <c r="AN1692" s="7" t="s">
        <v>91</v>
      </c>
      <c r="AO1692" s="7">
        <v>1</v>
      </c>
      <c r="AP1692" s="7">
        <v>60000</v>
      </c>
      <c r="AQ1692" s="7">
        <v>30000</v>
      </c>
      <c r="AT1692" s="7" t="s">
        <v>206</v>
      </c>
      <c r="AU1692" s="7">
        <v>2342</v>
      </c>
      <c r="AV1692" s="7">
        <v>0</v>
      </c>
      <c r="AW1692" s="7">
        <v>0</v>
      </c>
      <c r="AX1692" s="7">
        <v>0</v>
      </c>
      <c r="AY1692" s="7">
        <v>0</v>
      </c>
    </row>
    <row r="1693" spans="1:51" ht="13.5" customHeight="1" x14ac:dyDescent="0.25">
      <c r="A1693" s="7" t="s">
        <v>3434</v>
      </c>
      <c r="B1693" s="8"/>
      <c r="C1693" s="8"/>
      <c r="D1693" s="7" t="s">
        <v>120</v>
      </c>
      <c r="E1693" s="7" t="s">
        <v>265</v>
      </c>
      <c r="F1693" s="8"/>
      <c r="G1693" s="8"/>
      <c r="H1693" s="8"/>
      <c r="I1693" s="8"/>
      <c r="J1693" s="8"/>
      <c r="K1693" s="8"/>
      <c r="L1693" s="8"/>
      <c r="M1693" s="8"/>
      <c r="N1693" s="7">
        <v>18</v>
      </c>
      <c r="O1693" s="7" t="s">
        <v>85</v>
      </c>
      <c r="P1693" s="7">
        <v>6</v>
      </c>
      <c r="Q1693" s="7" t="s">
        <v>3435</v>
      </c>
      <c r="R1693" s="7">
        <v>24000</v>
      </c>
      <c r="S1693" s="7" t="s">
        <v>94</v>
      </c>
      <c r="T1693" s="7" t="s">
        <v>1406</v>
      </c>
      <c r="AE1693" s="7">
        <v>0</v>
      </c>
      <c r="AF1693" s="7">
        <v>0</v>
      </c>
      <c r="AG1693" s="7">
        <v>0</v>
      </c>
      <c r="AH1693" s="7">
        <v>0</v>
      </c>
      <c r="AI1693" s="7">
        <v>0</v>
      </c>
      <c r="AJ1693" s="7">
        <v>0</v>
      </c>
      <c r="AK1693" s="7">
        <v>0</v>
      </c>
      <c r="AL1693" s="7">
        <v>0</v>
      </c>
      <c r="AM1693" s="7">
        <v>0</v>
      </c>
      <c r="AN1693" s="7" t="s">
        <v>120</v>
      </c>
      <c r="AO1693" s="7">
        <v>6</v>
      </c>
      <c r="AP1693" s="7">
        <v>48000</v>
      </c>
      <c r="AQ1693" s="7">
        <v>24000</v>
      </c>
      <c r="AT1693" s="7" t="s">
        <v>206</v>
      </c>
      <c r="AU1693" s="7">
        <v>2343</v>
      </c>
      <c r="AV1693" s="7">
        <v>0</v>
      </c>
      <c r="AW1693" s="7">
        <v>0</v>
      </c>
      <c r="AX1693" s="7">
        <v>0</v>
      </c>
      <c r="AY1693" s="7">
        <v>0</v>
      </c>
    </row>
    <row r="1694" spans="1:51" ht="13.5" customHeight="1" x14ac:dyDescent="0.25">
      <c r="A1694" s="7" t="s">
        <v>3436</v>
      </c>
      <c r="B1694" s="8"/>
      <c r="C1694" s="8"/>
      <c r="D1694" s="7" t="s">
        <v>91</v>
      </c>
      <c r="E1694" s="7" t="s">
        <v>116</v>
      </c>
      <c r="F1694" s="8"/>
      <c r="G1694" s="8"/>
      <c r="H1694" s="8"/>
      <c r="I1694" s="8"/>
      <c r="J1694" s="8"/>
      <c r="K1694" s="8"/>
      <c r="L1694" s="8"/>
      <c r="M1694" s="8"/>
      <c r="N1694" s="7">
        <v>10</v>
      </c>
      <c r="O1694" s="7" t="s">
        <v>85</v>
      </c>
      <c r="P1694" s="7">
        <v>1</v>
      </c>
      <c r="Q1694" s="7" t="s">
        <v>3437</v>
      </c>
      <c r="R1694" s="7">
        <v>18000</v>
      </c>
      <c r="S1694" s="7" t="s">
        <v>94</v>
      </c>
      <c r="T1694" s="7" t="s">
        <v>1406</v>
      </c>
      <c r="AE1694" s="7">
        <v>0</v>
      </c>
      <c r="AF1694" s="7">
        <v>0</v>
      </c>
      <c r="AG1694" s="7">
        <v>1</v>
      </c>
      <c r="AH1694" s="7">
        <v>0</v>
      </c>
      <c r="AI1694" s="7">
        <v>0</v>
      </c>
      <c r="AJ1694" s="7">
        <v>0</v>
      </c>
      <c r="AK1694" s="7">
        <v>0</v>
      </c>
      <c r="AL1694" s="7">
        <v>0</v>
      </c>
      <c r="AM1694" s="7">
        <v>0</v>
      </c>
      <c r="AN1694" s="7" t="s">
        <v>91</v>
      </c>
      <c r="AO1694" s="7">
        <v>1</v>
      </c>
      <c r="AP1694" s="7">
        <v>36000</v>
      </c>
      <c r="AQ1694" s="7">
        <v>18000</v>
      </c>
      <c r="AT1694" s="7" t="s">
        <v>206</v>
      </c>
      <c r="AU1694" s="7">
        <v>2344</v>
      </c>
      <c r="AV1694" s="7">
        <v>0</v>
      </c>
      <c r="AW1694" s="7">
        <v>0</v>
      </c>
      <c r="AX1694" s="7">
        <v>0</v>
      </c>
      <c r="AY1694" s="7">
        <v>0</v>
      </c>
    </row>
    <row r="1695" spans="1:51" ht="13.5" customHeight="1" x14ac:dyDescent="0.25">
      <c r="A1695" s="7" t="s">
        <v>3438</v>
      </c>
      <c r="B1695" s="8"/>
      <c r="C1695" s="8"/>
      <c r="D1695" s="7" t="s">
        <v>83</v>
      </c>
      <c r="E1695" s="7" t="s">
        <v>92</v>
      </c>
      <c r="F1695" s="8"/>
      <c r="G1695" s="8"/>
      <c r="H1695" s="8"/>
      <c r="I1695" s="8"/>
      <c r="J1695" s="8"/>
      <c r="K1695" s="8"/>
      <c r="L1695" s="8"/>
      <c r="M1695" s="8"/>
      <c r="N1695" s="7">
        <v>3</v>
      </c>
      <c r="O1695" s="7" t="s">
        <v>85</v>
      </c>
      <c r="P1695" s="7" t="s">
        <v>107</v>
      </c>
      <c r="Q1695" s="7" t="s">
        <v>394</v>
      </c>
      <c r="R1695" s="7">
        <v>150</v>
      </c>
      <c r="S1695" s="7" t="s">
        <v>94</v>
      </c>
      <c r="T1695" s="7" t="s">
        <v>1406</v>
      </c>
      <c r="AE1695" s="7">
        <v>0</v>
      </c>
      <c r="AF1695" s="7">
        <v>0</v>
      </c>
      <c r="AG1695" s="7">
        <v>0</v>
      </c>
      <c r="AH1695" s="7">
        <v>0</v>
      </c>
      <c r="AI1695" s="7">
        <v>0</v>
      </c>
      <c r="AJ1695" s="7">
        <v>0</v>
      </c>
      <c r="AK1695" s="7">
        <v>0</v>
      </c>
      <c r="AL1695" s="7">
        <v>0</v>
      </c>
      <c r="AM1695" s="7">
        <v>1</v>
      </c>
      <c r="AN1695" s="7" t="s">
        <v>83</v>
      </c>
      <c r="AO1695" s="7">
        <v>0</v>
      </c>
      <c r="AP1695" s="7">
        <v>300</v>
      </c>
      <c r="AQ1695" s="7">
        <v>150</v>
      </c>
      <c r="AT1695" s="7" t="s">
        <v>206</v>
      </c>
      <c r="AU1695" s="7">
        <v>2345</v>
      </c>
      <c r="AV1695" s="7">
        <v>0</v>
      </c>
      <c r="AW1695" s="7">
        <v>0</v>
      </c>
      <c r="AX1695" s="7">
        <v>0</v>
      </c>
      <c r="AY1695" s="7">
        <v>0</v>
      </c>
    </row>
    <row r="1696" spans="1:51" ht="13.5" customHeight="1" x14ac:dyDescent="0.25">
      <c r="A1696" s="7" t="s">
        <v>3439</v>
      </c>
      <c r="B1696" s="8"/>
      <c r="C1696" s="8"/>
      <c r="D1696" s="7" t="s">
        <v>83</v>
      </c>
      <c r="E1696" s="7" t="s">
        <v>126</v>
      </c>
      <c r="F1696" s="8"/>
      <c r="G1696" s="8"/>
      <c r="H1696" s="8"/>
      <c r="I1696" s="8"/>
      <c r="J1696" s="8"/>
      <c r="K1696" s="8"/>
      <c r="L1696" s="8"/>
      <c r="M1696" s="8"/>
      <c r="N1696" s="7">
        <v>5</v>
      </c>
      <c r="O1696" s="7" t="s">
        <v>85</v>
      </c>
      <c r="P1696" s="7">
        <v>1</v>
      </c>
      <c r="Q1696" s="7" t="s">
        <v>3440</v>
      </c>
      <c r="R1696" s="7">
        <v>5000</v>
      </c>
      <c r="S1696" s="7" t="s">
        <v>94</v>
      </c>
      <c r="T1696" s="7" t="s">
        <v>1406</v>
      </c>
      <c r="AE1696" s="7">
        <v>0</v>
      </c>
      <c r="AF1696" s="7">
        <v>0</v>
      </c>
      <c r="AG1696" s="7">
        <v>0</v>
      </c>
      <c r="AH1696" s="7">
        <v>1</v>
      </c>
      <c r="AI1696" s="7">
        <v>0</v>
      </c>
      <c r="AJ1696" s="7">
        <v>0</v>
      </c>
      <c r="AK1696" s="7">
        <v>0</v>
      </c>
      <c r="AL1696" s="7">
        <v>0</v>
      </c>
      <c r="AM1696" s="7">
        <v>0</v>
      </c>
      <c r="AN1696" s="7" t="s">
        <v>83</v>
      </c>
      <c r="AO1696" s="7">
        <v>1</v>
      </c>
      <c r="AP1696" s="7">
        <v>10000</v>
      </c>
      <c r="AQ1696" s="7">
        <v>5000</v>
      </c>
      <c r="AT1696" s="7" t="s">
        <v>206</v>
      </c>
      <c r="AU1696" s="7">
        <v>2346</v>
      </c>
      <c r="AV1696" s="7">
        <v>0</v>
      </c>
      <c r="AW1696" s="7">
        <v>0</v>
      </c>
      <c r="AX1696" s="7">
        <v>0</v>
      </c>
      <c r="AY1696" s="7">
        <v>0</v>
      </c>
    </row>
    <row r="1697" spans="1:51" ht="13.5" customHeight="1" x14ac:dyDescent="0.25">
      <c r="A1697" s="7" t="s">
        <v>3441</v>
      </c>
      <c r="B1697" s="8"/>
      <c r="C1697" s="8"/>
      <c r="D1697" s="7" t="s">
        <v>120</v>
      </c>
      <c r="E1697" s="7" t="s">
        <v>92</v>
      </c>
      <c r="F1697" s="8"/>
      <c r="G1697" s="8"/>
      <c r="H1697" s="8"/>
      <c r="I1697" s="8"/>
      <c r="J1697" s="8"/>
      <c r="K1697" s="8"/>
      <c r="L1697" s="8"/>
      <c r="M1697" s="8"/>
      <c r="N1697" s="7">
        <v>17</v>
      </c>
      <c r="O1697" s="7" t="s">
        <v>85</v>
      </c>
      <c r="P1697" s="7" t="s">
        <v>107</v>
      </c>
      <c r="Q1697" s="7" t="s">
        <v>3442</v>
      </c>
      <c r="R1697" s="7">
        <v>500</v>
      </c>
      <c r="S1697" s="7" t="s">
        <v>94</v>
      </c>
      <c r="T1697" s="7" t="s">
        <v>1406</v>
      </c>
      <c r="AE1697" s="7">
        <v>0</v>
      </c>
      <c r="AF1697" s="7">
        <v>0</v>
      </c>
      <c r="AG1697" s="7">
        <v>0</v>
      </c>
      <c r="AH1697" s="7">
        <v>0</v>
      </c>
      <c r="AI1697" s="7">
        <v>0</v>
      </c>
      <c r="AJ1697" s="7">
        <v>0</v>
      </c>
      <c r="AK1697" s="7">
        <v>0</v>
      </c>
      <c r="AL1697" s="7">
        <v>0</v>
      </c>
      <c r="AM1697" s="7">
        <v>1</v>
      </c>
      <c r="AN1697" s="7" t="s">
        <v>120</v>
      </c>
      <c r="AO1697" s="7">
        <v>0</v>
      </c>
      <c r="AP1697" s="7">
        <v>1000</v>
      </c>
      <c r="AQ1697" s="7">
        <v>500</v>
      </c>
      <c r="AT1697" s="7" t="s">
        <v>206</v>
      </c>
      <c r="AU1697" s="7">
        <v>2347</v>
      </c>
      <c r="AV1697" s="7">
        <v>0</v>
      </c>
      <c r="AW1697" s="7">
        <v>0</v>
      </c>
      <c r="AX1697" s="7">
        <v>0</v>
      </c>
      <c r="AY1697" s="7">
        <v>0</v>
      </c>
    </row>
    <row r="1698" spans="1:51" ht="13.5" customHeight="1" x14ac:dyDescent="0.25">
      <c r="A1698" s="7" t="s">
        <v>3443</v>
      </c>
      <c r="B1698" s="8"/>
      <c r="C1698" s="8"/>
      <c r="D1698" s="7" t="s">
        <v>120</v>
      </c>
      <c r="E1698" s="7" t="s">
        <v>92</v>
      </c>
      <c r="F1698" s="8"/>
      <c r="G1698" s="8"/>
      <c r="H1698" s="8"/>
      <c r="I1698" s="8"/>
      <c r="J1698" s="8"/>
      <c r="K1698" s="8"/>
      <c r="L1698" s="8"/>
      <c r="M1698" s="8"/>
      <c r="N1698" s="7">
        <v>17</v>
      </c>
      <c r="O1698" s="7" t="s">
        <v>85</v>
      </c>
      <c r="P1698" s="7" t="s">
        <v>107</v>
      </c>
      <c r="Q1698" s="7" t="s">
        <v>3442</v>
      </c>
      <c r="R1698" s="7">
        <v>2000</v>
      </c>
      <c r="S1698" s="7" t="s">
        <v>94</v>
      </c>
      <c r="T1698" s="7" t="s">
        <v>1406</v>
      </c>
      <c r="AE1698" s="7">
        <v>0</v>
      </c>
      <c r="AF1698" s="7">
        <v>0</v>
      </c>
      <c r="AG1698" s="7">
        <v>0</v>
      </c>
      <c r="AH1698" s="7">
        <v>0</v>
      </c>
      <c r="AI1698" s="7">
        <v>0</v>
      </c>
      <c r="AJ1698" s="7">
        <v>0</v>
      </c>
      <c r="AK1698" s="7">
        <v>0</v>
      </c>
      <c r="AL1698" s="7">
        <v>0</v>
      </c>
      <c r="AM1698" s="7">
        <v>1</v>
      </c>
      <c r="AN1698" s="7" t="s">
        <v>120</v>
      </c>
      <c r="AO1698" s="7">
        <v>0</v>
      </c>
      <c r="AP1698" s="7">
        <v>4000</v>
      </c>
      <c r="AQ1698" s="7">
        <v>2000</v>
      </c>
      <c r="AT1698" s="7" t="s">
        <v>206</v>
      </c>
      <c r="AU1698" s="7">
        <v>2348</v>
      </c>
      <c r="AV1698" s="7">
        <v>0</v>
      </c>
      <c r="AW1698" s="7">
        <v>0</v>
      </c>
      <c r="AX1698" s="7">
        <v>0</v>
      </c>
      <c r="AY1698" s="7">
        <v>0</v>
      </c>
    </row>
    <row r="1699" spans="1:51" ht="13.5" customHeight="1" x14ac:dyDescent="0.25">
      <c r="A1699" s="7" t="s">
        <v>3444</v>
      </c>
      <c r="B1699" s="8"/>
      <c r="C1699" s="8"/>
      <c r="D1699" s="7" t="s">
        <v>120</v>
      </c>
      <c r="E1699" s="7" t="s">
        <v>92</v>
      </c>
      <c r="F1699" s="8"/>
      <c r="G1699" s="8"/>
      <c r="H1699" s="8"/>
      <c r="I1699" s="8"/>
      <c r="J1699" s="8"/>
      <c r="K1699" s="8"/>
      <c r="L1699" s="8"/>
      <c r="M1699" s="8"/>
      <c r="N1699" s="7">
        <v>17</v>
      </c>
      <c r="O1699" s="7" t="s">
        <v>85</v>
      </c>
      <c r="P1699" s="7" t="s">
        <v>107</v>
      </c>
      <c r="Q1699" s="7" t="s">
        <v>3442</v>
      </c>
      <c r="R1699" s="7">
        <v>4500</v>
      </c>
      <c r="S1699" s="7" t="s">
        <v>94</v>
      </c>
      <c r="T1699" s="7" t="s">
        <v>1406</v>
      </c>
      <c r="AE1699" s="7">
        <v>0</v>
      </c>
      <c r="AF1699" s="7">
        <v>0</v>
      </c>
      <c r="AG1699" s="7">
        <v>0</v>
      </c>
      <c r="AH1699" s="7">
        <v>0</v>
      </c>
      <c r="AI1699" s="7">
        <v>0</v>
      </c>
      <c r="AJ1699" s="7">
        <v>0</v>
      </c>
      <c r="AK1699" s="7">
        <v>0</v>
      </c>
      <c r="AL1699" s="7">
        <v>0</v>
      </c>
      <c r="AM1699" s="7">
        <v>1</v>
      </c>
      <c r="AN1699" s="7" t="s">
        <v>120</v>
      </c>
      <c r="AO1699" s="7">
        <v>0</v>
      </c>
      <c r="AP1699" s="7">
        <v>9000</v>
      </c>
      <c r="AQ1699" s="7">
        <v>4500</v>
      </c>
      <c r="AT1699" s="7" t="s">
        <v>206</v>
      </c>
      <c r="AU1699" s="7">
        <v>2349</v>
      </c>
      <c r="AV1699" s="7">
        <v>0</v>
      </c>
      <c r="AW1699" s="7">
        <v>0</v>
      </c>
      <c r="AX1699" s="7">
        <v>0</v>
      </c>
      <c r="AY1699" s="7">
        <v>0</v>
      </c>
    </row>
    <row r="1700" spans="1:51" ht="13.5" customHeight="1" x14ac:dyDescent="0.25">
      <c r="A1700" s="7" t="s">
        <v>3445</v>
      </c>
      <c r="B1700" s="8"/>
      <c r="C1700" s="8"/>
      <c r="D1700" s="7" t="s">
        <v>120</v>
      </c>
      <c r="E1700" s="7" t="s">
        <v>92</v>
      </c>
      <c r="F1700" s="8"/>
      <c r="G1700" s="8"/>
      <c r="H1700" s="8"/>
      <c r="I1700" s="8"/>
      <c r="J1700" s="8"/>
      <c r="K1700" s="8"/>
      <c r="L1700" s="8"/>
      <c r="M1700" s="8"/>
      <c r="N1700" s="7">
        <v>17</v>
      </c>
      <c r="O1700" s="7" t="s">
        <v>85</v>
      </c>
      <c r="P1700" s="7" t="s">
        <v>107</v>
      </c>
      <c r="Q1700" s="7" t="s">
        <v>3442</v>
      </c>
      <c r="R1700" s="7">
        <v>8000</v>
      </c>
      <c r="S1700" s="7" t="s">
        <v>94</v>
      </c>
      <c r="T1700" s="7" t="s">
        <v>1406</v>
      </c>
      <c r="AE1700" s="7">
        <v>0</v>
      </c>
      <c r="AF1700" s="7">
        <v>0</v>
      </c>
      <c r="AG1700" s="7">
        <v>0</v>
      </c>
      <c r="AH1700" s="7">
        <v>0</v>
      </c>
      <c r="AI1700" s="7">
        <v>0</v>
      </c>
      <c r="AJ1700" s="7">
        <v>0</v>
      </c>
      <c r="AK1700" s="7">
        <v>0</v>
      </c>
      <c r="AL1700" s="7">
        <v>0</v>
      </c>
      <c r="AM1700" s="7">
        <v>1</v>
      </c>
      <c r="AN1700" s="7" t="s">
        <v>120</v>
      </c>
      <c r="AO1700" s="7">
        <v>0</v>
      </c>
      <c r="AP1700" s="7">
        <v>16000</v>
      </c>
      <c r="AQ1700" s="7">
        <v>8000</v>
      </c>
      <c r="AT1700" s="7" t="s">
        <v>206</v>
      </c>
      <c r="AU1700" s="7">
        <v>2350</v>
      </c>
      <c r="AV1700" s="7">
        <v>0</v>
      </c>
      <c r="AW1700" s="7">
        <v>0</v>
      </c>
      <c r="AX1700" s="7">
        <v>0</v>
      </c>
      <c r="AY1700" s="7">
        <v>0</v>
      </c>
    </row>
    <row r="1701" spans="1:51" ht="13.5" customHeight="1" x14ac:dyDescent="0.25">
      <c r="A1701" s="7" t="s">
        <v>3446</v>
      </c>
      <c r="B1701" s="8"/>
      <c r="C1701" s="8"/>
      <c r="D1701" s="7" t="s">
        <v>120</v>
      </c>
      <c r="E1701" s="7" t="s">
        <v>92</v>
      </c>
      <c r="F1701" s="8"/>
      <c r="G1701" s="8"/>
      <c r="H1701" s="8"/>
      <c r="I1701" s="8"/>
      <c r="J1701" s="8"/>
      <c r="K1701" s="8"/>
      <c r="L1701" s="8"/>
      <c r="M1701" s="8"/>
      <c r="N1701" s="7">
        <v>17</v>
      </c>
      <c r="O1701" s="7" t="s">
        <v>85</v>
      </c>
      <c r="P1701" s="7" t="s">
        <v>107</v>
      </c>
      <c r="Q1701" s="7" t="s">
        <v>3442</v>
      </c>
      <c r="R1701" s="7">
        <v>12500</v>
      </c>
      <c r="S1701" s="7" t="s">
        <v>94</v>
      </c>
      <c r="T1701" s="7" t="s">
        <v>1406</v>
      </c>
      <c r="AE1701" s="7">
        <v>0</v>
      </c>
      <c r="AF1701" s="7">
        <v>0</v>
      </c>
      <c r="AG1701" s="7">
        <v>0</v>
      </c>
      <c r="AH1701" s="7">
        <v>0</v>
      </c>
      <c r="AI1701" s="7">
        <v>0</v>
      </c>
      <c r="AJ1701" s="7">
        <v>0</v>
      </c>
      <c r="AK1701" s="7">
        <v>0</v>
      </c>
      <c r="AL1701" s="7">
        <v>0</v>
      </c>
      <c r="AM1701" s="7">
        <v>1</v>
      </c>
      <c r="AN1701" s="7" t="s">
        <v>120</v>
      </c>
      <c r="AO1701" s="7">
        <v>0</v>
      </c>
      <c r="AP1701" s="7">
        <v>25000</v>
      </c>
      <c r="AQ1701" s="7">
        <v>12500</v>
      </c>
      <c r="AT1701" s="7" t="s">
        <v>206</v>
      </c>
      <c r="AU1701" s="7">
        <v>2351</v>
      </c>
      <c r="AV1701" s="7">
        <v>0</v>
      </c>
      <c r="AW1701" s="7">
        <v>0</v>
      </c>
      <c r="AX1701" s="7">
        <v>0</v>
      </c>
      <c r="AY1701" s="7">
        <v>0</v>
      </c>
    </row>
    <row r="1702" spans="1:51" ht="13.5" customHeight="1" x14ac:dyDescent="0.25">
      <c r="A1702" s="7" t="s">
        <v>3447</v>
      </c>
      <c r="B1702" s="8"/>
      <c r="C1702" s="8"/>
      <c r="D1702" s="7" t="s">
        <v>120</v>
      </c>
      <c r="E1702" s="7" t="s">
        <v>92</v>
      </c>
      <c r="F1702" s="8"/>
      <c r="G1702" s="8"/>
      <c r="H1702" s="8"/>
      <c r="I1702" s="8"/>
      <c r="J1702" s="8"/>
      <c r="K1702" s="8"/>
      <c r="L1702" s="8"/>
      <c r="M1702" s="8"/>
      <c r="N1702" s="7">
        <v>17</v>
      </c>
      <c r="O1702" s="7" t="s">
        <v>85</v>
      </c>
      <c r="P1702" s="7" t="s">
        <v>107</v>
      </c>
      <c r="Q1702" s="7" t="s">
        <v>3442</v>
      </c>
      <c r="R1702" s="7">
        <v>18000</v>
      </c>
      <c r="S1702" s="7" t="s">
        <v>94</v>
      </c>
      <c r="T1702" s="7" t="s">
        <v>1406</v>
      </c>
      <c r="AE1702" s="7">
        <v>0</v>
      </c>
      <c r="AF1702" s="7">
        <v>0</v>
      </c>
      <c r="AG1702" s="7">
        <v>0</v>
      </c>
      <c r="AH1702" s="7">
        <v>0</v>
      </c>
      <c r="AI1702" s="7">
        <v>0</v>
      </c>
      <c r="AJ1702" s="7">
        <v>0</v>
      </c>
      <c r="AK1702" s="7">
        <v>0</v>
      </c>
      <c r="AL1702" s="7">
        <v>0</v>
      </c>
      <c r="AM1702" s="7">
        <v>1</v>
      </c>
      <c r="AN1702" s="7" t="s">
        <v>120</v>
      </c>
      <c r="AO1702" s="7">
        <v>0</v>
      </c>
      <c r="AP1702" s="7">
        <v>36000</v>
      </c>
      <c r="AQ1702" s="7">
        <v>18000</v>
      </c>
      <c r="AT1702" s="7" t="s">
        <v>206</v>
      </c>
      <c r="AU1702" s="7">
        <v>2352</v>
      </c>
      <c r="AV1702" s="7">
        <v>0</v>
      </c>
      <c r="AW1702" s="7">
        <v>0</v>
      </c>
      <c r="AX1702" s="7">
        <v>0</v>
      </c>
      <c r="AY1702" s="7">
        <v>0</v>
      </c>
    </row>
    <row r="1703" spans="1:51" ht="13.5" customHeight="1" x14ac:dyDescent="0.25">
      <c r="A1703" s="7" t="s">
        <v>3448</v>
      </c>
      <c r="B1703" s="8"/>
      <c r="C1703" s="8"/>
      <c r="D1703" s="7" t="s">
        <v>120</v>
      </c>
      <c r="E1703" s="7" t="s">
        <v>92</v>
      </c>
      <c r="F1703" s="8"/>
      <c r="G1703" s="8"/>
      <c r="H1703" s="8"/>
      <c r="I1703" s="8"/>
      <c r="J1703" s="8"/>
      <c r="K1703" s="8"/>
      <c r="L1703" s="8"/>
      <c r="M1703" s="8"/>
      <c r="N1703" s="7">
        <v>17</v>
      </c>
      <c r="O1703" s="7" t="s">
        <v>85</v>
      </c>
      <c r="P1703" s="7" t="s">
        <v>107</v>
      </c>
      <c r="Q1703" s="7" t="s">
        <v>3442</v>
      </c>
      <c r="R1703" s="7">
        <v>24500</v>
      </c>
      <c r="S1703" s="7" t="s">
        <v>94</v>
      </c>
      <c r="T1703" s="7" t="s">
        <v>1406</v>
      </c>
      <c r="AE1703" s="7">
        <v>0</v>
      </c>
      <c r="AF1703" s="7">
        <v>0</v>
      </c>
      <c r="AG1703" s="7">
        <v>0</v>
      </c>
      <c r="AH1703" s="7">
        <v>0</v>
      </c>
      <c r="AI1703" s="7">
        <v>0</v>
      </c>
      <c r="AJ1703" s="7">
        <v>0</v>
      </c>
      <c r="AK1703" s="7">
        <v>0</v>
      </c>
      <c r="AL1703" s="7">
        <v>0</v>
      </c>
      <c r="AM1703" s="7">
        <v>1</v>
      </c>
      <c r="AN1703" s="7" t="s">
        <v>120</v>
      </c>
      <c r="AO1703" s="7">
        <v>0</v>
      </c>
      <c r="AP1703" s="7">
        <v>49000</v>
      </c>
      <c r="AQ1703" s="7">
        <v>24500</v>
      </c>
      <c r="AT1703" s="7" t="s">
        <v>206</v>
      </c>
      <c r="AU1703" s="7">
        <v>2353</v>
      </c>
      <c r="AV1703" s="7">
        <v>0</v>
      </c>
      <c r="AW1703" s="7">
        <v>0</v>
      </c>
      <c r="AX1703" s="7">
        <v>0</v>
      </c>
      <c r="AY1703" s="7">
        <v>0</v>
      </c>
    </row>
    <row r="1704" spans="1:51" ht="13.5" customHeight="1" x14ac:dyDescent="0.25">
      <c r="A1704" s="7" t="s">
        <v>3449</v>
      </c>
      <c r="B1704" s="8"/>
      <c r="C1704" s="8"/>
      <c r="D1704" s="7" t="s">
        <v>120</v>
      </c>
      <c r="E1704" s="7" t="s">
        <v>92</v>
      </c>
      <c r="F1704" s="8"/>
      <c r="G1704" s="8"/>
      <c r="H1704" s="8"/>
      <c r="I1704" s="8"/>
      <c r="J1704" s="8"/>
      <c r="K1704" s="8"/>
      <c r="L1704" s="8"/>
      <c r="M1704" s="8"/>
      <c r="N1704" s="7">
        <v>17</v>
      </c>
      <c r="O1704" s="7" t="s">
        <v>85</v>
      </c>
      <c r="P1704" s="7" t="s">
        <v>107</v>
      </c>
      <c r="Q1704" s="7" t="s">
        <v>3442</v>
      </c>
      <c r="R1704" s="7">
        <v>32000</v>
      </c>
      <c r="S1704" s="7" t="s">
        <v>94</v>
      </c>
      <c r="T1704" s="7" t="s">
        <v>1406</v>
      </c>
      <c r="AE1704" s="7">
        <v>0</v>
      </c>
      <c r="AF1704" s="7">
        <v>0</v>
      </c>
      <c r="AG1704" s="7">
        <v>0</v>
      </c>
      <c r="AH1704" s="7">
        <v>0</v>
      </c>
      <c r="AI1704" s="7">
        <v>0</v>
      </c>
      <c r="AJ1704" s="7">
        <v>0</v>
      </c>
      <c r="AK1704" s="7">
        <v>0</v>
      </c>
      <c r="AL1704" s="7">
        <v>0</v>
      </c>
      <c r="AM1704" s="7">
        <v>1</v>
      </c>
      <c r="AN1704" s="7" t="s">
        <v>120</v>
      </c>
      <c r="AO1704" s="7">
        <v>0</v>
      </c>
      <c r="AP1704" s="7">
        <v>64000</v>
      </c>
      <c r="AQ1704" s="7">
        <v>32000</v>
      </c>
      <c r="AT1704" s="7" t="s">
        <v>206</v>
      </c>
      <c r="AU1704" s="7">
        <v>2354</v>
      </c>
      <c r="AV1704" s="7">
        <v>0</v>
      </c>
      <c r="AW1704" s="7">
        <v>0</v>
      </c>
      <c r="AX1704" s="7">
        <v>0</v>
      </c>
      <c r="AY1704" s="7">
        <v>0</v>
      </c>
    </row>
    <row r="1705" spans="1:51" ht="13.5" customHeight="1" x14ac:dyDescent="0.25">
      <c r="A1705" s="7" t="s">
        <v>3450</v>
      </c>
      <c r="B1705" s="8"/>
      <c r="C1705" s="8"/>
      <c r="D1705" s="7" t="s">
        <v>120</v>
      </c>
      <c r="E1705" s="7" t="s">
        <v>92</v>
      </c>
      <c r="F1705" s="8"/>
      <c r="G1705" s="8"/>
      <c r="H1705" s="8"/>
      <c r="I1705" s="8"/>
      <c r="J1705" s="8"/>
      <c r="K1705" s="8"/>
      <c r="L1705" s="8"/>
      <c r="M1705" s="8"/>
      <c r="N1705" s="7">
        <v>17</v>
      </c>
      <c r="O1705" s="7" t="s">
        <v>85</v>
      </c>
      <c r="P1705" s="7" t="s">
        <v>107</v>
      </c>
      <c r="Q1705" s="7" t="s">
        <v>3442</v>
      </c>
      <c r="R1705" s="7">
        <v>40500</v>
      </c>
      <c r="S1705" s="7" t="s">
        <v>94</v>
      </c>
      <c r="T1705" s="7" t="s">
        <v>1406</v>
      </c>
      <c r="AE1705" s="7">
        <v>0</v>
      </c>
      <c r="AF1705" s="7">
        <v>0</v>
      </c>
      <c r="AG1705" s="7">
        <v>0</v>
      </c>
      <c r="AH1705" s="7">
        <v>0</v>
      </c>
      <c r="AI1705" s="7">
        <v>0</v>
      </c>
      <c r="AJ1705" s="7">
        <v>0</v>
      </c>
      <c r="AK1705" s="7">
        <v>0</v>
      </c>
      <c r="AL1705" s="7">
        <v>0</v>
      </c>
      <c r="AM1705" s="7">
        <v>1</v>
      </c>
      <c r="AN1705" s="7" t="s">
        <v>120</v>
      </c>
      <c r="AO1705" s="7">
        <v>0</v>
      </c>
      <c r="AP1705" s="7">
        <v>81000</v>
      </c>
      <c r="AQ1705" s="7">
        <v>40500</v>
      </c>
      <c r="AT1705" s="7" t="s">
        <v>206</v>
      </c>
      <c r="AU1705" s="7">
        <v>2355</v>
      </c>
      <c r="AV1705" s="7">
        <v>0</v>
      </c>
      <c r="AW1705" s="7">
        <v>0</v>
      </c>
      <c r="AX1705" s="7">
        <v>0</v>
      </c>
      <c r="AY1705" s="7">
        <v>0</v>
      </c>
    </row>
    <row r="1706" spans="1:51" ht="13.5" customHeight="1" x14ac:dyDescent="0.25">
      <c r="A1706" s="7" t="s">
        <v>3451</v>
      </c>
      <c r="B1706" s="8"/>
      <c r="C1706" s="8"/>
      <c r="D1706" s="7" t="s">
        <v>91</v>
      </c>
      <c r="E1706" s="7" t="s">
        <v>116</v>
      </c>
      <c r="F1706" s="7" t="s">
        <v>92</v>
      </c>
      <c r="G1706" s="8"/>
      <c r="H1706" s="8"/>
      <c r="I1706" s="8"/>
      <c r="J1706" s="8"/>
      <c r="K1706" s="8"/>
      <c r="L1706" s="8"/>
      <c r="M1706" s="8"/>
      <c r="N1706" s="7">
        <v>8</v>
      </c>
      <c r="O1706" s="7" t="s">
        <v>85</v>
      </c>
      <c r="P1706" s="7" t="s">
        <v>107</v>
      </c>
      <c r="Q1706" s="7" t="s">
        <v>3452</v>
      </c>
      <c r="R1706" s="7">
        <v>8150</v>
      </c>
      <c r="S1706" s="7" t="s">
        <v>94</v>
      </c>
      <c r="T1706" s="7" t="s">
        <v>1406</v>
      </c>
      <c r="AE1706" s="7">
        <v>0</v>
      </c>
      <c r="AF1706" s="7">
        <v>0</v>
      </c>
      <c r="AG1706" s="7">
        <v>1</v>
      </c>
      <c r="AH1706" s="7">
        <v>0</v>
      </c>
      <c r="AI1706" s="7">
        <v>0</v>
      </c>
      <c r="AJ1706" s="7">
        <v>0</v>
      </c>
      <c r="AK1706" s="7">
        <v>0</v>
      </c>
      <c r="AL1706" s="7">
        <v>0</v>
      </c>
      <c r="AM1706" s="7">
        <v>1</v>
      </c>
      <c r="AN1706" s="7" t="s">
        <v>91</v>
      </c>
      <c r="AO1706" s="7">
        <v>0</v>
      </c>
      <c r="AP1706" s="7">
        <v>15300</v>
      </c>
      <c r="AQ1706" s="7">
        <v>8150</v>
      </c>
      <c r="AT1706" s="7" t="s">
        <v>206</v>
      </c>
      <c r="AU1706" s="7">
        <v>2356</v>
      </c>
      <c r="AV1706" s="7">
        <v>0</v>
      </c>
      <c r="AW1706" s="7">
        <v>0</v>
      </c>
      <c r="AX1706" s="7">
        <v>0</v>
      </c>
      <c r="AY1706" s="7">
        <v>0</v>
      </c>
    </row>
    <row r="1707" spans="1:51" ht="13.5" customHeight="1" x14ac:dyDescent="0.25">
      <c r="A1707" s="7" t="s">
        <v>3453</v>
      </c>
      <c r="B1707" s="8"/>
      <c r="C1707" s="8"/>
      <c r="D1707" s="7" t="s">
        <v>120</v>
      </c>
      <c r="E1707" s="7" t="s">
        <v>129</v>
      </c>
      <c r="F1707" s="8"/>
      <c r="G1707" s="8"/>
      <c r="H1707" s="8"/>
      <c r="I1707" s="8"/>
      <c r="J1707" s="8"/>
      <c r="K1707" s="8"/>
      <c r="L1707" s="8"/>
      <c r="M1707" s="8"/>
      <c r="N1707" s="7">
        <v>15</v>
      </c>
      <c r="O1707" s="7" t="s">
        <v>85</v>
      </c>
      <c r="P1707" s="7" t="s">
        <v>107</v>
      </c>
      <c r="Q1707" s="7" t="s">
        <v>3454</v>
      </c>
      <c r="R1707" s="7">
        <v>1500</v>
      </c>
      <c r="S1707" s="7" t="s">
        <v>94</v>
      </c>
      <c r="T1707" s="7" t="s">
        <v>1406</v>
      </c>
      <c r="AE1707" s="7">
        <v>0</v>
      </c>
      <c r="AF1707" s="7">
        <v>0</v>
      </c>
      <c r="AG1707" s="7">
        <v>0</v>
      </c>
      <c r="AH1707" s="7">
        <v>0</v>
      </c>
      <c r="AI1707" s="7">
        <v>0</v>
      </c>
      <c r="AJ1707" s="7">
        <v>1</v>
      </c>
      <c r="AK1707" s="7">
        <v>0</v>
      </c>
      <c r="AL1707" s="7">
        <v>0</v>
      </c>
      <c r="AM1707" s="7">
        <v>0</v>
      </c>
      <c r="AN1707" s="7" t="s">
        <v>120</v>
      </c>
      <c r="AO1707" s="7">
        <v>0</v>
      </c>
      <c r="AP1707" s="7">
        <v>3000</v>
      </c>
      <c r="AQ1707" s="7">
        <v>1500</v>
      </c>
      <c r="AT1707" s="7" t="s">
        <v>206</v>
      </c>
      <c r="AU1707" s="7">
        <v>2357</v>
      </c>
      <c r="AV1707" s="7">
        <v>0</v>
      </c>
      <c r="AW1707" s="7">
        <v>0</v>
      </c>
      <c r="AX1707" s="7">
        <v>0</v>
      </c>
      <c r="AY1707" s="7">
        <v>0</v>
      </c>
    </row>
    <row r="1708" spans="1:51" ht="13.5" customHeight="1" x14ac:dyDescent="0.25">
      <c r="A1708" s="7" t="s">
        <v>3455</v>
      </c>
      <c r="B1708" s="8"/>
      <c r="C1708" s="8"/>
      <c r="D1708" s="7" t="s">
        <v>83</v>
      </c>
      <c r="E1708" s="7" t="s">
        <v>116</v>
      </c>
      <c r="F1708" s="8"/>
      <c r="G1708" s="8"/>
      <c r="H1708" s="8"/>
      <c r="I1708" s="8"/>
      <c r="J1708" s="8"/>
      <c r="K1708" s="8"/>
      <c r="L1708" s="8"/>
      <c r="M1708" s="8"/>
      <c r="N1708" s="7">
        <v>5</v>
      </c>
      <c r="O1708" s="7" t="s">
        <v>85</v>
      </c>
      <c r="P1708" s="7">
        <v>3</v>
      </c>
      <c r="Q1708" s="7" t="s">
        <v>3155</v>
      </c>
      <c r="R1708" s="7">
        <v>6000</v>
      </c>
      <c r="S1708" s="7" t="s">
        <v>94</v>
      </c>
      <c r="T1708" s="7" t="s">
        <v>1406</v>
      </c>
      <c r="AE1708" s="7">
        <v>0</v>
      </c>
      <c r="AF1708" s="7">
        <v>0</v>
      </c>
      <c r="AG1708" s="7">
        <v>1</v>
      </c>
      <c r="AH1708" s="7">
        <v>0</v>
      </c>
      <c r="AI1708" s="7">
        <v>0</v>
      </c>
      <c r="AJ1708" s="7">
        <v>0</v>
      </c>
      <c r="AK1708" s="7">
        <v>0</v>
      </c>
      <c r="AL1708" s="7">
        <v>0</v>
      </c>
      <c r="AM1708" s="7">
        <v>0</v>
      </c>
      <c r="AN1708" s="7" t="s">
        <v>83</v>
      </c>
      <c r="AO1708" s="7">
        <v>3</v>
      </c>
      <c r="AP1708" s="7">
        <v>12000</v>
      </c>
      <c r="AQ1708" s="7">
        <v>6000</v>
      </c>
      <c r="AT1708" s="7" t="s">
        <v>206</v>
      </c>
      <c r="AU1708" s="7">
        <v>2358</v>
      </c>
      <c r="AV1708" s="7">
        <v>0</v>
      </c>
      <c r="AW1708" s="7">
        <v>0</v>
      </c>
      <c r="AX1708" s="7">
        <v>0</v>
      </c>
      <c r="AY1708" s="7">
        <v>0</v>
      </c>
    </row>
    <row r="1709" spans="1:51" ht="13.5" customHeight="1" x14ac:dyDescent="0.25">
      <c r="A1709" s="7" t="s">
        <v>3456</v>
      </c>
      <c r="B1709" s="8"/>
      <c r="C1709" s="8"/>
      <c r="D1709" s="7" t="s">
        <v>83</v>
      </c>
      <c r="E1709" s="7" t="s">
        <v>84</v>
      </c>
      <c r="F1709" s="8"/>
      <c r="G1709" s="8"/>
      <c r="H1709" s="8"/>
      <c r="I1709" s="8"/>
      <c r="J1709" s="8"/>
      <c r="K1709" s="8"/>
      <c r="L1709" s="8"/>
      <c r="M1709" s="8"/>
      <c r="N1709" s="7">
        <v>4</v>
      </c>
      <c r="O1709" s="7" t="s">
        <v>85</v>
      </c>
      <c r="P1709" s="7">
        <v>3</v>
      </c>
      <c r="Q1709" s="7" t="s">
        <v>3457</v>
      </c>
      <c r="R1709" s="7">
        <v>3000</v>
      </c>
      <c r="S1709" s="7" t="s">
        <v>94</v>
      </c>
      <c r="T1709" s="7" t="s">
        <v>1406</v>
      </c>
      <c r="AE1709" s="7">
        <v>0</v>
      </c>
      <c r="AF1709" s="7">
        <v>0</v>
      </c>
      <c r="AG1709" s="7">
        <v>0</v>
      </c>
      <c r="AH1709" s="7">
        <v>0</v>
      </c>
      <c r="AI1709" s="7">
        <v>0</v>
      </c>
      <c r="AJ1709" s="7">
        <v>0</v>
      </c>
      <c r="AK1709" s="7">
        <v>0</v>
      </c>
      <c r="AL1709" s="7">
        <v>1</v>
      </c>
      <c r="AM1709" s="7">
        <v>0</v>
      </c>
      <c r="AN1709" s="7" t="s">
        <v>83</v>
      </c>
      <c r="AO1709" s="7">
        <v>3</v>
      </c>
      <c r="AP1709" s="7">
        <v>6000</v>
      </c>
      <c r="AQ1709" s="7">
        <v>3000</v>
      </c>
      <c r="AT1709" s="7" t="s">
        <v>206</v>
      </c>
      <c r="AU1709" s="7">
        <v>2359</v>
      </c>
      <c r="AV1709" s="7">
        <v>0</v>
      </c>
      <c r="AW1709" s="7">
        <v>0</v>
      </c>
      <c r="AX1709" s="7">
        <v>0</v>
      </c>
      <c r="AY1709" s="7">
        <v>0</v>
      </c>
    </row>
    <row r="1710" spans="1:51" ht="13.5" customHeight="1" x14ac:dyDescent="0.25">
      <c r="A1710" s="7" t="s">
        <v>3458</v>
      </c>
      <c r="B1710" s="8"/>
      <c r="C1710" s="8"/>
      <c r="D1710" s="7" t="s">
        <v>91</v>
      </c>
      <c r="E1710" s="7" t="s">
        <v>129</v>
      </c>
      <c r="F1710" s="8"/>
      <c r="G1710" s="8"/>
      <c r="H1710" s="8"/>
      <c r="I1710" s="8"/>
      <c r="J1710" s="8"/>
      <c r="K1710" s="8"/>
      <c r="L1710" s="8"/>
      <c r="M1710" s="8"/>
      <c r="N1710" s="7">
        <v>6</v>
      </c>
      <c r="O1710" s="7" t="s">
        <v>85</v>
      </c>
      <c r="P1710" s="7">
        <v>3</v>
      </c>
      <c r="Q1710" s="7" t="s">
        <v>3459</v>
      </c>
      <c r="R1710" s="7">
        <v>6000</v>
      </c>
      <c r="S1710" s="7" t="s">
        <v>94</v>
      </c>
      <c r="T1710" s="7" t="s">
        <v>1406</v>
      </c>
      <c r="AE1710" s="7">
        <v>0</v>
      </c>
      <c r="AF1710" s="7">
        <v>0</v>
      </c>
      <c r="AG1710" s="7">
        <v>0</v>
      </c>
      <c r="AH1710" s="7">
        <v>0</v>
      </c>
      <c r="AI1710" s="7">
        <v>0</v>
      </c>
      <c r="AJ1710" s="7">
        <v>1</v>
      </c>
      <c r="AK1710" s="7">
        <v>0</v>
      </c>
      <c r="AL1710" s="7">
        <v>0</v>
      </c>
      <c r="AM1710" s="7">
        <v>0</v>
      </c>
      <c r="AN1710" s="7" t="s">
        <v>91</v>
      </c>
      <c r="AO1710" s="7">
        <v>3</v>
      </c>
      <c r="AP1710" s="7">
        <v>12000</v>
      </c>
      <c r="AQ1710" s="7">
        <v>6000</v>
      </c>
      <c r="AT1710" s="7" t="s">
        <v>206</v>
      </c>
      <c r="AU1710" s="7">
        <v>2360</v>
      </c>
      <c r="AV1710" s="7">
        <v>0</v>
      </c>
      <c r="AW1710" s="7">
        <v>0</v>
      </c>
      <c r="AX1710" s="7">
        <v>0</v>
      </c>
      <c r="AY1710" s="7">
        <v>0</v>
      </c>
    </row>
    <row r="1711" spans="1:51" ht="13.5" customHeight="1" x14ac:dyDescent="0.25">
      <c r="A1711" s="7" t="s">
        <v>3460</v>
      </c>
      <c r="B1711" s="8"/>
      <c r="C1711" s="8"/>
      <c r="D1711" s="7" t="s">
        <v>83</v>
      </c>
      <c r="E1711" s="7" t="s">
        <v>214</v>
      </c>
      <c r="F1711" s="8"/>
      <c r="G1711" s="8"/>
      <c r="H1711" s="8"/>
      <c r="I1711" s="8"/>
      <c r="J1711" s="8"/>
      <c r="K1711" s="8"/>
      <c r="L1711" s="8"/>
      <c r="M1711" s="8"/>
      <c r="N1711" s="7">
        <v>2</v>
      </c>
      <c r="O1711" s="7" t="s">
        <v>85</v>
      </c>
      <c r="P1711" s="7">
        <v>3</v>
      </c>
      <c r="Q1711" s="7" t="s">
        <v>3232</v>
      </c>
      <c r="R1711" s="7">
        <v>900</v>
      </c>
      <c r="S1711" s="7" t="s">
        <v>94</v>
      </c>
      <c r="T1711" s="7" t="s">
        <v>1406</v>
      </c>
      <c r="AE1711" s="7">
        <v>0</v>
      </c>
      <c r="AF1711" s="7">
        <v>0</v>
      </c>
      <c r="AG1711" s="7">
        <v>0</v>
      </c>
      <c r="AH1711" s="7">
        <v>0</v>
      </c>
      <c r="AI1711" s="7">
        <v>0</v>
      </c>
      <c r="AJ1711" s="7">
        <v>0</v>
      </c>
      <c r="AK1711" s="7">
        <v>0</v>
      </c>
      <c r="AL1711" s="7">
        <v>0</v>
      </c>
      <c r="AM1711" s="7">
        <v>0</v>
      </c>
      <c r="AN1711" s="7" t="s">
        <v>83</v>
      </c>
      <c r="AO1711" s="7">
        <v>3</v>
      </c>
      <c r="AP1711" s="7">
        <v>1800</v>
      </c>
      <c r="AQ1711" s="7">
        <v>900</v>
      </c>
      <c r="AT1711" s="7" t="s">
        <v>206</v>
      </c>
      <c r="AU1711" s="7">
        <v>2361</v>
      </c>
      <c r="AV1711" s="7">
        <v>0</v>
      </c>
      <c r="AW1711" s="7">
        <v>0</v>
      </c>
      <c r="AX1711" s="7">
        <v>1</v>
      </c>
      <c r="AY1711" s="7">
        <v>0</v>
      </c>
    </row>
    <row r="1712" spans="1:51" ht="13.5" customHeight="1" x14ac:dyDescent="0.25">
      <c r="A1712" s="7" t="s">
        <v>3461</v>
      </c>
      <c r="B1712" s="8"/>
      <c r="C1712" s="8"/>
      <c r="D1712" s="7" t="s">
        <v>83</v>
      </c>
      <c r="E1712" s="7" t="s">
        <v>126</v>
      </c>
      <c r="F1712" s="8"/>
      <c r="G1712" s="8"/>
      <c r="H1712" s="8"/>
      <c r="I1712" s="8"/>
      <c r="J1712" s="8"/>
      <c r="K1712" s="8"/>
      <c r="L1712" s="8"/>
      <c r="M1712" s="8"/>
      <c r="N1712" s="7">
        <v>2</v>
      </c>
      <c r="O1712" s="7" t="s">
        <v>85</v>
      </c>
      <c r="P1712" s="7">
        <v>3</v>
      </c>
      <c r="Q1712" s="7" t="s">
        <v>3462</v>
      </c>
      <c r="R1712" s="7">
        <v>575</v>
      </c>
      <c r="S1712" s="7" t="s">
        <v>94</v>
      </c>
      <c r="T1712" s="7" t="s">
        <v>1406</v>
      </c>
      <c r="AE1712" s="7">
        <v>0</v>
      </c>
      <c r="AF1712" s="7">
        <v>0</v>
      </c>
      <c r="AG1712" s="7">
        <v>0</v>
      </c>
      <c r="AH1712" s="7">
        <v>1</v>
      </c>
      <c r="AI1712" s="7">
        <v>0</v>
      </c>
      <c r="AJ1712" s="7">
        <v>0</v>
      </c>
      <c r="AK1712" s="7">
        <v>0</v>
      </c>
      <c r="AL1712" s="7">
        <v>0</v>
      </c>
      <c r="AM1712" s="7">
        <v>0</v>
      </c>
      <c r="AN1712" s="7" t="s">
        <v>83</v>
      </c>
      <c r="AO1712" s="7">
        <v>3</v>
      </c>
      <c r="AP1712" s="7">
        <v>1150</v>
      </c>
      <c r="AQ1712" s="7">
        <v>575</v>
      </c>
      <c r="AT1712" s="7" t="s">
        <v>206</v>
      </c>
      <c r="AU1712" s="7">
        <v>2362</v>
      </c>
      <c r="AV1712" s="7">
        <v>0</v>
      </c>
      <c r="AW1712" s="7">
        <v>0</v>
      </c>
      <c r="AX1712" s="7">
        <v>0</v>
      </c>
      <c r="AY1712" s="7">
        <v>0</v>
      </c>
    </row>
    <row r="1713" spans="1:51" ht="13.5" customHeight="1" x14ac:dyDescent="0.25">
      <c r="A1713" s="7" t="s">
        <v>3463</v>
      </c>
      <c r="B1713" s="8"/>
      <c r="C1713" s="8"/>
      <c r="D1713" s="7" t="s">
        <v>91</v>
      </c>
      <c r="E1713" s="7" t="s">
        <v>92</v>
      </c>
      <c r="F1713" s="8"/>
      <c r="G1713" s="8"/>
      <c r="H1713" s="8"/>
      <c r="I1713" s="8"/>
      <c r="J1713" s="8"/>
      <c r="K1713" s="8"/>
      <c r="L1713" s="8"/>
      <c r="M1713" s="8"/>
      <c r="N1713" s="7">
        <v>9</v>
      </c>
      <c r="O1713" s="7" t="s">
        <v>85</v>
      </c>
      <c r="P1713" s="7">
        <v>1</v>
      </c>
      <c r="Q1713" s="7" t="s">
        <v>3464</v>
      </c>
      <c r="R1713" s="7">
        <v>2500</v>
      </c>
      <c r="S1713" s="7" t="s">
        <v>94</v>
      </c>
      <c r="T1713" s="7" t="s">
        <v>1406</v>
      </c>
      <c r="AE1713" s="7">
        <v>0</v>
      </c>
      <c r="AF1713" s="7">
        <v>0</v>
      </c>
      <c r="AG1713" s="7">
        <v>0</v>
      </c>
      <c r="AH1713" s="7">
        <v>0</v>
      </c>
      <c r="AI1713" s="7">
        <v>0</v>
      </c>
      <c r="AJ1713" s="7">
        <v>0</v>
      </c>
      <c r="AK1713" s="7">
        <v>0</v>
      </c>
      <c r="AL1713" s="7">
        <v>0</v>
      </c>
      <c r="AM1713" s="7">
        <v>1</v>
      </c>
      <c r="AN1713" s="7" t="s">
        <v>91</v>
      </c>
      <c r="AO1713" s="7">
        <v>1</v>
      </c>
      <c r="AP1713" s="7">
        <v>5000</v>
      </c>
      <c r="AQ1713" s="7">
        <v>2500</v>
      </c>
      <c r="AT1713" s="7" t="s">
        <v>206</v>
      </c>
      <c r="AU1713" s="7">
        <v>2363</v>
      </c>
      <c r="AV1713" s="7">
        <v>0</v>
      </c>
      <c r="AW1713" s="7">
        <v>0</v>
      </c>
      <c r="AX1713" s="7">
        <v>0</v>
      </c>
      <c r="AY1713" s="7">
        <v>0</v>
      </c>
    </row>
    <row r="1714" spans="1:51" ht="13.5" customHeight="1" x14ac:dyDescent="0.25">
      <c r="A1714" s="7" t="s">
        <v>3465</v>
      </c>
      <c r="B1714" s="8"/>
      <c r="C1714" s="8"/>
      <c r="D1714" s="7" t="s">
        <v>120</v>
      </c>
      <c r="E1714" s="7" t="s">
        <v>126</v>
      </c>
      <c r="F1714" s="8"/>
      <c r="G1714" s="8"/>
      <c r="H1714" s="8"/>
      <c r="I1714" s="8"/>
      <c r="J1714" s="8"/>
      <c r="K1714" s="8"/>
      <c r="L1714" s="8"/>
      <c r="M1714" s="8"/>
      <c r="N1714" s="7">
        <v>12</v>
      </c>
      <c r="O1714" s="7" t="s">
        <v>85</v>
      </c>
      <c r="P1714" s="7" t="s">
        <v>107</v>
      </c>
      <c r="Q1714" s="7" t="s">
        <v>2900</v>
      </c>
      <c r="R1714" s="7">
        <v>10000</v>
      </c>
      <c r="S1714" s="7" t="s">
        <v>94</v>
      </c>
      <c r="T1714" s="7" t="s">
        <v>1406</v>
      </c>
      <c r="AE1714" s="7">
        <v>0</v>
      </c>
      <c r="AF1714" s="7">
        <v>0</v>
      </c>
      <c r="AG1714" s="7">
        <v>0</v>
      </c>
      <c r="AH1714" s="7">
        <v>1</v>
      </c>
      <c r="AI1714" s="7">
        <v>0</v>
      </c>
      <c r="AJ1714" s="7">
        <v>0</v>
      </c>
      <c r="AK1714" s="7">
        <v>0</v>
      </c>
      <c r="AL1714" s="7">
        <v>0</v>
      </c>
      <c r="AM1714" s="7">
        <v>0</v>
      </c>
      <c r="AN1714" s="7" t="s">
        <v>120</v>
      </c>
      <c r="AO1714" s="7">
        <v>0</v>
      </c>
      <c r="AP1714" s="7">
        <v>20000</v>
      </c>
      <c r="AQ1714" s="7">
        <v>10000</v>
      </c>
      <c r="AT1714" s="7" t="s">
        <v>206</v>
      </c>
      <c r="AU1714" s="7">
        <v>2364</v>
      </c>
      <c r="AV1714" s="7">
        <v>0</v>
      </c>
      <c r="AW1714" s="7">
        <v>0</v>
      </c>
      <c r="AX1714" s="7">
        <v>0</v>
      </c>
      <c r="AY1714" s="7">
        <v>0</v>
      </c>
    </row>
    <row r="1715" spans="1:51" ht="13.5" customHeight="1" x14ac:dyDescent="0.25">
      <c r="A1715" s="7" t="s">
        <v>3466</v>
      </c>
      <c r="B1715" s="8"/>
      <c r="C1715" s="8"/>
      <c r="D1715" s="7" t="s">
        <v>83</v>
      </c>
      <c r="E1715" s="7" t="s">
        <v>92</v>
      </c>
      <c r="F1715" s="8"/>
      <c r="G1715" s="8"/>
      <c r="H1715" s="8"/>
      <c r="I1715" s="8"/>
      <c r="J1715" s="8"/>
      <c r="K1715" s="8"/>
      <c r="L1715" s="8"/>
      <c r="M1715" s="8"/>
      <c r="N1715" s="7">
        <v>5</v>
      </c>
      <c r="O1715" s="7" t="s">
        <v>85</v>
      </c>
      <c r="P1715" s="7">
        <v>3</v>
      </c>
      <c r="Q1715" s="7" t="s">
        <v>3467</v>
      </c>
      <c r="R1715" s="7">
        <v>5000</v>
      </c>
      <c r="S1715" s="7" t="s">
        <v>94</v>
      </c>
      <c r="T1715" s="7" t="s">
        <v>1406</v>
      </c>
      <c r="AE1715" s="7">
        <v>0</v>
      </c>
      <c r="AF1715" s="7">
        <v>0</v>
      </c>
      <c r="AG1715" s="7">
        <v>0</v>
      </c>
      <c r="AH1715" s="7">
        <v>0</v>
      </c>
      <c r="AI1715" s="7">
        <v>0</v>
      </c>
      <c r="AJ1715" s="7">
        <v>0</v>
      </c>
      <c r="AK1715" s="7">
        <v>0</v>
      </c>
      <c r="AL1715" s="7">
        <v>0</v>
      </c>
      <c r="AM1715" s="7">
        <v>1</v>
      </c>
      <c r="AN1715" s="7" t="s">
        <v>83</v>
      </c>
      <c r="AO1715" s="7">
        <v>3</v>
      </c>
      <c r="AP1715" s="7">
        <v>10000</v>
      </c>
      <c r="AQ1715" s="7">
        <v>5000</v>
      </c>
      <c r="AT1715" s="7" t="s">
        <v>206</v>
      </c>
      <c r="AU1715" s="7">
        <v>2365</v>
      </c>
      <c r="AV1715" s="7">
        <v>0</v>
      </c>
      <c r="AW1715" s="7">
        <v>0</v>
      </c>
      <c r="AX1715" s="7">
        <v>0</v>
      </c>
      <c r="AY1715" s="7">
        <v>0</v>
      </c>
    </row>
    <row r="1716" spans="1:51" ht="13.5" customHeight="1" x14ac:dyDescent="0.25">
      <c r="A1716" s="7" t="s">
        <v>3468</v>
      </c>
      <c r="B1716" s="8"/>
      <c r="C1716" s="8"/>
      <c r="D1716" s="7" t="s">
        <v>120</v>
      </c>
      <c r="E1716" s="7" t="s">
        <v>116</v>
      </c>
      <c r="F1716" s="8"/>
      <c r="G1716" s="8"/>
      <c r="H1716" s="8"/>
      <c r="I1716" s="8"/>
      <c r="J1716" s="8"/>
      <c r="K1716" s="8"/>
      <c r="L1716" s="8"/>
      <c r="M1716" s="8"/>
      <c r="N1716" s="7">
        <v>17</v>
      </c>
      <c r="O1716" s="7" t="s">
        <v>85</v>
      </c>
      <c r="P1716" s="7" t="s">
        <v>107</v>
      </c>
      <c r="Q1716" s="7" t="s">
        <v>3469</v>
      </c>
      <c r="R1716" s="7">
        <v>500</v>
      </c>
      <c r="S1716" s="7" t="s">
        <v>94</v>
      </c>
      <c r="T1716" s="7" t="s">
        <v>1406</v>
      </c>
      <c r="AE1716" s="7">
        <v>0</v>
      </c>
      <c r="AF1716" s="7">
        <v>0</v>
      </c>
      <c r="AG1716" s="7">
        <v>1</v>
      </c>
      <c r="AH1716" s="7">
        <v>0</v>
      </c>
      <c r="AI1716" s="7">
        <v>0</v>
      </c>
      <c r="AJ1716" s="7">
        <v>0</v>
      </c>
      <c r="AK1716" s="7">
        <v>0</v>
      </c>
      <c r="AL1716" s="7">
        <v>0</v>
      </c>
      <c r="AM1716" s="7">
        <v>0</v>
      </c>
      <c r="AN1716" s="7" t="s">
        <v>120</v>
      </c>
      <c r="AO1716" s="7">
        <v>0</v>
      </c>
      <c r="AP1716" s="7">
        <v>1000</v>
      </c>
      <c r="AQ1716" s="7">
        <v>500</v>
      </c>
      <c r="AT1716" s="7" t="s">
        <v>206</v>
      </c>
      <c r="AU1716" s="7">
        <v>2366</v>
      </c>
      <c r="AV1716" s="7">
        <v>0</v>
      </c>
      <c r="AW1716" s="7">
        <v>0</v>
      </c>
      <c r="AX1716" s="7">
        <v>0</v>
      </c>
      <c r="AY1716" s="7">
        <v>0</v>
      </c>
    </row>
    <row r="1717" spans="1:51" ht="13.5" customHeight="1" x14ac:dyDescent="0.25">
      <c r="A1717" s="7" t="s">
        <v>3470</v>
      </c>
      <c r="B1717" s="8"/>
      <c r="C1717" s="8"/>
      <c r="D1717" s="7" t="s">
        <v>120</v>
      </c>
      <c r="E1717" s="7" t="s">
        <v>116</v>
      </c>
      <c r="F1717" s="8"/>
      <c r="G1717" s="8"/>
      <c r="H1717" s="8"/>
      <c r="I1717" s="8"/>
      <c r="J1717" s="8"/>
      <c r="K1717" s="8"/>
      <c r="L1717" s="8"/>
      <c r="M1717" s="8"/>
      <c r="N1717" s="7">
        <v>17</v>
      </c>
      <c r="O1717" s="7" t="s">
        <v>85</v>
      </c>
      <c r="P1717" s="7" t="s">
        <v>107</v>
      </c>
      <c r="Q1717" s="7" t="s">
        <v>3469</v>
      </c>
      <c r="R1717" s="7">
        <v>2000</v>
      </c>
      <c r="S1717" s="7" t="s">
        <v>94</v>
      </c>
      <c r="T1717" s="7" t="s">
        <v>1406</v>
      </c>
      <c r="AE1717" s="7">
        <v>0</v>
      </c>
      <c r="AF1717" s="7">
        <v>0</v>
      </c>
      <c r="AG1717" s="7">
        <v>1</v>
      </c>
      <c r="AH1717" s="7">
        <v>0</v>
      </c>
      <c r="AI1717" s="7">
        <v>0</v>
      </c>
      <c r="AJ1717" s="7">
        <v>0</v>
      </c>
      <c r="AK1717" s="7">
        <v>0</v>
      </c>
      <c r="AL1717" s="7">
        <v>0</v>
      </c>
      <c r="AM1717" s="7">
        <v>0</v>
      </c>
      <c r="AN1717" s="7" t="s">
        <v>120</v>
      </c>
      <c r="AO1717" s="7">
        <v>0</v>
      </c>
      <c r="AP1717" s="7">
        <v>4000</v>
      </c>
      <c r="AQ1717" s="7">
        <v>2000</v>
      </c>
      <c r="AT1717" s="7" t="s">
        <v>206</v>
      </c>
      <c r="AU1717" s="7">
        <v>2367</v>
      </c>
      <c r="AV1717" s="7">
        <v>0</v>
      </c>
      <c r="AW1717" s="7">
        <v>0</v>
      </c>
      <c r="AX1717" s="7">
        <v>0</v>
      </c>
      <c r="AY1717" s="7">
        <v>0</v>
      </c>
    </row>
    <row r="1718" spans="1:51" ht="13.5" customHeight="1" x14ac:dyDescent="0.25">
      <c r="A1718" s="7" t="s">
        <v>3471</v>
      </c>
      <c r="B1718" s="8"/>
      <c r="C1718" s="8"/>
      <c r="D1718" s="7" t="s">
        <v>120</v>
      </c>
      <c r="E1718" s="7" t="s">
        <v>116</v>
      </c>
      <c r="F1718" s="8"/>
      <c r="G1718" s="8"/>
      <c r="H1718" s="8"/>
      <c r="I1718" s="8"/>
      <c r="J1718" s="8"/>
      <c r="K1718" s="8"/>
      <c r="L1718" s="8"/>
      <c r="M1718" s="8"/>
      <c r="N1718" s="7">
        <v>17</v>
      </c>
      <c r="O1718" s="7" t="s">
        <v>85</v>
      </c>
      <c r="P1718" s="7" t="s">
        <v>107</v>
      </c>
      <c r="Q1718" s="7" t="s">
        <v>3469</v>
      </c>
      <c r="R1718" s="7">
        <v>4500</v>
      </c>
      <c r="S1718" s="7" t="s">
        <v>94</v>
      </c>
      <c r="T1718" s="7" t="s">
        <v>1406</v>
      </c>
      <c r="AE1718" s="7">
        <v>0</v>
      </c>
      <c r="AF1718" s="7">
        <v>0</v>
      </c>
      <c r="AG1718" s="7">
        <v>1</v>
      </c>
      <c r="AH1718" s="7">
        <v>0</v>
      </c>
      <c r="AI1718" s="7">
        <v>0</v>
      </c>
      <c r="AJ1718" s="7">
        <v>0</v>
      </c>
      <c r="AK1718" s="7">
        <v>0</v>
      </c>
      <c r="AL1718" s="7">
        <v>0</v>
      </c>
      <c r="AM1718" s="7">
        <v>0</v>
      </c>
      <c r="AN1718" s="7" t="s">
        <v>120</v>
      </c>
      <c r="AO1718" s="7">
        <v>0</v>
      </c>
      <c r="AP1718" s="7">
        <v>9000</v>
      </c>
      <c r="AQ1718" s="7">
        <v>4500</v>
      </c>
      <c r="AT1718" s="7" t="s">
        <v>206</v>
      </c>
      <c r="AU1718" s="7">
        <v>2368</v>
      </c>
      <c r="AV1718" s="7">
        <v>0</v>
      </c>
      <c r="AW1718" s="7">
        <v>0</v>
      </c>
      <c r="AX1718" s="7">
        <v>0</v>
      </c>
      <c r="AY1718" s="7">
        <v>0</v>
      </c>
    </row>
    <row r="1719" spans="1:51" ht="13.5" customHeight="1" x14ac:dyDescent="0.25">
      <c r="A1719" s="7" t="s">
        <v>3472</v>
      </c>
      <c r="B1719" s="8"/>
      <c r="C1719" s="8"/>
      <c r="D1719" s="7" t="s">
        <v>120</v>
      </c>
      <c r="E1719" s="7" t="s">
        <v>116</v>
      </c>
      <c r="F1719" s="8"/>
      <c r="G1719" s="8"/>
      <c r="H1719" s="8"/>
      <c r="I1719" s="8"/>
      <c r="J1719" s="8"/>
      <c r="K1719" s="8"/>
      <c r="L1719" s="8"/>
      <c r="M1719" s="8"/>
      <c r="N1719" s="7">
        <v>17</v>
      </c>
      <c r="O1719" s="7" t="s">
        <v>85</v>
      </c>
      <c r="P1719" s="7" t="s">
        <v>107</v>
      </c>
      <c r="Q1719" s="7" t="s">
        <v>3469</v>
      </c>
      <c r="R1719" s="7">
        <v>8000</v>
      </c>
      <c r="S1719" s="7" t="s">
        <v>94</v>
      </c>
      <c r="T1719" s="7" t="s">
        <v>1406</v>
      </c>
      <c r="AE1719" s="7">
        <v>0</v>
      </c>
      <c r="AF1719" s="7">
        <v>0</v>
      </c>
      <c r="AG1719" s="7">
        <v>1</v>
      </c>
      <c r="AH1719" s="7">
        <v>0</v>
      </c>
      <c r="AI1719" s="7">
        <v>0</v>
      </c>
      <c r="AJ1719" s="7">
        <v>0</v>
      </c>
      <c r="AK1719" s="7">
        <v>0</v>
      </c>
      <c r="AL1719" s="7">
        <v>0</v>
      </c>
      <c r="AM1719" s="7">
        <v>0</v>
      </c>
      <c r="AN1719" s="7" t="s">
        <v>120</v>
      </c>
      <c r="AO1719" s="7">
        <v>0</v>
      </c>
      <c r="AP1719" s="7">
        <v>16000</v>
      </c>
      <c r="AQ1719" s="7">
        <v>8000</v>
      </c>
      <c r="AT1719" s="7" t="s">
        <v>206</v>
      </c>
      <c r="AU1719" s="7">
        <v>2369</v>
      </c>
      <c r="AV1719" s="7">
        <v>0</v>
      </c>
      <c r="AW1719" s="7">
        <v>0</v>
      </c>
      <c r="AX1719" s="7">
        <v>0</v>
      </c>
      <c r="AY1719" s="7">
        <v>0</v>
      </c>
    </row>
    <row r="1720" spans="1:51" ht="13.5" customHeight="1" x14ac:dyDescent="0.25">
      <c r="A1720" s="7" t="s">
        <v>3473</v>
      </c>
      <c r="B1720" s="8"/>
      <c r="C1720" s="8"/>
      <c r="D1720" s="7" t="s">
        <v>120</v>
      </c>
      <c r="E1720" s="7" t="s">
        <v>116</v>
      </c>
      <c r="F1720" s="8"/>
      <c r="G1720" s="8"/>
      <c r="H1720" s="8"/>
      <c r="I1720" s="8"/>
      <c r="J1720" s="8"/>
      <c r="K1720" s="8"/>
      <c r="L1720" s="8"/>
      <c r="M1720" s="8"/>
      <c r="N1720" s="7">
        <v>17</v>
      </c>
      <c r="O1720" s="7" t="s">
        <v>85</v>
      </c>
      <c r="P1720" s="7" t="s">
        <v>107</v>
      </c>
      <c r="Q1720" s="7" t="s">
        <v>3469</v>
      </c>
      <c r="R1720" s="7">
        <v>12500</v>
      </c>
      <c r="S1720" s="7" t="s">
        <v>94</v>
      </c>
      <c r="T1720" s="7" t="s">
        <v>1406</v>
      </c>
      <c r="AE1720" s="7">
        <v>0</v>
      </c>
      <c r="AF1720" s="7">
        <v>0</v>
      </c>
      <c r="AG1720" s="7">
        <v>1</v>
      </c>
      <c r="AH1720" s="7">
        <v>0</v>
      </c>
      <c r="AI1720" s="7">
        <v>0</v>
      </c>
      <c r="AJ1720" s="7">
        <v>0</v>
      </c>
      <c r="AK1720" s="7">
        <v>0</v>
      </c>
      <c r="AL1720" s="7">
        <v>0</v>
      </c>
      <c r="AM1720" s="7">
        <v>0</v>
      </c>
      <c r="AN1720" s="7" t="s">
        <v>120</v>
      </c>
      <c r="AO1720" s="7">
        <v>0</v>
      </c>
      <c r="AP1720" s="7">
        <v>25000</v>
      </c>
      <c r="AQ1720" s="7">
        <v>12500</v>
      </c>
      <c r="AT1720" s="7" t="s">
        <v>206</v>
      </c>
      <c r="AU1720" s="7">
        <v>2370</v>
      </c>
      <c r="AV1720" s="7">
        <v>0</v>
      </c>
      <c r="AW1720" s="7">
        <v>0</v>
      </c>
      <c r="AX1720" s="7">
        <v>0</v>
      </c>
      <c r="AY1720" s="7">
        <v>0</v>
      </c>
    </row>
    <row r="1721" spans="1:51" ht="13.5" customHeight="1" x14ac:dyDescent="0.25">
      <c r="A1721" s="7" t="s">
        <v>3474</v>
      </c>
      <c r="B1721" s="8"/>
      <c r="C1721" s="8"/>
      <c r="D1721" s="7" t="s">
        <v>120</v>
      </c>
      <c r="E1721" s="7" t="s">
        <v>116</v>
      </c>
      <c r="F1721" s="8"/>
      <c r="G1721" s="8"/>
      <c r="H1721" s="8"/>
      <c r="I1721" s="8"/>
      <c r="J1721" s="8"/>
      <c r="K1721" s="8"/>
      <c r="L1721" s="8"/>
      <c r="M1721" s="8"/>
      <c r="N1721" s="7">
        <v>17</v>
      </c>
      <c r="O1721" s="7" t="s">
        <v>85</v>
      </c>
      <c r="P1721" s="7" t="s">
        <v>107</v>
      </c>
      <c r="Q1721" s="7" t="s">
        <v>3469</v>
      </c>
      <c r="R1721" s="7">
        <v>18000</v>
      </c>
      <c r="S1721" s="7" t="s">
        <v>94</v>
      </c>
      <c r="T1721" s="7" t="s">
        <v>1406</v>
      </c>
      <c r="AE1721" s="7">
        <v>0</v>
      </c>
      <c r="AF1721" s="7">
        <v>0</v>
      </c>
      <c r="AG1721" s="7">
        <v>1</v>
      </c>
      <c r="AH1721" s="7">
        <v>0</v>
      </c>
      <c r="AI1721" s="7">
        <v>0</v>
      </c>
      <c r="AJ1721" s="7">
        <v>0</v>
      </c>
      <c r="AK1721" s="7">
        <v>0</v>
      </c>
      <c r="AL1721" s="7">
        <v>0</v>
      </c>
      <c r="AM1721" s="7">
        <v>0</v>
      </c>
      <c r="AN1721" s="7" t="s">
        <v>120</v>
      </c>
      <c r="AO1721" s="7">
        <v>0</v>
      </c>
      <c r="AP1721" s="7">
        <v>36000</v>
      </c>
      <c r="AQ1721" s="7">
        <v>18000</v>
      </c>
      <c r="AT1721" s="7" t="s">
        <v>206</v>
      </c>
      <c r="AU1721" s="7">
        <v>2371</v>
      </c>
      <c r="AV1721" s="7">
        <v>0</v>
      </c>
      <c r="AW1721" s="7">
        <v>0</v>
      </c>
      <c r="AX1721" s="7">
        <v>0</v>
      </c>
      <c r="AY1721" s="7">
        <v>0</v>
      </c>
    </row>
    <row r="1722" spans="1:51" ht="13.5" customHeight="1" x14ac:dyDescent="0.25">
      <c r="A1722" s="7" t="s">
        <v>3475</v>
      </c>
      <c r="B1722" s="8"/>
      <c r="C1722" s="8"/>
      <c r="D1722" s="7" t="s">
        <v>91</v>
      </c>
      <c r="E1722" s="7" t="s">
        <v>92</v>
      </c>
      <c r="F1722" s="8"/>
      <c r="G1722" s="8"/>
      <c r="H1722" s="8"/>
      <c r="I1722" s="8"/>
      <c r="J1722" s="8"/>
      <c r="K1722" s="8"/>
      <c r="L1722" s="8"/>
      <c r="M1722" s="8"/>
      <c r="N1722" s="7">
        <v>9</v>
      </c>
      <c r="O1722" s="7" t="s">
        <v>85</v>
      </c>
      <c r="P1722" s="7" t="s">
        <v>107</v>
      </c>
      <c r="Q1722" s="7" t="s">
        <v>1180</v>
      </c>
      <c r="R1722" s="7">
        <v>500</v>
      </c>
      <c r="S1722" s="7" t="s">
        <v>94</v>
      </c>
      <c r="T1722" s="7" t="s">
        <v>1406</v>
      </c>
      <c r="AE1722" s="7">
        <v>0</v>
      </c>
      <c r="AF1722" s="7">
        <v>0</v>
      </c>
      <c r="AG1722" s="7">
        <v>0</v>
      </c>
      <c r="AH1722" s="7">
        <v>0</v>
      </c>
      <c r="AI1722" s="7">
        <v>0</v>
      </c>
      <c r="AJ1722" s="7">
        <v>0</v>
      </c>
      <c r="AK1722" s="7">
        <v>0</v>
      </c>
      <c r="AL1722" s="7">
        <v>0</v>
      </c>
      <c r="AM1722" s="7">
        <v>1</v>
      </c>
      <c r="AN1722" s="7" t="s">
        <v>91</v>
      </c>
      <c r="AO1722" s="7">
        <v>0</v>
      </c>
      <c r="AP1722" s="7">
        <v>1000</v>
      </c>
      <c r="AQ1722" s="7">
        <v>500</v>
      </c>
      <c r="AT1722" s="7" t="s">
        <v>206</v>
      </c>
      <c r="AU1722" s="7">
        <v>2372</v>
      </c>
      <c r="AV1722" s="7">
        <v>0</v>
      </c>
      <c r="AW1722" s="7">
        <v>0</v>
      </c>
      <c r="AX1722" s="7">
        <v>0</v>
      </c>
      <c r="AY1722" s="7">
        <v>0</v>
      </c>
    </row>
    <row r="1723" spans="1:51" ht="13.5" customHeight="1" x14ac:dyDescent="0.25">
      <c r="A1723" s="7" t="s">
        <v>3476</v>
      </c>
      <c r="B1723" s="8"/>
      <c r="C1723" s="8"/>
      <c r="D1723" s="7" t="s">
        <v>83</v>
      </c>
      <c r="E1723" s="7" t="s">
        <v>92</v>
      </c>
      <c r="F1723" s="8"/>
      <c r="G1723" s="8"/>
      <c r="H1723" s="8"/>
      <c r="I1723" s="8"/>
      <c r="J1723" s="8"/>
      <c r="K1723" s="8"/>
      <c r="L1723" s="8"/>
      <c r="M1723" s="8"/>
      <c r="N1723" s="7">
        <v>5</v>
      </c>
      <c r="O1723" s="7" t="s">
        <v>85</v>
      </c>
      <c r="P1723" s="7">
        <v>3</v>
      </c>
      <c r="Q1723" s="7" t="s">
        <v>3477</v>
      </c>
      <c r="R1723" s="7">
        <v>15000</v>
      </c>
      <c r="S1723" s="7" t="s">
        <v>94</v>
      </c>
      <c r="T1723" s="7" t="s">
        <v>1406</v>
      </c>
      <c r="AE1723" s="7">
        <v>0</v>
      </c>
      <c r="AF1723" s="7">
        <v>0</v>
      </c>
      <c r="AG1723" s="7">
        <v>0</v>
      </c>
      <c r="AH1723" s="7">
        <v>0</v>
      </c>
      <c r="AI1723" s="7">
        <v>0</v>
      </c>
      <c r="AJ1723" s="7">
        <v>0</v>
      </c>
      <c r="AK1723" s="7">
        <v>0</v>
      </c>
      <c r="AL1723" s="7">
        <v>0</v>
      </c>
      <c r="AM1723" s="7">
        <v>1</v>
      </c>
      <c r="AN1723" s="7" t="s">
        <v>83</v>
      </c>
      <c r="AO1723" s="7">
        <v>3</v>
      </c>
      <c r="AP1723" s="7">
        <v>30000</v>
      </c>
      <c r="AQ1723" s="7">
        <v>15000</v>
      </c>
      <c r="AT1723" s="7" t="s">
        <v>206</v>
      </c>
      <c r="AU1723" s="7">
        <v>2373</v>
      </c>
      <c r="AV1723" s="7">
        <v>0</v>
      </c>
      <c r="AW1723" s="7">
        <v>0</v>
      </c>
      <c r="AX1723" s="7">
        <v>0</v>
      </c>
      <c r="AY1723" s="7">
        <v>0</v>
      </c>
    </row>
    <row r="1724" spans="1:51" ht="13.5" customHeight="1" x14ac:dyDescent="0.25">
      <c r="A1724" s="7" t="s">
        <v>3478</v>
      </c>
      <c r="B1724" s="8"/>
      <c r="C1724" s="8"/>
      <c r="D1724" s="7" t="s">
        <v>83</v>
      </c>
      <c r="E1724" s="7" t="s">
        <v>92</v>
      </c>
      <c r="F1724" s="8"/>
      <c r="G1724" s="8"/>
      <c r="H1724" s="8"/>
      <c r="I1724" s="8"/>
      <c r="J1724" s="8"/>
      <c r="K1724" s="8"/>
      <c r="L1724" s="8"/>
      <c r="M1724" s="8"/>
      <c r="N1724" s="7">
        <v>3</v>
      </c>
      <c r="O1724" s="7" t="s">
        <v>85</v>
      </c>
      <c r="P1724" s="7">
        <v>1</v>
      </c>
      <c r="Q1724" s="7" t="s">
        <v>3479</v>
      </c>
      <c r="R1724" s="7">
        <v>4000</v>
      </c>
      <c r="S1724" s="7" t="s">
        <v>94</v>
      </c>
      <c r="T1724" s="7" t="s">
        <v>1406</v>
      </c>
      <c r="AE1724" s="7">
        <v>0</v>
      </c>
      <c r="AF1724" s="7">
        <v>0</v>
      </c>
      <c r="AG1724" s="7">
        <v>0</v>
      </c>
      <c r="AH1724" s="7">
        <v>0</v>
      </c>
      <c r="AI1724" s="7">
        <v>0</v>
      </c>
      <c r="AJ1724" s="7">
        <v>0</v>
      </c>
      <c r="AK1724" s="7">
        <v>0</v>
      </c>
      <c r="AL1724" s="7">
        <v>0</v>
      </c>
      <c r="AM1724" s="7">
        <v>1</v>
      </c>
      <c r="AN1724" s="7" t="s">
        <v>83</v>
      </c>
      <c r="AO1724" s="7">
        <v>1</v>
      </c>
      <c r="AP1724" s="7">
        <v>8000</v>
      </c>
      <c r="AQ1724" s="7">
        <v>4000</v>
      </c>
      <c r="AT1724" s="7" t="s">
        <v>206</v>
      </c>
      <c r="AU1724" s="7">
        <v>2374</v>
      </c>
      <c r="AV1724" s="7">
        <v>0</v>
      </c>
      <c r="AW1724" s="7">
        <v>0</v>
      </c>
      <c r="AX1724" s="7">
        <v>0</v>
      </c>
      <c r="AY1724" s="7">
        <v>0</v>
      </c>
    </row>
    <row r="1725" spans="1:51" ht="13.5" customHeight="1" x14ac:dyDescent="0.25">
      <c r="A1725" s="7" t="s">
        <v>3480</v>
      </c>
      <c r="B1725" s="8"/>
      <c r="C1725" s="8"/>
      <c r="D1725" s="7" t="s">
        <v>83</v>
      </c>
      <c r="E1725" s="7" t="s">
        <v>126</v>
      </c>
      <c r="F1725" s="8"/>
      <c r="G1725" s="8"/>
      <c r="H1725" s="8"/>
      <c r="I1725" s="8"/>
      <c r="J1725" s="8"/>
      <c r="K1725" s="8"/>
      <c r="L1725" s="8"/>
      <c r="M1725" s="8"/>
      <c r="N1725" s="7">
        <v>5</v>
      </c>
      <c r="O1725" s="7" t="s">
        <v>85</v>
      </c>
      <c r="P1725" s="7">
        <v>0.5</v>
      </c>
      <c r="Q1725" s="7" t="s">
        <v>3481</v>
      </c>
      <c r="R1725" s="7">
        <v>2000</v>
      </c>
      <c r="S1725" s="7" t="s">
        <v>94</v>
      </c>
      <c r="T1725" s="7" t="s">
        <v>1406</v>
      </c>
      <c r="AE1725" s="7">
        <v>0</v>
      </c>
      <c r="AF1725" s="7">
        <v>0</v>
      </c>
      <c r="AG1725" s="7">
        <v>0</v>
      </c>
      <c r="AH1725" s="7">
        <v>1</v>
      </c>
      <c r="AI1725" s="7">
        <v>0</v>
      </c>
      <c r="AJ1725" s="7">
        <v>0</v>
      </c>
      <c r="AK1725" s="7">
        <v>0</v>
      </c>
      <c r="AL1725" s="7">
        <v>0</v>
      </c>
      <c r="AM1725" s="7">
        <v>0</v>
      </c>
      <c r="AN1725" s="7" t="s">
        <v>83</v>
      </c>
      <c r="AO1725" s="7">
        <v>0.5</v>
      </c>
      <c r="AP1725" s="7">
        <v>4000</v>
      </c>
      <c r="AQ1725" s="7">
        <v>2000</v>
      </c>
      <c r="AT1725" s="7" t="s">
        <v>206</v>
      </c>
      <c r="AU1725" s="7">
        <v>2375</v>
      </c>
      <c r="AV1725" s="7">
        <v>0</v>
      </c>
      <c r="AW1725" s="7">
        <v>0</v>
      </c>
      <c r="AX1725" s="7">
        <v>0</v>
      </c>
      <c r="AY1725" s="7">
        <v>0</v>
      </c>
    </row>
    <row r="1726" spans="1:51" ht="13.5" customHeight="1" x14ac:dyDescent="0.25">
      <c r="A1726" s="7" t="s">
        <v>3482</v>
      </c>
      <c r="B1726" s="8"/>
      <c r="C1726" s="8"/>
      <c r="D1726" s="7" t="s">
        <v>120</v>
      </c>
      <c r="E1726" s="7" t="s">
        <v>126</v>
      </c>
      <c r="F1726" s="8"/>
      <c r="G1726" s="8"/>
      <c r="H1726" s="8"/>
      <c r="I1726" s="8"/>
      <c r="J1726" s="8"/>
      <c r="K1726" s="8"/>
      <c r="L1726" s="8"/>
      <c r="M1726" s="8"/>
      <c r="N1726" s="7">
        <v>17</v>
      </c>
      <c r="O1726" s="7" t="s">
        <v>85</v>
      </c>
      <c r="P1726" s="7">
        <v>1</v>
      </c>
      <c r="Q1726" s="7" t="s">
        <v>517</v>
      </c>
      <c r="R1726" s="7">
        <v>20000</v>
      </c>
      <c r="S1726" s="7" t="s">
        <v>94</v>
      </c>
      <c r="T1726" s="7" t="s">
        <v>1406</v>
      </c>
      <c r="AE1726" s="7">
        <v>0</v>
      </c>
      <c r="AF1726" s="7">
        <v>0</v>
      </c>
      <c r="AG1726" s="7">
        <v>0</v>
      </c>
      <c r="AH1726" s="7">
        <v>1</v>
      </c>
      <c r="AI1726" s="7">
        <v>0</v>
      </c>
      <c r="AJ1726" s="7">
        <v>0</v>
      </c>
      <c r="AK1726" s="7">
        <v>0</v>
      </c>
      <c r="AL1726" s="7">
        <v>0</v>
      </c>
      <c r="AM1726" s="7">
        <v>0</v>
      </c>
      <c r="AN1726" s="7" t="s">
        <v>120</v>
      </c>
      <c r="AO1726" s="7">
        <v>1</v>
      </c>
      <c r="AP1726" s="7">
        <v>40000</v>
      </c>
      <c r="AQ1726" s="7">
        <v>20000</v>
      </c>
      <c r="AT1726" s="7" t="s">
        <v>206</v>
      </c>
      <c r="AU1726" s="7">
        <v>2376</v>
      </c>
      <c r="AV1726" s="7">
        <v>0</v>
      </c>
      <c r="AW1726" s="7">
        <v>0</v>
      </c>
      <c r="AX1726" s="7">
        <v>0</v>
      </c>
      <c r="AY1726" s="7">
        <v>0</v>
      </c>
    </row>
    <row r="1727" spans="1:51" ht="13.5" customHeight="1" x14ac:dyDescent="0.25">
      <c r="A1727" s="7" t="s">
        <v>3483</v>
      </c>
      <c r="B1727" s="8"/>
      <c r="C1727" s="8"/>
      <c r="D1727" s="7" t="s">
        <v>83</v>
      </c>
      <c r="E1727" s="7" t="s">
        <v>92</v>
      </c>
      <c r="F1727" s="8"/>
      <c r="G1727" s="8"/>
      <c r="H1727" s="8"/>
      <c r="I1727" s="8"/>
      <c r="J1727" s="8"/>
      <c r="K1727" s="8"/>
      <c r="L1727" s="8"/>
      <c r="M1727" s="8"/>
      <c r="N1727" s="7">
        <v>3</v>
      </c>
      <c r="O1727" s="7" t="s">
        <v>85</v>
      </c>
      <c r="P1727" s="7">
        <v>3</v>
      </c>
      <c r="Q1727" s="7" t="s">
        <v>1166</v>
      </c>
      <c r="R1727" s="7">
        <v>1500</v>
      </c>
      <c r="S1727" s="7" t="s">
        <v>94</v>
      </c>
      <c r="T1727" s="7" t="s">
        <v>1406</v>
      </c>
      <c r="AE1727" s="7">
        <v>0</v>
      </c>
      <c r="AF1727" s="7">
        <v>0</v>
      </c>
      <c r="AG1727" s="7">
        <v>0</v>
      </c>
      <c r="AH1727" s="7">
        <v>0</v>
      </c>
      <c r="AI1727" s="7">
        <v>0</v>
      </c>
      <c r="AJ1727" s="7">
        <v>0</v>
      </c>
      <c r="AK1727" s="7">
        <v>0</v>
      </c>
      <c r="AL1727" s="7">
        <v>0</v>
      </c>
      <c r="AM1727" s="7">
        <v>1</v>
      </c>
      <c r="AN1727" s="7" t="s">
        <v>83</v>
      </c>
      <c r="AO1727" s="7">
        <v>3</v>
      </c>
      <c r="AP1727" s="7">
        <v>3000</v>
      </c>
      <c r="AQ1727" s="7">
        <v>1500</v>
      </c>
      <c r="AT1727" s="7" t="s">
        <v>206</v>
      </c>
      <c r="AU1727" s="7">
        <v>2377</v>
      </c>
      <c r="AV1727" s="7">
        <v>0</v>
      </c>
      <c r="AW1727" s="7">
        <v>0</v>
      </c>
      <c r="AX1727" s="7">
        <v>0</v>
      </c>
      <c r="AY1727" s="7">
        <v>0</v>
      </c>
    </row>
    <row r="1728" spans="1:51" ht="13.5" customHeight="1" x14ac:dyDescent="0.25">
      <c r="A1728" s="7" t="s">
        <v>3484</v>
      </c>
      <c r="B1728" s="8"/>
      <c r="C1728" s="8"/>
      <c r="D1728" s="7" t="s">
        <v>120</v>
      </c>
      <c r="E1728" s="7" t="s">
        <v>92</v>
      </c>
      <c r="F1728" s="8"/>
      <c r="G1728" s="8"/>
      <c r="H1728" s="8"/>
      <c r="I1728" s="8"/>
      <c r="J1728" s="8"/>
      <c r="K1728" s="8"/>
      <c r="L1728" s="8"/>
      <c r="M1728" s="8"/>
      <c r="N1728" s="7">
        <v>12</v>
      </c>
      <c r="O1728" s="7" t="s">
        <v>85</v>
      </c>
      <c r="P1728" s="7">
        <v>5</v>
      </c>
      <c r="Q1728" s="7" t="s">
        <v>3485</v>
      </c>
      <c r="R1728" s="7">
        <v>10500</v>
      </c>
      <c r="S1728" s="7" t="s">
        <v>94</v>
      </c>
      <c r="T1728" s="7" t="s">
        <v>1406</v>
      </c>
      <c r="AE1728" s="7">
        <v>0</v>
      </c>
      <c r="AF1728" s="7">
        <v>0</v>
      </c>
      <c r="AG1728" s="7">
        <v>0</v>
      </c>
      <c r="AH1728" s="7">
        <v>0</v>
      </c>
      <c r="AI1728" s="7">
        <v>0</v>
      </c>
      <c r="AJ1728" s="7">
        <v>0</v>
      </c>
      <c r="AK1728" s="7">
        <v>0</v>
      </c>
      <c r="AL1728" s="7">
        <v>0</v>
      </c>
      <c r="AM1728" s="7">
        <v>1</v>
      </c>
      <c r="AN1728" s="7" t="s">
        <v>120</v>
      </c>
      <c r="AO1728" s="7">
        <v>5</v>
      </c>
      <c r="AP1728" s="7">
        <v>21000</v>
      </c>
      <c r="AQ1728" s="7">
        <v>10500</v>
      </c>
      <c r="AT1728" s="7" t="s">
        <v>206</v>
      </c>
      <c r="AU1728" s="7">
        <v>2378</v>
      </c>
      <c r="AV1728" s="7">
        <v>0</v>
      </c>
      <c r="AW1728" s="7">
        <v>0</v>
      </c>
      <c r="AX1728" s="7">
        <v>0</v>
      </c>
      <c r="AY1728" s="7">
        <v>0</v>
      </c>
    </row>
    <row r="1729" spans="1:51" ht="13.5" customHeight="1" x14ac:dyDescent="0.25">
      <c r="A1729" s="7" t="s">
        <v>3486</v>
      </c>
      <c r="B1729" s="8"/>
      <c r="C1729" s="8"/>
      <c r="D1729" s="7" t="s">
        <v>91</v>
      </c>
      <c r="E1729" s="7" t="s">
        <v>92</v>
      </c>
      <c r="F1729" s="8"/>
      <c r="G1729" s="8"/>
      <c r="H1729" s="8"/>
      <c r="I1729" s="8"/>
      <c r="J1729" s="8"/>
      <c r="K1729" s="8"/>
      <c r="L1729" s="8"/>
      <c r="M1729" s="8"/>
      <c r="N1729" s="7">
        <v>9</v>
      </c>
      <c r="O1729" s="7" t="s">
        <v>85</v>
      </c>
      <c r="P1729" s="7" t="s">
        <v>107</v>
      </c>
      <c r="Q1729" s="7" t="s">
        <v>1166</v>
      </c>
      <c r="R1729" s="7">
        <v>3000</v>
      </c>
      <c r="S1729" s="7" t="s">
        <v>94</v>
      </c>
      <c r="T1729" s="7" t="s">
        <v>1406</v>
      </c>
      <c r="AE1729" s="7">
        <v>0</v>
      </c>
      <c r="AF1729" s="7">
        <v>0</v>
      </c>
      <c r="AG1729" s="7">
        <v>0</v>
      </c>
      <c r="AH1729" s="7">
        <v>0</v>
      </c>
      <c r="AI1729" s="7">
        <v>0</v>
      </c>
      <c r="AJ1729" s="7">
        <v>0</v>
      </c>
      <c r="AK1729" s="7">
        <v>0</v>
      </c>
      <c r="AL1729" s="7">
        <v>0</v>
      </c>
      <c r="AM1729" s="7">
        <v>1</v>
      </c>
      <c r="AN1729" s="7" t="s">
        <v>91</v>
      </c>
      <c r="AO1729" s="7">
        <v>0</v>
      </c>
      <c r="AP1729" s="7">
        <v>6000</v>
      </c>
      <c r="AQ1729" s="7">
        <v>3000</v>
      </c>
      <c r="AT1729" s="7" t="s">
        <v>206</v>
      </c>
      <c r="AU1729" s="7">
        <v>2379</v>
      </c>
      <c r="AV1729" s="7">
        <v>0</v>
      </c>
      <c r="AW1729" s="7">
        <v>0</v>
      </c>
      <c r="AX1729" s="7">
        <v>0</v>
      </c>
      <c r="AY1729" s="7">
        <v>0</v>
      </c>
    </row>
    <row r="1730" spans="1:51" ht="13.5" customHeight="1" x14ac:dyDescent="0.25">
      <c r="A1730" s="7" t="s">
        <v>3487</v>
      </c>
      <c r="B1730" s="8"/>
      <c r="C1730" s="8"/>
      <c r="D1730" s="7" t="s">
        <v>91</v>
      </c>
      <c r="E1730" s="7" t="s">
        <v>126</v>
      </c>
      <c r="F1730" s="8"/>
      <c r="G1730" s="8"/>
      <c r="H1730" s="8"/>
      <c r="I1730" s="8"/>
      <c r="J1730" s="8"/>
      <c r="K1730" s="8"/>
      <c r="L1730" s="8"/>
      <c r="M1730" s="8"/>
      <c r="N1730" s="7">
        <v>6</v>
      </c>
      <c r="O1730" s="7" t="s">
        <v>85</v>
      </c>
      <c r="P1730" s="7" t="s">
        <v>107</v>
      </c>
      <c r="Q1730" s="7" t="s">
        <v>3488</v>
      </c>
      <c r="R1730" s="7">
        <v>500</v>
      </c>
      <c r="S1730" s="7" t="s">
        <v>94</v>
      </c>
      <c r="T1730" s="7" t="s">
        <v>1406</v>
      </c>
      <c r="AE1730" s="7">
        <v>0</v>
      </c>
      <c r="AF1730" s="7">
        <v>0</v>
      </c>
      <c r="AG1730" s="7">
        <v>0</v>
      </c>
      <c r="AH1730" s="7">
        <v>1</v>
      </c>
      <c r="AI1730" s="7">
        <v>0</v>
      </c>
      <c r="AJ1730" s="7">
        <v>0</v>
      </c>
      <c r="AK1730" s="7">
        <v>0</v>
      </c>
      <c r="AL1730" s="7">
        <v>0</v>
      </c>
      <c r="AM1730" s="7">
        <v>0</v>
      </c>
      <c r="AN1730" s="7" t="s">
        <v>91</v>
      </c>
      <c r="AO1730" s="7">
        <v>0</v>
      </c>
      <c r="AP1730" s="7">
        <v>1000</v>
      </c>
      <c r="AQ1730" s="7">
        <v>500</v>
      </c>
      <c r="AT1730" s="7" t="s">
        <v>206</v>
      </c>
      <c r="AU1730" s="7">
        <v>2380</v>
      </c>
      <c r="AV1730" s="7">
        <v>0</v>
      </c>
      <c r="AW1730" s="7">
        <v>0</v>
      </c>
      <c r="AX1730" s="7">
        <v>0</v>
      </c>
      <c r="AY1730" s="7">
        <v>0</v>
      </c>
    </row>
    <row r="1731" spans="1:51" ht="13.5" customHeight="1" x14ac:dyDescent="0.25">
      <c r="A1731" s="7" t="s">
        <v>3489</v>
      </c>
      <c r="B1731" s="8"/>
      <c r="C1731" s="8"/>
      <c r="D1731" s="7" t="s">
        <v>83</v>
      </c>
      <c r="E1731" s="7" t="s">
        <v>92</v>
      </c>
      <c r="F1731" s="8"/>
      <c r="G1731" s="8"/>
      <c r="H1731" s="8"/>
      <c r="I1731" s="8"/>
      <c r="J1731" s="8"/>
      <c r="K1731" s="8"/>
      <c r="L1731" s="8"/>
      <c r="M1731" s="8"/>
      <c r="N1731" s="7">
        <v>3</v>
      </c>
      <c r="O1731" s="7" t="s">
        <v>85</v>
      </c>
      <c r="P1731" s="7">
        <v>1</v>
      </c>
      <c r="Q1731" s="7" t="s">
        <v>3490</v>
      </c>
      <c r="R1731" s="7">
        <v>250</v>
      </c>
      <c r="S1731" s="7" t="s">
        <v>94</v>
      </c>
      <c r="T1731" s="7" t="s">
        <v>1406</v>
      </c>
      <c r="AE1731" s="7">
        <v>0</v>
      </c>
      <c r="AF1731" s="7">
        <v>0</v>
      </c>
      <c r="AG1731" s="7">
        <v>0</v>
      </c>
      <c r="AH1731" s="7">
        <v>0</v>
      </c>
      <c r="AI1731" s="7">
        <v>0</v>
      </c>
      <c r="AJ1731" s="7">
        <v>0</v>
      </c>
      <c r="AK1731" s="7">
        <v>0</v>
      </c>
      <c r="AL1731" s="7">
        <v>0</v>
      </c>
      <c r="AM1731" s="7">
        <v>1</v>
      </c>
      <c r="AN1731" s="7" t="s">
        <v>83</v>
      </c>
      <c r="AO1731" s="7">
        <v>1</v>
      </c>
      <c r="AP1731" s="7">
        <v>500</v>
      </c>
      <c r="AQ1731" s="7">
        <v>250</v>
      </c>
      <c r="AT1731" s="7" t="s">
        <v>206</v>
      </c>
      <c r="AU1731" s="7">
        <v>2381</v>
      </c>
      <c r="AV1731" s="7">
        <v>0</v>
      </c>
      <c r="AW1731" s="7">
        <v>0</v>
      </c>
      <c r="AX1731" s="7">
        <v>0</v>
      </c>
      <c r="AY1731" s="7">
        <v>0</v>
      </c>
    </row>
    <row r="1732" spans="1:51" ht="13.5" customHeight="1" x14ac:dyDescent="0.25">
      <c r="A1732" s="7" t="s">
        <v>3491</v>
      </c>
      <c r="B1732" s="8"/>
      <c r="C1732" s="8"/>
      <c r="D1732" s="7" t="s">
        <v>83</v>
      </c>
      <c r="E1732" s="7" t="s">
        <v>92</v>
      </c>
      <c r="F1732" s="8"/>
      <c r="G1732" s="8"/>
      <c r="H1732" s="8"/>
      <c r="I1732" s="8"/>
      <c r="J1732" s="8"/>
      <c r="K1732" s="8"/>
      <c r="L1732" s="8"/>
      <c r="M1732" s="8"/>
      <c r="N1732" s="7">
        <v>5</v>
      </c>
      <c r="O1732" s="7" t="s">
        <v>85</v>
      </c>
      <c r="P1732" s="7">
        <v>1</v>
      </c>
      <c r="Q1732" s="7" t="s">
        <v>3492</v>
      </c>
      <c r="R1732" s="7">
        <v>8000</v>
      </c>
      <c r="S1732" s="7" t="s">
        <v>94</v>
      </c>
      <c r="T1732" s="7" t="s">
        <v>1406</v>
      </c>
      <c r="AE1732" s="7">
        <v>0</v>
      </c>
      <c r="AF1732" s="7">
        <v>0</v>
      </c>
      <c r="AG1732" s="7">
        <v>0</v>
      </c>
      <c r="AH1732" s="7">
        <v>0</v>
      </c>
      <c r="AI1732" s="7">
        <v>0</v>
      </c>
      <c r="AJ1732" s="7">
        <v>0</v>
      </c>
      <c r="AK1732" s="7">
        <v>0</v>
      </c>
      <c r="AL1732" s="7">
        <v>0</v>
      </c>
      <c r="AM1732" s="7">
        <v>1</v>
      </c>
      <c r="AN1732" s="7" t="s">
        <v>83</v>
      </c>
      <c r="AO1732" s="7">
        <v>1</v>
      </c>
      <c r="AP1732" s="7">
        <v>16000</v>
      </c>
      <c r="AQ1732" s="7">
        <v>8000</v>
      </c>
      <c r="AT1732" s="7" t="s">
        <v>206</v>
      </c>
      <c r="AU1732" s="7">
        <v>2382</v>
      </c>
      <c r="AV1732" s="7">
        <v>0</v>
      </c>
      <c r="AW1732" s="7">
        <v>0</v>
      </c>
      <c r="AX1732" s="7">
        <v>0</v>
      </c>
      <c r="AY1732" s="7">
        <v>0</v>
      </c>
    </row>
    <row r="1733" spans="1:51" ht="13.5" customHeight="1" x14ac:dyDescent="0.25">
      <c r="A1733" s="7" t="s">
        <v>3493</v>
      </c>
      <c r="B1733" s="8"/>
      <c r="C1733" s="8"/>
      <c r="D1733" s="7" t="s">
        <v>83</v>
      </c>
      <c r="E1733" s="7" t="s">
        <v>126</v>
      </c>
      <c r="F1733" s="8"/>
      <c r="G1733" s="8"/>
      <c r="H1733" s="8"/>
      <c r="I1733" s="8"/>
      <c r="J1733" s="8"/>
      <c r="K1733" s="8"/>
      <c r="L1733" s="8"/>
      <c r="M1733" s="8"/>
      <c r="N1733" s="7">
        <v>5</v>
      </c>
      <c r="O1733" s="7" t="s">
        <v>85</v>
      </c>
      <c r="P1733" s="7">
        <v>2</v>
      </c>
      <c r="Q1733" s="7" t="s">
        <v>3494</v>
      </c>
      <c r="R1733" s="7">
        <v>2500</v>
      </c>
      <c r="S1733" s="7" t="s">
        <v>94</v>
      </c>
      <c r="T1733" s="7" t="s">
        <v>1406</v>
      </c>
      <c r="AE1733" s="7">
        <v>0</v>
      </c>
      <c r="AF1733" s="7">
        <v>0</v>
      </c>
      <c r="AG1733" s="7">
        <v>0</v>
      </c>
      <c r="AH1733" s="7">
        <v>1</v>
      </c>
      <c r="AI1733" s="7">
        <v>0</v>
      </c>
      <c r="AJ1733" s="7">
        <v>0</v>
      </c>
      <c r="AK1733" s="7">
        <v>0</v>
      </c>
      <c r="AL1733" s="7">
        <v>0</v>
      </c>
      <c r="AM1733" s="7">
        <v>0</v>
      </c>
      <c r="AN1733" s="7" t="s">
        <v>83</v>
      </c>
      <c r="AO1733" s="7">
        <v>2</v>
      </c>
      <c r="AP1733" s="7">
        <v>5000</v>
      </c>
      <c r="AQ1733" s="7">
        <v>2500</v>
      </c>
      <c r="AT1733" s="7" t="s">
        <v>206</v>
      </c>
      <c r="AU1733" s="7">
        <v>2383</v>
      </c>
      <c r="AV1733" s="7">
        <v>0</v>
      </c>
      <c r="AW1733" s="7">
        <v>0</v>
      </c>
      <c r="AX1733" s="7">
        <v>0</v>
      </c>
      <c r="AY1733" s="7">
        <v>0</v>
      </c>
    </row>
    <row r="1734" spans="1:51" ht="13.5" customHeight="1" x14ac:dyDescent="0.25">
      <c r="A1734" s="7" t="s">
        <v>3495</v>
      </c>
      <c r="B1734" s="8"/>
      <c r="C1734" s="8"/>
      <c r="D1734" s="7" t="s">
        <v>83</v>
      </c>
      <c r="E1734" s="7" t="s">
        <v>92</v>
      </c>
      <c r="F1734" s="8"/>
      <c r="G1734" s="8"/>
      <c r="H1734" s="8"/>
      <c r="I1734" s="8"/>
      <c r="J1734" s="8"/>
      <c r="K1734" s="8"/>
      <c r="L1734" s="8"/>
      <c r="M1734" s="8"/>
      <c r="N1734" s="7">
        <v>5</v>
      </c>
      <c r="O1734" s="7" t="s">
        <v>85</v>
      </c>
      <c r="P1734" s="7">
        <v>3</v>
      </c>
      <c r="Q1734" s="7" t="s">
        <v>2675</v>
      </c>
      <c r="R1734" s="7">
        <v>900</v>
      </c>
      <c r="S1734" s="7" t="s">
        <v>94</v>
      </c>
      <c r="T1734" s="7" t="s">
        <v>1406</v>
      </c>
      <c r="AE1734" s="7">
        <v>0</v>
      </c>
      <c r="AF1734" s="7">
        <v>0</v>
      </c>
      <c r="AG1734" s="7">
        <v>0</v>
      </c>
      <c r="AH1734" s="7">
        <v>0</v>
      </c>
      <c r="AI1734" s="7">
        <v>0</v>
      </c>
      <c r="AJ1734" s="7">
        <v>0</v>
      </c>
      <c r="AK1734" s="7">
        <v>0</v>
      </c>
      <c r="AL1734" s="7">
        <v>0</v>
      </c>
      <c r="AM1734" s="7">
        <v>1</v>
      </c>
      <c r="AN1734" s="7" t="s">
        <v>83</v>
      </c>
      <c r="AO1734" s="7">
        <v>3</v>
      </c>
      <c r="AP1734" s="7">
        <v>1800</v>
      </c>
      <c r="AQ1734" s="7">
        <v>900</v>
      </c>
      <c r="AT1734" s="7" t="s">
        <v>206</v>
      </c>
      <c r="AU1734" s="7">
        <v>2384</v>
      </c>
      <c r="AV1734" s="7">
        <v>0</v>
      </c>
      <c r="AW1734" s="7">
        <v>0</v>
      </c>
      <c r="AX1734" s="7">
        <v>0</v>
      </c>
      <c r="AY1734" s="7">
        <v>0</v>
      </c>
    </row>
    <row r="1735" spans="1:51" ht="13.5" customHeight="1" x14ac:dyDescent="0.25">
      <c r="A1735" s="7" t="s">
        <v>3496</v>
      </c>
      <c r="B1735" s="8"/>
      <c r="C1735" s="8"/>
      <c r="D1735" s="7" t="s">
        <v>91</v>
      </c>
      <c r="E1735" s="7" t="s">
        <v>99</v>
      </c>
      <c r="F1735" s="8"/>
      <c r="G1735" s="8"/>
      <c r="H1735" s="8"/>
      <c r="I1735" s="8"/>
      <c r="J1735" s="8"/>
      <c r="K1735" s="8"/>
      <c r="L1735" s="8"/>
      <c r="M1735" s="8"/>
      <c r="N1735" s="7">
        <v>10</v>
      </c>
      <c r="O1735" s="7" t="s">
        <v>85</v>
      </c>
      <c r="P1735" s="7" t="s">
        <v>107</v>
      </c>
      <c r="Q1735" s="7" t="s">
        <v>3497</v>
      </c>
      <c r="R1735" s="7">
        <v>2500</v>
      </c>
      <c r="S1735" s="7" t="s">
        <v>94</v>
      </c>
      <c r="T1735" s="7" t="s">
        <v>1406</v>
      </c>
      <c r="AE1735" s="7">
        <v>0</v>
      </c>
      <c r="AF1735" s="7">
        <v>0</v>
      </c>
      <c r="AG1735" s="7">
        <v>0</v>
      </c>
      <c r="AH1735" s="7">
        <v>0</v>
      </c>
      <c r="AI1735" s="7">
        <v>1</v>
      </c>
      <c r="AJ1735" s="7">
        <v>0</v>
      </c>
      <c r="AK1735" s="7">
        <v>0</v>
      </c>
      <c r="AL1735" s="7">
        <v>0</v>
      </c>
      <c r="AM1735" s="7">
        <v>0</v>
      </c>
      <c r="AN1735" s="7" t="s">
        <v>91</v>
      </c>
      <c r="AO1735" s="7">
        <v>0</v>
      </c>
      <c r="AP1735" s="7">
        <v>5000</v>
      </c>
      <c r="AQ1735" s="7">
        <v>2500</v>
      </c>
      <c r="AT1735" s="7" t="s">
        <v>206</v>
      </c>
      <c r="AU1735" s="7">
        <v>2385</v>
      </c>
      <c r="AV1735" s="7">
        <v>0</v>
      </c>
      <c r="AW1735" s="7">
        <v>0</v>
      </c>
      <c r="AX1735" s="7">
        <v>0</v>
      </c>
      <c r="AY1735" s="7">
        <v>0</v>
      </c>
    </row>
    <row r="1736" spans="1:51" ht="13.5" customHeight="1" x14ac:dyDescent="0.25">
      <c r="A1736" s="7" t="s">
        <v>3498</v>
      </c>
      <c r="B1736" s="8"/>
      <c r="C1736" s="8"/>
      <c r="D1736" s="7" t="s">
        <v>91</v>
      </c>
      <c r="E1736" s="7" t="s">
        <v>99</v>
      </c>
      <c r="F1736" s="8"/>
      <c r="G1736" s="8"/>
      <c r="H1736" s="8"/>
      <c r="I1736" s="8"/>
      <c r="J1736" s="8"/>
      <c r="K1736" s="8"/>
      <c r="L1736" s="8"/>
      <c r="M1736" s="8"/>
      <c r="N1736" s="7">
        <v>8</v>
      </c>
      <c r="O1736" s="7" t="s">
        <v>85</v>
      </c>
      <c r="P1736" s="7">
        <v>1</v>
      </c>
      <c r="Q1736" s="7" t="s">
        <v>101</v>
      </c>
      <c r="R1736" s="7">
        <v>6000</v>
      </c>
      <c r="S1736" s="7" t="s">
        <v>94</v>
      </c>
      <c r="T1736" s="7" t="s">
        <v>1406</v>
      </c>
      <c r="AE1736" s="7">
        <v>0</v>
      </c>
      <c r="AF1736" s="7">
        <v>0</v>
      </c>
      <c r="AG1736" s="7">
        <v>0</v>
      </c>
      <c r="AH1736" s="7">
        <v>0</v>
      </c>
      <c r="AI1736" s="7">
        <v>1</v>
      </c>
      <c r="AJ1736" s="7">
        <v>0</v>
      </c>
      <c r="AK1736" s="7">
        <v>0</v>
      </c>
      <c r="AL1736" s="7">
        <v>0</v>
      </c>
      <c r="AM1736" s="7">
        <v>0</v>
      </c>
      <c r="AN1736" s="7" t="s">
        <v>91</v>
      </c>
      <c r="AO1736" s="7">
        <v>1</v>
      </c>
      <c r="AP1736" s="7">
        <v>12000</v>
      </c>
      <c r="AQ1736" s="7">
        <v>6000</v>
      </c>
      <c r="AT1736" s="7" t="s">
        <v>206</v>
      </c>
      <c r="AU1736" s="7">
        <v>2386</v>
      </c>
      <c r="AV1736" s="7">
        <v>0</v>
      </c>
      <c r="AW1736" s="7">
        <v>0</v>
      </c>
      <c r="AX1736" s="7">
        <v>0</v>
      </c>
      <c r="AY1736" s="7">
        <v>0</v>
      </c>
    </row>
    <row r="1737" spans="1:51" ht="13.5" customHeight="1" x14ac:dyDescent="0.25">
      <c r="A1737" s="7" t="s">
        <v>3499</v>
      </c>
      <c r="B1737" s="8"/>
      <c r="C1737" s="8"/>
      <c r="D1737" s="7" t="s">
        <v>83</v>
      </c>
      <c r="E1737" s="7" t="s">
        <v>99</v>
      </c>
      <c r="F1737" s="8"/>
      <c r="G1737" s="8"/>
      <c r="H1737" s="8"/>
      <c r="I1737" s="8"/>
      <c r="J1737" s="8"/>
      <c r="K1737" s="8"/>
      <c r="L1737" s="8"/>
      <c r="M1737" s="8"/>
      <c r="N1737" s="7">
        <v>3</v>
      </c>
      <c r="O1737" s="7" t="s">
        <v>85</v>
      </c>
      <c r="P1737" s="7" t="s">
        <v>107</v>
      </c>
      <c r="Q1737" s="7" t="s">
        <v>3500</v>
      </c>
      <c r="R1737" s="7">
        <v>275</v>
      </c>
      <c r="S1737" s="7" t="s">
        <v>94</v>
      </c>
      <c r="T1737" s="7" t="s">
        <v>1406</v>
      </c>
      <c r="AE1737" s="7">
        <v>0</v>
      </c>
      <c r="AF1737" s="7">
        <v>0</v>
      </c>
      <c r="AG1737" s="7">
        <v>0</v>
      </c>
      <c r="AH1737" s="7">
        <v>0</v>
      </c>
      <c r="AI1737" s="7">
        <v>1</v>
      </c>
      <c r="AJ1737" s="7">
        <v>0</v>
      </c>
      <c r="AK1737" s="7">
        <v>0</v>
      </c>
      <c r="AL1737" s="7">
        <v>0</v>
      </c>
      <c r="AM1737" s="7">
        <v>0</v>
      </c>
      <c r="AN1737" s="7" t="s">
        <v>83</v>
      </c>
      <c r="AO1737" s="7">
        <v>0</v>
      </c>
      <c r="AP1737" s="7">
        <v>550</v>
      </c>
      <c r="AQ1737" s="7">
        <v>275</v>
      </c>
      <c r="AT1737" s="7" t="s">
        <v>206</v>
      </c>
      <c r="AU1737" s="7">
        <v>2387</v>
      </c>
      <c r="AV1737" s="7">
        <v>0</v>
      </c>
      <c r="AW1737" s="7">
        <v>0</v>
      </c>
      <c r="AX1737" s="7">
        <v>0</v>
      </c>
      <c r="AY1737" s="7">
        <v>0</v>
      </c>
    </row>
    <row r="1738" spans="1:51" ht="13.5" customHeight="1" x14ac:dyDescent="0.25">
      <c r="A1738" s="7" t="s">
        <v>3501</v>
      </c>
      <c r="B1738" s="8"/>
      <c r="C1738" s="8"/>
      <c r="D1738" s="7" t="s">
        <v>83</v>
      </c>
      <c r="E1738" s="7" t="s">
        <v>214</v>
      </c>
      <c r="F1738" s="8"/>
      <c r="G1738" s="8"/>
      <c r="H1738" s="8"/>
      <c r="I1738" s="8"/>
      <c r="J1738" s="8"/>
      <c r="K1738" s="8"/>
      <c r="L1738" s="8"/>
      <c r="M1738" s="8"/>
      <c r="N1738" s="7">
        <v>5</v>
      </c>
      <c r="O1738" s="7" t="s">
        <v>85</v>
      </c>
      <c r="P1738" s="7">
        <v>2</v>
      </c>
      <c r="Q1738" s="7" t="s">
        <v>961</v>
      </c>
      <c r="R1738" s="7">
        <v>2500</v>
      </c>
      <c r="S1738" s="7" t="s">
        <v>94</v>
      </c>
      <c r="T1738" s="7" t="s">
        <v>1406</v>
      </c>
      <c r="AE1738" s="7">
        <v>0</v>
      </c>
      <c r="AF1738" s="7">
        <v>0</v>
      </c>
      <c r="AG1738" s="7">
        <v>0</v>
      </c>
      <c r="AH1738" s="7">
        <v>0</v>
      </c>
      <c r="AI1738" s="7">
        <v>0</v>
      </c>
      <c r="AJ1738" s="7">
        <v>0</v>
      </c>
      <c r="AK1738" s="7">
        <v>0</v>
      </c>
      <c r="AL1738" s="7">
        <v>0</v>
      </c>
      <c r="AM1738" s="7">
        <v>0</v>
      </c>
      <c r="AN1738" s="7" t="s">
        <v>83</v>
      </c>
      <c r="AO1738" s="7">
        <v>2</v>
      </c>
      <c r="AP1738" s="7">
        <v>5000</v>
      </c>
      <c r="AQ1738" s="7">
        <v>2500</v>
      </c>
      <c r="AT1738" s="7" t="s">
        <v>206</v>
      </c>
      <c r="AU1738" s="7">
        <v>2388</v>
      </c>
      <c r="AV1738" s="7">
        <v>0</v>
      </c>
      <c r="AW1738" s="7">
        <v>0</v>
      </c>
      <c r="AX1738" s="7">
        <v>1</v>
      </c>
      <c r="AY1738" s="7">
        <v>0</v>
      </c>
    </row>
    <row r="1739" spans="1:51" ht="13.5" customHeight="1" x14ac:dyDescent="0.25">
      <c r="A1739" s="7" t="s">
        <v>3502</v>
      </c>
      <c r="B1739" s="8"/>
      <c r="C1739" s="8"/>
      <c r="D1739" s="7" t="s">
        <v>91</v>
      </c>
      <c r="E1739" s="7" t="s">
        <v>92</v>
      </c>
      <c r="F1739" s="8"/>
      <c r="G1739" s="8"/>
      <c r="H1739" s="8"/>
      <c r="I1739" s="8"/>
      <c r="J1739" s="8"/>
      <c r="K1739" s="8"/>
      <c r="L1739" s="8"/>
      <c r="M1739" s="8"/>
      <c r="N1739" s="7">
        <v>11</v>
      </c>
      <c r="O1739" s="7" t="s">
        <v>85</v>
      </c>
      <c r="P1739" s="7">
        <v>10</v>
      </c>
      <c r="Q1739" s="7" t="s">
        <v>3503</v>
      </c>
      <c r="R1739" s="7">
        <v>1650</v>
      </c>
      <c r="S1739" s="7" t="s">
        <v>94</v>
      </c>
      <c r="T1739" s="7" t="s">
        <v>1406</v>
      </c>
      <c r="AE1739" s="7">
        <v>0</v>
      </c>
      <c r="AF1739" s="7">
        <v>0</v>
      </c>
      <c r="AG1739" s="7">
        <v>0</v>
      </c>
      <c r="AH1739" s="7">
        <v>0</v>
      </c>
      <c r="AI1739" s="7">
        <v>0</v>
      </c>
      <c r="AJ1739" s="7">
        <v>0</v>
      </c>
      <c r="AK1739" s="7">
        <v>0</v>
      </c>
      <c r="AL1739" s="7">
        <v>0</v>
      </c>
      <c r="AM1739" s="7">
        <v>1</v>
      </c>
      <c r="AN1739" s="7" t="s">
        <v>91</v>
      </c>
      <c r="AO1739" s="7">
        <v>10</v>
      </c>
      <c r="AP1739" s="7">
        <v>3300</v>
      </c>
      <c r="AQ1739" s="7">
        <v>1650</v>
      </c>
      <c r="AT1739" s="7" t="s">
        <v>206</v>
      </c>
      <c r="AU1739" s="7">
        <v>2389</v>
      </c>
      <c r="AV1739" s="7">
        <v>0</v>
      </c>
      <c r="AW1739" s="7">
        <v>0</v>
      </c>
      <c r="AX1739" s="7">
        <v>0</v>
      </c>
      <c r="AY1739" s="7">
        <v>0</v>
      </c>
    </row>
    <row r="1740" spans="1:51" ht="13.5" customHeight="1" x14ac:dyDescent="0.25">
      <c r="A1740" s="7" t="s">
        <v>3504</v>
      </c>
      <c r="B1740" s="8"/>
      <c r="C1740" s="8"/>
      <c r="D1740" s="7" t="s">
        <v>83</v>
      </c>
      <c r="E1740" s="7" t="s">
        <v>92</v>
      </c>
      <c r="F1740" s="8"/>
      <c r="G1740" s="8"/>
      <c r="H1740" s="8"/>
      <c r="I1740" s="8"/>
      <c r="J1740" s="8"/>
      <c r="K1740" s="8"/>
      <c r="L1740" s="8"/>
      <c r="M1740" s="8"/>
      <c r="N1740" s="7">
        <v>5</v>
      </c>
      <c r="O1740" s="7" t="s">
        <v>85</v>
      </c>
      <c r="P1740" s="7" t="s">
        <v>107</v>
      </c>
      <c r="Q1740" s="7" t="s">
        <v>3505</v>
      </c>
      <c r="R1740" s="7">
        <v>125</v>
      </c>
      <c r="S1740" s="7" t="s">
        <v>94</v>
      </c>
      <c r="T1740" s="7" t="s">
        <v>1406</v>
      </c>
      <c r="AE1740" s="7">
        <v>0</v>
      </c>
      <c r="AF1740" s="7">
        <v>0</v>
      </c>
      <c r="AG1740" s="7">
        <v>0</v>
      </c>
      <c r="AH1740" s="7">
        <v>0</v>
      </c>
      <c r="AI1740" s="7">
        <v>0</v>
      </c>
      <c r="AJ1740" s="7">
        <v>0</v>
      </c>
      <c r="AK1740" s="7">
        <v>0</v>
      </c>
      <c r="AL1740" s="7">
        <v>0</v>
      </c>
      <c r="AM1740" s="7">
        <v>1</v>
      </c>
      <c r="AN1740" s="7" t="s">
        <v>83</v>
      </c>
      <c r="AO1740" s="7">
        <v>0</v>
      </c>
      <c r="AP1740" s="7">
        <v>250</v>
      </c>
      <c r="AQ1740" s="7">
        <v>125</v>
      </c>
      <c r="AT1740" s="7" t="s">
        <v>206</v>
      </c>
      <c r="AU1740" s="7">
        <v>2390</v>
      </c>
      <c r="AV1740" s="7">
        <v>0</v>
      </c>
      <c r="AW1740" s="7">
        <v>0</v>
      </c>
      <c r="AX1740" s="7">
        <v>0</v>
      </c>
      <c r="AY1740" s="7">
        <v>0</v>
      </c>
    </row>
    <row r="1741" spans="1:51" ht="13.5" customHeight="1" x14ac:dyDescent="0.25">
      <c r="A1741" s="7" t="s">
        <v>3506</v>
      </c>
      <c r="B1741" s="8"/>
      <c r="C1741" s="8"/>
      <c r="D1741" s="7" t="s">
        <v>83</v>
      </c>
      <c r="E1741" s="7" t="s">
        <v>92</v>
      </c>
      <c r="F1741" s="8"/>
      <c r="G1741" s="8"/>
      <c r="H1741" s="8"/>
      <c r="I1741" s="8"/>
      <c r="J1741" s="8"/>
      <c r="K1741" s="8"/>
      <c r="L1741" s="8"/>
      <c r="M1741" s="8"/>
      <c r="N1741" s="7">
        <v>5</v>
      </c>
      <c r="O1741" s="7" t="s">
        <v>85</v>
      </c>
      <c r="P1741" s="7">
        <v>3</v>
      </c>
      <c r="Q1741" s="7" t="s">
        <v>3507</v>
      </c>
      <c r="R1741" s="7">
        <v>3000</v>
      </c>
      <c r="S1741" s="7" t="s">
        <v>94</v>
      </c>
      <c r="T1741" s="7" t="s">
        <v>1406</v>
      </c>
      <c r="AE1741" s="7">
        <v>0</v>
      </c>
      <c r="AF1741" s="7">
        <v>0</v>
      </c>
      <c r="AG1741" s="7">
        <v>0</v>
      </c>
      <c r="AH1741" s="7">
        <v>0</v>
      </c>
      <c r="AI1741" s="7">
        <v>0</v>
      </c>
      <c r="AJ1741" s="7">
        <v>0</v>
      </c>
      <c r="AK1741" s="7">
        <v>0</v>
      </c>
      <c r="AL1741" s="7">
        <v>0</v>
      </c>
      <c r="AM1741" s="7">
        <v>1</v>
      </c>
      <c r="AN1741" s="7" t="s">
        <v>83</v>
      </c>
      <c r="AO1741" s="7">
        <v>3</v>
      </c>
      <c r="AP1741" s="7">
        <v>6000</v>
      </c>
      <c r="AQ1741" s="7">
        <v>3000</v>
      </c>
      <c r="AT1741" s="7" t="s">
        <v>206</v>
      </c>
      <c r="AU1741" s="7">
        <v>2391</v>
      </c>
      <c r="AV1741" s="7">
        <v>0</v>
      </c>
      <c r="AW1741" s="7">
        <v>0</v>
      </c>
      <c r="AX1741" s="7">
        <v>0</v>
      </c>
      <c r="AY1741" s="7">
        <v>0</v>
      </c>
    </row>
    <row r="1742" spans="1:51" ht="13.5" customHeight="1" x14ac:dyDescent="0.25">
      <c r="A1742" s="7" t="s">
        <v>3508</v>
      </c>
      <c r="B1742" s="8"/>
      <c r="C1742" s="8"/>
      <c r="D1742" s="7" t="s">
        <v>83</v>
      </c>
      <c r="E1742" s="7" t="s">
        <v>92</v>
      </c>
      <c r="F1742" s="8"/>
      <c r="G1742" s="8"/>
      <c r="H1742" s="8"/>
      <c r="I1742" s="8"/>
      <c r="J1742" s="8"/>
      <c r="K1742" s="8"/>
      <c r="L1742" s="8"/>
      <c r="M1742" s="8"/>
      <c r="N1742" s="7">
        <v>5</v>
      </c>
      <c r="O1742" s="7" t="s">
        <v>85</v>
      </c>
      <c r="P1742" s="7" t="s">
        <v>107</v>
      </c>
      <c r="Q1742" s="7" t="s">
        <v>3509</v>
      </c>
      <c r="R1742" s="7">
        <v>375</v>
      </c>
      <c r="S1742" s="7" t="s">
        <v>94</v>
      </c>
      <c r="T1742" s="7" t="s">
        <v>1406</v>
      </c>
      <c r="AE1742" s="7">
        <v>0</v>
      </c>
      <c r="AF1742" s="7">
        <v>0</v>
      </c>
      <c r="AG1742" s="7">
        <v>0</v>
      </c>
      <c r="AH1742" s="7">
        <v>0</v>
      </c>
      <c r="AI1742" s="7">
        <v>0</v>
      </c>
      <c r="AJ1742" s="7">
        <v>0</v>
      </c>
      <c r="AK1742" s="7">
        <v>0</v>
      </c>
      <c r="AL1742" s="7">
        <v>0</v>
      </c>
      <c r="AM1742" s="7">
        <v>1</v>
      </c>
      <c r="AN1742" s="7" t="s">
        <v>83</v>
      </c>
      <c r="AO1742" s="7">
        <v>0</v>
      </c>
      <c r="AP1742" s="7">
        <v>750</v>
      </c>
      <c r="AQ1742" s="7">
        <v>375</v>
      </c>
      <c r="AT1742" s="7" t="s">
        <v>206</v>
      </c>
      <c r="AU1742" s="7">
        <v>2392</v>
      </c>
      <c r="AV1742" s="7">
        <v>0</v>
      </c>
      <c r="AW1742" s="7">
        <v>0</v>
      </c>
      <c r="AX1742" s="7">
        <v>0</v>
      </c>
      <c r="AY1742" s="7">
        <v>0</v>
      </c>
    </row>
    <row r="1743" spans="1:51" ht="13.5" customHeight="1" x14ac:dyDescent="0.25">
      <c r="A1743" s="7" t="s">
        <v>3510</v>
      </c>
      <c r="B1743" s="8"/>
      <c r="C1743" s="8"/>
      <c r="D1743" s="7" t="s">
        <v>83</v>
      </c>
      <c r="E1743" s="7" t="s">
        <v>116</v>
      </c>
      <c r="F1743" s="8"/>
      <c r="G1743" s="8"/>
      <c r="H1743" s="8"/>
      <c r="I1743" s="8"/>
      <c r="J1743" s="8"/>
      <c r="K1743" s="8"/>
      <c r="L1743" s="8"/>
      <c r="M1743" s="8"/>
      <c r="N1743" s="7">
        <v>1</v>
      </c>
      <c r="O1743" s="7" t="s">
        <v>85</v>
      </c>
      <c r="P1743" s="7">
        <v>2</v>
      </c>
      <c r="Q1743" s="7" t="s">
        <v>3511</v>
      </c>
      <c r="R1743" s="7">
        <v>100</v>
      </c>
      <c r="S1743" s="7" t="s">
        <v>94</v>
      </c>
      <c r="T1743" s="7" t="s">
        <v>1406</v>
      </c>
      <c r="AE1743" s="7">
        <v>0</v>
      </c>
      <c r="AF1743" s="7">
        <v>0</v>
      </c>
      <c r="AG1743" s="7">
        <v>1</v>
      </c>
      <c r="AH1743" s="7">
        <v>0</v>
      </c>
      <c r="AI1743" s="7">
        <v>0</v>
      </c>
      <c r="AJ1743" s="7">
        <v>0</v>
      </c>
      <c r="AK1743" s="7">
        <v>0</v>
      </c>
      <c r="AL1743" s="7">
        <v>0</v>
      </c>
      <c r="AM1743" s="7">
        <v>0</v>
      </c>
      <c r="AN1743" s="7" t="s">
        <v>83</v>
      </c>
      <c r="AO1743" s="7">
        <v>2</v>
      </c>
      <c r="AP1743" s="7">
        <v>200</v>
      </c>
      <c r="AQ1743" s="7">
        <v>100</v>
      </c>
      <c r="AT1743" s="7" t="s">
        <v>206</v>
      </c>
      <c r="AU1743" s="7">
        <v>2393</v>
      </c>
      <c r="AV1743" s="7">
        <v>0</v>
      </c>
      <c r="AW1743" s="7">
        <v>0</v>
      </c>
      <c r="AX1743" s="7">
        <v>0</v>
      </c>
      <c r="AY1743" s="7">
        <v>0</v>
      </c>
    </row>
    <row r="1744" spans="1:51" ht="13.5" customHeight="1" x14ac:dyDescent="0.25">
      <c r="A1744" s="7" t="s">
        <v>3512</v>
      </c>
      <c r="B1744" s="8"/>
      <c r="C1744" s="8"/>
      <c r="D1744" s="7" t="s">
        <v>120</v>
      </c>
      <c r="E1744" s="7" t="s">
        <v>92</v>
      </c>
      <c r="F1744" s="8"/>
      <c r="G1744" s="8"/>
      <c r="H1744" s="8"/>
      <c r="I1744" s="8"/>
      <c r="J1744" s="8"/>
      <c r="K1744" s="8"/>
      <c r="L1744" s="8"/>
      <c r="M1744" s="8"/>
      <c r="N1744" s="7">
        <v>20</v>
      </c>
      <c r="O1744" s="7" t="s">
        <v>85</v>
      </c>
      <c r="P1744" s="7" t="s">
        <v>107</v>
      </c>
      <c r="Q1744" s="7" t="s">
        <v>947</v>
      </c>
      <c r="R1744" s="7">
        <v>1200</v>
      </c>
      <c r="S1744" s="7" t="s">
        <v>94</v>
      </c>
      <c r="T1744" s="7" t="s">
        <v>1406</v>
      </c>
      <c r="AE1744" s="7">
        <v>0</v>
      </c>
      <c r="AF1744" s="7">
        <v>0</v>
      </c>
      <c r="AG1744" s="7">
        <v>0</v>
      </c>
      <c r="AH1744" s="7">
        <v>0</v>
      </c>
      <c r="AI1744" s="7">
        <v>0</v>
      </c>
      <c r="AJ1744" s="7">
        <v>0</v>
      </c>
      <c r="AK1744" s="7">
        <v>0</v>
      </c>
      <c r="AL1744" s="7">
        <v>0</v>
      </c>
      <c r="AM1744" s="7">
        <v>1</v>
      </c>
      <c r="AN1744" s="7" t="s">
        <v>120</v>
      </c>
      <c r="AO1744" s="7">
        <v>0</v>
      </c>
      <c r="AP1744" s="7">
        <v>2400</v>
      </c>
      <c r="AQ1744" s="7">
        <v>1200</v>
      </c>
      <c r="AT1744" s="7" t="s">
        <v>206</v>
      </c>
      <c r="AU1744" s="7">
        <v>2394</v>
      </c>
      <c r="AV1744" s="7">
        <v>0</v>
      </c>
      <c r="AW1744" s="7">
        <v>0</v>
      </c>
      <c r="AX1744" s="7">
        <v>0</v>
      </c>
      <c r="AY1744" s="7">
        <v>0</v>
      </c>
    </row>
    <row r="1745" spans="1:51" ht="13.5" customHeight="1" x14ac:dyDescent="0.25">
      <c r="A1745" s="7" t="s">
        <v>3513</v>
      </c>
      <c r="B1745" s="8"/>
      <c r="C1745" s="8"/>
      <c r="D1745" s="7" t="s">
        <v>83</v>
      </c>
      <c r="E1745" s="7" t="s">
        <v>116</v>
      </c>
      <c r="F1745" s="8"/>
      <c r="G1745" s="8"/>
      <c r="H1745" s="8"/>
      <c r="I1745" s="8"/>
      <c r="J1745" s="8"/>
      <c r="K1745" s="8"/>
      <c r="L1745" s="8"/>
      <c r="M1745" s="8"/>
      <c r="N1745" s="7">
        <v>3</v>
      </c>
      <c r="O1745" s="7" t="s">
        <v>85</v>
      </c>
      <c r="P1745" s="7">
        <v>2</v>
      </c>
      <c r="Q1745" s="7" t="s">
        <v>3514</v>
      </c>
      <c r="R1745" s="7">
        <v>400</v>
      </c>
      <c r="S1745" s="7" t="s">
        <v>94</v>
      </c>
      <c r="T1745" s="7" t="s">
        <v>1406</v>
      </c>
      <c r="AE1745" s="7">
        <v>0</v>
      </c>
      <c r="AF1745" s="7">
        <v>0</v>
      </c>
      <c r="AG1745" s="7">
        <v>1</v>
      </c>
      <c r="AH1745" s="7">
        <v>0</v>
      </c>
      <c r="AI1745" s="7">
        <v>0</v>
      </c>
      <c r="AJ1745" s="7">
        <v>0</v>
      </c>
      <c r="AK1745" s="7">
        <v>0</v>
      </c>
      <c r="AL1745" s="7">
        <v>0</v>
      </c>
      <c r="AM1745" s="7">
        <v>0</v>
      </c>
      <c r="AN1745" s="7" t="s">
        <v>83</v>
      </c>
      <c r="AO1745" s="7">
        <v>2</v>
      </c>
      <c r="AP1745" s="7">
        <v>800</v>
      </c>
      <c r="AQ1745" s="7">
        <v>400</v>
      </c>
      <c r="AT1745" s="7" t="s">
        <v>206</v>
      </c>
      <c r="AU1745" s="7">
        <v>2395</v>
      </c>
      <c r="AV1745" s="7">
        <v>0</v>
      </c>
      <c r="AW1745" s="7">
        <v>0</v>
      </c>
      <c r="AX1745" s="7">
        <v>0</v>
      </c>
      <c r="AY1745" s="7">
        <v>0</v>
      </c>
    </row>
    <row r="1746" spans="1:51" ht="13.5" customHeight="1" x14ac:dyDescent="0.25">
      <c r="A1746" s="7" t="s">
        <v>3515</v>
      </c>
      <c r="B1746" s="8"/>
      <c r="C1746" s="8"/>
      <c r="D1746" s="7" t="s">
        <v>83</v>
      </c>
      <c r="E1746" s="7" t="s">
        <v>116</v>
      </c>
      <c r="F1746" s="8"/>
      <c r="G1746" s="8"/>
      <c r="H1746" s="8"/>
      <c r="I1746" s="8"/>
      <c r="J1746" s="8"/>
      <c r="K1746" s="8"/>
      <c r="L1746" s="8"/>
      <c r="M1746" s="8"/>
      <c r="N1746" s="7">
        <v>3</v>
      </c>
      <c r="O1746" s="7" t="s">
        <v>85</v>
      </c>
      <c r="P1746" s="7">
        <v>2</v>
      </c>
      <c r="Q1746" s="7" t="s">
        <v>3516</v>
      </c>
      <c r="R1746" s="7">
        <v>3000</v>
      </c>
      <c r="S1746" s="7" t="s">
        <v>94</v>
      </c>
      <c r="T1746" s="7" t="s">
        <v>1406</v>
      </c>
      <c r="AE1746" s="7">
        <v>0</v>
      </c>
      <c r="AF1746" s="7">
        <v>0</v>
      </c>
      <c r="AG1746" s="7">
        <v>1</v>
      </c>
      <c r="AH1746" s="7">
        <v>0</v>
      </c>
      <c r="AI1746" s="7">
        <v>0</v>
      </c>
      <c r="AJ1746" s="7">
        <v>0</v>
      </c>
      <c r="AK1746" s="7">
        <v>0</v>
      </c>
      <c r="AL1746" s="7">
        <v>0</v>
      </c>
      <c r="AM1746" s="7">
        <v>0</v>
      </c>
      <c r="AN1746" s="7" t="s">
        <v>83</v>
      </c>
      <c r="AO1746" s="7">
        <v>2</v>
      </c>
      <c r="AP1746" s="7">
        <v>6000</v>
      </c>
      <c r="AQ1746" s="7">
        <v>3000</v>
      </c>
      <c r="AT1746" s="7" t="s">
        <v>206</v>
      </c>
      <c r="AU1746" s="7">
        <v>2396</v>
      </c>
      <c r="AV1746" s="7">
        <v>0</v>
      </c>
      <c r="AW1746" s="7">
        <v>0</v>
      </c>
      <c r="AX1746" s="7">
        <v>0</v>
      </c>
      <c r="AY1746" s="7">
        <v>0</v>
      </c>
    </row>
    <row r="1747" spans="1:51" ht="13.5" customHeight="1" x14ac:dyDescent="0.25">
      <c r="A1747" s="7" t="s">
        <v>3517</v>
      </c>
      <c r="B1747" s="8"/>
      <c r="C1747" s="8"/>
      <c r="D1747" s="7" t="s">
        <v>120</v>
      </c>
      <c r="E1747" s="7" t="s">
        <v>92</v>
      </c>
      <c r="F1747" s="8"/>
      <c r="G1747" s="8"/>
      <c r="H1747" s="8"/>
      <c r="I1747" s="8"/>
      <c r="J1747" s="8"/>
      <c r="K1747" s="8"/>
      <c r="L1747" s="8"/>
      <c r="M1747" s="8"/>
      <c r="N1747" s="7">
        <v>14</v>
      </c>
      <c r="O1747" s="7" t="s">
        <v>85</v>
      </c>
      <c r="P1747" s="7">
        <v>6000</v>
      </c>
      <c r="Q1747" s="7" t="s">
        <v>3518</v>
      </c>
      <c r="R1747" s="7">
        <v>5000</v>
      </c>
      <c r="S1747" s="7" t="s">
        <v>94</v>
      </c>
      <c r="T1747" s="7" t="s">
        <v>1406</v>
      </c>
      <c r="AE1747" s="7">
        <v>0</v>
      </c>
      <c r="AF1747" s="7">
        <v>0</v>
      </c>
      <c r="AG1747" s="7">
        <v>0</v>
      </c>
      <c r="AH1747" s="7">
        <v>0</v>
      </c>
      <c r="AI1747" s="7">
        <v>0</v>
      </c>
      <c r="AJ1747" s="7">
        <v>0</v>
      </c>
      <c r="AK1747" s="7">
        <v>0</v>
      </c>
      <c r="AL1747" s="7">
        <v>0</v>
      </c>
      <c r="AM1747" s="7">
        <v>1</v>
      </c>
      <c r="AN1747" s="7" t="s">
        <v>120</v>
      </c>
      <c r="AO1747" s="7">
        <v>6000</v>
      </c>
      <c r="AP1747" s="7">
        <v>10000</v>
      </c>
      <c r="AQ1747" s="7">
        <v>5000</v>
      </c>
      <c r="AT1747" s="7" t="s">
        <v>206</v>
      </c>
      <c r="AU1747" s="7">
        <v>2397</v>
      </c>
      <c r="AV1747" s="7">
        <v>0</v>
      </c>
      <c r="AW1747" s="7">
        <v>0</v>
      </c>
      <c r="AX1747" s="7">
        <v>0</v>
      </c>
      <c r="AY1747" s="7">
        <v>0</v>
      </c>
    </row>
    <row r="1748" spans="1:51" ht="13.5" customHeight="1" x14ac:dyDescent="0.25">
      <c r="A1748" s="7" t="s">
        <v>3519</v>
      </c>
      <c r="B1748" s="8"/>
      <c r="C1748" s="8"/>
      <c r="D1748" s="7" t="s">
        <v>120</v>
      </c>
      <c r="E1748" s="7" t="s">
        <v>92</v>
      </c>
      <c r="F1748" s="8"/>
      <c r="G1748" s="8"/>
      <c r="H1748" s="8"/>
      <c r="I1748" s="8"/>
      <c r="J1748" s="8"/>
      <c r="K1748" s="8"/>
      <c r="L1748" s="8"/>
      <c r="M1748" s="8"/>
      <c r="N1748" s="7">
        <v>14</v>
      </c>
      <c r="O1748" s="7" t="s">
        <v>85</v>
      </c>
      <c r="P1748" s="7">
        <v>6000</v>
      </c>
      <c r="Q1748" s="7" t="s">
        <v>3518</v>
      </c>
      <c r="R1748" s="7">
        <v>7400</v>
      </c>
      <c r="S1748" s="7" t="s">
        <v>94</v>
      </c>
      <c r="T1748" s="7" t="s">
        <v>1406</v>
      </c>
      <c r="AE1748" s="7">
        <v>0</v>
      </c>
      <c r="AF1748" s="7">
        <v>0</v>
      </c>
      <c r="AG1748" s="7">
        <v>0</v>
      </c>
      <c r="AH1748" s="7">
        <v>0</v>
      </c>
      <c r="AI1748" s="7">
        <v>0</v>
      </c>
      <c r="AJ1748" s="7">
        <v>0</v>
      </c>
      <c r="AK1748" s="7">
        <v>0</v>
      </c>
      <c r="AL1748" s="7">
        <v>0</v>
      </c>
      <c r="AM1748" s="7">
        <v>1</v>
      </c>
      <c r="AN1748" s="7" t="s">
        <v>120</v>
      </c>
      <c r="AO1748" s="7">
        <v>6000</v>
      </c>
      <c r="AP1748" s="7">
        <v>14800</v>
      </c>
      <c r="AQ1748" s="7">
        <v>7400</v>
      </c>
      <c r="AT1748" s="7" t="s">
        <v>206</v>
      </c>
      <c r="AU1748" s="7">
        <v>2398</v>
      </c>
      <c r="AV1748" s="7">
        <v>0</v>
      </c>
      <c r="AW1748" s="7">
        <v>0</v>
      </c>
      <c r="AX1748" s="7">
        <v>0</v>
      </c>
      <c r="AY1748" s="7">
        <v>0</v>
      </c>
    </row>
    <row r="1749" spans="1:51" ht="13.5" customHeight="1" x14ac:dyDescent="0.25">
      <c r="A1749" s="7" t="s">
        <v>3520</v>
      </c>
      <c r="B1749" s="8"/>
      <c r="C1749" s="8"/>
      <c r="D1749" s="7" t="s">
        <v>83</v>
      </c>
      <c r="E1749" s="7" t="s">
        <v>116</v>
      </c>
      <c r="F1749" s="8"/>
      <c r="G1749" s="8"/>
      <c r="H1749" s="8"/>
      <c r="I1749" s="8"/>
      <c r="J1749" s="8"/>
      <c r="K1749" s="8"/>
      <c r="L1749" s="8"/>
      <c r="M1749" s="8"/>
      <c r="N1749" s="7">
        <v>3</v>
      </c>
      <c r="O1749" s="7" t="s">
        <v>85</v>
      </c>
      <c r="P1749" s="7">
        <v>2</v>
      </c>
      <c r="Q1749" s="7" t="s">
        <v>3521</v>
      </c>
      <c r="R1749" s="7">
        <v>1350</v>
      </c>
      <c r="S1749" s="7" t="s">
        <v>94</v>
      </c>
      <c r="T1749" s="7" t="s">
        <v>1406</v>
      </c>
      <c r="AE1749" s="7">
        <v>0</v>
      </c>
      <c r="AF1749" s="7">
        <v>0</v>
      </c>
      <c r="AG1749" s="7">
        <v>1</v>
      </c>
      <c r="AH1749" s="7">
        <v>0</v>
      </c>
      <c r="AI1749" s="7">
        <v>0</v>
      </c>
      <c r="AJ1749" s="7">
        <v>0</v>
      </c>
      <c r="AK1749" s="7">
        <v>0</v>
      </c>
      <c r="AL1749" s="7">
        <v>0</v>
      </c>
      <c r="AM1749" s="7">
        <v>0</v>
      </c>
      <c r="AN1749" s="7" t="s">
        <v>83</v>
      </c>
      <c r="AO1749" s="7">
        <v>2</v>
      </c>
      <c r="AP1749" s="7">
        <v>2700</v>
      </c>
      <c r="AQ1749" s="7">
        <v>1350</v>
      </c>
      <c r="AT1749" s="7" t="s">
        <v>206</v>
      </c>
      <c r="AU1749" s="7">
        <v>2399</v>
      </c>
      <c r="AV1749" s="7">
        <v>0</v>
      </c>
      <c r="AW1749" s="7">
        <v>0</v>
      </c>
      <c r="AX1749" s="7">
        <v>0</v>
      </c>
      <c r="AY1749" s="7">
        <v>0</v>
      </c>
    </row>
    <row r="1750" spans="1:51" ht="13.5" customHeight="1" x14ac:dyDescent="0.25">
      <c r="A1750" s="7" t="s">
        <v>3522</v>
      </c>
      <c r="B1750" s="8"/>
      <c r="C1750" s="8"/>
      <c r="D1750" s="7" t="s">
        <v>83</v>
      </c>
      <c r="E1750" s="7" t="s">
        <v>99</v>
      </c>
      <c r="F1750" s="8"/>
      <c r="G1750" s="8"/>
      <c r="H1750" s="8"/>
      <c r="I1750" s="8"/>
      <c r="J1750" s="8"/>
      <c r="K1750" s="8"/>
      <c r="L1750" s="8"/>
      <c r="M1750" s="8"/>
      <c r="N1750" s="7">
        <v>3</v>
      </c>
      <c r="O1750" s="7" t="s">
        <v>85</v>
      </c>
      <c r="P1750" s="7" t="s">
        <v>107</v>
      </c>
      <c r="Q1750" s="7" t="s">
        <v>3523</v>
      </c>
      <c r="R1750" s="7">
        <v>2500</v>
      </c>
      <c r="S1750" s="7" t="s">
        <v>94</v>
      </c>
      <c r="T1750" s="7" t="s">
        <v>1406</v>
      </c>
      <c r="AE1750" s="7">
        <v>0</v>
      </c>
      <c r="AF1750" s="7">
        <v>0</v>
      </c>
      <c r="AG1750" s="7">
        <v>0</v>
      </c>
      <c r="AH1750" s="7">
        <v>0</v>
      </c>
      <c r="AI1750" s="7">
        <v>1</v>
      </c>
      <c r="AJ1750" s="7">
        <v>0</v>
      </c>
      <c r="AK1750" s="7">
        <v>0</v>
      </c>
      <c r="AL1750" s="7">
        <v>0</v>
      </c>
      <c r="AM1750" s="7">
        <v>0</v>
      </c>
      <c r="AN1750" s="7" t="s">
        <v>83</v>
      </c>
      <c r="AO1750" s="7">
        <v>0</v>
      </c>
      <c r="AP1750" s="7">
        <v>5000</v>
      </c>
      <c r="AQ1750" s="7">
        <v>2500</v>
      </c>
      <c r="AT1750" s="7" t="s">
        <v>206</v>
      </c>
      <c r="AU1750" s="7">
        <v>2400</v>
      </c>
      <c r="AV1750" s="7">
        <v>0</v>
      </c>
      <c r="AW1750" s="7">
        <v>0</v>
      </c>
      <c r="AX1750" s="7">
        <v>0</v>
      </c>
      <c r="AY1750" s="7">
        <v>0</v>
      </c>
    </row>
    <row r="1751" spans="1:51" ht="13.5" customHeight="1" x14ac:dyDescent="0.25">
      <c r="A1751" s="7" t="s">
        <v>3524</v>
      </c>
      <c r="B1751" s="8"/>
      <c r="C1751" s="8"/>
      <c r="D1751" s="7" t="s">
        <v>91</v>
      </c>
      <c r="E1751" s="7" t="s">
        <v>126</v>
      </c>
      <c r="F1751" s="8"/>
      <c r="G1751" s="8"/>
      <c r="H1751" s="8"/>
      <c r="I1751" s="8"/>
      <c r="J1751" s="8"/>
      <c r="K1751" s="8"/>
      <c r="L1751" s="8"/>
      <c r="M1751" s="8"/>
      <c r="N1751" s="7">
        <v>11</v>
      </c>
      <c r="O1751" s="7" t="s">
        <v>85</v>
      </c>
      <c r="P1751" s="7">
        <v>5</v>
      </c>
      <c r="Q1751" s="7" t="s">
        <v>3191</v>
      </c>
      <c r="R1751" s="7">
        <v>45000</v>
      </c>
      <c r="S1751" s="7" t="s">
        <v>94</v>
      </c>
      <c r="T1751" s="7" t="s">
        <v>1406</v>
      </c>
      <c r="AE1751" s="7">
        <v>0</v>
      </c>
      <c r="AF1751" s="7">
        <v>0</v>
      </c>
      <c r="AG1751" s="7">
        <v>0</v>
      </c>
      <c r="AH1751" s="7">
        <v>1</v>
      </c>
      <c r="AI1751" s="7">
        <v>0</v>
      </c>
      <c r="AJ1751" s="7">
        <v>0</v>
      </c>
      <c r="AK1751" s="7">
        <v>0</v>
      </c>
      <c r="AL1751" s="7">
        <v>0</v>
      </c>
      <c r="AM1751" s="7">
        <v>0</v>
      </c>
      <c r="AN1751" s="7" t="s">
        <v>91</v>
      </c>
      <c r="AO1751" s="7">
        <v>5</v>
      </c>
      <c r="AP1751" s="7">
        <v>90000</v>
      </c>
      <c r="AQ1751" s="7">
        <v>45000</v>
      </c>
      <c r="AT1751" s="7" t="s">
        <v>206</v>
      </c>
      <c r="AU1751" s="7">
        <v>2401</v>
      </c>
      <c r="AV1751" s="7">
        <v>0</v>
      </c>
      <c r="AW1751" s="7">
        <v>0</v>
      </c>
      <c r="AX1751" s="7">
        <v>0</v>
      </c>
      <c r="AY1751" s="7">
        <v>0</v>
      </c>
    </row>
    <row r="1752" spans="1:51" ht="13.5" customHeight="1" x14ac:dyDescent="0.25">
      <c r="A1752" s="7" t="s">
        <v>3525</v>
      </c>
      <c r="B1752" s="8"/>
      <c r="C1752" s="8"/>
      <c r="D1752" s="7" t="s">
        <v>83</v>
      </c>
      <c r="E1752" s="7" t="s">
        <v>157</v>
      </c>
      <c r="F1752" s="8"/>
      <c r="G1752" s="8"/>
      <c r="H1752" s="8"/>
      <c r="I1752" s="8"/>
      <c r="J1752" s="8"/>
      <c r="K1752" s="8"/>
      <c r="L1752" s="8"/>
      <c r="M1752" s="8"/>
      <c r="N1752" s="7">
        <v>5</v>
      </c>
      <c r="O1752" s="7" t="s">
        <v>85</v>
      </c>
      <c r="P1752" s="7" t="s">
        <v>107</v>
      </c>
      <c r="Q1752" s="7" t="s">
        <v>907</v>
      </c>
      <c r="R1752" s="7">
        <v>10000</v>
      </c>
      <c r="S1752" s="7" t="s">
        <v>94</v>
      </c>
      <c r="T1752" s="7" t="s">
        <v>1406</v>
      </c>
      <c r="AE1752" s="7">
        <v>0</v>
      </c>
      <c r="AF1752" s="7">
        <v>0</v>
      </c>
      <c r="AG1752" s="7">
        <v>0</v>
      </c>
      <c r="AH1752" s="7">
        <v>0</v>
      </c>
      <c r="AI1752" s="7">
        <v>0</v>
      </c>
      <c r="AJ1752" s="7">
        <v>0</v>
      </c>
      <c r="AK1752" s="7">
        <v>1</v>
      </c>
      <c r="AL1752" s="7">
        <v>0</v>
      </c>
      <c r="AM1752" s="7">
        <v>0</v>
      </c>
      <c r="AN1752" s="7" t="s">
        <v>83</v>
      </c>
      <c r="AO1752" s="7">
        <v>0</v>
      </c>
      <c r="AP1752" s="7">
        <v>20000</v>
      </c>
      <c r="AQ1752" s="7">
        <v>10000</v>
      </c>
      <c r="AT1752" s="7" t="s">
        <v>206</v>
      </c>
      <c r="AU1752" s="7">
        <v>2402</v>
      </c>
      <c r="AV1752" s="7">
        <v>0</v>
      </c>
      <c r="AW1752" s="7">
        <v>0</v>
      </c>
      <c r="AX1752" s="7">
        <v>0</v>
      </c>
      <c r="AY1752" s="7">
        <v>0</v>
      </c>
    </row>
    <row r="1753" spans="1:51" ht="13.5" customHeight="1" x14ac:dyDescent="0.25">
      <c r="A1753" s="7" t="s">
        <v>3526</v>
      </c>
      <c r="B1753" s="8"/>
      <c r="C1753" s="8"/>
      <c r="D1753" s="7" t="s">
        <v>120</v>
      </c>
      <c r="E1753" s="7" t="s">
        <v>116</v>
      </c>
      <c r="F1753" s="7" t="s">
        <v>92</v>
      </c>
      <c r="G1753" s="8"/>
      <c r="H1753" s="8"/>
      <c r="I1753" s="8"/>
      <c r="J1753" s="8"/>
      <c r="K1753" s="8"/>
      <c r="L1753" s="8"/>
      <c r="M1753" s="8"/>
      <c r="N1753" s="7">
        <v>13</v>
      </c>
      <c r="O1753" s="7" t="s">
        <v>85</v>
      </c>
      <c r="P1753" s="7" t="s">
        <v>107</v>
      </c>
      <c r="Q1753" s="7" t="s">
        <v>3527</v>
      </c>
      <c r="R1753" s="7">
        <v>2000</v>
      </c>
      <c r="S1753" s="7" t="s">
        <v>94</v>
      </c>
      <c r="T1753" s="7" t="s">
        <v>1406</v>
      </c>
      <c r="AE1753" s="7">
        <v>0</v>
      </c>
      <c r="AF1753" s="7">
        <v>0</v>
      </c>
      <c r="AG1753" s="7">
        <v>1</v>
      </c>
      <c r="AH1753" s="7">
        <v>0</v>
      </c>
      <c r="AI1753" s="7">
        <v>0</v>
      </c>
      <c r="AJ1753" s="7">
        <v>0</v>
      </c>
      <c r="AK1753" s="7">
        <v>0</v>
      </c>
      <c r="AL1753" s="7">
        <v>0</v>
      </c>
      <c r="AM1753" s="7">
        <v>1</v>
      </c>
      <c r="AN1753" s="7" t="s">
        <v>120</v>
      </c>
      <c r="AO1753" s="7">
        <v>0</v>
      </c>
      <c r="AP1753" s="7">
        <v>4000</v>
      </c>
      <c r="AQ1753" s="7">
        <v>2000</v>
      </c>
      <c r="AT1753" s="7" t="s">
        <v>206</v>
      </c>
      <c r="AU1753" s="7">
        <v>2403</v>
      </c>
      <c r="AV1753" s="7">
        <v>0</v>
      </c>
      <c r="AW1753" s="7">
        <v>0</v>
      </c>
      <c r="AX1753" s="7">
        <v>0</v>
      </c>
      <c r="AY1753" s="7">
        <v>0</v>
      </c>
    </row>
    <row r="1754" spans="1:51" ht="13.5" customHeight="1" x14ac:dyDescent="0.25">
      <c r="A1754" s="7" t="s">
        <v>3528</v>
      </c>
      <c r="B1754" s="8"/>
      <c r="C1754" s="8"/>
      <c r="D1754" s="7" t="s">
        <v>83</v>
      </c>
      <c r="E1754" s="7" t="s">
        <v>116</v>
      </c>
      <c r="F1754" s="8"/>
      <c r="G1754" s="8"/>
      <c r="H1754" s="8"/>
      <c r="I1754" s="8"/>
      <c r="J1754" s="8"/>
      <c r="K1754" s="8"/>
      <c r="L1754" s="8"/>
      <c r="M1754" s="8"/>
      <c r="N1754" s="7">
        <v>3</v>
      </c>
      <c r="O1754" s="7" t="s">
        <v>85</v>
      </c>
      <c r="P1754" s="7">
        <v>0.5</v>
      </c>
      <c r="Q1754" s="7" t="s">
        <v>3529</v>
      </c>
      <c r="R1754" s="7">
        <v>50</v>
      </c>
      <c r="S1754" s="7" t="s">
        <v>94</v>
      </c>
      <c r="T1754" s="7" t="s">
        <v>1406</v>
      </c>
      <c r="AE1754" s="7">
        <v>0</v>
      </c>
      <c r="AF1754" s="7">
        <v>0</v>
      </c>
      <c r="AG1754" s="7">
        <v>1</v>
      </c>
      <c r="AH1754" s="7">
        <v>0</v>
      </c>
      <c r="AI1754" s="7">
        <v>0</v>
      </c>
      <c r="AJ1754" s="7">
        <v>0</v>
      </c>
      <c r="AK1754" s="7">
        <v>0</v>
      </c>
      <c r="AL1754" s="7">
        <v>0</v>
      </c>
      <c r="AM1754" s="7">
        <v>0</v>
      </c>
      <c r="AN1754" s="7" t="s">
        <v>83</v>
      </c>
      <c r="AO1754" s="7">
        <v>0.5</v>
      </c>
      <c r="AP1754" s="7">
        <v>100</v>
      </c>
      <c r="AQ1754" s="7">
        <v>50</v>
      </c>
      <c r="AT1754" s="7" t="s">
        <v>206</v>
      </c>
      <c r="AU1754" s="7">
        <v>2404</v>
      </c>
      <c r="AV1754" s="7">
        <v>0</v>
      </c>
      <c r="AW1754" s="7">
        <v>0</v>
      </c>
      <c r="AX1754" s="7">
        <v>0</v>
      </c>
      <c r="AY1754" s="7">
        <v>0</v>
      </c>
    </row>
    <row r="1755" spans="1:51" ht="13.5" customHeight="1" x14ac:dyDescent="0.25">
      <c r="A1755" s="7" t="s">
        <v>3530</v>
      </c>
      <c r="B1755" s="8"/>
      <c r="C1755" s="8"/>
      <c r="D1755" s="7" t="s">
        <v>91</v>
      </c>
      <c r="E1755" s="7" t="s">
        <v>116</v>
      </c>
      <c r="F1755" s="8"/>
      <c r="G1755" s="8"/>
      <c r="H1755" s="8"/>
      <c r="I1755" s="8"/>
      <c r="J1755" s="8"/>
      <c r="K1755" s="8"/>
      <c r="L1755" s="8"/>
      <c r="M1755" s="8"/>
      <c r="N1755" s="7">
        <v>11</v>
      </c>
      <c r="O1755" s="7" t="s">
        <v>85</v>
      </c>
      <c r="P1755" s="7">
        <v>1</v>
      </c>
      <c r="Q1755" s="7" t="s">
        <v>3531</v>
      </c>
      <c r="R1755" s="7">
        <v>2500</v>
      </c>
      <c r="S1755" s="7" t="s">
        <v>94</v>
      </c>
      <c r="T1755" s="7" t="s">
        <v>1406</v>
      </c>
      <c r="AE1755" s="7">
        <v>0</v>
      </c>
      <c r="AF1755" s="7">
        <v>0</v>
      </c>
      <c r="AG1755" s="7">
        <v>1</v>
      </c>
      <c r="AH1755" s="7">
        <v>0</v>
      </c>
      <c r="AI1755" s="7">
        <v>0</v>
      </c>
      <c r="AJ1755" s="7">
        <v>0</v>
      </c>
      <c r="AK1755" s="7">
        <v>0</v>
      </c>
      <c r="AL1755" s="7">
        <v>0</v>
      </c>
      <c r="AM1755" s="7">
        <v>0</v>
      </c>
      <c r="AN1755" s="7" t="s">
        <v>91</v>
      </c>
      <c r="AO1755" s="7">
        <v>1</v>
      </c>
      <c r="AP1755" s="7">
        <v>5000</v>
      </c>
      <c r="AQ1755" s="7">
        <v>2500</v>
      </c>
      <c r="AT1755" s="7" t="s">
        <v>206</v>
      </c>
      <c r="AU1755" s="7">
        <v>2405</v>
      </c>
      <c r="AV1755" s="7">
        <v>0</v>
      </c>
      <c r="AW1755" s="7">
        <v>0</v>
      </c>
      <c r="AX1755" s="7">
        <v>0</v>
      </c>
      <c r="AY1755" s="7">
        <v>0</v>
      </c>
    </row>
    <row r="1756" spans="1:51" ht="13.5" customHeight="1" x14ac:dyDescent="0.25">
      <c r="A1756" s="7" t="s">
        <v>3532</v>
      </c>
      <c r="B1756" s="8"/>
      <c r="C1756" s="8"/>
      <c r="D1756" s="7" t="s">
        <v>91</v>
      </c>
      <c r="E1756" s="7" t="s">
        <v>84</v>
      </c>
      <c r="F1756" s="8"/>
      <c r="G1756" s="8"/>
      <c r="H1756" s="8"/>
      <c r="I1756" s="8"/>
      <c r="J1756" s="8"/>
      <c r="K1756" s="8"/>
      <c r="L1756" s="8"/>
      <c r="M1756" s="8"/>
      <c r="N1756" s="7">
        <v>9</v>
      </c>
      <c r="O1756" s="7" t="s">
        <v>85</v>
      </c>
      <c r="P1756" s="7" t="s">
        <v>107</v>
      </c>
      <c r="Q1756" s="7" t="s">
        <v>3533</v>
      </c>
      <c r="R1756" s="7">
        <v>5000</v>
      </c>
      <c r="S1756" s="7" t="s">
        <v>94</v>
      </c>
      <c r="T1756" s="7" t="s">
        <v>1406</v>
      </c>
      <c r="AE1756" s="7">
        <v>0</v>
      </c>
      <c r="AF1756" s="7">
        <v>0</v>
      </c>
      <c r="AG1756" s="7">
        <v>0</v>
      </c>
      <c r="AH1756" s="7">
        <v>0</v>
      </c>
      <c r="AI1756" s="7">
        <v>0</v>
      </c>
      <c r="AJ1756" s="7">
        <v>0</v>
      </c>
      <c r="AK1756" s="7">
        <v>0</v>
      </c>
      <c r="AL1756" s="7">
        <v>1</v>
      </c>
      <c r="AM1756" s="7">
        <v>0</v>
      </c>
      <c r="AN1756" s="7" t="s">
        <v>91</v>
      </c>
      <c r="AO1756" s="7">
        <v>0</v>
      </c>
      <c r="AP1756" s="7">
        <v>10000</v>
      </c>
      <c r="AQ1756" s="7">
        <v>5000</v>
      </c>
      <c r="AT1756" s="7" t="s">
        <v>206</v>
      </c>
      <c r="AU1756" s="7">
        <v>2406</v>
      </c>
      <c r="AV1756" s="7">
        <v>0</v>
      </c>
      <c r="AW1756" s="7">
        <v>0</v>
      </c>
      <c r="AX1756" s="7">
        <v>0</v>
      </c>
      <c r="AY1756" s="7">
        <v>0</v>
      </c>
    </row>
    <row r="1757" spans="1:51" ht="13.5" customHeight="1" x14ac:dyDescent="0.25">
      <c r="A1757" s="7" t="s">
        <v>3534</v>
      </c>
      <c r="B1757" s="8"/>
      <c r="C1757" s="8"/>
      <c r="D1757" s="7" t="s">
        <v>83</v>
      </c>
      <c r="E1757" s="7" t="s">
        <v>126</v>
      </c>
      <c r="F1757" s="8"/>
      <c r="G1757" s="8"/>
      <c r="H1757" s="8"/>
      <c r="I1757" s="8"/>
      <c r="J1757" s="8"/>
      <c r="K1757" s="8"/>
      <c r="L1757" s="8"/>
      <c r="M1757" s="8"/>
      <c r="N1757" s="7">
        <v>5</v>
      </c>
      <c r="O1757" s="7" t="s">
        <v>85</v>
      </c>
      <c r="P1757" s="7" t="s">
        <v>107</v>
      </c>
      <c r="Q1757" s="7" t="s">
        <v>3535</v>
      </c>
      <c r="R1757" s="7">
        <v>2700</v>
      </c>
      <c r="S1757" s="7" t="s">
        <v>94</v>
      </c>
      <c r="T1757" s="7" t="s">
        <v>1406</v>
      </c>
      <c r="AE1757" s="7">
        <v>0</v>
      </c>
      <c r="AF1757" s="7">
        <v>0</v>
      </c>
      <c r="AG1757" s="7">
        <v>0</v>
      </c>
      <c r="AH1757" s="7">
        <v>1</v>
      </c>
      <c r="AI1757" s="7">
        <v>0</v>
      </c>
      <c r="AJ1757" s="7">
        <v>0</v>
      </c>
      <c r="AK1757" s="7">
        <v>0</v>
      </c>
      <c r="AL1757" s="7">
        <v>0</v>
      </c>
      <c r="AM1757" s="7">
        <v>0</v>
      </c>
      <c r="AN1757" s="7" t="s">
        <v>83</v>
      </c>
      <c r="AO1757" s="7">
        <v>0</v>
      </c>
      <c r="AP1757" s="7">
        <v>5400</v>
      </c>
      <c r="AQ1757" s="7">
        <v>2700</v>
      </c>
      <c r="AT1757" s="7" t="s">
        <v>206</v>
      </c>
      <c r="AU1757" s="7">
        <v>2407</v>
      </c>
      <c r="AV1757" s="7">
        <v>0</v>
      </c>
      <c r="AW1757" s="7">
        <v>0</v>
      </c>
      <c r="AX1757" s="7">
        <v>0</v>
      </c>
      <c r="AY1757" s="7">
        <v>0</v>
      </c>
    </row>
    <row r="1758" spans="1:51" ht="13.5" customHeight="1" x14ac:dyDescent="0.25">
      <c r="A1758" s="7" t="s">
        <v>3536</v>
      </c>
      <c r="B1758" s="8"/>
      <c r="C1758" s="8"/>
      <c r="D1758" s="7" t="s">
        <v>91</v>
      </c>
      <c r="E1758" s="7" t="s">
        <v>92</v>
      </c>
      <c r="F1758" s="8"/>
      <c r="G1758" s="8"/>
      <c r="H1758" s="8"/>
      <c r="I1758" s="8"/>
      <c r="J1758" s="8"/>
      <c r="K1758" s="8"/>
      <c r="L1758" s="8"/>
      <c r="M1758" s="8"/>
      <c r="N1758" s="7">
        <v>9</v>
      </c>
      <c r="O1758" s="7" t="s">
        <v>85</v>
      </c>
      <c r="P1758" s="7">
        <v>2</v>
      </c>
      <c r="Q1758" s="7" t="s">
        <v>244</v>
      </c>
      <c r="R1758" s="7">
        <v>125</v>
      </c>
      <c r="S1758" s="7" t="s">
        <v>94</v>
      </c>
      <c r="T1758" s="7" t="s">
        <v>1406</v>
      </c>
      <c r="AE1758" s="7">
        <v>0</v>
      </c>
      <c r="AF1758" s="7">
        <v>0</v>
      </c>
      <c r="AG1758" s="7">
        <v>0</v>
      </c>
      <c r="AH1758" s="7">
        <v>0</v>
      </c>
      <c r="AI1758" s="7">
        <v>0</v>
      </c>
      <c r="AJ1758" s="7">
        <v>0</v>
      </c>
      <c r="AK1758" s="7">
        <v>0</v>
      </c>
      <c r="AL1758" s="7">
        <v>0</v>
      </c>
      <c r="AM1758" s="7">
        <v>1</v>
      </c>
      <c r="AN1758" s="7" t="s">
        <v>91</v>
      </c>
      <c r="AO1758" s="7">
        <v>2</v>
      </c>
      <c r="AP1758" s="7">
        <v>250</v>
      </c>
      <c r="AQ1758" s="7">
        <v>125</v>
      </c>
      <c r="AT1758" s="7" t="s">
        <v>206</v>
      </c>
      <c r="AU1758" s="7">
        <v>2408</v>
      </c>
      <c r="AV1758" s="7">
        <v>0</v>
      </c>
      <c r="AW1758" s="7">
        <v>0</v>
      </c>
      <c r="AX1758" s="7">
        <v>0</v>
      </c>
      <c r="AY1758" s="7">
        <v>0</v>
      </c>
    </row>
    <row r="1759" spans="1:51" ht="13.5" customHeight="1" x14ac:dyDescent="0.25">
      <c r="A1759" s="7" t="s">
        <v>3537</v>
      </c>
      <c r="B1759" s="8"/>
      <c r="C1759" s="8"/>
      <c r="D1759" s="7" t="s">
        <v>83</v>
      </c>
      <c r="E1759" s="7" t="s">
        <v>116</v>
      </c>
      <c r="F1759" s="8"/>
      <c r="G1759" s="8"/>
      <c r="H1759" s="8"/>
      <c r="I1759" s="8"/>
      <c r="J1759" s="8"/>
      <c r="K1759" s="8"/>
      <c r="L1759" s="8"/>
      <c r="M1759" s="8"/>
      <c r="N1759" s="7">
        <v>3</v>
      </c>
      <c r="O1759" s="7" t="s">
        <v>85</v>
      </c>
      <c r="P1759" s="7">
        <v>1</v>
      </c>
      <c r="Q1759" s="7" t="s">
        <v>3538</v>
      </c>
      <c r="R1759" s="7">
        <v>5000</v>
      </c>
      <c r="S1759" s="7" t="s">
        <v>94</v>
      </c>
      <c r="T1759" s="7" t="s">
        <v>1406</v>
      </c>
      <c r="AE1759" s="7">
        <v>0</v>
      </c>
      <c r="AF1759" s="7">
        <v>0</v>
      </c>
      <c r="AG1759" s="7">
        <v>1</v>
      </c>
      <c r="AH1759" s="7">
        <v>0</v>
      </c>
      <c r="AI1759" s="7">
        <v>0</v>
      </c>
      <c r="AJ1759" s="7">
        <v>0</v>
      </c>
      <c r="AK1759" s="7">
        <v>0</v>
      </c>
      <c r="AL1759" s="7">
        <v>0</v>
      </c>
      <c r="AM1759" s="7">
        <v>0</v>
      </c>
      <c r="AN1759" s="7" t="s">
        <v>83</v>
      </c>
      <c r="AO1759" s="7">
        <v>1</v>
      </c>
      <c r="AP1759" s="7">
        <v>10000</v>
      </c>
      <c r="AQ1759" s="7">
        <v>5000</v>
      </c>
      <c r="AT1759" s="7" t="s">
        <v>206</v>
      </c>
      <c r="AU1759" s="7">
        <v>2409</v>
      </c>
      <c r="AV1759" s="7">
        <v>0</v>
      </c>
      <c r="AW1759" s="7">
        <v>0</v>
      </c>
      <c r="AX1759" s="7">
        <v>0</v>
      </c>
      <c r="AY1759" s="7">
        <v>0</v>
      </c>
    </row>
    <row r="1760" spans="1:51" ht="13.5" customHeight="1" x14ac:dyDescent="0.25">
      <c r="A1760" s="7" t="s">
        <v>3539</v>
      </c>
      <c r="B1760" s="8"/>
      <c r="C1760" s="8"/>
      <c r="D1760" s="7" t="s">
        <v>91</v>
      </c>
      <c r="E1760" s="7" t="s">
        <v>92</v>
      </c>
      <c r="F1760" s="8"/>
      <c r="G1760" s="8"/>
      <c r="H1760" s="8"/>
      <c r="I1760" s="8"/>
      <c r="J1760" s="8"/>
      <c r="K1760" s="8"/>
      <c r="L1760" s="8"/>
      <c r="M1760" s="8"/>
      <c r="N1760" s="7">
        <v>11</v>
      </c>
      <c r="O1760" s="7" t="s">
        <v>85</v>
      </c>
      <c r="P1760" s="7" t="s">
        <v>107</v>
      </c>
      <c r="Q1760" s="7" t="s">
        <v>3503</v>
      </c>
      <c r="R1760" s="7">
        <v>2250</v>
      </c>
      <c r="S1760" s="7" t="s">
        <v>94</v>
      </c>
      <c r="T1760" s="7" t="s">
        <v>1406</v>
      </c>
      <c r="AE1760" s="7">
        <v>0</v>
      </c>
      <c r="AF1760" s="7">
        <v>0</v>
      </c>
      <c r="AG1760" s="7">
        <v>0</v>
      </c>
      <c r="AH1760" s="7">
        <v>0</v>
      </c>
      <c r="AI1760" s="7">
        <v>0</v>
      </c>
      <c r="AJ1760" s="7">
        <v>0</v>
      </c>
      <c r="AK1760" s="7">
        <v>0</v>
      </c>
      <c r="AL1760" s="7">
        <v>0</v>
      </c>
      <c r="AM1760" s="7">
        <v>1</v>
      </c>
      <c r="AN1760" s="7" t="s">
        <v>91</v>
      </c>
      <c r="AO1760" s="7">
        <v>0</v>
      </c>
      <c r="AP1760" s="7">
        <v>4500</v>
      </c>
      <c r="AQ1760" s="7">
        <v>2250</v>
      </c>
      <c r="AT1760" s="7" t="s">
        <v>206</v>
      </c>
      <c r="AU1760" s="7">
        <v>2410</v>
      </c>
      <c r="AV1760" s="7">
        <v>0</v>
      </c>
      <c r="AW1760" s="7">
        <v>0</v>
      </c>
      <c r="AX1760" s="7">
        <v>0</v>
      </c>
      <c r="AY1760" s="7">
        <v>0</v>
      </c>
    </row>
    <row r="1761" spans="1:51" ht="13.5" customHeight="1" x14ac:dyDescent="0.25">
      <c r="A1761" s="7" t="s">
        <v>3540</v>
      </c>
      <c r="B1761" s="8"/>
      <c r="C1761" s="8"/>
      <c r="D1761" s="7" t="s">
        <v>91</v>
      </c>
      <c r="E1761" s="7" t="s">
        <v>116</v>
      </c>
      <c r="F1761" s="8"/>
      <c r="G1761" s="8"/>
      <c r="H1761" s="8"/>
      <c r="I1761" s="8"/>
      <c r="J1761" s="8"/>
      <c r="K1761" s="8"/>
      <c r="L1761" s="8"/>
      <c r="M1761" s="8"/>
      <c r="N1761" s="7">
        <v>10</v>
      </c>
      <c r="O1761" s="7" t="s">
        <v>85</v>
      </c>
      <c r="P1761" s="7">
        <v>1</v>
      </c>
      <c r="Q1761" s="7" t="s">
        <v>2422</v>
      </c>
      <c r="R1761" s="7">
        <v>7000</v>
      </c>
      <c r="S1761" s="7" t="s">
        <v>94</v>
      </c>
      <c r="T1761" s="7" t="s">
        <v>1406</v>
      </c>
      <c r="AE1761" s="7">
        <v>0</v>
      </c>
      <c r="AF1761" s="7">
        <v>0</v>
      </c>
      <c r="AG1761" s="7">
        <v>1</v>
      </c>
      <c r="AH1761" s="7">
        <v>0</v>
      </c>
      <c r="AI1761" s="7">
        <v>0</v>
      </c>
      <c r="AJ1761" s="7">
        <v>0</v>
      </c>
      <c r="AK1761" s="7">
        <v>0</v>
      </c>
      <c r="AL1761" s="7">
        <v>0</v>
      </c>
      <c r="AM1761" s="7">
        <v>0</v>
      </c>
      <c r="AN1761" s="7" t="s">
        <v>91</v>
      </c>
      <c r="AO1761" s="7">
        <v>1</v>
      </c>
      <c r="AP1761" s="7">
        <v>14000</v>
      </c>
      <c r="AQ1761" s="7">
        <v>7000</v>
      </c>
      <c r="AT1761" s="7" t="s">
        <v>206</v>
      </c>
      <c r="AU1761" s="7">
        <v>2411</v>
      </c>
      <c r="AV1761" s="7">
        <v>0</v>
      </c>
      <c r="AW1761" s="7">
        <v>0</v>
      </c>
      <c r="AX1761" s="7">
        <v>0</v>
      </c>
      <c r="AY1761" s="7">
        <v>0</v>
      </c>
    </row>
    <row r="1762" spans="1:51" ht="13.5" customHeight="1" x14ac:dyDescent="0.25">
      <c r="A1762" s="7" t="s">
        <v>3541</v>
      </c>
      <c r="B1762" s="8"/>
      <c r="C1762" s="8"/>
      <c r="D1762" s="7" t="s">
        <v>83</v>
      </c>
      <c r="E1762" s="7" t="s">
        <v>92</v>
      </c>
      <c r="F1762" s="8"/>
      <c r="G1762" s="8"/>
      <c r="H1762" s="8"/>
      <c r="I1762" s="8"/>
      <c r="J1762" s="8"/>
      <c r="K1762" s="8"/>
      <c r="L1762" s="8"/>
      <c r="M1762" s="8"/>
      <c r="N1762" s="7">
        <v>4</v>
      </c>
      <c r="O1762" s="7" t="s">
        <v>85</v>
      </c>
      <c r="P1762" s="7" t="s">
        <v>107</v>
      </c>
      <c r="Q1762" s="7" t="s">
        <v>3542</v>
      </c>
      <c r="R1762" s="7">
        <v>1100</v>
      </c>
      <c r="S1762" s="7" t="s">
        <v>94</v>
      </c>
      <c r="T1762" s="7" t="s">
        <v>1406</v>
      </c>
      <c r="AE1762" s="7">
        <v>0</v>
      </c>
      <c r="AF1762" s="7">
        <v>0</v>
      </c>
      <c r="AG1762" s="7">
        <v>0</v>
      </c>
      <c r="AH1762" s="7">
        <v>0</v>
      </c>
      <c r="AI1762" s="7">
        <v>0</v>
      </c>
      <c r="AJ1762" s="7">
        <v>0</v>
      </c>
      <c r="AK1762" s="7">
        <v>0</v>
      </c>
      <c r="AL1762" s="7">
        <v>0</v>
      </c>
      <c r="AM1762" s="7">
        <v>1</v>
      </c>
      <c r="AN1762" s="7" t="s">
        <v>83</v>
      </c>
      <c r="AO1762" s="7">
        <v>0</v>
      </c>
      <c r="AP1762" s="7">
        <v>2200</v>
      </c>
      <c r="AQ1762" s="7">
        <v>1100</v>
      </c>
      <c r="AT1762" s="7" t="s">
        <v>206</v>
      </c>
      <c r="AU1762" s="7">
        <v>2412</v>
      </c>
      <c r="AV1762" s="7">
        <v>0</v>
      </c>
      <c r="AW1762" s="7">
        <v>0</v>
      </c>
      <c r="AX1762" s="7">
        <v>0</v>
      </c>
      <c r="AY1762" s="7">
        <v>0</v>
      </c>
    </row>
    <row r="1763" spans="1:51" ht="13.5" customHeight="1" x14ac:dyDescent="0.25">
      <c r="A1763" s="7" t="s">
        <v>3543</v>
      </c>
      <c r="B1763" s="8"/>
      <c r="C1763" s="8"/>
      <c r="D1763" s="7" t="s">
        <v>83</v>
      </c>
      <c r="E1763" s="7" t="s">
        <v>92</v>
      </c>
      <c r="F1763" s="8"/>
      <c r="G1763" s="8"/>
      <c r="H1763" s="8"/>
      <c r="I1763" s="8"/>
      <c r="J1763" s="8"/>
      <c r="K1763" s="8"/>
      <c r="L1763" s="8"/>
      <c r="M1763" s="8"/>
      <c r="N1763" s="7">
        <v>4</v>
      </c>
      <c r="O1763" s="7" t="s">
        <v>85</v>
      </c>
      <c r="P1763" s="7" t="s">
        <v>107</v>
      </c>
      <c r="Q1763" s="7" t="s">
        <v>3542</v>
      </c>
      <c r="R1763" s="7">
        <v>1500</v>
      </c>
      <c r="S1763" s="7" t="s">
        <v>94</v>
      </c>
      <c r="T1763" s="7" t="s">
        <v>1406</v>
      </c>
      <c r="AE1763" s="7">
        <v>0</v>
      </c>
      <c r="AF1763" s="7">
        <v>0</v>
      </c>
      <c r="AG1763" s="7">
        <v>0</v>
      </c>
      <c r="AH1763" s="7">
        <v>0</v>
      </c>
      <c r="AI1763" s="7">
        <v>0</v>
      </c>
      <c r="AJ1763" s="7">
        <v>0</v>
      </c>
      <c r="AK1763" s="7">
        <v>0</v>
      </c>
      <c r="AL1763" s="7">
        <v>0</v>
      </c>
      <c r="AM1763" s="7">
        <v>1</v>
      </c>
      <c r="AN1763" s="7" t="s">
        <v>83</v>
      </c>
      <c r="AO1763" s="7">
        <v>0</v>
      </c>
      <c r="AP1763" s="7">
        <v>3000</v>
      </c>
      <c r="AQ1763" s="7">
        <v>1500</v>
      </c>
      <c r="AT1763" s="7" t="s">
        <v>206</v>
      </c>
      <c r="AU1763" s="7">
        <v>2413</v>
      </c>
      <c r="AV1763" s="7">
        <v>0</v>
      </c>
      <c r="AW1763" s="7">
        <v>0</v>
      </c>
      <c r="AX1763" s="7">
        <v>0</v>
      </c>
      <c r="AY1763" s="7">
        <v>0</v>
      </c>
    </row>
    <row r="1764" spans="1:51" ht="13.5" customHeight="1" x14ac:dyDescent="0.25">
      <c r="A1764" s="7" t="s">
        <v>3544</v>
      </c>
      <c r="B1764" s="8"/>
      <c r="C1764" s="8"/>
      <c r="D1764" s="7" t="s">
        <v>83</v>
      </c>
      <c r="E1764" s="7" t="s">
        <v>92</v>
      </c>
      <c r="F1764" s="8"/>
      <c r="G1764" s="8"/>
      <c r="H1764" s="8"/>
      <c r="I1764" s="8"/>
      <c r="J1764" s="8"/>
      <c r="K1764" s="8"/>
      <c r="L1764" s="8"/>
      <c r="M1764" s="8"/>
      <c r="N1764" s="7">
        <v>4</v>
      </c>
      <c r="O1764" s="7" t="s">
        <v>85</v>
      </c>
      <c r="P1764" s="7" t="s">
        <v>107</v>
      </c>
      <c r="Q1764" s="7" t="s">
        <v>3542</v>
      </c>
      <c r="R1764" s="7">
        <v>1900</v>
      </c>
      <c r="S1764" s="7" t="s">
        <v>94</v>
      </c>
      <c r="T1764" s="7" t="s">
        <v>1406</v>
      </c>
      <c r="AE1764" s="7">
        <v>0</v>
      </c>
      <c r="AF1764" s="7">
        <v>0</v>
      </c>
      <c r="AG1764" s="7">
        <v>0</v>
      </c>
      <c r="AH1764" s="7">
        <v>0</v>
      </c>
      <c r="AI1764" s="7">
        <v>0</v>
      </c>
      <c r="AJ1764" s="7">
        <v>0</v>
      </c>
      <c r="AK1764" s="7">
        <v>0</v>
      </c>
      <c r="AL1764" s="7">
        <v>0</v>
      </c>
      <c r="AM1764" s="7">
        <v>1</v>
      </c>
      <c r="AN1764" s="7" t="s">
        <v>83</v>
      </c>
      <c r="AO1764" s="7">
        <v>0</v>
      </c>
      <c r="AP1764" s="7">
        <v>3800</v>
      </c>
      <c r="AQ1764" s="7">
        <v>1900</v>
      </c>
      <c r="AT1764" s="7" t="s">
        <v>206</v>
      </c>
      <c r="AU1764" s="7">
        <v>2414</v>
      </c>
      <c r="AV1764" s="7">
        <v>0</v>
      </c>
      <c r="AW1764" s="7">
        <v>0</v>
      </c>
      <c r="AX1764" s="7">
        <v>0</v>
      </c>
      <c r="AY1764" s="7">
        <v>0</v>
      </c>
    </row>
    <row r="1765" spans="1:51" ht="13.5" customHeight="1" x14ac:dyDescent="0.25">
      <c r="A1765" s="7" t="s">
        <v>3545</v>
      </c>
      <c r="B1765" s="8"/>
      <c r="C1765" s="8"/>
      <c r="D1765" s="7" t="s">
        <v>83</v>
      </c>
      <c r="E1765" s="7" t="s">
        <v>84</v>
      </c>
      <c r="F1765" s="8"/>
      <c r="G1765" s="8"/>
      <c r="H1765" s="8"/>
      <c r="I1765" s="8"/>
      <c r="J1765" s="8"/>
      <c r="K1765" s="8"/>
      <c r="L1765" s="8"/>
      <c r="M1765" s="8"/>
      <c r="N1765" s="7">
        <v>1</v>
      </c>
      <c r="O1765" s="7" t="s">
        <v>85</v>
      </c>
      <c r="P1765" s="7" t="s">
        <v>107</v>
      </c>
      <c r="Q1765" s="7" t="s">
        <v>2749</v>
      </c>
      <c r="R1765" s="7">
        <v>50</v>
      </c>
      <c r="S1765" s="7" t="s">
        <v>94</v>
      </c>
      <c r="T1765" s="7" t="s">
        <v>1406</v>
      </c>
      <c r="AE1765" s="7">
        <v>0</v>
      </c>
      <c r="AF1765" s="7">
        <v>0</v>
      </c>
      <c r="AG1765" s="7">
        <v>0</v>
      </c>
      <c r="AH1765" s="7">
        <v>0</v>
      </c>
      <c r="AI1765" s="7">
        <v>0</v>
      </c>
      <c r="AJ1765" s="7">
        <v>0</v>
      </c>
      <c r="AK1765" s="7">
        <v>0</v>
      </c>
      <c r="AL1765" s="7">
        <v>1</v>
      </c>
      <c r="AM1765" s="7">
        <v>0</v>
      </c>
      <c r="AN1765" s="7" t="s">
        <v>83</v>
      </c>
      <c r="AO1765" s="7">
        <v>0</v>
      </c>
      <c r="AP1765" s="7">
        <v>100</v>
      </c>
      <c r="AQ1765" s="7">
        <v>50</v>
      </c>
      <c r="AT1765" s="7" t="s">
        <v>206</v>
      </c>
      <c r="AU1765" s="7">
        <v>2415</v>
      </c>
      <c r="AV1765" s="7">
        <v>0</v>
      </c>
      <c r="AW1765" s="7">
        <v>0</v>
      </c>
      <c r="AX1765" s="7">
        <v>0</v>
      </c>
      <c r="AY1765" s="7">
        <v>0</v>
      </c>
    </row>
    <row r="1766" spans="1:51" ht="13.5" customHeight="1" x14ac:dyDescent="0.25">
      <c r="A1766" s="7" t="s">
        <v>3546</v>
      </c>
      <c r="B1766" s="8"/>
      <c r="C1766" s="8"/>
      <c r="D1766" s="7" t="s">
        <v>91</v>
      </c>
      <c r="E1766" s="7" t="s">
        <v>126</v>
      </c>
      <c r="F1766" s="8"/>
      <c r="G1766" s="8"/>
      <c r="H1766" s="8"/>
      <c r="I1766" s="8"/>
      <c r="J1766" s="8"/>
      <c r="K1766" s="8"/>
      <c r="L1766" s="8"/>
      <c r="M1766" s="8"/>
      <c r="N1766" s="7">
        <v>9</v>
      </c>
      <c r="O1766" s="7" t="s">
        <v>85</v>
      </c>
      <c r="P1766" s="7">
        <v>4</v>
      </c>
      <c r="Q1766" s="7" t="s">
        <v>3547</v>
      </c>
      <c r="R1766" s="7">
        <v>500</v>
      </c>
      <c r="S1766" s="7" t="s">
        <v>94</v>
      </c>
      <c r="T1766" s="7" t="s">
        <v>1406</v>
      </c>
      <c r="AE1766" s="7">
        <v>0</v>
      </c>
      <c r="AF1766" s="7">
        <v>0</v>
      </c>
      <c r="AG1766" s="7">
        <v>0</v>
      </c>
      <c r="AH1766" s="7">
        <v>1</v>
      </c>
      <c r="AI1766" s="7">
        <v>0</v>
      </c>
      <c r="AJ1766" s="7">
        <v>0</v>
      </c>
      <c r="AK1766" s="7">
        <v>0</v>
      </c>
      <c r="AL1766" s="7">
        <v>0</v>
      </c>
      <c r="AM1766" s="7">
        <v>0</v>
      </c>
      <c r="AN1766" s="7" t="s">
        <v>91</v>
      </c>
      <c r="AO1766" s="7">
        <v>4</v>
      </c>
      <c r="AP1766" s="7">
        <v>1000</v>
      </c>
      <c r="AQ1766" s="7">
        <v>500</v>
      </c>
      <c r="AT1766" s="7" t="s">
        <v>206</v>
      </c>
      <c r="AU1766" s="7">
        <v>2416</v>
      </c>
      <c r="AV1766" s="7">
        <v>0</v>
      </c>
      <c r="AW1766" s="7">
        <v>0</v>
      </c>
      <c r="AX1766" s="7">
        <v>0</v>
      </c>
      <c r="AY1766" s="7">
        <v>0</v>
      </c>
    </row>
    <row r="1767" spans="1:51" ht="13.5" customHeight="1" x14ac:dyDescent="0.25">
      <c r="A1767" s="7" t="s">
        <v>3548</v>
      </c>
      <c r="B1767" s="8"/>
      <c r="C1767" s="8"/>
      <c r="D1767" s="7" t="s">
        <v>91</v>
      </c>
      <c r="E1767" s="7" t="s">
        <v>92</v>
      </c>
      <c r="F1767" s="8"/>
      <c r="G1767" s="8"/>
      <c r="H1767" s="8"/>
      <c r="I1767" s="8"/>
      <c r="J1767" s="8"/>
      <c r="K1767" s="8"/>
      <c r="L1767" s="8"/>
      <c r="M1767" s="8"/>
      <c r="N1767" s="7">
        <v>9</v>
      </c>
      <c r="O1767" s="7" t="s">
        <v>85</v>
      </c>
      <c r="P1767" s="7">
        <v>1</v>
      </c>
      <c r="Q1767" s="7" t="s">
        <v>2450</v>
      </c>
      <c r="R1767" s="7">
        <v>6250</v>
      </c>
      <c r="S1767" s="7" t="s">
        <v>94</v>
      </c>
      <c r="T1767" s="7" t="s">
        <v>1406</v>
      </c>
      <c r="AE1767" s="7">
        <v>0</v>
      </c>
      <c r="AF1767" s="7">
        <v>0</v>
      </c>
      <c r="AG1767" s="7">
        <v>0</v>
      </c>
      <c r="AH1767" s="7">
        <v>0</v>
      </c>
      <c r="AI1767" s="7">
        <v>0</v>
      </c>
      <c r="AJ1767" s="7">
        <v>0</v>
      </c>
      <c r="AK1767" s="7">
        <v>0</v>
      </c>
      <c r="AL1767" s="7">
        <v>0</v>
      </c>
      <c r="AM1767" s="7">
        <v>1</v>
      </c>
      <c r="AN1767" s="7" t="s">
        <v>91</v>
      </c>
      <c r="AO1767" s="7">
        <v>1</v>
      </c>
      <c r="AP1767" s="7">
        <v>12500</v>
      </c>
      <c r="AQ1767" s="7">
        <v>6250</v>
      </c>
      <c r="AT1767" s="7" t="s">
        <v>206</v>
      </c>
      <c r="AU1767" s="7">
        <v>2417</v>
      </c>
      <c r="AV1767" s="7">
        <v>0</v>
      </c>
      <c r="AW1767" s="7">
        <v>0</v>
      </c>
      <c r="AX1767" s="7">
        <v>0</v>
      </c>
      <c r="AY1767" s="7">
        <v>0</v>
      </c>
    </row>
    <row r="1768" spans="1:51" ht="13.5" customHeight="1" x14ac:dyDescent="0.25">
      <c r="A1768" s="7" t="s">
        <v>3549</v>
      </c>
      <c r="B1768" s="8"/>
      <c r="C1768" s="8"/>
      <c r="D1768" s="7" t="s">
        <v>120</v>
      </c>
      <c r="E1768" s="7" t="s">
        <v>126</v>
      </c>
      <c r="F1768" s="8"/>
      <c r="G1768" s="8"/>
      <c r="H1768" s="8"/>
      <c r="I1768" s="8"/>
      <c r="J1768" s="8"/>
      <c r="K1768" s="8"/>
      <c r="L1768" s="8"/>
      <c r="M1768" s="8"/>
      <c r="N1768" s="7">
        <v>17</v>
      </c>
      <c r="O1768" s="7" t="s">
        <v>85</v>
      </c>
      <c r="P1768" s="7" t="s">
        <v>107</v>
      </c>
      <c r="Q1768" s="7" t="s">
        <v>517</v>
      </c>
      <c r="R1768" s="7">
        <v>41000</v>
      </c>
      <c r="S1768" s="7" t="s">
        <v>94</v>
      </c>
      <c r="T1768" s="7" t="s">
        <v>1406</v>
      </c>
      <c r="AE1768" s="7">
        <v>0</v>
      </c>
      <c r="AF1768" s="7">
        <v>0</v>
      </c>
      <c r="AG1768" s="7">
        <v>0</v>
      </c>
      <c r="AH1768" s="7">
        <v>1</v>
      </c>
      <c r="AI1768" s="7">
        <v>0</v>
      </c>
      <c r="AJ1768" s="7">
        <v>0</v>
      </c>
      <c r="AK1768" s="7">
        <v>0</v>
      </c>
      <c r="AL1768" s="7">
        <v>0</v>
      </c>
      <c r="AM1768" s="7">
        <v>0</v>
      </c>
      <c r="AN1768" s="7" t="s">
        <v>120</v>
      </c>
      <c r="AO1768" s="7">
        <v>0</v>
      </c>
      <c r="AP1768" s="7">
        <v>82000</v>
      </c>
      <c r="AQ1768" s="7">
        <v>41000</v>
      </c>
      <c r="AT1768" s="7" t="s">
        <v>206</v>
      </c>
      <c r="AU1768" s="7">
        <v>2418</v>
      </c>
      <c r="AV1768" s="7">
        <v>0</v>
      </c>
      <c r="AW1768" s="7">
        <v>0</v>
      </c>
      <c r="AX1768" s="7">
        <v>0</v>
      </c>
      <c r="AY1768" s="7">
        <v>0</v>
      </c>
    </row>
    <row r="1769" spans="1:51" ht="13.5" customHeight="1" x14ac:dyDescent="0.25">
      <c r="A1769" s="7" t="s">
        <v>3550</v>
      </c>
      <c r="B1769" s="8"/>
      <c r="C1769" s="8"/>
      <c r="D1769" s="7" t="s">
        <v>91</v>
      </c>
      <c r="E1769" s="7" t="s">
        <v>92</v>
      </c>
      <c r="F1769" s="8"/>
      <c r="G1769" s="8"/>
      <c r="H1769" s="8"/>
      <c r="I1769" s="8"/>
      <c r="J1769" s="8"/>
      <c r="K1769" s="8"/>
      <c r="L1769" s="8"/>
      <c r="M1769" s="8"/>
      <c r="N1769" s="7">
        <v>9</v>
      </c>
      <c r="O1769" s="7" t="s">
        <v>85</v>
      </c>
      <c r="P1769" s="7" t="s">
        <v>107</v>
      </c>
      <c r="Q1769" s="7" t="s">
        <v>3551</v>
      </c>
      <c r="R1769" s="7">
        <v>4000</v>
      </c>
      <c r="S1769" s="7" t="s">
        <v>94</v>
      </c>
      <c r="T1769" s="7" t="s">
        <v>1406</v>
      </c>
      <c r="AE1769" s="7">
        <v>0</v>
      </c>
      <c r="AF1769" s="7">
        <v>0</v>
      </c>
      <c r="AG1769" s="7">
        <v>0</v>
      </c>
      <c r="AH1769" s="7">
        <v>0</v>
      </c>
      <c r="AI1769" s="7">
        <v>0</v>
      </c>
      <c r="AJ1769" s="7">
        <v>0</v>
      </c>
      <c r="AK1769" s="7">
        <v>0</v>
      </c>
      <c r="AL1769" s="7">
        <v>0</v>
      </c>
      <c r="AM1769" s="7">
        <v>1</v>
      </c>
      <c r="AN1769" s="7" t="s">
        <v>91</v>
      </c>
      <c r="AO1769" s="7">
        <v>0</v>
      </c>
      <c r="AP1769" s="7">
        <v>8000</v>
      </c>
      <c r="AQ1769" s="7">
        <v>4000</v>
      </c>
      <c r="AT1769" s="7" t="s">
        <v>206</v>
      </c>
      <c r="AU1769" s="7">
        <v>2419</v>
      </c>
      <c r="AV1769" s="7">
        <v>0</v>
      </c>
      <c r="AW1769" s="7">
        <v>0</v>
      </c>
      <c r="AX1769" s="7">
        <v>0</v>
      </c>
      <c r="AY1769" s="7">
        <v>0</v>
      </c>
    </row>
    <row r="1770" spans="1:51" ht="13.5" customHeight="1" x14ac:dyDescent="0.25">
      <c r="A1770" s="7" t="s">
        <v>3552</v>
      </c>
      <c r="B1770" s="8"/>
      <c r="C1770" s="8"/>
      <c r="D1770" s="7" t="s">
        <v>83</v>
      </c>
      <c r="E1770" s="7" t="s">
        <v>157</v>
      </c>
      <c r="F1770" s="8"/>
      <c r="G1770" s="8"/>
      <c r="H1770" s="8"/>
      <c r="I1770" s="8"/>
      <c r="J1770" s="8"/>
      <c r="K1770" s="8"/>
      <c r="L1770" s="8"/>
      <c r="M1770" s="8"/>
      <c r="N1770" s="7">
        <v>5</v>
      </c>
      <c r="O1770" s="7" t="s">
        <v>85</v>
      </c>
      <c r="P1770" s="7" t="s">
        <v>107</v>
      </c>
      <c r="Q1770" s="7" t="s">
        <v>1252</v>
      </c>
      <c r="R1770" s="7">
        <v>2750</v>
      </c>
      <c r="S1770" s="7" t="s">
        <v>94</v>
      </c>
      <c r="T1770" s="7" t="s">
        <v>1406</v>
      </c>
      <c r="AE1770" s="7">
        <v>0</v>
      </c>
      <c r="AF1770" s="7">
        <v>0</v>
      </c>
      <c r="AG1770" s="7">
        <v>0</v>
      </c>
      <c r="AH1770" s="7">
        <v>0</v>
      </c>
      <c r="AI1770" s="7">
        <v>0</v>
      </c>
      <c r="AJ1770" s="7">
        <v>0</v>
      </c>
      <c r="AK1770" s="7">
        <v>1</v>
      </c>
      <c r="AL1770" s="7">
        <v>0</v>
      </c>
      <c r="AM1770" s="7">
        <v>0</v>
      </c>
      <c r="AN1770" s="7" t="s">
        <v>83</v>
      </c>
      <c r="AO1770" s="7">
        <v>0</v>
      </c>
      <c r="AP1770" s="7">
        <v>5500</v>
      </c>
      <c r="AQ1770" s="7">
        <v>2750</v>
      </c>
      <c r="AT1770" s="7" t="s">
        <v>206</v>
      </c>
      <c r="AU1770" s="7">
        <v>2420</v>
      </c>
      <c r="AV1770" s="7">
        <v>0</v>
      </c>
      <c r="AW1770" s="7">
        <v>0</v>
      </c>
      <c r="AX1770" s="7">
        <v>0</v>
      </c>
      <c r="AY1770" s="7">
        <v>0</v>
      </c>
    </row>
    <row r="1771" spans="1:51" ht="13.5" customHeight="1" x14ac:dyDescent="0.25">
      <c r="A1771" s="7" t="s">
        <v>3553</v>
      </c>
      <c r="B1771" s="8"/>
      <c r="C1771" s="8"/>
      <c r="D1771" s="7" t="s">
        <v>83</v>
      </c>
      <c r="E1771" s="7" t="s">
        <v>92</v>
      </c>
      <c r="F1771" s="8"/>
      <c r="G1771" s="8"/>
      <c r="H1771" s="8"/>
      <c r="I1771" s="8"/>
      <c r="J1771" s="8"/>
      <c r="K1771" s="8"/>
      <c r="L1771" s="8"/>
      <c r="M1771" s="8"/>
      <c r="N1771" s="7">
        <v>3</v>
      </c>
      <c r="O1771" s="7" t="s">
        <v>85</v>
      </c>
      <c r="P1771" s="7" t="s">
        <v>107</v>
      </c>
      <c r="Q1771" s="7" t="s">
        <v>3554</v>
      </c>
      <c r="R1771" s="7">
        <v>2200</v>
      </c>
      <c r="S1771" s="7" t="s">
        <v>94</v>
      </c>
      <c r="T1771" s="7" t="s">
        <v>1406</v>
      </c>
      <c r="AE1771" s="7">
        <v>0</v>
      </c>
      <c r="AF1771" s="7">
        <v>0</v>
      </c>
      <c r="AG1771" s="7">
        <v>0</v>
      </c>
      <c r="AH1771" s="7">
        <v>0</v>
      </c>
      <c r="AI1771" s="7">
        <v>0</v>
      </c>
      <c r="AJ1771" s="7">
        <v>0</v>
      </c>
      <c r="AK1771" s="7">
        <v>0</v>
      </c>
      <c r="AL1771" s="7">
        <v>0</v>
      </c>
      <c r="AM1771" s="7">
        <v>1</v>
      </c>
      <c r="AN1771" s="7" t="s">
        <v>83</v>
      </c>
      <c r="AO1771" s="7">
        <v>0</v>
      </c>
      <c r="AP1771" s="7">
        <v>4400</v>
      </c>
      <c r="AQ1771" s="7">
        <v>2200</v>
      </c>
      <c r="AT1771" s="7" t="s">
        <v>206</v>
      </c>
      <c r="AU1771" s="7">
        <v>2421</v>
      </c>
      <c r="AV1771" s="7">
        <v>0</v>
      </c>
      <c r="AW1771" s="7">
        <v>0</v>
      </c>
      <c r="AX1771" s="7">
        <v>0</v>
      </c>
      <c r="AY1771" s="7">
        <v>0</v>
      </c>
    </row>
    <row r="1772" spans="1:51" ht="13.5" customHeight="1" x14ac:dyDescent="0.25">
      <c r="A1772" s="7" t="s">
        <v>3555</v>
      </c>
      <c r="B1772" s="8"/>
      <c r="C1772" s="8"/>
      <c r="D1772" s="7" t="s">
        <v>91</v>
      </c>
      <c r="E1772" s="7" t="s">
        <v>157</v>
      </c>
      <c r="F1772" s="8"/>
      <c r="G1772" s="8"/>
      <c r="H1772" s="8"/>
      <c r="I1772" s="8"/>
      <c r="J1772" s="8"/>
      <c r="K1772" s="8"/>
      <c r="L1772" s="8"/>
      <c r="M1772" s="8"/>
      <c r="N1772" s="7">
        <v>7</v>
      </c>
      <c r="O1772" s="7" t="s">
        <v>85</v>
      </c>
      <c r="P1772" s="7">
        <v>1</v>
      </c>
      <c r="Q1772" s="7" t="s">
        <v>3556</v>
      </c>
      <c r="R1772" s="7">
        <v>750</v>
      </c>
      <c r="S1772" s="7" t="s">
        <v>94</v>
      </c>
      <c r="T1772" s="7" t="s">
        <v>1406</v>
      </c>
      <c r="AE1772" s="7">
        <v>0</v>
      </c>
      <c r="AF1772" s="7">
        <v>0</v>
      </c>
      <c r="AG1772" s="7">
        <v>0</v>
      </c>
      <c r="AH1772" s="7">
        <v>0</v>
      </c>
      <c r="AI1772" s="7">
        <v>0</v>
      </c>
      <c r="AJ1772" s="7">
        <v>0</v>
      </c>
      <c r="AK1772" s="7">
        <v>1</v>
      </c>
      <c r="AL1772" s="7">
        <v>0</v>
      </c>
      <c r="AM1772" s="7">
        <v>0</v>
      </c>
      <c r="AN1772" s="7" t="s">
        <v>91</v>
      </c>
      <c r="AO1772" s="7">
        <v>1</v>
      </c>
      <c r="AP1772" s="7">
        <v>1500</v>
      </c>
      <c r="AQ1772" s="7">
        <v>750</v>
      </c>
      <c r="AT1772" s="7" t="s">
        <v>206</v>
      </c>
      <c r="AU1772" s="7">
        <v>2422</v>
      </c>
      <c r="AV1772" s="7">
        <v>0</v>
      </c>
      <c r="AW1772" s="7">
        <v>0</v>
      </c>
      <c r="AX1772" s="7">
        <v>0</v>
      </c>
      <c r="AY1772" s="7">
        <v>0</v>
      </c>
    </row>
    <row r="1773" spans="1:51" ht="13.5" customHeight="1" x14ac:dyDescent="0.25">
      <c r="A1773" s="7" t="s">
        <v>671</v>
      </c>
      <c r="C1773" s="7" t="s">
        <v>3557</v>
      </c>
      <c r="D1773" s="10" t="s">
        <v>120</v>
      </c>
      <c r="E1773" s="10" t="s">
        <v>486</v>
      </c>
      <c r="F1773" s="11"/>
      <c r="G1773" s="11"/>
      <c r="H1773" s="11"/>
      <c r="I1773" s="11"/>
      <c r="J1773" s="11"/>
      <c r="K1773" s="11"/>
      <c r="L1773" s="11"/>
      <c r="M1773" s="8"/>
      <c r="N1773" s="7">
        <v>20</v>
      </c>
      <c r="O1773" s="7" t="s">
        <v>85</v>
      </c>
      <c r="P1773" s="7">
        <v>2</v>
      </c>
      <c r="S1773" s="7" t="s">
        <v>237</v>
      </c>
      <c r="T1773" s="7" t="s">
        <v>1406</v>
      </c>
      <c r="AD1773" s="7" t="s">
        <v>673</v>
      </c>
      <c r="AE1773" s="7">
        <v>1</v>
      </c>
      <c r="AF1773" s="7">
        <v>0</v>
      </c>
      <c r="AG1773" s="7">
        <v>0</v>
      </c>
      <c r="AH1773" s="7">
        <v>0</v>
      </c>
      <c r="AI1773" s="7">
        <v>0</v>
      </c>
      <c r="AJ1773" s="7">
        <v>0</v>
      </c>
      <c r="AK1773" s="7">
        <v>0</v>
      </c>
      <c r="AL1773" s="7">
        <v>0</v>
      </c>
      <c r="AM1773" s="7">
        <v>0</v>
      </c>
      <c r="AN1773" s="7" t="s">
        <v>120</v>
      </c>
      <c r="AO1773" s="7">
        <v>2</v>
      </c>
      <c r="AP1773" s="7">
        <v>0</v>
      </c>
      <c r="AQ1773" s="7">
        <v>0</v>
      </c>
      <c r="AT1773" s="7" t="s">
        <v>206</v>
      </c>
      <c r="AU1773" s="7">
        <v>2423</v>
      </c>
      <c r="AV1773" s="7">
        <v>0</v>
      </c>
      <c r="AW1773" s="7">
        <v>0</v>
      </c>
      <c r="AX1773" s="7">
        <v>0</v>
      </c>
      <c r="AY1773" s="7">
        <v>0</v>
      </c>
    </row>
    <row r="1774" spans="1:51" ht="13.5" customHeight="1" x14ac:dyDescent="0.25">
      <c r="A1774" s="7" t="s">
        <v>1016</v>
      </c>
      <c r="C1774" s="7" t="s">
        <v>3558</v>
      </c>
      <c r="D1774" s="10" t="s">
        <v>120</v>
      </c>
      <c r="E1774" s="10" t="s">
        <v>486</v>
      </c>
      <c r="F1774" s="11"/>
      <c r="G1774" s="11"/>
      <c r="H1774" s="11"/>
      <c r="I1774" s="11"/>
      <c r="J1774" s="11"/>
      <c r="K1774" s="11"/>
      <c r="L1774" s="11"/>
      <c r="M1774" s="8"/>
      <c r="N1774" s="7">
        <v>18</v>
      </c>
      <c r="O1774" s="7" t="s">
        <v>85</v>
      </c>
      <c r="P1774" s="7">
        <v>3</v>
      </c>
      <c r="S1774" s="7" t="s">
        <v>237</v>
      </c>
      <c r="T1774" s="7" t="s">
        <v>1406</v>
      </c>
      <c r="AD1774" s="7" t="s">
        <v>1018</v>
      </c>
      <c r="AE1774" s="7">
        <v>1</v>
      </c>
      <c r="AF1774" s="7">
        <v>0</v>
      </c>
      <c r="AG1774" s="7">
        <v>0</v>
      </c>
      <c r="AH1774" s="7">
        <v>0</v>
      </c>
      <c r="AI1774" s="7">
        <v>0</v>
      </c>
      <c r="AJ1774" s="7">
        <v>0</v>
      </c>
      <c r="AK1774" s="7">
        <v>0</v>
      </c>
      <c r="AL1774" s="7">
        <v>0</v>
      </c>
      <c r="AM1774" s="7">
        <v>0</v>
      </c>
      <c r="AN1774" s="7" t="s">
        <v>120</v>
      </c>
      <c r="AO1774" s="7">
        <v>3</v>
      </c>
      <c r="AP1774" s="7">
        <v>0</v>
      </c>
      <c r="AQ1774" s="7">
        <v>0</v>
      </c>
      <c r="AT1774" s="7" t="s">
        <v>206</v>
      </c>
      <c r="AU1774" s="7">
        <v>2424</v>
      </c>
      <c r="AV1774" s="7">
        <v>0</v>
      </c>
      <c r="AW1774" s="7">
        <v>0</v>
      </c>
      <c r="AX1774" s="7">
        <v>0</v>
      </c>
      <c r="AY1774" s="7">
        <v>0</v>
      </c>
    </row>
    <row r="1775" spans="1:51" ht="13.5" customHeight="1" x14ac:dyDescent="0.25">
      <c r="A1775" s="7" t="s">
        <v>3559</v>
      </c>
      <c r="B1775" s="8"/>
      <c r="C1775" s="8"/>
      <c r="D1775" s="7" t="s">
        <v>120</v>
      </c>
      <c r="E1775" s="7" t="s">
        <v>126</v>
      </c>
      <c r="F1775" s="8"/>
      <c r="G1775" s="8"/>
      <c r="H1775" s="8"/>
      <c r="I1775" s="8"/>
      <c r="J1775" s="8"/>
      <c r="K1775" s="8"/>
      <c r="L1775" s="8"/>
      <c r="M1775" s="8"/>
      <c r="N1775" s="7">
        <v>15</v>
      </c>
      <c r="O1775" s="7" t="s">
        <v>85</v>
      </c>
      <c r="P1775" s="7">
        <v>1</v>
      </c>
      <c r="S1775" s="7" t="s">
        <v>237</v>
      </c>
      <c r="T1775" s="7" t="s">
        <v>1406</v>
      </c>
      <c r="AD1775" s="7" t="s">
        <v>3560</v>
      </c>
      <c r="AE1775" s="7">
        <v>1</v>
      </c>
      <c r="AF1775" s="7">
        <v>0</v>
      </c>
      <c r="AG1775" s="7">
        <v>0</v>
      </c>
      <c r="AH1775" s="7">
        <v>1</v>
      </c>
      <c r="AI1775" s="7">
        <v>0</v>
      </c>
      <c r="AJ1775" s="7">
        <v>0</v>
      </c>
      <c r="AK1775" s="7">
        <v>0</v>
      </c>
      <c r="AL1775" s="7">
        <v>0</v>
      </c>
      <c r="AM1775" s="7">
        <v>0</v>
      </c>
      <c r="AN1775" s="7" t="s">
        <v>120</v>
      </c>
      <c r="AO1775" s="7">
        <v>1</v>
      </c>
      <c r="AP1775" s="7">
        <v>0</v>
      </c>
      <c r="AQ1775" s="7">
        <v>0</v>
      </c>
      <c r="AT1775" s="7" t="s">
        <v>206</v>
      </c>
      <c r="AU1775" s="7">
        <v>2425</v>
      </c>
      <c r="AV1775" s="7">
        <v>0</v>
      </c>
      <c r="AW1775" s="7">
        <v>0</v>
      </c>
      <c r="AX1775" s="7">
        <v>0</v>
      </c>
      <c r="AY1775" s="7">
        <v>0</v>
      </c>
    </row>
    <row r="1776" spans="1:51" ht="13.5" customHeight="1" x14ac:dyDescent="0.25">
      <c r="A1776" s="7" t="s">
        <v>3561</v>
      </c>
      <c r="B1776" s="8"/>
      <c r="C1776" s="8"/>
      <c r="D1776" s="7" t="s">
        <v>120</v>
      </c>
      <c r="E1776" s="7" t="s">
        <v>129</v>
      </c>
      <c r="F1776" s="8"/>
      <c r="G1776" s="8"/>
      <c r="H1776" s="8"/>
      <c r="I1776" s="8"/>
      <c r="J1776" s="8"/>
      <c r="K1776" s="8"/>
      <c r="L1776" s="8"/>
      <c r="M1776" s="8"/>
      <c r="N1776" s="7">
        <v>18</v>
      </c>
      <c r="O1776" s="7" t="s">
        <v>146</v>
      </c>
      <c r="P1776" s="7">
        <v>3</v>
      </c>
      <c r="S1776" s="7" t="s">
        <v>237</v>
      </c>
      <c r="T1776" s="7" t="s">
        <v>1406</v>
      </c>
      <c r="AD1776" s="7" t="s">
        <v>3562</v>
      </c>
      <c r="AE1776" s="7">
        <v>1</v>
      </c>
      <c r="AF1776" s="7">
        <v>0</v>
      </c>
      <c r="AG1776" s="7">
        <v>0</v>
      </c>
      <c r="AH1776" s="7">
        <v>0</v>
      </c>
      <c r="AI1776" s="7">
        <v>0</v>
      </c>
      <c r="AJ1776" s="7">
        <v>1</v>
      </c>
      <c r="AK1776" s="7">
        <v>0</v>
      </c>
      <c r="AL1776" s="7">
        <v>0</v>
      </c>
      <c r="AM1776" s="7">
        <v>0</v>
      </c>
      <c r="AN1776" s="7" t="s">
        <v>120</v>
      </c>
      <c r="AO1776" s="7">
        <v>3</v>
      </c>
      <c r="AP1776" s="7">
        <v>0</v>
      </c>
      <c r="AQ1776" s="7">
        <v>0</v>
      </c>
      <c r="AT1776" s="7" t="s">
        <v>206</v>
      </c>
      <c r="AU1776" s="7">
        <v>2426</v>
      </c>
      <c r="AV1776" s="7">
        <v>0</v>
      </c>
      <c r="AW1776" s="7">
        <v>0</v>
      </c>
      <c r="AX1776" s="7">
        <v>0</v>
      </c>
      <c r="AY1776" s="7">
        <v>0</v>
      </c>
    </row>
    <row r="1777" spans="1:51" ht="13.5" customHeight="1" x14ac:dyDescent="0.25">
      <c r="A1777" s="7" t="s">
        <v>1019</v>
      </c>
      <c r="C1777" s="7" t="s">
        <v>3563</v>
      </c>
      <c r="D1777" s="10" t="s">
        <v>120</v>
      </c>
      <c r="E1777" s="10" t="s">
        <v>486</v>
      </c>
      <c r="F1777" s="11"/>
      <c r="G1777" s="11"/>
      <c r="H1777" s="11"/>
      <c r="I1777" s="11"/>
      <c r="J1777" s="11"/>
      <c r="K1777" s="11"/>
      <c r="L1777" s="11"/>
      <c r="M1777" s="8"/>
      <c r="N1777" s="7">
        <v>20</v>
      </c>
      <c r="O1777" s="7" t="s">
        <v>85</v>
      </c>
      <c r="P1777" s="7" t="s">
        <v>107</v>
      </c>
      <c r="S1777" s="7" t="s">
        <v>237</v>
      </c>
      <c r="T1777" s="7" t="s">
        <v>1406</v>
      </c>
      <c r="AD1777" s="7" t="s">
        <v>3564</v>
      </c>
      <c r="AE1777" s="7">
        <v>1</v>
      </c>
      <c r="AF1777" s="7">
        <v>0</v>
      </c>
      <c r="AG1777" s="7">
        <v>0</v>
      </c>
      <c r="AH1777" s="7">
        <v>0</v>
      </c>
      <c r="AI1777" s="7">
        <v>0</v>
      </c>
      <c r="AJ1777" s="7">
        <v>0</v>
      </c>
      <c r="AK1777" s="7">
        <v>0</v>
      </c>
      <c r="AL1777" s="7">
        <v>0</v>
      </c>
      <c r="AM1777" s="7">
        <v>0</v>
      </c>
      <c r="AN1777" s="7" t="s">
        <v>120</v>
      </c>
      <c r="AO1777" s="7">
        <v>0</v>
      </c>
      <c r="AP1777" s="7">
        <v>0</v>
      </c>
      <c r="AQ1777" s="7">
        <v>0</v>
      </c>
      <c r="AT1777" s="7" t="s">
        <v>206</v>
      </c>
      <c r="AU1777" s="7">
        <v>2427</v>
      </c>
      <c r="AV1777" s="7">
        <v>0</v>
      </c>
      <c r="AW1777" s="7">
        <v>0</v>
      </c>
      <c r="AX1777" s="7">
        <v>0</v>
      </c>
      <c r="AY1777" s="7">
        <v>0</v>
      </c>
    </row>
    <row r="1778" spans="1:51" ht="13.5" customHeight="1" x14ac:dyDescent="0.25">
      <c r="A1778" s="7" t="s">
        <v>674</v>
      </c>
      <c r="B1778" s="8"/>
      <c r="C1778" s="8"/>
      <c r="D1778" s="7" t="s">
        <v>120</v>
      </c>
      <c r="E1778" s="7" t="s">
        <v>265</v>
      </c>
      <c r="F1778" s="8"/>
      <c r="G1778" s="8"/>
      <c r="H1778" s="8"/>
      <c r="I1778" s="8"/>
      <c r="J1778" s="8"/>
      <c r="K1778" s="8"/>
      <c r="L1778" s="8"/>
      <c r="M1778" s="8"/>
      <c r="N1778" s="7">
        <v>20</v>
      </c>
      <c r="O1778" s="7" t="s">
        <v>85</v>
      </c>
      <c r="P1778" s="7">
        <v>15</v>
      </c>
      <c r="S1778" s="7" t="s">
        <v>237</v>
      </c>
      <c r="T1778" s="7" t="s">
        <v>1406</v>
      </c>
      <c r="AD1778" s="7" t="s">
        <v>3565</v>
      </c>
      <c r="AE1778" s="7">
        <v>1</v>
      </c>
      <c r="AF1778" s="7">
        <v>0</v>
      </c>
      <c r="AG1778" s="7">
        <v>0</v>
      </c>
      <c r="AH1778" s="7">
        <v>0</v>
      </c>
      <c r="AI1778" s="7">
        <v>0</v>
      </c>
      <c r="AJ1778" s="7">
        <v>0</v>
      </c>
      <c r="AK1778" s="7">
        <v>0</v>
      </c>
      <c r="AL1778" s="7">
        <v>0</v>
      </c>
      <c r="AM1778" s="7">
        <v>0</v>
      </c>
      <c r="AN1778" s="7" t="s">
        <v>120</v>
      </c>
      <c r="AO1778" s="7">
        <v>15</v>
      </c>
      <c r="AP1778" s="7">
        <v>0</v>
      </c>
      <c r="AQ1778" s="7">
        <v>0</v>
      </c>
      <c r="AS1778" s="7" t="s">
        <v>3566</v>
      </c>
      <c r="AT1778" s="7" t="s">
        <v>206</v>
      </c>
      <c r="AU1778" s="7">
        <v>2428</v>
      </c>
      <c r="AV1778" s="7">
        <v>0</v>
      </c>
      <c r="AW1778" s="7">
        <v>0</v>
      </c>
      <c r="AX1778" s="7">
        <v>0</v>
      </c>
      <c r="AY1778" s="7">
        <v>0</v>
      </c>
    </row>
    <row r="1779" spans="1:51" ht="13.5" customHeight="1" x14ac:dyDescent="0.25">
      <c r="A1779" s="7" t="s">
        <v>676</v>
      </c>
      <c r="C1779" s="7" t="s">
        <v>3567</v>
      </c>
      <c r="D1779" s="10" t="s">
        <v>120</v>
      </c>
      <c r="E1779" s="10" t="s">
        <v>486</v>
      </c>
      <c r="F1779" s="11"/>
      <c r="G1779" s="11"/>
      <c r="H1779" s="11"/>
      <c r="I1779" s="11"/>
      <c r="J1779" s="11"/>
      <c r="K1779" s="11"/>
      <c r="L1779" s="11"/>
      <c r="M1779" s="8"/>
      <c r="N1779" s="7">
        <v>20</v>
      </c>
      <c r="O1779" s="7" t="s">
        <v>85</v>
      </c>
      <c r="P1779" s="7" t="s">
        <v>107</v>
      </c>
      <c r="S1779" s="7" t="s">
        <v>237</v>
      </c>
      <c r="T1779" s="7" t="s">
        <v>1406</v>
      </c>
      <c r="AD1779" s="7" t="s">
        <v>3568</v>
      </c>
      <c r="AE1779" s="7">
        <v>1</v>
      </c>
      <c r="AF1779" s="7">
        <v>0</v>
      </c>
      <c r="AG1779" s="7">
        <v>0</v>
      </c>
      <c r="AH1779" s="7">
        <v>0</v>
      </c>
      <c r="AI1779" s="7">
        <v>0</v>
      </c>
      <c r="AJ1779" s="7">
        <v>0</v>
      </c>
      <c r="AK1779" s="7">
        <v>0</v>
      </c>
      <c r="AL1779" s="7">
        <v>0</v>
      </c>
      <c r="AM1779" s="7">
        <v>0</v>
      </c>
      <c r="AN1779" s="7" t="s">
        <v>120</v>
      </c>
      <c r="AO1779" s="7">
        <v>0</v>
      </c>
      <c r="AP1779" s="7">
        <v>0</v>
      </c>
      <c r="AQ1779" s="7">
        <v>0</v>
      </c>
      <c r="AT1779" s="7" t="s">
        <v>206</v>
      </c>
      <c r="AU1779" s="7">
        <v>2429</v>
      </c>
      <c r="AV1779" s="7">
        <v>0</v>
      </c>
      <c r="AW1779" s="7">
        <v>0</v>
      </c>
      <c r="AX1779" s="7">
        <v>0</v>
      </c>
      <c r="AY1779" s="7">
        <v>0</v>
      </c>
    </row>
    <row r="1780" spans="1:51" ht="13.5" customHeight="1" x14ac:dyDescent="0.25">
      <c r="A1780" s="7" t="s">
        <v>721</v>
      </c>
      <c r="B1780" s="8"/>
      <c r="C1780" s="8"/>
      <c r="D1780" s="7" t="s">
        <v>120</v>
      </c>
      <c r="E1780" s="7" t="s">
        <v>84</v>
      </c>
      <c r="F1780" s="7" t="s">
        <v>338</v>
      </c>
      <c r="G1780" s="8"/>
      <c r="H1780" s="8"/>
      <c r="I1780" s="8"/>
      <c r="J1780" s="8"/>
      <c r="K1780" s="8"/>
      <c r="L1780" s="8"/>
      <c r="M1780" s="8"/>
      <c r="N1780" s="7">
        <v>20</v>
      </c>
      <c r="O1780" s="7" t="s">
        <v>85</v>
      </c>
      <c r="P1780" s="7">
        <v>2</v>
      </c>
      <c r="S1780" s="7" t="s">
        <v>237</v>
      </c>
      <c r="T1780" s="7" t="s">
        <v>1406</v>
      </c>
      <c r="AD1780" s="7" t="s">
        <v>3569</v>
      </c>
      <c r="AE1780" s="7">
        <v>1</v>
      </c>
      <c r="AF1780" s="7">
        <v>0</v>
      </c>
      <c r="AG1780" s="7">
        <v>0</v>
      </c>
      <c r="AH1780" s="7">
        <v>0</v>
      </c>
      <c r="AI1780" s="7">
        <v>0</v>
      </c>
      <c r="AJ1780" s="7">
        <v>0</v>
      </c>
      <c r="AK1780" s="7">
        <v>0</v>
      </c>
      <c r="AL1780" s="7">
        <v>1</v>
      </c>
      <c r="AM1780" s="7">
        <v>0</v>
      </c>
      <c r="AN1780" s="7" t="s">
        <v>120</v>
      </c>
      <c r="AO1780" s="7">
        <v>2</v>
      </c>
      <c r="AP1780" s="7">
        <v>0</v>
      </c>
      <c r="AQ1780" s="7">
        <v>0</v>
      </c>
      <c r="AT1780" s="7" t="s">
        <v>206</v>
      </c>
      <c r="AU1780" s="7">
        <v>2430</v>
      </c>
      <c r="AV1780" s="7">
        <v>0</v>
      </c>
      <c r="AW1780" s="7">
        <v>0</v>
      </c>
      <c r="AX1780" s="7">
        <v>0</v>
      </c>
      <c r="AY1780" s="7">
        <v>1</v>
      </c>
    </row>
    <row r="1781" spans="1:51" ht="13.5" customHeight="1" x14ac:dyDescent="0.25">
      <c r="A1781" s="7" t="s">
        <v>679</v>
      </c>
      <c r="B1781" s="8"/>
      <c r="C1781" s="8"/>
      <c r="D1781" s="7" t="s">
        <v>120</v>
      </c>
      <c r="E1781" s="7" t="s">
        <v>92</v>
      </c>
      <c r="F1781" s="8"/>
      <c r="G1781" s="8"/>
      <c r="H1781" s="8"/>
      <c r="I1781" s="8"/>
      <c r="J1781" s="8"/>
      <c r="K1781" s="8"/>
      <c r="L1781" s="8"/>
      <c r="M1781" s="8"/>
      <c r="N1781" s="7">
        <v>20</v>
      </c>
      <c r="O1781" s="7" t="s">
        <v>85</v>
      </c>
      <c r="P1781" s="7">
        <v>3</v>
      </c>
      <c r="S1781" s="7" t="s">
        <v>237</v>
      </c>
      <c r="T1781" s="7" t="s">
        <v>1406</v>
      </c>
      <c r="AD1781" s="7" t="s">
        <v>680</v>
      </c>
      <c r="AE1781" s="7">
        <v>1</v>
      </c>
      <c r="AF1781" s="7">
        <v>0</v>
      </c>
      <c r="AG1781" s="7">
        <v>0</v>
      </c>
      <c r="AH1781" s="7">
        <v>0</v>
      </c>
      <c r="AI1781" s="7">
        <v>0</v>
      </c>
      <c r="AJ1781" s="7">
        <v>0</v>
      </c>
      <c r="AK1781" s="7">
        <v>0</v>
      </c>
      <c r="AL1781" s="7">
        <v>0</v>
      </c>
      <c r="AM1781" s="7">
        <v>1</v>
      </c>
      <c r="AN1781" s="7" t="s">
        <v>120</v>
      </c>
      <c r="AO1781" s="7">
        <v>3</v>
      </c>
      <c r="AP1781" s="7">
        <v>0</v>
      </c>
      <c r="AQ1781" s="7">
        <v>0</v>
      </c>
      <c r="AT1781" s="7" t="s">
        <v>206</v>
      </c>
      <c r="AU1781" s="7">
        <v>2431</v>
      </c>
      <c r="AV1781" s="7">
        <v>0</v>
      </c>
      <c r="AW1781" s="7">
        <v>0</v>
      </c>
      <c r="AX1781" s="7">
        <v>0</v>
      </c>
      <c r="AY1781" s="7">
        <v>0</v>
      </c>
    </row>
    <row r="1782" spans="1:51" ht="13.5" customHeight="1" x14ac:dyDescent="0.25">
      <c r="A1782" s="7" t="s">
        <v>1022</v>
      </c>
      <c r="B1782" s="8"/>
      <c r="C1782" s="8"/>
      <c r="D1782" s="7" t="s">
        <v>120</v>
      </c>
      <c r="E1782" s="7" t="s">
        <v>92</v>
      </c>
      <c r="F1782" s="8"/>
      <c r="G1782" s="8"/>
      <c r="H1782" s="8"/>
      <c r="I1782" s="8"/>
      <c r="J1782" s="8"/>
      <c r="K1782" s="8"/>
      <c r="L1782" s="8"/>
      <c r="M1782" s="8"/>
      <c r="N1782" s="7">
        <v>20</v>
      </c>
      <c r="O1782" s="7" t="s">
        <v>85</v>
      </c>
      <c r="P1782" s="7">
        <v>3</v>
      </c>
      <c r="S1782" s="7" t="s">
        <v>237</v>
      </c>
      <c r="T1782" s="7" t="s">
        <v>1406</v>
      </c>
      <c r="AD1782" s="7" t="s">
        <v>1023</v>
      </c>
      <c r="AE1782" s="7">
        <v>1</v>
      </c>
      <c r="AF1782" s="7">
        <v>0</v>
      </c>
      <c r="AG1782" s="7">
        <v>0</v>
      </c>
      <c r="AH1782" s="7">
        <v>0</v>
      </c>
      <c r="AI1782" s="7">
        <v>0</v>
      </c>
      <c r="AJ1782" s="7">
        <v>0</v>
      </c>
      <c r="AK1782" s="7">
        <v>0</v>
      </c>
      <c r="AL1782" s="7">
        <v>0</v>
      </c>
      <c r="AM1782" s="7">
        <v>1</v>
      </c>
      <c r="AN1782" s="7" t="s">
        <v>120</v>
      </c>
      <c r="AO1782" s="7">
        <v>3</v>
      </c>
      <c r="AP1782" s="7">
        <v>0</v>
      </c>
      <c r="AQ1782" s="7">
        <v>0</v>
      </c>
      <c r="AT1782" s="7" t="s">
        <v>206</v>
      </c>
      <c r="AU1782" s="7">
        <v>2432</v>
      </c>
      <c r="AV1782" s="7">
        <v>0</v>
      </c>
      <c r="AW1782" s="7">
        <v>0</v>
      </c>
      <c r="AX1782" s="7">
        <v>0</v>
      </c>
      <c r="AY1782" s="7">
        <v>0</v>
      </c>
    </row>
    <row r="1783" spans="1:51" ht="13.5" customHeight="1" x14ac:dyDescent="0.25">
      <c r="A1783" s="7" t="s">
        <v>3570</v>
      </c>
      <c r="B1783" s="8"/>
      <c r="C1783" s="8"/>
      <c r="D1783" s="7" t="s">
        <v>120</v>
      </c>
      <c r="E1783" s="7" t="s">
        <v>99</v>
      </c>
      <c r="F1783" s="7" t="s">
        <v>84</v>
      </c>
      <c r="G1783" s="8"/>
      <c r="H1783" s="8"/>
      <c r="I1783" s="8"/>
      <c r="J1783" s="8"/>
      <c r="K1783" s="8"/>
      <c r="L1783" s="8"/>
      <c r="M1783" s="8"/>
      <c r="N1783" s="7">
        <v>13</v>
      </c>
      <c r="O1783" s="7" t="s">
        <v>85</v>
      </c>
      <c r="P1783" s="7" t="s">
        <v>3571</v>
      </c>
      <c r="S1783" s="7" t="s">
        <v>237</v>
      </c>
      <c r="T1783" s="7" t="s">
        <v>1406</v>
      </c>
      <c r="AD1783" s="7" t="s">
        <v>3572</v>
      </c>
      <c r="AE1783" s="7">
        <v>1</v>
      </c>
      <c r="AF1783" s="7">
        <v>0</v>
      </c>
      <c r="AG1783" s="7">
        <v>0</v>
      </c>
      <c r="AH1783" s="7">
        <v>0</v>
      </c>
      <c r="AI1783" s="7">
        <v>1</v>
      </c>
      <c r="AJ1783" s="7">
        <v>0</v>
      </c>
      <c r="AK1783" s="7">
        <v>0</v>
      </c>
      <c r="AL1783" s="7">
        <v>1</v>
      </c>
      <c r="AM1783" s="7">
        <v>0</v>
      </c>
      <c r="AN1783" s="7" t="s">
        <v>120</v>
      </c>
      <c r="AO1783" s="7">
        <v>52000</v>
      </c>
      <c r="AP1783" s="7">
        <v>0</v>
      </c>
      <c r="AQ1783" s="7">
        <v>0</v>
      </c>
      <c r="AT1783" s="7" t="s">
        <v>206</v>
      </c>
      <c r="AU1783" s="7">
        <v>2433</v>
      </c>
      <c r="AV1783" s="7">
        <v>0</v>
      </c>
      <c r="AW1783" s="7">
        <v>0</v>
      </c>
      <c r="AX1783" s="7">
        <v>0</v>
      </c>
      <c r="AY1783" s="7">
        <v>0</v>
      </c>
    </row>
    <row r="1784" spans="1:51" ht="13.5" customHeight="1" x14ac:dyDescent="0.25">
      <c r="A1784" s="7" t="s">
        <v>1024</v>
      </c>
      <c r="B1784" s="8"/>
      <c r="C1784" s="8"/>
      <c r="D1784" s="7" t="s">
        <v>120</v>
      </c>
      <c r="E1784" s="7" t="s">
        <v>92</v>
      </c>
      <c r="F1784" s="8"/>
      <c r="G1784" s="8"/>
      <c r="H1784" s="8"/>
      <c r="I1784" s="8"/>
      <c r="J1784" s="8"/>
      <c r="K1784" s="8"/>
      <c r="L1784" s="8"/>
      <c r="M1784" s="8"/>
      <c r="N1784" s="7">
        <v>20</v>
      </c>
      <c r="O1784" s="7" t="s">
        <v>85</v>
      </c>
      <c r="P1784" s="7" t="s">
        <v>107</v>
      </c>
      <c r="S1784" s="7" t="s">
        <v>237</v>
      </c>
      <c r="T1784" s="7" t="s">
        <v>1406</v>
      </c>
      <c r="AD1784" s="7" t="s">
        <v>3573</v>
      </c>
      <c r="AE1784" s="7">
        <v>1</v>
      </c>
      <c r="AF1784" s="7">
        <v>0</v>
      </c>
      <c r="AG1784" s="7">
        <v>0</v>
      </c>
      <c r="AH1784" s="7">
        <v>0</v>
      </c>
      <c r="AI1784" s="7">
        <v>0</v>
      </c>
      <c r="AJ1784" s="7">
        <v>0</v>
      </c>
      <c r="AK1784" s="7">
        <v>0</v>
      </c>
      <c r="AL1784" s="7">
        <v>0</v>
      </c>
      <c r="AM1784" s="7">
        <v>1</v>
      </c>
      <c r="AN1784" s="7" t="s">
        <v>120</v>
      </c>
      <c r="AO1784" s="7">
        <v>0</v>
      </c>
      <c r="AP1784" s="7">
        <v>0</v>
      </c>
      <c r="AQ1784" s="7">
        <v>0</v>
      </c>
      <c r="AT1784" s="7" t="s">
        <v>206</v>
      </c>
      <c r="AU1784" s="7">
        <v>2434</v>
      </c>
      <c r="AV1784" s="7">
        <v>0</v>
      </c>
      <c r="AW1784" s="7">
        <v>0</v>
      </c>
      <c r="AX1784" s="7">
        <v>0</v>
      </c>
      <c r="AY1784" s="7">
        <v>0</v>
      </c>
    </row>
    <row r="1785" spans="1:51" ht="13.5" customHeight="1" x14ac:dyDescent="0.25">
      <c r="A1785" s="7" t="s">
        <v>681</v>
      </c>
      <c r="B1785" s="8"/>
      <c r="C1785" s="8"/>
      <c r="D1785" s="7" t="s">
        <v>120</v>
      </c>
      <c r="E1785" s="7" t="s">
        <v>92</v>
      </c>
      <c r="F1785" s="8"/>
      <c r="G1785" s="8"/>
      <c r="H1785" s="8"/>
      <c r="I1785" s="8"/>
      <c r="J1785" s="8"/>
      <c r="K1785" s="8"/>
      <c r="L1785" s="8"/>
      <c r="M1785" s="8"/>
      <c r="N1785" s="7">
        <v>20</v>
      </c>
      <c r="O1785" s="7" t="s">
        <v>85</v>
      </c>
      <c r="P1785" s="7" t="s">
        <v>107</v>
      </c>
      <c r="S1785" s="7" t="s">
        <v>237</v>
      </c>
      <c r="T1785" s="7" t="s">
        <v>1406</v>
      </c>
      <c r="AD1785" s="7" t="s">
        <v>682</v>
      </c>
      <c r="AE1785" s="7">
        <v>1</v>
      </c>
      <c r="AF1785" s="7">
        <v>0</v>
      </c>
      <c r="AG1785" s="7">
        <v>0</v>
      </c>
      <c r="AH1785" s="7">
        <v>0</v>
      </c>
      <c r="AI1785" s="7">
        <v>0</v>
      </c>
      <c r="AJ1785" s="7">
        <v>0</v>
      </c>
      <c r="AK1785" s="7">
        <v>0</v>
      </c>
      <c r="AL1785" s="7">
        <v>0</v>
      </c>
      <c r="AM1785" s="7">
        <v>1</v>
      </c>
      <c r="AN1785" s="7" t="s">
        <v>120</v>
      </c>
      <c r="AO1785" s="7">
        <v>0</v>
      </c>
      <c r="AP1785" s="7">
        <v>0</v>
      </c>
      <c r="AQ1785" s="7">
        <v>0</v>
      </c>
      <c r="AT1785" s="7" t="s">
        <v>206</v>
      </c>
      <c r="AU1785" s="7">
        <v>2435</v>
      </c>
      <c r="AV1785" s="7">
        <v>0</v>
      </c>
      <c r="AW1785" s="7">
        <v>0</v>
      </c>
      <c r="AX1785" s="7">
        <v>0</v>
      </c>
      <c r="AY1785" s="7">
        <v>0</v>
      </c>
    </row>
    <row r="1786" spans="1:51" ht="13.5" customHeight="1" x14ac:dyDescent="0.25">
      <c r="A1786" s="7" t="s">
        <v>3574</v>
      </c>
      <c r="C1786" s="7" t="s">
        <v>3575</v>
      </c>
      <c r="D1786" s="10" t="s">
        <v>120</v>
      </c>
      <c r="E1786" s="10" t="s">
        <v>486</v>
      </c>
      <c r="F1786" s="11"/>
      <c r="G1786" s="11"/>
      <c r="H1786" s="11"/>
      <c r="I1786" s="11"/>
      <c r="J1786" s="11"/>
      <c r="K1786" s="11"/>
      <c r="L1786" s="11"/>
      <c r="M1786" s="8"/>
      <c r="N1786" s="7">
        <v>20</v>
      </c>
      <c r="O1786" s="7" t="s">
        <v>85</v>
      </c>
      <c r="P1786" s="7">
        <v>5</v>
      </c>
      <c r="S1786" s="7" t="s">
        <v>237</v>
      </c>
      <c r="T1786" s="7" t="s">
        <v>1406</v>
      </c>
      <c r="AD1786" s="7" t="s">
        <v>3576</v>
      </c>
      <c r="AE1786" s="7">
        <v>1</v>
      </c>
      <c r="AF1786" s="7">
        <v>0</v>
      </c>
      <c r="AG1786" s="7">
        <v>0</v>
      </c>
      <c r="AH1786" s="7">
        <v>0</v>
      </c>
      <c r="AI1786" s="7">
        <v>0</v>
      </c>
      <c r="AJ1786" s="7">
        <v>0</v>
      </c>
      <c r="AK1786" s="7">
        <v>0</v>
      </c>
      <c r="AL1786" s="7">
        <v>0</v>
      </c>
      <c r="AM1786" s="7">
        <v>0</v>
      </c>
      <c r="AN1786" s="7" t="s">
        <v>120</v>
      </c>
      <c r="AO1786" s="7">
        <v>5</v>
      </c>
      <c r="AP1786" s="7">
        <v>0</v>
      </c>
      <c r="AQ1786" s="7">
        <v>0</v>
      </c>
      <c r="AT1786" s="7" t="s">
        <v>206</v>
      </c>
      <c r="AU1786" s="7">
        <v>2436</v>
      </c>
      <c r="AV1786" s="7">
        <v>0</v>
      </c>
      <c r="AW1786" s="7">
        <v>0</v>
      </c>
      <c r="AX1786" s="7">
        <v>0</v>
      </c>
      <c r="AY1786" s="7">
        <v>0</v>
      </c>
    </row>
    <row r="1787" spans="1:51" ht="13.5" customHeight="1" x14ac:dyDescent="0.25">
      <c r="A1787" s="7" t="s">
        <v>1026</v>
      </c>
      <c r="B1787" s="8"/>
      <c r="C1787" s="8"/>
      <c r="D1787" s="7" t="s">
        <v>120</v>
      </c>
      <c r="E1787" s="7" t="s">
        <v>157</v>
      </c>
      <c r="F1787" s="8"/>
      <c r="G1787" s="8"/>
      <c r="H1787" s="8"/>
      <c r="I1787" s="8"/>
      <c r="J1787" s="8"/>
      <c r="K1787" s="8"/>
      <c r="L1787" s="8"/>
      <c r="M1787" s="8"/>
      <c r="N1787" s="7">
        <v>18</v>
      </c>
      <c r="O1787" s="7" t="s">
        <v>85</v>
      </c>
      <c r="P1787" s="7" t="s">
        <v>107</v>
      </c>
      <c r="S1787" s="7" t="s">
        <v>237</v>
      </c>
      <c r="T1787" s="7" t="s">
        <v>1406</v>
      </c>
      <c r="AD1787" s="7" t="s">
        <v>1028</v>
      </c>
      <c r="AE1787" s="7">
        <v>1</v>
      </c>
      <c r="AF1787" s="7">
        <v>0</v>
      </c>
      <c r="AG1787" s="7">
        <v>0</v>
      </c>
      <c r="AH1787" s="7">
        <v>0</v>
      </c>
      <c r="AI1787" s="7">
        <v>0</v>
      </c>
      <c r="AJ1787" s="7">
        <v>0</v>
      </c>
      <c r="AK1787" s="7">
        <v>1</v>
      </c>
      <c r="AL1787" s="7">
        <v>0</v>
      </c>
      <c r="AM1787" s="7">
        <v>0</v>
      </c>
      <c r="AN1787" s="7" t="s">
        <v>120</v>
      </c>
      <c r="AO1787" s="7">
        <v>0</v>
      </c>
      <c r="AP1787" s="7">
        <v>0</v>
      </c>
      <c r="AQ1787" s="7">
        <v>0</v>
      </c>
      <c r="AT1787" s="7" t="s">
        <v>206</v>
      </c>
      <c r="AU1787" s="7">
        <v>2437</v>
      </c>
      <c r="AV1787" s="7">
        <v>0</v>
      </c>
      <c r="AW1787" s="7">
        <v>0</v>
      </c>
      <c r="AX1787" s="7">
        <v>0</v>
      </c>
      <c r="AY1787" s="7">
        <v>0</v>
      </c>
    </row>
    <row r="1788" spans="1:51" ht="13.5" customHeight="1" x14ac:dyDescent="0.25">
      <c r="A1788" s="7" t="s">
        <v>683</v>
      </c>
      <c r="B1788" s="8"/>
      <c r="C1788" s="8"/>
      <c r="D1788" s="7" t="s">
        <v>120</v>
      </c>
      <c r="E1788" s="7" t="s">
        <v>126</v>
      </c>
      <c r="F1788" s="8"/>
      <c r="G1788" s="8"/>
      <c r="H1788" s="8"/>
      <c r="I1788" s="8"/>
      <c r="J1788" s="8"/>
      <c r="K1788" s="8"/>
      <c r="L1788" s="8"/>
      <c r="M1788" s="8"/>
      <c r="N1788" s="7">
        <v>20</v>
      </c>
      <c r="O1788" s="7" t="s">
        <v>85</v>
      </c>
      <c r="P1788" s="7">
        <v>1</v>
      </c>
      <c r="S1788" s="7" t="s">
        <v>237</v>
      </c>
      <c r="T1788" s="7" t="s">
        <v>1406</v>
      </c>
      <c r="AD1788" s="7" t="s">
        <v>684</v>
      </c>
      <c r="AE1788" s="7">
        <v>1</v>
      </c>
      <c r="AF1788" s="7">
        <v>0</v>
      </c>
      <c r="AG1788" s="7">
        <v>0</v>
      </c>
      <c r="AH1788" s="7">
        <v>1</v>
      </c>
      <c r="AI1788" s="7">
        <v>0</v>
      </c>
      <c r="AJ1788" s="7">
        <v>0</v>
      </c>
      <c r="AK1788" s="7">
        <v>0</v>
      </c>
      <c r="AL1788" s="7">
        <v>0</v>
      </c>
      <c r="AM1788" s="7">
        <v>0</v>
      </c>
      <c r="AN1788" s="7" t="s">
        <v>120</v>
      </c>
      <c r="AO1788" s="7">
        <v>1</v>
      </c>
      <c r="AP1788" s="7">
        <v>0</v>
      </c>
      <c r="AQ1788" s="7">
        <v>0</v>
      </c>
      <c r="AT1788" s="7" t="s">
        <v>206</v>
      </c>
      <c r="AU1788" s="7">
        <v>2438</v>
      </c>
      <c r="AV1788" s="7">
        <v>0</v>
      </c>
      <c r="AW1788" s="7">
        <v>0</v>
      </c>
      <c r="AX1788" s="7">
        <v>0</v>
      </c>
      <c r="AY1788" s="7">
        <v>0</v>
      </c>
    </row>
    <row r="1789" spans="1:51" ht="13.5" customHeight="1" x14ac:dyDescent="0.25">
      <c r="A1789" s="7" t="s">
        <v>3577</v>
      </c>
      <c r="B1789" s="8"/>
      <c r="C1789" s="8"/>
      <c r="D1789" s="7" t="s">
        <v>120</v>
      </c>
      <c r="E1789" s="7" t="s">
        <v>92</v>
      </c>
      <c r="F1789" s="8"/>
      <c r="G1789" s="8"/>
      <c r="H1789" s="8"/>
      <c r="I1789" s="8"/>
      <c r="J1789" s="8"/>
      <c r="K1789" s="8"/>
      <c r="L1789" s="8"/>
      <c r="M1789" s="8"/>
      <c r="N1789" s="7">
        <v>16</v>
      </c>
      <c r="O1789" s="7" t="s">
        <v>85</v>
      </c>
      <c r="P1789" s="7">
        <v>1</v>
      </c>
      <c r="S1789" s="7" t="s">
        <v>237</v>
      </c>
      <c r="T1789" s="7" t="s">
        <v>1406</v>
      </c>
      <c r="AD1789" s="7" t="s">
        <v>3578</v>
      </c>
      <c r="AE1789" s="7">
        <v>1</v>
      </c>
      <c r="AF1789" s="7">
        <v>0</v>
      </c>
      <c r="AG1789" s="7">
        <v>0</v>
      </c>
      <c r="AH1789" s="7">
        <v>0</v>
      </c>
      <c r="AI1789" s="7">
        <v>0</v>
      </c>
      <c r="AJ1789" s="7">
        <v>0</v>
      </c>
      <c r="AK1789" s="7">
        <v>0</v>
      </c>
      <c r="AL1789" s="7">
        <v>0</v>
      </c>
      <c r="AM1789" s="7">
        <v>1</v>
      </c>
      <c r="AN1789" s="7" t="s">
        <v>120</v>
      </c>
      <c r="AO1789" s="7">
        <v>1</v>
      </c>
      <c r="AP1789" s="7">
        <v>0</v>
      </c>
      <c r="AQ1789" s="7">
        <v>0</v>
      </c>
      <c r="AT1789" s="7" t="s">
        <v>206</v>
      </c>
      <c r="AU1789" s="7">
        <v>2439</v>
      </c>
      <c r="AV1789" s="7">
        <v>0</v>
      </c>
      <c r="AW1789" s="7">
        <v>0</v>
      </c>
      <c r="AX1789" s="7">
        <v>0</v>
      </c>
      <c r="AY1789" s="7">
        <v>0</v>
      </c>
    </row>
    <row r="1790" spans="1:51" ht="13.5" customHeight="1" x14ac:dyDescent="0.25">
      <c r="A1790" s="7" t="s">
        <v>1031</v>
      </c>
      <c r="B1790" s="8"/>
      <c r="C1790" s="8"/>
      <c r="D1790" s="7" t="s">
        <v>120</v>
      </c>
      <c r="E1790" s="7" t="s">
        <v>157</v>
      </c>
      <c r="F1790" s="8"/>
      <c r="G1790" s="8"/>
      <c r="H1790" s="8"/>
      <c r="I1790" s="8"/>
      <c r="J1790" s="8"/>
      <c r="K1790" s="8"/>
      <c r="L1790" s="8"/>
      <c r="M1790" s="8"/>
      <c r="N1790" s="7">
        <v>18</v>
      </c>
      <c r="O1790" s="7" t="s">
        <v>85</v>
      </c>
      <c r="P1790" s="7" t="s">
        <v>107</v>
      </c>
      <c r="S1790" s="7" t="s">
        <v>237</v>
      </c>
      <c r="T1790" s="7" t="s">
        <v>1406</v>
      </c>
      <c r="AD1790" s="7" t="s">
        <v>1032</v>
      </c>
      <c r="AE1790" s="7">
        <v>1</v>
      </c>
      <c r="AF1790" s="7">
        <v>0</v>
      </c>
      <c r="AG1790" s="7">
        <v>0</v>
      </c>
      <c r="AH1790" s="7">
        <v>0</v>
      </c>
      <c r="AI1790" s="7">
        <v>0</v>
      </c>
      <c r="AJ1790" s="7">
        <v>0</v>
      </c>
      <c r="AK1790" s="7">
        <v>1</v>
      </c>
      <c r="AL1790" s="7">
        <v>0</v>
      </c>
      <c r="AM1790" s="7">
        <v>0</v>
      </c>
      <c r="AN1790" s="7" t="s">
        <v>120</v>
      </c>
      <c r="AO1790" s="7">
        <v>0</v>
      </c>
      <c r="AP1790" s="7">
        <v>0</v>
      </c>
      <c r="AQ1790" s="7">
        <v>0</v>
      </c>
      <c r="AT1790" s="7" t="s">
        <v>206</v>
      </c>
      <c r="AU1790" s="7">
        <v>2440</v>
      </c>
      <c r="AV1790" s="7">
        <v>0</v>
      </c>
      <c r="AW1790" s="7">
        <v>0</v>
      </c>
      <c r="AX1790" s="7">
        <v>0</v>
      </c>
      <c r="AY1790" s="7">
        <v>0</v>
      </c>
    </row>
    <row r="1791" spans="1:51" ht="13.5" customHeight="1" x14ac:dyDescent="0.25">
      <c r="A1791" s="7" t="s">
        <v>3579</v>
      </c>
      <c r="B1791" s="8"/>
      <c r="C1791" s="8"/>
      <c r="D1791" s="7" t="s">
        <v>120</v>
      </c>
      <c r="E1791" s="7" t="s">
        <v>129</v>
      </c>
      <c r="F1791" s="7" t="s">
        <v>157</v>
      </c>
      <c r="G1791" s="8"/>
      <c r="H1791" s="8"/>
      <c r="I1791" s="8"/>
      <c r="J1791" s="8"/>
      <c r="K1791" s="8"/>
      <c r="L1791" s="8"/>
      <c r="M1791" s="8"/>
      <c r="N1791" s="7">
        <v>15</v>
      </c>
      <c r="O1791" s="7" t="s">
        <v>85</v>
      </c>
      <c r="P1791" s="7">
        <v>2</v>
      </c>
      <c r="S1791" s="7" t="s">
        <v>237</v>
      </c>
      <c r="T1791" s="7" t="s">
        <v>1406</v>
      </c>
      <c r="AD1791" s="7" t="s">
        <v>3580</v>
      </c>
      <c r="AE1791" s="7">
        <v>1</v>
      </c>
      <c r="AF1791" s="7">
        <v>0</v>
      </c>
      <c r="AG1791" s="7">
        <v>0</v>
      </c>
      <c r="AH1791" s="7">
        <v>0</v>
      </c>
      <c r="AI1791" s="7">
        <v>0</v>
      </c>
      <c r="AJ1791" s="7">
        <v>1</v>
      </c>
      <c r="AK1791" s="7">
        <v>1</v>
      </c>
      <c r="AL1791" s="7">
        <v>0</v>
      </c>
      <c r="AM1791" s="7">
        <v>0</v>
      </c>
      <c r="AN1791" s="7" t="s">
        <v>120</v>
      </c>
      <c r="AO1791" s="7">
        <v>2</v>
      </c>
      <c r="AP1791" s="7">
        <v>0</v>
      </c>
      <c r="AQ1791" s="7">
        <v>0</v>
      </c>
      <c r="AT1791" s="7" t="s">
        <v>206</v>
      </c>
      <c r="AU1791" s="7">
        <v>2441</v>
      </c>
      <c r="AV1791" s="7">
        <v>0</v>
      </c>
      <c r="AW1791" s="7">
        <v>0</v>
      </c>
      <c r="AX1791" s="7">
        <v>0</v>
      </c>
      <c r="AY1791" s="7">
        <v>0</v>
      </c>
    </row>
    <row r="1792" spans="1:51" ht="13.5" customHeight="1" x14ac:dyDescent="0.25">
      <c r="A1792" s="7" t="s">
        <v>3581</v>
      </c>
      <c r="B1792" s="8"/>
      <c r="C1792" s="8"/>
      <c r="D1792" s="7" t="s">
        <v>120</v>
      </c>
      <c r="E1792" s="7" t="s">
        <v>126</v>
      </c>
      <c r="F1792" s="7" t="s">
        <v>92</v>
      </c>
      <c r="G1792" s="8"/>
      <c r="H1792" s="8"/>
      <c r="I1792" s="8"/>
      <c r="J1792" s="8"/>
      <c r="K1792" s="8"/>
      <c r="L1792" s="8"/>
      <c r="M1792" s="8"/>
      <c r="N1792" s="7">
        <v>20</v>
      </c>
      <c r="O1792" s="7" t="s">
        <v>85</v>
      </c>
      <c r="P1792" s="7">
        <v>12</v>
      </c>
      <c r="S1792" s="7" t="s">
        <v>237</v>
      </c>
      <c r="T1792" s="7" t="s">
        <v>1406</v>
      </c>
      <c r="AD1792" s="7" t="s">
        <v>3582</v>
      </c>
      <c r="AE1792" s="7">
        <v>0</v>
      </c>
      <c r="AF1792" s="7">
        <v>1</v>
      </c>
      <c r="AG1792" s="7">
        <v>0</v>
      </c>
      <c r="AH1792" s="7">
        <v>1</v>
      </c>
      <c r="AI1792" s="7">
        <v>0</v>
      </c>
      <c r="AJ1792" s="7">
        <v>0</v>
      </c>
      <c r="AK1792" s="7">
        <v>0</v>
      </c>
      <c r="AL1792" s="7">
        <v>0</v>
      </c>
      <c r="AM1792" s="7">
        <v>1</v>
      </c>
      <c r="AN1792" s="7" t="s">
        <v>120</v>
      </c>
      <c r="AO1792" s="7">
        <v>12</v>
      </c>
      <c r="AP1792" s="7">
        <v>0</v>
      </c>
      <c r="AQ1792" s="7">
        <v>0</v>
      </c>
      <c r="AS1792" s="7" t="s">
        <v>3583</v>
      </c>
      <c r="AT1792" s="7" t="s">
        <v>206</v>
      </c>
      <c r="AU1792" s="7">
        <v>2442</v>
      </c>
      <c r="AV1792" s="7">
        <v>0</v>
      </c>
      <c r="AW1792" s="7">
        <v>0</v>
      </c>
      <c r="AX1792" s="7">
        <v>0</v>
      </c>
      <c r="AY1792" s="7">
        <v>0</v>
      </c>
    </row>
    <row r="1793" spans="1:51" ht="13.5" customHeight="1" x14ac:dyDescent="0.25">
      <c r="A1793" s="7" t="s">
        <v>3584</v>
      </c>
      <c r="B1793" s="8"/>
      <c r="C1793" s="8"/>
      <c r="D1793" s="7" t="s">
        <v>120</v>
      </c>
      <c r="E1793" s="7" t="s">
        <v>116</v>
      </c>
      <c r="F1793" s="8"/>
      <c r="G1793" s="8"/>
      <c r="H1793" s="8"/>
      <c r="I1793" s="8"/>
      <c r="J1793" s="8"/>
      <c r="K1793" s="8"/>
      <c r="L1793" s="8"/>
      <c r="M1793" s="8"/>
      <c r="N1793" s="7">
        <v>20</v>
      </c>
      <c r="O1793" s="7" t="s">
        <v>85</v>
      </c>
      <c r="P1793" s="7">
        <v>4</v>
      </c>
      <c r="S1793" s="7" t="s">
        <v>237</v>
      </c>
      <c r="T1793" s="7" t="s">
        <v>1406</v>
      </c>
      <c r="AD1793" s="7" t="s">
        <v>3585</v>
      </c>
      <c r="AE1793" s="7">
        <v>0</v>
      </c>
      <c r="AF1793" s="7">
        <v>1</v>
      </c>
      <c r="AG1793" s="7">
        <v>1</v>
      </c>
      <c r="AH1793" s="7">
        <v>0</v>
      </c>
      <c r="AI1793" s="7">
        <v>0</v>
      </c>
      <c r="AJ1793" s="7">
        <v>0</v>
      </c>
      <c r="AK1793" s="7">
        <v>0</v>
      </c>
      <c r="AL1793" s="7">
        <v>0</v>
      </c>
      <c r="AM1793" s="7">
        <v>0</v>
      </c>
      <c r="AN1793" s="7" t="s">
        <v>120</v>
      </c>
      <c r="AO1793" s="7">
        <v>4</v>
      </c>
      <c r="AP1793" s="7">
        <v>0</v>
      </c>
      <c r="AQ1793" s="7">
        <v>0</v>
      </c>
      <c r="AT1793" s="7" t="s">
        <v>206</v>
      </c>
      <c r="AU1793" s="7">
        <v>2443</v>
      </c>
      <c r="AV1793" s="7">
        <v>0</v>
      </c>
      <c r="AW1793" s="7">
        <v>0</v>
      </c>
      <c r="AX1793" s="7">
        <v>0</v>
      </c>
      <c r="AY1793" s="7">
        <v>0</v>
      </c>
    </row>
    <row r="1794" spans="1:51" ht="13.5" customHeight="1" x14ac:dyDescent="0.25">
      <c r="A1794" s="7" t="s">
        <v>3586</v>
      </c>
      <c r="B1794" s="8"/>
      <c r="C1794" s="8"/>
      <c r="D1794" s="7" t="s">
        <v>236</v>
      </c>
      <c r="E1794" s="7" t="s">
        <v>126</v>
      </c>
      <c r="F1794" s="8"/>
      <c r="G1794" s="8"/>
      <c r="H1794" s="8"/>
      <c r="I1794" s="8"/>
      <c r="J1794" s="8"/>
      <c r="K1794" s="8"/>
      <c r="L1794" s="8"/>
      <c r="M1794" s="8"/>
      <c r="N1794" s="7">
        <v>25</v>
      </c>
      <c r="O1794" s="7" t="s">
        <v>85</v>
      </c>
      <c r="P1794" s="7" t="s">
        <v>3587</v>
      </c>
      <c r="S1794" s="7" t="s">
        <v>237</v>
      </c>
      <c r="T1794" s="7" t="s">
        <v>1406</v>
      </c>
      <c r="AD1794" s="7" t="s">
        <v>3588</v>
      </c>
      <c r="AE1794" s="7">
        <v>0</v>
      </c>
      <c r="AF1794" s="7">
        <v>1</v>
      </c>
      <c r="AG1794" s="7">
        <v>0</v>
      </c>
      <c r="AH1794" s="7">
        <v>1</v>
      </c>
      <c r="AI1794" s="7">
        <v>0</v>
      </c>
      <c r="AJ1794" s="7">
        <v>0</v>
      </c>
      <c r="AK1794" s="7">
        <v>0</v>
      </c>
      <c r="AL1794" s="7">
        <v>0</v>
      </c>
      <c r="AM1794" s="7">
        <v>0</v>
      </c>
      <c r="AN1794" s="7" t="s">
        <v>85</v>
      </c>
      <c r="AO1794" s="7">
        <v>4000</v>
      </c>
      <c r="AP1794" s="7">
        <v>0</v>
      </c>
      <c r="AQ1794" s="7">
        <v>0</v>
      </c>
      <c r="AT1794" s="7" t="s">
        <v>206</v>
      </c>
      <c r="AU1794" s="7">
        <v>2444</v>
      </c>
      <c r="AV1794" s="7">
        <v>0</v>
      </c>
      <c r="AW1794" s="7">
        <v>0</v>
      </c>
      <c r="AX1794" s="7">
        <v>0</v>
      </c>
      <c r="AY1794" s="7">
        <v>0</v>
      </c>
    </row>
    <row r="1795" spans="1:51" ht="13.5" customHeight="1" x14ac:dyDescent="0.25">
      <c r="A1795" s="7" t="s">
        <v>756</v>
      </c>
      <c r="B1795" s="8"/>
      <c r="C1795" s="8"/>
      <c r="D1795" s="7" t="s">
        <v>120</v>
      </c>
      <c r="E1795" s="7" t="s">
        <v>157</v>
      </c>
      <c r="F1795" s="8"/>
      <c r="G1795" s="8"/>
      <c r="H1795" s="8"/>
      <c r="I1795" s="8"/>
      <c r="J1795" s="8"/>
      <c r="K1795" s="8"/>
      <c r="L1795" s="8"/>
      <c r="M1795" s="8"/>
      <c r="N1795" s="7">
        <v>20</v>
      </c>
      <c r="O1795" s="7" t="s">
        <v>85</v>
      </c>
      <c r="P1795" s="7">
        <v>2400</v>
      </c>
      <c r="S1795" s="7" t="s">
        <v>237</v>
      </c>
      <c r="T1795" s="7" t="s">
        <v>1406</v>
      </c>
      <c r="AD1795" s="7" t="s">
        <v>758</v>
      </c>
      <c r="AE1795" s="7">
        <v>0</v>
      </c>
      <c r="AF1795" s="7">
        <v>1</v>
      </c>
      <c r="AG1795" s="7">
        <v>0</v>
      </c>
      <c r="AH1795" s="7">
        <v>0</v>
      </c>
      <c r="AI1795" s="7">
        <v>0</v>
      </c>
      <c r="AJ1795" s="7">
        <v>0</v>
      </c>
      <c r="AK1795" s="7">
        <v>1</v>
      </c>
      <c r="AL1795" s="7">
        <v>0</v>
      </c>
      <c r="AM1795" s="7">
        <v>0</v>
      </c>
      <c r="AN1795" s="7" t="s">
        <v>120</v>
      </c>
      <c r="AO1795" s="7">
        <v>2400</v>
      </c>
      <c r="AP1795" s="7">
        <v>0</v>
      </c>
      <c r="AQ1795" s="7">
        <v>0</v>
      </c>
      <c r="AT1795" s="7" t="s">
        <v>206</v>
      </c>
      <c r="AU1795" s="7">
        <v>2445</v>
      </c>
      <c r="AV1795" s="7">
        <v>0</v>
      </c>
      <c r="AW1795" s="7">
        <v>0</v>
      </c>
      <c r="AX1795" s="7">
        <v>0</v>
      </c>
      <c r="AY1795" s="7">
        <v>0</v>
      </c>
    </row>
    <row r="1796" spans="1:51" ht="13.5" customHeight="1" x14ac:dyDescent="0.25">
      <c r="A1796" s="7" t="s">
        <v>687</v>
      </c>
      <c r="C1796" s="7" t="s">
        <v>3589</v>
      </c>
      <c r="D1796" s="10" t="s">
        <v>120</v>
      </c>
      <c r="E1796" s="10" t="s">
        <v>486</v>
      </c>
      <c r="F1796" s="11"/>
      <c r="G1796" s="11"/>
      <c r="H1796" s="11"/>
      <c r="I1796" s="11"/>
      <c r="J1796" s="11"/>
      <c r="K1796" s="11"/>
      <c r="L1796" s="11"/>
      <c r="M1796" s="8"/>
      <c r="N1796" s="7">
        <v>20</v>
      </c>
      <c r="O1796" s="7" t="s">
        <v>85</v>
      </c>
      <c r="P1796" s="7" t="s">
        <v>107</v>
      </c>
      <c r="S1796" s="7" t="s">
        <v>237</v>
      </c>
      <c r="T1796" s="7" t="s">
        <v>1406</v>
      </c>
      <c r="AD1796" s="7" t="s">
        <v>689</v>
      </c>
      <c r="AE1796" s="7">
        <v>0</v>
      </c>
      <c r="AF1796" s="7">
        <v>1</v>
      </c>
      <c r="AG1796" s="7">
        <v>0</v>
      </c>
      <c r="AH1796" s="7">
        <v>0</v>
      </c>
      <c r="AI1796" s="7">
        <v>0</v>
      </c>
      <c r="AJ1796" s="7">
        <v>0</v>
      </c>
      <c r="AK1796" s="7">
        <v>0</v>
      </c>
      <c r="AL1796" s="7">
        <v>0</v>
      </c>
      <c r="AM1796" s="7">
        <v>0</v>
      </c>
      <c r="AN1796" s="7" t="s">
        <v>120</v>
      </c>
      <c r="AO1796" s="7">
        <v>0</v>
      </c>
      <c r="AP1796" s="7">
        <v>0</v>
      </c>
      <c r="AQ1796" s="7">
        <v>0</v>
      </c>
      <c r="AT1796" s="7" t="s">
        <v>206</v>
      </c>
      <c r="AU1796" s="7">
        <v>2446</v>
      </c>
      <c r="AV1796" s="7">
        <v>0</v>
      </c>
      <c r="AW1796" s="7">
        <v>0</v>
      </c>
      <c r="AX1796" s="7">
        <v>0</v>
      </c>
      <c r="AY1796" s="7">
        <v>0</v>
      </c>
    </row>
    <row r="1797" spans="1:51" ht="46.2" customHeight="1" x14ac:dyDescent="0.25">
      <c r="A1797" s="7" t="s">
        <v>3590</v>
      </c>
      <c r="B1797" s="8"/>
      <c r="C1797" s="8"/>
      <c r="D1797" s="7" t="s">
        <v>236</v>
      </c>
      <c r="E1797" s="7" t="s">
        <v>92</v>
      </c>
      <c r="F1797" s="8"/>
      <c r="G1797" s="8"/>
      <c r="H1797" s="8"/>
      <c r="I1797" s="8"/>
      <c r="J1797" s="8"/>
      <c r="K1797" s="8"/>
      <c r="L1797" s="8"/>
      <c r="M1797" s="8"/>
      <c r="N1797" s="7">
        <v>30</v>
      </c>
      <c r="O1797" s="7" t="s">
        <v>85</v>
      </c>
      <c r="P1797" s="7">
        <v>300</v>
      </c>
      <c r="S1797" s="7" t="s">
        <v>237</v>
      </c>
      <c r="T1797" s="7" t="s">
        <v>1406</v>
      </c>
      <c r="AD1797" s="7" t="s">
        <v>3591</v>
      </c>
      <c r="AE1797" s="7">
        <v>0</v>
      </c>
      <c r="AF1797" s="7">
        <v>1</v>
      </c>
      <c r="AG1797" s="7">
        <v>0</v>
      </c>
      <c r="AH1797" s="7">
        <v>0</v>
      </c>
      <c r="AI1797" s="7">
        <v>0</v>
      </c>
      <c r="AJ1797" s="7">
        <v>0</v>
      </c>
      <c r="AK1797" s="7">
        <v>0</v>
      </c>
      <c r="AL1797" s="7">
        <v>0</v>
      </c>
      <c r="AM1797" s="7">
        <v>1</v>
      </c>
      <c r="AN1797" s="7" t="s">
        <v>85</v>
      </c>
      <c r="AO1797" s="7">
        <v>300</v>
      </c>
      <c r="AP1797" s="7">
        <v>0</v>
      </c>
      <c r="AQ1797" s="7">
        <v>0</v>
      </c>
      <c r="AT1797" s="7" t="s">
        <v>206</v>
      </c>
      <c r="AU1797" s="7">
        <v>2447</v>
      </c>
      <c r="AV1797" s="7">
        <v>0</v>
      </c>
      <c r="AW1797" s="7">
        <v>0</v>
      </c>
      <c r="AX1797" s="7">
        <v>0</v>
      </c>
      <c r="AY1797" s="7">
        <v>0</v>
      </c>
    </row>
    <row r="1798" spans="1:51" ht="13.2" x14ac:dyDescent="0.25">
      <c r="A1798" s="7" t="s">
        <v>3592</v>
      </c>
      <c r="B1798" s="8"/>
      <c r="C1798" s="8"/>
      <c r="D1798" s="7" t="s">
        <v>91</v>
      </c>
      <c r="E1798" s="7" t="s">
        <v>84</v>
      </c>
      <c r="F1798" s="8"/>
      <c r="G1798" s="8"/>
      <c r="H1798" s="8"/>
      <c r="I1798" s="8"/>
      <c r="J1798" s="8"/>
      <c r="K1798" s="8"/>
      <c r="L1798" s="8"/>
      <c r="M1798" s="8"/>
      <c r="N1798" s="7">
        <v>8</v>
      </c>
      <c r="O1798" s="7" t="s">
        <v>85</v>
      </c>
      <c r="P1798" s="7">
        <v>2</v>
      </c>
      <c r="Q1798" s="7" t="s">
        <v>3593</v>
      </c>
      <c r="R1798" s="7">
        <v>8250</v>
      </c>
      <c r="S1798" s="7" t="s">
        <v>87</v>
      </c>
      <c r="T1798" s="7" t="s">
        <v>3594</v>
      </c>
      <c r="AE1798" s="7">
        <v>0</v>
      </c>
      <c r="AF1798" s="7">
        <v>0</v>
      </c>
      <c r="AG1798" s="7">
        <v>0</v>
      </c>
      <c r="AH1798" s="7">
        <v>0</v>
      </c>
      <c r="AI1798" s="7">
        <v>0</v>
      </c>
      <c r="AJ1798" s="7">
        <v>0</v>
      </c>
      <c r="AK1798" s="7">
        <v>0</v>
      </c>
      <c r="AL1798" s="7">
        <v>1</v>
      </c>
      <c r="AM1798" s="7">
        <v>0</v>
      </c>
      <c r="AN1798" s="7" t="s">
        <v>91</v>
      </c>
      <c r="AO1798" s="7">
        <v>2</v>
      </c>
      <c r="AP1798" s="7">
        <v>9320</v>
      </c>
      <c r="AQ1798" s="7">
        <v>8250</v>
      </c>
      <c r="AS1798" s="7" t="s">
        <v>3595</v>
      </c>
      <c r="AT1798" s="7" t="s">
        <v>206</v>
      </c>
      <c r="AU1798" s="7">
        <v>2448</v>
      </c>
      <c r="AV1798" s="7">
        <v>0</v>
      </c>
      <c r="AW1798" s="7">
        <v>0</v>
      </c>
      <c r="AX1798" s="7">
        <v>0</v>
      </c>
      <c r="AY1798" s="7">
        <v>0</v>
      </c>
    </row>
    <row r="1799" spans="1:51" ht="13.2" x14ac:dyDescent="0.25">
      <c r="A1799" s="7" t="s">
        <v>3596</v>
      </c>
      <c r="B1799" s="8"/>
      <c r="C1799" s="8"/>
      <c r="D1799" s="7" t="s">
        <v>91</v>
      </c>
      <c r="E1799" s="7" t="s">
        <v>126</v>
      </c>
      <c r="F1799" s="8"/>
      <c r="G1799" s="8"/>
      <c r="H1799" s="8"/>
      <c r="I1799" s="8"/>
      <c r="J1799" s="8"/>
      <c r="K1799" s="8"/>
      <c r="L1799" s="8"/>
      <c r="M1799" s="8"/>
      <c r="N1799" s="7">
        <v>5</v>
      </c>
      <c r="O1799" s="7" t="s">
        <v>106</v>
      </c>
      <c r="P1799" s="7">
        <v>1</v>
      </c>
      <c r="Q1799" s="7" t="s">
        <v>3597</v>
      </c>
      <c r="R1799" s="7">
        <v>2500</v>
      </c>
      <c r="S1799" s="7" t="s">
        <v>94</v>
      </c>
      <c r="T1799" s="7" t="s">
        <v>3594</v>
      </c>
      <c r="AE1799" s="7">
        <v>0</v>
      </c>
      <c r="AF1799" s="7">
        <v>0</v>
      </c>
      <c r="AG1799" s="7">
        <v>0</v>
      </c>
      <c r="AH1799" s="7">
        <v>1</v>
      </c>
      <c r="AI1799" s="7">
        <v>0</v>
      </c>
      <c r="AJ1799" s="7">
        <v>0</v>
      </c>
      <c r="AK1799" s="7">
        <v>0</v>
      </c>
      <c r="AL1799" s="7">
        <v>0</v>
      </c>
      <c r="AM1799" s="7">
        <v>0</v>
      </c>
      <c r="AN1799" s="7" t="s">
        <v>91</v>
      </c>
      <c r="AO1799" s="7">
        <v>1</v>
      </c>
      <c r="AP1799" s="7">
        <v>5000</v>
      </c>
      <c r="AQ1799" s="7">
        <v>2500</v>
      </c>
      <c r="AT1799" s="7" t="s">
        <v>206</v>
      </c>
      <c r="AU1799" s="7">
        <v>2449</v>
      </c>
      <c r="AV1799" s="7">
        <v>0</v>
      </c>
      <c r="AW1799" s="7">
        <v>0</v>
      </c>
      <c r="AX1799" s="7">
        <v>0</v>
      </c>
      <c r="AY1799" s="7">
        <v>0</v>
      </c>
    </row>
    <row r="1800" spans="1:51" ht="13.2" x14ac:dyDescent="0.25">
      <c r="A1800" s="7" t="s">
        <v>3598</v>
      </c>
      <c r="B1800" s="8"/>
      <c r="C1800" s="8"/>
      <c r="D1800" s="7" t="s">
        <v>91</v>
      </c>
      <c r="E1800" s="7" t="s">
        <v>129</v>
      </c>
      <c r="F1800" s="8"/>
      <c r="G1800" s="8"/>
      <c r="H1800" s="8"/>
      <c r="I1800" s="8"/>
      <c r="J1800" s="8"/>
      <c r="K1800" s="8"/>
      <c r="L1800" s="8"/>
      <c r="M1800" s="8"/>
      <c r="N1800" s="7">
        <v>6</v>
      </c>
      <c r="O1800" s="7" t="s">
        <v>146</v>
      </c>
      <c r="P1800" s="7">
        <v>3</v>
      </c>
      <c r="Q1800" s="7" t="s">
        <v>3599</v>
      </c>
      <c r="R1800" s="7">
        <v>1750</v>
      </c>
      <c r="S1800" s="7" t="s">
        <v>94</v>
      </c>
      <c r="T1800" s="7" t="s">
        <v>3594</v>
      </c>
      <c r="AE1800" s="7">
        <v>0</v>
      </c>
      <c r="AF1800" s="7">
        <v>0</v>
      </c>
      <c r="AG1800" s="7">
        <v>0</v>
      </c>
      <c r="AH1800" s="7">
        <v>0</v>
      </c>
      <c r="AI1800" s="7">
        <v>0</v>
      </c>
      <c r="AJ1800" s="7">
        <v>1</v>
      </c>
      <c r="AK1800" s="7">
        <v>0</v>
      </c>
      <c r="AL1800" s="7">
        <v>0</v>
      </c>
      <c r="AM1800" s="7">
        <v>0</v>
      </c>
      <c r="AN1800" s="7" t="s">
        <v>91</v>
      </c>
      <c r="AO1800" s="7">
        <v>3</v>
      </c>
      <c r="AP1800" s="7">
        <v>3500</v>
      </c>
      <c r="AQ1800" s="7">
        <v>1750</v>
      </c>
      <c r="AT1800" s="7" t="s">
        <v>206</v>
      </c>
      <c r="AU1800" s="7">
        <v>2450</v>
      </c>
      <c r="AV1800" s="7">
        <v>0</v>
      </c>
      <c r="AW1800" s="7">
        <v>0</v>
      </c>
      <c r="AX1800" s="7">
        <v>0</v>
      </c>
      <c r="AY1800" s="7">
        <v>0</v>
      </c>
    </row>
    <row r="1801" spans="1:51" ht="13.2" x14ac:dyDescent="0.25">
      <c r="A1801" s="7" t="s">
        <v>3600</v>
      </c>
      <c r="B1801" s="8"/>
      <c r="C1801" s="8"/>
      <c r="D1801" s="7" t="s">
        <v>120</v>
      </c>
      <c r="E1801" s="7" t="s">
        <v>129</v>
      </c>
      <c r="F1801" s="8"/>
      <c r="G1801" s="8"/>
      <c r="H1801" s="8"/>
      <c r="I1801" s="8"/>
      <c r="J1801" s="8"/>
      <c r="K1801" s="8"/>
      <c r="L1801" s="8"/>
      <c r="M1801" s="8"/>
      <c r="N1801" s="7">
        <v>15</v>
      </c>
      <c r="O1801" s="7" t="s">
        <v>85</v>
      </c>
      <c r="P1801" s="7">
        <v>9</v>
      </c>
      <c r="Q1801" s="7" t="s">
        <v>3601</v>
      </c>
      <c r="R1801" s="7">
        <v>5000</v>
      </c>
      <c r="S1801" s="7" t="s">
        <v>94</v>
      </c>
      <c r="T1801" s="7" t="s">
        <v>3594</v>
      </c>
      <c r="AE1801" s="7">
        <v>0</v>
      </c>
      <c r="AF1801" s="7">
        <v>0</v>
      </c>
      <c r="AG1801" s="7">
        <v>0</v>
      </c>
      <c r="AH1801" s="7">
        <v>0</v>
      </c>
      <c r="AI1801" s="7">
        <v>0</v>
      </c>
      <c r="AJ1801" s="7">
        <v>1</v>
      </c>
      <c r="AK1801" s="7">
        <v>0</v>
      </c>
      <c r="AL1801" s="7">
        <v>0</v>
      </c>
      <c r="AM1801" s="7">
        <v>0</v>
      </c>
      <c r="AN1801" s="7" t="s">
        <v>120</v>
      </c>
      <c r="AO1801" s="7">
        <v>9</v>
      </c>
      <c r="AP1801" s="7">
        <v>10000</v>
      </c>
      <c r="AQ1801" s="7">
        <v>5000</v>
      </c>
      <c r="AT1801" s="7" t="s">
        <v>206</v>
      </c>
      <c r="AU1801" s="7">
        <v>2451</v>
      </c>
      <c r="AV1801" s="7">
        <v>0</v>
      </c>
      <c r="AW1801" s="7">
        <v>0</v>
      </c>
      <c r="AX1801" s="7">
        <v>0</v>
      </c>
      <c r="AY1801" s="7">
        <v>0</v>
      </c>
    </row>
    <row r="1802" spans="1:51" ht="13.2" x14ac:dyDescent="0.25">
      <c r="A1802" s="7" t="s">
        <v>3602</v>
      </c>
      <c r="B1802" s="8"/>
      <c r="C1802" s="8"/>
      <c r="D1802" s="7" t="s">
        <v>83</v>
      </c>
      <c r="E1802" s="7" t="s">
        <v>116</v>
      </c>
      <c r="F1802" s="8"/>
      <c r="G1802" s="8"/>
      <c r="H1802" s="8"/>
      <c r="I1802" s="8"/>
      <c r="J1802" s="8"/>
      <c r="K1802" s="8"/>
      <c r="L1802" s="8"/>
      <c r="M1802" s="8"/>
      <c r="N1802" s="7">
        <v>5</v>
      </c>
      <c r="O1802" s="7" t="s">
        <v>85</v>
      </c>
      <c r="P1802" s="7" t="s">
        <v>107</v>
      </c>
      <c r="Q1802" s="7" t="s">
        <v>3603</v>
      </c>
      <c r="R1802" s="7">
        <v>600</v>
      </c>
      <c r="S1802" s="7" t="s">
        <v>94</v>
      </c>
      <c r="T1802" s="7" t="s">
        <v>3594</v>
      </c>
      <c r="AE1802" s="7">
        <v>0</v>
      </c>
      <c r="AF1802" s="7">
        <v>0</v>
      </c>
      <c r="AG1802" s="7">
        <v>1</v>
      </c>
      <c r="AH1802" s="7">
        <v>0</v>
      </c>
      <c r="AI1802" s="7">
        <v>0</v>
      </c>
      <c r="AJ1802" s="7">
        <v>0</v>
      </c>
      <c r="AK1802" s="7">
        <v>0</v>
      </c>
      <c r="AL1802" s="7">
        <v>0</v>
      </c>
      <c r="AM1802" s="7">
        <v>0</v>
      </c>
      <c r="AN1802" s="7" t="s">
        <v>83</v>
      </c>
      <c r="AO1802" s="7">
        <v>0</v>
      </c>
      <c r="AP1802" s="7">
        <v>1200</v>
      </c>
      <c r="AQ1802" s="7">
        <v>600</v>
      </c>
      <c r="AT1802" s="7" t="s">
        <v>206</v>
      </c>
      <c r="AU1802" s="7">
        <v>2452</v>
      </c>
      <c r="AV1802" s="7">
        <v>0</v>
      </c>
      <c r="AW1802" s="7">
        <v>0</v>
      </c>
      <c r="AX1802" s="7">
        <v>0</v>
      </c>
      <c r="AY1802" s="7">
        <v>0</v>
      </c>
    </row>
    <row r="1803" spans="1:51" ht="13.2" x14ac:dyDescent="0.25">
      <c r="A1803" s="7" t="s">
        <v>3604</v>
      </c>
      <c r="B1803" s="8"/>
      <c r="C1803" s="8"/>
      <c r="D1803" s="7" t="s">
        <v>91</v>
      </c>
      <c r="E1803" s="7" t="s">
        <v>99</v>
      </c>
      <c r="F1803" s="8"/>
      <c r="G1803" s="8"/>
      <c r="H1803" s="8"/>
      <c r="I1803" s="8"/>
      <c r="J1803" s="8"/>
      <c r="K1803" s="8"/>
      <c r="L1803" s="8"/>
      <c r="M1803" s="8"/>
      <c r="N1803" s="7">
        <v>9</v>
      </c>
      <c r="O1803" s="7" t="s">
        <v>85</v>
      </c>
      <c r="P1803" s="7" t="s">
        <v>107</v>
      </c>
      <c r="Q1803" s="7" t="s">
        <v>3605</v>
      </c>
      <c r="R1803" s="7">
        <v>1500</v>
      </c>
      <c r="S1803" s="7" t="s">
        <v>94</v>
      </c>
      <c r="T1803" s="7" t="s">
        <v>3594</v>
      </c>
      <c r="AE1803" s="7">
        <v>0</v>
      </c>
      <c r="AF1803" s="7">
        <v>0</v>
      </c>
      <c r="AG1803" s="7">
        <v>0</v>
      </c>
      <c r="AH1803" s="7">
        <v>0</v>
      </c>
      <c r="AI1803" s="7">
        <v>1</v>
      </c>
      <c r="AJ1803" s="7">
        <v>0</v>
      </c>
      <c r="AK1803" s="7">
        <v>0</v>
      </c>
      <c r="AL1803" s="7">
        <v>0</v>
      </c>
      <c r="AM1803" s="7">
        <v>0</v>
      </c>
      <c r="AN1803" s="7" t="s">
        <v>91</v>
      </c>
      <c r="AO1803" s="7">
        <v>0</v>
      </c>
      <c r="AP1803" s="7">
        <v>3000</v>
      </c>
      <c r="AQ1803" s="7">
        <v>1500</v>
      </c>
      <c r="AT1803" s="7" t="s">
        <v>206</v>
      </c>
      <c r="AU1803" s="7">
        <v>2453</v>
      </c>
      <c r="AV1803" s="7">
        <v>0</v>
      </c>
      <c r="AW1803" s="7">
        <v>0</v>
      </c>
      <c r="AX1803" s="7">
        <v>0</v>
      </c>
      <c r="AY1803" s="7">
        <v>0</v>
      </c>
    </row>
    <row r="1804" spans="1:51" ht="13.5" customHeight="1" x14ac:dyDescent="0.25">
      <c r="A1804" s="7" t="s">
        <v>3606</v>
      </c>
      <c r="B1804" s="8"/>
      <c r="C1804" s="8"/>
      <c r="D1804" s="7" t="s">
        <v>91</v>
      </c>
      <c r="E1804" s="7" t="s">
        <v>92</v>
      </c>
      <c r="F1804" s="8"/>
      <c r="G1804" s="8"/>
      <c r="H1804" s="8"/>
      <c r="I1804" s="8"/>
      <c r="J1804" s="8"/>
      <c r="K1804" s="8"/>
      <c r="L1804" s="8"/>
      <c r="M1804" s="8"/>
      <c r="N1804" s="7">
        <v>8</v>
      </c>
      <c r="O1804" s="7" t="s">
        <v>85</v>
      </c>
      <c r="P1804" s="7">
        <v>10</v>
      </c>
      <c r="Q1804" s="8" t="s">
        <v>217</v>
      </c>
      <c r="R1804" s="8">
        <v>4912</v>
      </c>
      <c r="S1804" s="7" t="s">
        <v>87</v>
      </c>
      <c r="T1804" s="7" t="s">
        <v>3607</v>
      </c>
      <c r="AE1804" s="7">
        <v>0</v>
      </c>
      <c r="AF1804" s="7">
        <v>0</v>
      </c>
      <c r="AG1804" s="7">
        <v>0</v>
      </c>
      <c r="AH1804" s="7">
        <v>0</v>
      </c>
      <c r="AI1804" s="7">
        <v>0</v>
      </c>
      <c r="AJ1804" s="7">
        <v>0</v>
      </c>
      <c r="AK1804" s="7">
        <v>0</v>
      </c>
      <c r="AL1804" s="7">
        <v>0</v>
      </c>
      <c r="AM1804" s="7">
        <v>1</v>
      </c>
      <c r="AN1804" s="7" t="s">
        <v>91</v>
      </c>
      <c r="AO1804" s="7">
        <v>10</v>
      </c>
      <c r="AP1804" s="7">
        <v>9512</v>
      </c>
      <c r="AQ1804" s="7">
        <v>4912</v>
      </c>
      <c r="AS1804" s="8" t="s">
        <v>3608</v>
      </c>
      <c r="AT1804" s="7" t="s">
        <v>206</v>
      </c>
      <c r="AU1804" s="7">
        <v>2454</v>
      </c>
      <c r="AV1804" s="7">
        <v>0</v>
      </c>
      <c r="AW1804" s="7">
        <v>0</v>
      </c>
      <c r="AX1804" s="7">
        <v>0</v>
      </c>
      <c r="AY1804" s="7">
        <v>0</v>
      </c>
    </row>
    <row r="1805" spans="1:51" ht="13.5" customHeight="1" x14ac:dyDescent="0.25">
      <c r="A1805" s="7" t="s">
        <v>3609</v>
      </c>
      <c r="B1805" s="8"/>
      <c r="C1805" s="8"/>
      <c r="D1805" s="7" t="s">
        <v>91</v>
      </c>
      <c r="E1805" s="7" t="s">
        <v>157</v>
      </c>
      <c r="F1805" s="8"/>
      <c r="G1805" s="8"/>
      <c r="H1805" s="8"/>
      <c r="I1805" s="8"/>
      <c r="J1805" s="8"/>
      <c r="K1805" s="8"/>
      <c r="L1805" s="8"/>
      <c r="M1805" s="8"/>
      <c r="N1805" s="7">
        <v>6</v>
      </c>
      <c r="O1805" s="7" t="s">
        <v>85</v>
      </c>
      <c r="P1805" s="7">
        <v>13</v>
      </c>
      <c r="Q1805" s="7" t="s">
        <v>3610</v>
      </c>
      <c r="R1805" s="7">
        <v>11510</v>
      </c>
      <c r="S1805" s="7" t="s">
        <v>87</v>
      </c>
      <c r="T1805" s="7" t="s">
        <v>3607</v>
      </c>
      <c r="AE1805" s="7">
        <v>0</v>
      </c>
      <c r="AF1805" s="7">
        <v>0</v>
      </c>
      <c r="AG1805" s="7">
        <v>0</v>
      </c>
      <c r="AH1805" s="7">
        <v>0</v>
      </c>
      <c r="AI1805" s="7">
        <v>0</v>
      </c>
      <c r="AJ1805" s="7">
        <v>0</v>
      </c>
      <c r="AK1805" s="7">
        <v>1</v>
      </c>
      <c r="AL1805" s="7">
        <v>0</v>
      </c>
      <c r="AM1805" s="7">
        <v>0</v>
      </c>
      <c r="AN1805" s="7" t="s">
        <v>91</v>
      </c>
      <c r="AO1805" s="7">
        <v>13</v>
      </c>
      <c r="AP1805" s="7">
        <v>22710</v>
      </c>
      <c r="AQ1805" s="7">
        <v>11510</v>
      </c>
      <c r="AS1805" s="7" t="s">
        <v>2293</v>
      </c>
      <c r="AT1805" s="7" t="s">
        <v>206</v>
      </c>
      <c r="AU1805" s="7">
        <v>2455</v>
      </c>
      <c r="AV1805" s="7">
        <v>0</v>
      </c>
      <c r="AW1805" s="7">
        <v>0</v>
      </c>
      <c r="AX1805" s="7">
        <v>0</v>
      </c>
      <c r="AY1805" s="7">
        <v>0</v>
      </c>
    </row>
    <row r="1806" spans="1:51" ht="13.5" customHeight="1" x14ac:dyDescent="0.25">
      <c r="A1806" s="7" t="s">
        <v>3611</v>
      </c>
      <c r="B1806" s="8"/>
      <c r="C1806" s="8"/>
      <c r="D1806" s="7" t="s">
        <v>91</v>
      </c>
      <c r="E1806" s="7" t="s">
        <v>116</v>
      </c>
      <c r="F1806" s="8"/>
      <c r="G1806" s="8"/>
      <c r="H1806" s="8"/>
      <c r="I1806" s="8"/>
      <c r="J1806" s="8"/>
      <c r="K1806" s="8"/>
      <c r="L1806" s="8"/>
      <c r="M1806" s="8"/>
      <c r="N1806" s="7">
        <v>8</v>
      </c>
      <c r="O1806" s="7" t="s">
        <v>85</v>
      </c>
      <c r="P1806" s="7">
        <v>10</v>
      </c>
      <c r="Q1806" s="7" t="s">
        <v>1534</v>
      </c>
      <c r="R1806" s="7">
        <v>5310</v>
      </c>
      <c r="S1806" s="7" t="s">
        <v>87</v>
      </c>
      <c r="T1806" s="7" t="s">
        <v>3607</v>
      </c>
      <c r="AE1806" s="7">
        <v>0</v>
      </c>
      <c r="AF1806" s="7">
        <v>0</v>
      </c>
      <c r="AG1806" s="7">
        <v>1</v>
      </c>
      <c r="AH1806" s="7">
        <v>0</v>
      </c>
      <c r="AI1806" s="7">
        <v>0</v>
      </c>
      <c r="AJ1806" s="7">
        <v>0</v>
      </c>
      <c r="AK1806" s="7">
        <v>0</v>
      </c>
      <c r="AL1806" s="7">
        <v>0</v>
      </c>
      <c r="AM1806" s="7">
        <v>0</v>
      </c>
      <c r="AN1806" s="7" t="s">
        <v>91</v>
      </c>
      <c r="AO1806" s="7">
        <v>10</v>
      </c>
      <c r="AP1806" s="7">
        <v>10310</v>
      </c>
      <c r="AQ1806" s="7">
        <v>5310</v>
      </c>
      <c r="AS1806" s="7" t="s">
        <v>3612</v>
      </c>
      <c r="AT1806" s="7" t="s">
        <v>206</v>
      </c>
      <c r="AU1806" s="7">
        <v>2456</v>
      </c>
      <c r="AV1806" s="7">
        <v>0</v>
      </c>
      <c r="AW1806" s="7">
        <v>0</v>
      </c>
      <c r="AX1806" s="7">
        <v>0</v>
      </c>
      <c r="AY1806" s="7">
        <v>0</v>
      </c>
    </row>
    <row r="1807" spans="1:51" ht="13.5" customHeight="1" x14ac:dyDescent="0.25">
      <c r="A1807" s="7" t="s">
        <v>3613</v>
      </c>
      <c r="B1807" s="8"/>
      <c r="C1807" s="8"/>
      <c r="D1807" s="7" t="s">
        <v>83</v>
      </c>
      <c r="E1807" s="7" t="s">
        <v>92</v>
      </c>
      <c r="F1807" s="8"/>
      <c r="G1807" s="8"/>
      <c r="H1807" s="8"/>
      <c r="I1807" s="8"/>
      <c r="J1807" s="8"/>
      <c r="K1807" s="8"/>
      <c r="L1807" s="8"/>
      <c r="M1807" s="8"/>
      <c r="N1807" s="7">
        <v>3</v>
      </c>
      <c r="O1807" s="7" t="s">
        <v>3055</v>
      </c>
      <c r="P1807" s="7">
        <v>1</v>
      </c>
      <c r="Q1807" s="7" t="s">
        <v>3614</v>
      </c>
      <c r="R1807" s="7">
        <v>3600</v>
      </c>
      <c r="S1807" s="7" t="s">
        <v>94</v>
      </c>
      <c r="T1807" s="7" t="s">
        <v>3607</v>
      </c>
      <c r="AE1807" s="7">
        <v>0</v>
      </c>
      <c r="AF1807" s="7">
        <v>0</v>
      </c>
      <c r="AG1807" s="7">
        <v>0</v>
      </c>
      <c r="AH1807" s="7">
        <v>0</v>
      </c>
      <c r="AI1807" s="7">
        <v>0</v>
      </c>
      <c r="AJ1807" s="7">
        <v>0</v>
      </c>
      <c r="AK1807" s="7">
        <v>0</v>
      </c>
      <c r="AL1807" s="7">
        <v>0</v>
      </c>
      <c r="AM1807" s="7">
        <v>1</v>
      </c>
      <c r="AN1807" s="7" t="s">
        <v>83</v>
      </c>
      <c r="AO1807" s="7">
        <v>1</v>
      </c>
      <c r="AP1807" s="7">
        <v>7200</v>
      </c>
      <c r="AQ1807" s="7">
        <v>3600</v>
      </c>
      <c r="AT1807" s="7" t="s">
        <v>206</v>
      </c>
      <c r="AU1807" s="7">
        <v>2457</v>
      </c>
      <c r="AV1807" s="7">
        <v>0</v>
      </c>
      <c r="AW1807" s="7">
        <v>0</v>
      </c>
      <c r="AX1807" s="7">
        <v>0</v>
      </c>
      <c r="AY1807" s="7">
        <v>0</v>
      </c>
    </row>
    <row r="1808" spans="1:51" ht="13.5" customHeight="1" x14ac:dyDescent="0.25">
      <c r="A1808" s="7" t="s">
        <v>3615</v>
      </c>
      <c r="B1808" s="8"/>
      <c r="C1808" s="8"/>
      <c r="D1808" s="7" t="s">
        <v>83</v>
      </c>
      <c r="E1808" s="7" t="s">
        <v>99</v>
      </c>
      <c r="F1808" s="8"/>
      <c r="G1808" s="8"/>
      <c r="H1808" s="8"/>
      <c r="I1808" s="8"/>
      <c r="J1808" s="8"/>
      <c r="K1808" s="8"/>
      <c r="L1808" s="8"/>
      <c r="M1808" s="8"/>
      <c r="N1808" s="7">
        <v>5</v>
      </c>
      <c r="O1808" s="7" t="s">
        <v>146</v>
      </c>
      <c r="P1808" s="7">
        <v>2</v>
      </c>
      <c r="Q1808" s="7" t="s">
        <v>3616</v>
      </c>
      <c r="R1808" s="7">
        <v>450</v>
      </c>
      <c r="S1808" s="7" t="s">
        <v>94</v>
      </c>
      <c r="T1808" s="7" t="s">
        <v>3607</v>
      </c>
      <c r="AE1808" s="7">
        <v>0</v>
      </c>
      <c r="AF1808" s="7">
        <v>0</v>
      </c>
      <c r="AG1808" s="7">
        <v>0</v>
      </c>
      <c r="AH1808" s="7">
        <v>0</v>
      </c>
      <c r="AI1808" s="7">
        <v>1</v>
      </c>
      <c r="AJ1808" s="7">
        <v>0</v>
      </c>
      <c r="AK1808" s="7">
        <v>0</v>
      </c>
      <c r="AL1808" s="7">
        <v>0</v>
      </c>
      <c r="AM1808" s="7">
        <v>0</v>
      </c>
      <c r="AN1808" s="7" t="s">
        <v>83</v>
      </c>
      <c r="AO1808" s="7">
        <v>2</v>
      </c>
      <c r="AP1808" s="7">
        <v>900</v>
      </c>
      <c r="AQ1808" s="7">
        <v>450</v>
      </c>
      <c r="AT1808" s="7" t="s">
        <v>206</v>
      </c>
      <c r="AU1808" s="7">
        <v>2458</v>
      </c>
      <c r="AV1808" s="7">
        <v>0</v>
      </c>
      <c r="AW1808" s="7">
        <v>0</v>
      </c>
      <c r="AX1808" s="7">
        <v>0</v>
      </c>
      <c r="AY1808" s="7">
        <v>0</v>
      </c>
    </row>
    <row r="1809" spans="1:51" ht="13.5" customHeight="1" x14ac:dyDescent="0.25">
      <c r="A1809" s="7" t="s">
        <v>3617</v>
      </c>
      <c r="B1809" s="8"/>
      <c r="C1809" s="8"/>
      <c r="D1809" s="7" t="s">
        <v>83</v>
      </c>
      <c r="E1809" s="7" t="s">
        <v>99</v>
      </c>
      <c r="F1809" s="8"/>
      <c r="G1809" s="8"/>
      <c r="H1809" s="8"/>
      <c r="I1809" s="8"/>
      <c r="J1809" s="8"/>
      <c r="K1809" s="8"/>
      <c r="L1809" s="8"/>
      <c r="M1809" s="8"/>
      <c r="N1809" s="7">
        <v>5</v>
      </c>
      <c r="O1809" s="7" t="s">
        <v>146</v>
      </c>
      <c r="P1809" s="7">
        <v>2</v>
      </c>
      <c r="Q1809" s="7" t="s">
        <v>3616</v>
      </c>
      <c r="R1809" s="7">
        <v>800</v>
      </c>
      <c r="S1809" s="7" t="s">
        <v>94</v>
      </c>
      <c r="T1809" s="7" t="s">
        <v>3607</v>
      </c>
      <c r="AE1809" s="7">
        <v>0</v>
      </c>
      <c r="AF1809" s="7">
        <v>0</v>
      </c>
      <c r="AG1809" s="7">
        <v>0</v>
      </c>
      <c r="AH1809" s="7">
        <v>0</v>
      </c>
      <c r="AI1809" s="7">
        <v>1</v>
      </c>
      <c r="AJ1809" s="7">
        <v>0</v>
      </c>
      <c r="AK1809" s="7">
        <v>0</v>
      </c>
      <c r="AL1809" s="7">
        <v>0</v>
      </c>
      <c r="AM1809" s="7">
        <v>0</v>
      </c>
      <c r="AN1809" s="7" t="s">
        <v>83</v>
      </c>
      <c r="AO1809" s="7">
        <v>2</v>
      </c>
      <c r="AP1809" s="7">
        <v>1600</v>
      </c>
      <c r="AQ1809" s="7">
        <v>800</v>
      </c>
      <c r="AT1809" s="7" t="s">
        <v>206</v>
      </c>
      <c r="AU1809" s="7">
        <v>2459</v>
      </c>
      <c r="AV1809" s="7">
        <v>0</v>
      </c>
      <c r="AW1809" s="7">
        <v>0</v>
      </c>
      <c r="AX1809" s="7">
        <v>0</v>
      </c>
      <c r="AY1809" s="7">
        <v>0</v>
      </c>
    </row>
    <row r="1810" spans="1:51" ht="13.5" customHeight="1" x14ac:dyDescent="0.25">
      <c r="A1810" s="7" t="s">
        <v>3618</v>
      </c>
      <c r="B1810" s="8"/>
      <c r="C1810" s="8"/>
      <c r="D1810" s="7" t="s">
        <v>83</v>
      </c>
      <c r="E1810" s="7" t="s">
        <v>99</v>
      </c>
      <c r="F1810" s="8"/>
      <c r="G1810" s="8"/>
      <c r="H1810" s="8"/>
      <c r="I1810" s="8"/>
      <c r="J1810" s="8"/>
      <c r="K1810" s="8"/>
      <c r="L1810" s="8"/>
      <c r="M1810" s="8"/>
      <c r="N1810" s="7">
        <v>5</v>
      </c>
      <c r="O1810" s="7" t="s">
        <v>146</v>
      </c>
      <c r="P1810" s="7">
        <v>2</v>
      </c>
      <c r="Q1810" s="7" t="s">
        <v>3616</v>
      </c>
      <c r="R1810" s="7" t="s">
        <v>3619</v>
      </c>
      <c r="S1810" s="7" t="s">
        <v>94</v>
      </c>
      <c r="T1810" s="7" t="s">
        <v>3607</v>
      </c>
      <c r="AE1810" s="7">
        <v>0</v>
      </c>
      <c r="AF1810" s="7">
        <v>0</v>
      </c>
      <c r="AG1810" s="7">
        <v>0</v>
      </c>
      <c r="AH1810" s="7">
        <v>0</v>
      </c>
      <c r="AI1810" s="7">
        <v>1</v>
      </c>
      <c r="AJ1810" s="7">
        <v>0</v>
      </c>
      <c r="AK1810" s="7">
        <v>0</v>
      </c>
      <c r="AL1810" s="7">
        <v>0</v>
      </c>
      <c r="AM1810" s="7">
        <v>0</v>
      </c>
      <c r="AN1810" s="7" t="s">
        <v>83</v>
      </c>
      <c r="AO1810" s="7">
        <v>2</v>
      </c>
      <c r="AP1810" s="7">
        <v>2500</v>
      </c>
      <c r="AQ1810" s="7">
        <v>1250</v>
      </c>
      <c r="AT1810" s="7" t="s">
        <v>206</v>
      </c>
      <c r="AU1810" s="7">
        <v>2460</v>
      </c>
      <c r="AV1810" s="7">
        <v>0</v>
      </c>
      <c r="AW1810" s="7">
        <v>0</v>
      </c>
      <c r="AX1810" s="7">
        <v>0</v>
      </c>
      <c r="AY1810" s="7">
        <v>0</v>
      </c>
    </row>
    <row r="1811" spans="1:51" ht="13.5" customHeight="1" x14ac:dyDescent="0.25">
      <c r="A1811" s="7" t="s">
        <v>3620</v>
      </c>
      <c r="B1811" s="8"/>
      <c r="C1811" s="8"/>
      <c r="D1811" s="7" t="s">
        <v>83</v>
      </c>
      <c r="E1811" s="7" t="s">
        <v>92</v>
      </c>
      <c r="F1811" s="8"/>
      <c r="G1811" s="8"/>
      <c r="H1811" s="8"/>
      <c r="I1811" s="8"/>
      <c r="J1811" s="8"/>
      <c r="K1811" s="8"/>
      <c r="L1811" s="8"/>
      <c r="M1811" s="8"/>
      <c r="N1811" s="7">
        <v>5</v>
      </c>
      <c r="O1811" s="7" t="s">
        <v>85</v>
      </c>
      <c r="P1811" s="7">
        <v>3</v>
      </c>
      <c r="Q1811" s="7" t="s">
        <v>3621</v>
      </c>
      <c r="R1811" s="7">
        <v>4000</v>
      </c>
      <c r="S1811" s="7" t="s">
        <v>94</v>
      </c>
      <c r="T1811" s="7" t="s">
        <v>3607</v>
      </c>
      <c r="AE1811" s="7">
        <v>0</v>
      </c>
      <c r="AF1811" s="7">
        <v>0</v>
      </c>
      <c r="AG1811" s="7">
        <v>0</v>
      </c>
      <c r="AH1811" s="7">
        <v>0</v>
      </c>
      <c r="AI1811" s="7">
        <v>0</v>
      </c>
      <c r="AJ1811" s="7">
        <v>0</v>
      </c>
      <c r="AK1811" s="7">
        <v>0</v>
      </c>
      <c r="AL1811" s="7">
        <v>0</v>
      </c>
      <c r="AM1811" s="7">
        <v>1</v>
      </c>
      <c r="AN1811" s="7" t="s">
        <v>83</v>
      </c>
      <c r="AO1811" s="7">
        <v>3</v>
      </c>
      <c r="AP1811" s="7">
        <v>8000</v>
      </c>
      <c r="AQ1811" s="7">
        <v>4000</v>
      </c>
      <c r="AT1811" s="7" t="s">
        <v>206</v>
      </c>
      <c r="AU1811" s="7">
        <v>2461</v>
      </c>
      <c r="AV1811" s="7">
        <v>0</v>
      </c>
      <c r="AW1811" s="7">
        <v>0</v>
      </c>
      <c r="AX1811" s="7">
        <v>0</v>
      </c>
      <c r="AY1811" s="7">
        <v>0</v>
      </c>
    </row>
    <row r="1812" spans="1:51" ht="13.5" customHeight="1" x14ac:dyDescent="0.25">
      <c r="A1812" s="7" t="s">
        <v>3622</v>
      </c>
      <c r="B1812" s="8"/>
      <c r="C1812" s="8"/>
      <c r="D1812" s="7" t="s">
        <v>83</v>
      </c>
      <c r="E1812" s="7" t="s">
        <v>92</v>
      </c>
      <c r="F1812" s="8"/>
      <c r="G1812" s="8"/>
      <c r="H1812" s="8"/>
      <c r="I1812" s="8"/>
      <c r="J1812" s="8"/>
      <c r="K1812" s="8"/>
      <c r="L1812" s="8"/>
      <c r="M1812" s="8"/>
      <c r="N1812" s="7">
        <v>5</v>
      </c>
      <c r="O1812" s="7" t="s">
        <v>85</v>
      </c>
      <c r="P1812" s="7">
        <v>3</v>
      </c>
      <c r="Q1812" s="7" t="s">
        <v>3623</v>
      </c>
      <c r="R1812" s="7">
        <v>5000</v>
      </c>
      <c r="S1812" s="7" t="s">
        <v>94</v>
      </c>
      <c r="T1812" s="7" t="s">
        <v>3607</v>
      </c>
      <c r="AE1812" s="7">
        <v>0</v>
      </c>
      <c r="AF1812" s="7">
        <v>0</v>
      </c>
      <c r="AG1812" s="7">
        <v>0</v>
      </c>
      <c r="AH1812" s="7">
        <v>0</v>
      </c>
      <c r="AI1812" s="7">
        <v>0</v>
      </c>
      <c r="AJ1812" s="7">
        <v>0</v>
      </c>
      <c r="AK1812" s="7">
        <v>0</v>
      </c>
      <c r="AL1812" s="7">
        <v>0</v>
      </c>
      <c r="AM1812" s="7">
        <v>1</v>
      </c>
      <c r="AN1812" s="7" t="s">
        <v>83</v>
      </c>
      <c r="AO1812" s="7">
        <v>3</v>
      </c>
      <c r="AP1812" s="7">
        <v>10000</v>
      </c>
      <c r="AQ1812" s="7">
        <v>5000</v>
      </c>
      <c r="AT1812" s="7" t="s">
        <v>206</v>
      </c>
      <c r="AU1812" s="7">
        <v>2462</v>
      </c>
      <c r="AV1812" s="7">
        <v>0</v>
      </c>
      <c r="AW1812" s="7">
        <v>0</v>
      </c>
      <c r="AX1812" s="7">
        <v>0</v>
      </c>
      <c r="AY1812" s="7">
        <v>0</v>
      </c>
    </row>
    <row r="1813" spans="1:51" ht="13.5" customHeight="1" x14ac:dyDescent="0.25">
      <c r="A1813" s="7" t="s">
        <v>3624</v>
      </c>
      <c r="B1813" s="8"/>
      <c r="C1813" s="8"/>
      <c r="D1813" s="7" t="s">
        <v>83</v>
      </c>
      <c r="E1813" s="7" t="s">
        <v>92</v>
      </c>
      <c r="F1813" s="8"/>
      <c r="G1813" s="8"/>
      <c r="H1813" s="8"/>
      <c r="I1813" s="8"/>
      <c r="J1813" s="8"/>
      <c r="K1813" s="8"/>
      <c r="L1813" s="8"/>
      <c r="M1813" s="8"/>
      <c r="N1813" s="7">
        <v>5</v>
      </c>
      <c r="O1813" s="7" t="s">
        <v>103</v>
      </c>
      <c r="P1813" s="7">
        <v>2</v>
      </c>
      <c r="Q1813" s="7" t="s">
        <v>2486</v>
      </c>
      <c r="R1813" s="7">
        <v>3000</v>
      </c>
      <c r="S1813" s="7" t="s">
        <v>94</v>
      </c>
      <c r="T1813" s="7" t="s">
        <v>3607</v>
      </c>
      <c r="AE1813" s="7">
        <v>0</v>
      </c>
      <c r="AF1813" s="7">
        <v>0</v>
      </c>
      <c r="AG1813" s="7">
        <v>0</v>
      </c>
      <c r="AH1813" s="7">
        <v>0</v>
      </c>
      <c r="AI1813" s="7">
        <v>0</v>
      </c>
      <c r="AJ1813" s="7">
        <v>0</v>
      </c>
      <c r="AK1813" s="7">
        <v>0</v>
      </c>
      <c r="AL1813" s="7">
        <v>0</v>
      </c>
      <c r="AM1813" s="7">
        <v>1</v>
      </c>
      <c r="AN1813" s="7" t="s">
        <v>83</v>
      </c>
      <c r="AO1813" s="7">
        <v>2</v>
      </c>
      <c r="AP1813" s="7">
        <v>6000</v>
      </c>
      <c r="AQ1813" s="7">
        <v>3000</v>
      </c>
      <c r="AT1813" s="7" t="s">
        <v>206</v>
      </c>
      <c r="AU1813" s="7">
        <v>2463</v>
      </c>
      <c r="AV1813" s="7">
        <v>0</v>
      </c>
      <c r="AW1813" s="7">
        <v>0</v>
      </c>
      <c r="AX1813" s="7">
        <v>0</v>
      </c>
      <c r="AY1813" s="7">
        <v>0</v>
      </c>
    </row>
    <row r="1814" spans="1:51" ht="13.5" customHeight="1" x14ac:dyDescent="0.25">
      <c r="A1814" s="7" t="s">
        <v>3625</v>
      </c>
      <c r="B1814" s="8"/>
      <c r="C1814" s="8"/>
      <c r="D1814" s="7" t="s">
        <v>83</v>
      </c>
      <c r="E1814" s="7" t="s">
        <v>99</v>
      </c>
      <c r="F1814" s="8"/>
      <c r="G1814" s="8"/>
      <c r="H1814" s="8"/>
      <c r="I1814" s="8"/>
      <c r="J1814" s="8"/>
      <c r="K1814" s="8"/>
      <c r="L1814" s="8"/>
      <c r="M1814" s="8"/>
      <c r="N1814" s="7">
        <v>5</v>
      </c>
      <c r="O1814" s="7" t="s">
        <v>658</v>
      </c>
      <c r="P1814" s="7">
        <v>20</v>
      </c>
      <c r="Q1814" s="7" t="s">
        <v>3626</v>
      </c>
      <c r="R1814" s="7">
        <v>2500</v>
      </c>
      <c r="S1814" s="7" t="s">
        <v>94</v>
      </c>
      <c r="T1814" s="7" t="s">
        <v>3607</v>
      </c>
      <c r="AE1814" s="7">
        <v>0</v>
      </c>
      <c r="AF1814" s="7">
        <v>0</v>
      </c>
      <c r="AG1814" s="7">
        <v>0</v>
      </c>
      <c r="AH1814" s="7">
        <v>0</v>
      </c>
      <c r="AI1814" s="7">
        <v>1</v>
      </c>
      <c r="AJ1814" s="7">
        <v>0</v>
      </c>
      <c r="AK1814" s="7">
        <v>0</v>
      </c>
      <c r="AL1814" s="7">
        <v>0</v>
      </c>
      <c r="AM1814" s="7">
        <v>0</v>
      </c>
      <c r="AN1814" s="7" t="s">
        <v>83</v>
      </c>
      <c r="AO1814" s="7">
        <v>20</v>
      </c>
      <c r="AP1814" s="7">
        <v>5000</v>
      </c>
      <c r="AQ1814" s="7">
        <v>2500</v>
      </c>
      <c r="AT1814" s="7" t="s">
        <v>206</v>
      </c>
      <c r="AU1814" s="7">
        <v>2464</v>
      </c>
      <c r="AV1814" s="7">
        <v>0</v>
      </c>
      <c r="AW1814" s="7">
        <v>0</v>
      </c>
      <c r="AX1814" s="7">
        <v>0</v>
      </c>
      <c r="AY1814" s="7">
        <v>0</v>
      </c>
    </row>
    <row r="1815" spans="1:51" ht="13.5" customHeight="1" x14ac:dyDescent="0.25">
      <c r="A1815" s="7" t="s">
        <v>3627</v>
      </c>
      <c r="B1815" s="8"/>
      <c r="C1815" s="8"/>
      <c r="D1815" s="7" t="s">
        <v>120</v>
      </c>
      <c r="E1815" s="7" t="s">
        <v>99</v>
      </c>
      <c r="F1815" s="7" t="s">
        <v>84</v>
      </c>
      <c r="I1815" s="8"/>
      <c r="J1815" s="8"/>
      <c r="K1815" s="7" t="s">
        <v>284</v>
      </c>
      <c r="L1815" s="8"/>
      <c r="M1815" s="8"/>
      <c r="N1815" s="7">
        <v>20</v>
      </c>
      <c r="O1815" s="7" t="s">
        <v>170</v>
      </c>
      <c r="P1815" s="7" t="s">
        <v>107</v>
      </c>
      <c r="S1815" s="7" t="s">
        <v>237</v>
      </c>
      <c r="T1815" s="7" t="s">
        <v>3628</v>
      </c>
      <c r="AD1815" s="7" t="s">
        <v>3629</v>
      </c>
      <c r="AE1815" s="7">
        <v>1</v>
      </c>
      <c r="AF1815" s="7">
        <v>0</v>
      </c>
      <c r="AG1815" s="7">
        <v>0</v>
      </c>
      <c r="AH1815" s="7">
        <v>0</v>
      </c>
      <c r="AI1815" s="7">
        <v>1</v>
      </c>
      <c r="AJ1815" s="7">
        <v>0</v>
      </c>
      <c r="AK1815" s="7">
        <v>0</v>
      </c>
      <c r="AL1815" s="7">
        <v>1</v>
      </c>
      <c r="AM1815" s="7">
        <v>0</v>
      </c>
      <c r="AN1815" s="7" t="s">
        <v>120</v>
      </c>
      <c r="AO1815" s="7">
        <v>0</v>
      </c>
      <c r="AP1815" s="7">
        <v>0</v>
      </c>
      <c r="AQ1815" s="7">
        <v>0</v>
      </c>
      <c r="AT1815" s="7" t="s">
        <v>206</v>
      </c>
      <c r="AU1815" s="7">
        <v>2465</v>
      </c>
      <c r="AV1815" s="7">
        <v>0</v>
      </c>
      <c r="AW1815" s="7">
        <v>0</v>
      </c>
      <c r="AX1815" s="7">
        <v>0</v>
      </c>
      <c r="AY1815" s="7">
        <v>0</v>
      </c>
    </row>
    <row r="1816" spans="1:51" ht="13.5" customHeight="1" x14ac:dyDescent="0.25">
      <c r="A1816" s="7" t="s">
        <v>800</v>
      </c>
      <c r="B1816" s="8"/>
      <c r="C1816" s="8"/>
      <c r="D1816" s="7" t="s">
        <v>120</v>
      </c>
      <c r="E1816" s="7" t="s">
        <v>126</v>
      </c>
      <c r="F1816" s="8"/>
      <c r="G1816" s="8"/>
      <c r="H1816" s="8"/>
      <c r="I1816" s="8"/>
      <c r="J1816" s="8"/>
      <c r="K1816" s="8"/>
      <c r="L1816" s="8"/>
      <c r="M1816" s="8"/>
      <c r="N1816" s="7">
        <v>20</v>
      </c>
      <c r="O1816" s="7" t="s">
        <v>85</v>
      </c>
      <c r="P1816" s="7">
        <v>50</v>
      </c>
      <c r="S1816" s="7" t="s">
        <v>237</v>
      </c>
      <c r="T1816" s="7" t="s">
        <v>3628</v>
      </c>
      <c r="AD1816" s="7" t="s">
        <v>3630</v>
      </c>
      <c r="AE1816" s="7">
        <v>1</v>
      </c>
      <c r="AF1816" s="7">
        <v>0</v>
      </c>
      <c r="AG1816" s="7">
        <v>0</v>
      </c>
      <c r="AH1816" s="7">
        <v>1</v>
      </c>
      <c r="AI1816" s="7">
        <v>0</v>
      </c>
      <c r="AJ1816" s="7">
        <v>0</v>
      </c>
      <c r="AK1816" s="7">
        <v>0</v>
      </c>
      <c r="AL1816" s="7">
        <v>0</v>
      </c>
      <c r="AM1816" s="7">
        <v>0</v>
      </c>
      <c r="AN1816" s="7" t="s">
        <v>120</v>
      </c>
      <c r="AO1816" s="7">
        <v>50</v>
      </c>
      <c r="AP1816" s="7">
        <v>0</v>
      </c>
      <c r="AQ1816" s="7">
        <v>0</v>
      </c>
      <c r="AS1816" s="7" t="s">
        <v>3631</v>
      </c>
      <c r="AT1816" s="7" t="s">
        <v>206</v>
      </c>
      <c r="AU1816" s="7">
        <v>2466</v>
      </c>
      <c r="AV1816" s="7">
        <v>0</v>
      </c>
      <c r="AW1816" s="7">
        <v>0</v>
      </c>
      <c r="AX1816" s="7">
        <v>0</v>
      </c>
      <c r="AY1816" s="7">
        <v>0</v>
      </c>
    </row>
    <row r="1817" spans="1:51" ht="13.5" customHeight="1" x14ac:dyDescent="0.25">
      <c r="A1817" s="7" t="s">
        <v>3632</v>
      </c>
      <c r="B1817" s="8"/>
      <c r="C1817" s="8"/>
      <c r="D1817" s="7" t="s">
        <v>120</v>
      </c>
      <c r="E1817" s="7" t="s">
        <v>116</v>
      </c>
      <c r="F1817" s="7" t="s">
        <v>84</v>
      </c>
      <c r="I1817" s="8"/>
      <c r="J1817" s="8"/>
      <c r="K1817" s="7" t="s">
        <v>3633</v>
      </c>
      <c r="L1817" s="8"/>
      <c r="M1817" s="8"/>
      <c r="N1817" s="7">
        <v>20</v>
      </c>
      <c r="O1817" s="7" t="s">
        <v>85</v>
      </c>
      <c r="P1817" s="7" t="s">
        <v>3634</v>
      </c>
      <c r="S1817" s="7" t="s">
        <v>237</v>
      </c>
      <c r="T1817" s="7" t="s">
        <v>3628</v>
      </c>
      <c r="AD1817" s="7" t="s">
        <v>3635</v>
      </c>
      <c r="AE1817" s="7">
        <v>0</v>
      </c>
      <c r="AF1817" s="7">
        <v>1</v>
      </c>
      <c r="AG1817" s="7">
        <v>1</v>
      </c>
      <c r="AH1817" s="7">
        <v>0</v>
      </c>
      <c r="AI1817" s="7">
        <v>0</v>
      </c>
      <c r="AJ1817" s="7">
        <v>0</v>
      </c>
      <c r="AK1817" s="7">
        <v>0</v>
      </c>
      <c r="AL1817" s="7">
        <v>1</v>
      </c>
      <c r="AM1817" s="7">
        <v>0</v>
      </c>
      <c r="AN1817" s="7" t="s">
        <v>120</v>
      </c>
      <c r="AO1817" s="7">
        <v>2</v>
      </c>
      <c r="AP1817" s="7">
        <v>0</v>
      </c>
      <c r="AQ1817" s="7">
        <v>0</v>
      </c>
      <c r="AT1817" s="7" t="s">
        <v>206</v>
      </c>
      <c r="AU1817" s="7">
        <v>2467</v>
      </c>
      <c r="AV1817" s="7">
        <v>0</v>
      </c>
      <c r="AW1817" s="7">
        <v>0</v>
      </c>
      <c r="AX1817" s="7">
        <v>0</v>
      </c>
      <c r="AY1817" s="7">
        <v>0</v>
      </c>
    </row>
    <row r="1818" spans="1:51" ht="13.5" customHeight="1" x14ac:dyDescent="0.25">
      <c r="A1818" s="7" t="s">
        <v>3636</v>
      </c>
      <c r="C1818" s="7" t="s">
        <v>3637</v>
      </c>
      <c r="D1818" s="10" t="s">
        <v>236</v>
      </c>
      <c r="E1818" s="10" t="s">
        <v>486</v>
      </c>
      <c r="F1818" s="13"/>
      <c r="G1818" s="13"/>
      <c r="H1818" s="13"/>
      <c r="I1818" s="13"/>
      <c r="J1818" s="13"/>
      <c r="K1818" s="10" t="s">
        <v>3633</v>
      </c>
      <c r="L1818" s="10" t="s">
        <v>750</v>
      </c>
      <c r="M1818" s="10" t="s">
        <v>284</v>
      </c>
      <c r="N1818" s="7">
        <v>25</v>
      </c>
      <c r="O1818" s="7" t="s">
        <v>85</v>
      </c>
      <c r="P1818" s="7">
        <v>40</v>
      </c>
      <c r="S1818" s="7" t="s">
        <v>237</v>
      </c>
      <c r="T1818" s="7" t="s">
        <v>3628</v>
      </c>
      <c r="AD1818" s="7" t="s">
        <v>3638</v>
      </c>
      <c r="AE1818" s="7">
        <v>0</v>
      </c>
      <c r="AF1818" s="7">
        <v>1</v>
      </c>
      <c r="AG1818" s="7">
        <v>0</v>
      </c>
      <c r="AH1818" s="7">
        <v>0</v>
      </c>
      <c r="AI1818" s="7">
        <v>0</v>
      </c>
      <c r="AJ1818" s="7">
        <v>0</v>
      </c>
      <c r="AK1818" s="7">
        <v>0</v>
      </c>
      <c r="AL1818" s="7">
        <v>0</v>
      </c>
      <c r="AM1818" s="7">
        <v>0</v>
      </c>
      <c r="AN1818" s="7" t="s">
        <v>85</v>
      </c>
      <c r="AO1818" s="7">
        <v>40</v>
      </c>
      <c r="AP1818" s="7">
        <v>0</v>
      </c>
      <c r="AQ1818" s="7">
        <v>0</v>
      </c>
      <c r="AT1818" s="7" t="s">
        <v>206</v>
      </c>
      <c r="AU1818" s="7">
        <v>2468</v>
      </c>
      <c r="AV1818" s="7">
        <v>0</v>
      </c>
      <c r="AW1818" s="7">
        <v>0</v>
      </c>
      <c r="AX1818" s="7">
        <v>0</v>
      </c>
      <c r="AY1818" s="7">
        <v>0</v>
      </c>
    </row>
    <row r="1819" spans="1:51" ht="13.5" customHeight="1" x14ac:dyDescent="0.25">
      <c r="A1819" s="7" t="s">
        <v>3639</v>
      </c>
      <c r="B1819" s="8"/>
      <c r="C1819" s="8"/>
      <c r="D1819" s="7" t="s">
        <v>120</v>
      </c>
      <c r="E1819" s="7" t="s">
        <v>126</v>
      </c>
      <c r="F1819" s="7" t="s">
        <v>84</v>
      </c>
      <c r="G1819" s="7" t="s">
        <v>92</v>
      </c>
      <c r="H1819" s="8"/>
      <c r="I1819" s="8"/>
      <c r="J1819" s="8"/>
      <c r="K1819" s="8"/>
      <c r="L1819" s="8"/>
      <c r="M1819" s="8"/>
      <c r="N1819" s="7">
        <v>20</v>
      </c>
      <c r="O1819" s="7" t="s">
        <v>85</v>
      </c>
      <c r="P1819" s="7">
        <v>6</v>
      </c>
      <c r="S1819" s="7" t="s">
        <v>237</v>
      </c>
      <c r="T1819" s="7" t="s">
        <v>3628</v>
      </c>
      <c r="U1819" s="7" t="s">
        <v>3640</v>
      </c>
      <c r="V1819" s="7">
        <v>10</v>
      </c>
      <c r="W1819" s="7">
        <v>10</v>
      </c>
      <c r="X1819" s="7">
        <v>16</v>
      </c>
      <c r="Y1819" s="7">
        <v>23</v>
      </c>
      <c r="Z1819" s="7" t="s">
        <v>3641</v>
      </c>
      <c r="AA1819" s="7" t="s">
        <v>3642</v>
      </c>
      <c r="AB1819" s="7" t="s">
        <v>3643</v>
      </c>
      <c r="AD1819" s="7" t="s">
        <v>3644</v>
      </c>
      <c r="AE1819" s="7">
        <v>0</v>
      </c>
      <c r="AF1819" s="7">
        <v>1</v>
      </c>
      <c r="AG1819" s="7">
        <v>0</v>
      </c>
      <c r="AH1819" s="7">
        <v>1</v>
      </c>
      <c r="AI1819" s="7">
        <v>0</v>
      </c>
      <c r="AJ1819" s="7">
        <v>0</v>
      </c>
      <c r="AK1819" s="7">
        <v>0</v>
      </c>
      <c r="AL1819" s="7">
        <v>1</v>
      </c>
      <c r="AM1819" s="7">
        <v>1</v>
      </c>
      <c r="AN1819" s="7" t="s">
        <v>120</v>
      </c>
      <c r="AO1819" s="7">
        <v>6</v>
      </c>
      <c r="AP1819" s="7">
        <v>0</v>
      </c>
      <c r="AQ1819" s="7">
        <v>0</v>
      </c>
      <c r="AR1819" s="7" t="s">
        <v>3645</v>
      </c>
      <c r="AS1819" s="7" t="s">
        <v>3646</v>
      </c>
      <c r="AT1819" s="7" t="s">
        <v>206</v>
      </c>
      <c r="AU1819" s="7">
        <v>2469</v>
      </c>
      <c r="AV1819" s="7">
        <v>0</v>
      </c>
      <c r="AW1819" s="7">
        <v>0</v>
      </c>
      <c r="AX1819" s="7">
        <v>0</v>
      </c>
      <c r="AY1819" s="7">
        <v>0</v>
      </c>
    </row>
    <row r="1820" spans="1:51" ht="13.5" customHeight="1" x14ac:dyDescent="0.25">
      <c r="A1820" s="7" t="s">
        <v>3647</v>
      </c>
      <c r="B1820" s="8"/>
      <c r="C1820" s="8"/>
      <c r="D1820" s="7" t="s">
        <v>236</v>
      </c>
      <c r="E1820" s="7" t="s">
        <v>126</v>
      </c>
      <c r="F1820" s="7" t="s">
        <v>92</v>
      </c>
      <c r="G1820" s="8"/>
      <c r="H1820" s="8"/>
      <c r="I1820" s="8"/>
      <c r="J1820" s="8"/>
      <c r="K1820" s="8"/>
      <c r="L1820" s="8"/>
      <c r="M1820" s="8"/>
      <c r="N1820" s="7">
        <v>30</v>
      </c>
      <c r="O1820" s="7" t="s">
        <v>85</v>
      </c>
      <c r="P1820" s="7">
        <v>3500</v>
      </c>
      <c r="S1820" s="7" t="s">
        <v>237</v>
      </c>
      <c r="T1820" s="7" t="s">
        <v>3628</v>
      </c>
      <c r="AD1820" s="7" t="s">
        <v>3648</v>
      </c>
      <c r="AE1820" s="7">
        <v>0</v>
      </c>
      <c r="AF1820" s="7">
        <v>1</v>
      </c>
      <c r="AG1820" s="7">
        <v>0</v>
      </c>
      <c r="AH1820" s="7">
        <v>1</v>
      </c>
      <c r="AI1820" s="7">
        <v>0</v>
      </c>
      <c r="AJ1820" s="7">
        <v>0</v>
      </c>
      <c r="AK1820" s="7">
        <v>0</v>
      </c>
      <c r="AL1820" s="7">
        <v>0</v>
      </c>
      <c r="AM1820" s="7">
        <v>1</v>
      </c>
      <c r="AN1820" s="7" t="s">
        <v>85</v>
      </c>
      <c r="AO1820" s="7">
        <v>3500</v>
      </c>
      <c r="AP1820" s="7">
        <v>0</v>
      </c>
      <c r="AQ1820" s="7">
        <v>0</v>
      </c>
      <c r="AT1820" s="7" t="s">
        <v>206</v>
      </c>
      <c r="AU1820" s="7">
        <v>2470</v>
      </c>
      <c r="AV1820" s="7">
        <v>0</v>
      </c>
      <c r="AW1820" s="7">
        <v>0</v>
      </c>
      <c r="AX1820" s="7">
        <v>0</v>
      </c>
      <c r="AY1820" s="7">
        <v>0</v>
      </c>
    </row>
    <row r="1821" spans="1:51" ht="13.5" customHeight="1" x14ac:dyDescent="0.25">
      <c r="A1821" s="7" t="s">
        <v>3649</v>
      </c>
      <c r="C1821" s="7" t="s">
        <v>3650</v>
      </c>
      <c r="D1821" s="10" t="s">
        <v>120</v>
      </c>
      <c r="E1821" s="10" t="s">
        <v>486</v>
      </c>
      <c r="F1821" s="11"/>
      <c r="G1821" s="11"/>
      <c r="H1821" s="11"/>
      <c r="I1821" s="11"/>
      <c r="J1821" s="11"/>
      <c r="K1821" s="11"/>
      <c r="L1821" s="11"/>
      <c r="M1821" s="8"/>
      <c r="N1821" s="7">
        <v>20</v>
      </c>
      <c r="O1821" s="7" t="s">
        <v>85</v>
      </c>
      <c r="P1821" s="7" t="s">
        <v>107</v>
      </c>
      <c r="S1821" s="7" t="s">
        <v>237</v>
      </c>
      <c r="T1821" s="7" t="s">
        <v>3628</v>
      </c>
      <c r="AD1821" s="7" t="s">
        <v>3651</v>
      </c>
      <c r="AE1821" s="7">
        <v>0</v>
      </c>
      <c r="AF1821" s="7">
        <v>1</v>
      </c>
      <c r="AG1821" s="7">
        <v>0</v>
      </c>
      <c r="AH1821" s="7">
        <v>0</v>
      </c>
      <c r="AI1821" s="7">
        <v>0</v>
      </c>
      <c r="AJ1821" s="7">
        <v>0</v>
      </c>
      <c r="AK1821" s="7">
        <v>0</v>
      </c>
      <c r="AL1821" s="7">
        <v>0</v>
      </c>
      <c r="AM1821" s="7">
        <v>0</v>
      </c>
      <c r="AN1821" s="7" t="s">
        <v>120</v>
      </c>
      <c r="AO1821" s="7">
        <v>0</v>
      </c>
      <c r="AP1821" s="7">
        <v>0</v>
      </c>
      <c r="AQ1821" s="7">
        <v>0</v>
      </c>
      <c r="AT1821" s="7" t="s">
        <v>206</v>
      </c>
      <c r="AU1821" s="7">
        <v>2471</v>
      </c>
      <c r="AV1821" s="7">
        <v>0</v>
      </c>
      <c r="AW1821" s="7">
        <v>0</v>
      </c>
      <c r="AX1821" s="7">
        <v>0</v>
      </c>
      <c r="AY1821" s="7">
        <v>0</v>
      </c>
    </row>
    <row r="1822" spans="1:51" ht="13.5" customHeight="1" x14ac:dyDescent="0.25">
      <c r="A1822" s="7" t="s">
        <v>3652</v>
      </c>
      <c r="B1822" s="8"/>
      <c r="C1822" s="8"/>
      <c r="D1822" s="7" t="s">
        <v>120</v>
      </c>
      <c r="E1822" s="7" t="s">
        <v>116</v>
      </c>
      <c r="F1822" s="7" t="s">
        <v>99</v>
      </c>
      <c r="G1822" s="8"/>
      <c r="H1822" s="8"/>
      <c r="I1822" s="8"/>
      <c r="J1822" s="8"/>
      <c r="K1822" s="8"/>
      <c r="L1822" s="8"/>
      <c r="M1822" s="8"/>
      <c r="N1822" s="7">
        <v>20</v>
      </c>
      <c r="O1822" s="7" t="s">
        <v>106</v>
      </c>
      <c r="P1822" s="7">
        <v>1</v>
      </c>
      <c r="S1822" s="7" t="s">
        <v>237</v>
      </c>
      <c r="T1822" s="7" t="s">
        <v>3628</v>
      </c>
      <c r="AD1822" s="7" t="s">
        <v>3653</v>
      </c>
      <c r="AE1822" s="7">
        <v>0</v>
      </c>
      <c r="AF1822" s="7">
        <v>1</v>
      </c>
      <c r="AG1822" s="7">
        <v>1</v>
      </c>
      <c r="AH1822" s="7">
        <v>0</v>
      </c>
      <c r="AI1822" s="7">
        <v>1</v>
      </c>
      <c r="AJ1822" s="7">
        <v>0</v>
      </c>
      <c r="AK1822" s="7">
        <v>0</v>
      </c>
      <c r="AL1822" s="7">
        <v>0</v>
      </c>
      <c r="AM1822" s="7">
        <v>0</v>
      </c>
      <c r="AN1822" s="7" t="s">
        <v>120</v>
      </c>
      <c r="AO1822" s="7">
        <v>1</v>
      </c>
      <c r="AP1822" s="7">
        <v>0</v>
      </c>
      <c r="AQ1822" s="7">
        <v>0</v>
      </c>
      <c r="AT1822" s="7" t="s">
        <v>206</v>
      </c>
      <c r="AU1822" s="7">
        <v>2472</v>
      </c>
      <c r="AV1822" s="7">
        <v>0</v>
      </c>
      <c r="AW1822" s="7">
        <v>0</v>
      </c>
      <c r="AX1822" s="7">
        <v>0</v>
      </c>
      <c r="AY1822" s="7">
        <v>0</v>
      </c>
    </row>
    <row r="1823" spans="1:51" ht="13.5" customHeight="1" x14ac:dyDescent="0.25">
      <c r="A1823" s="7" t="s">
        <v>3654</v>
      </c>
      <c r="B1823" s="8"/>
      <c r="C1823" s="8"/>
      <c r="D1823" s="7" t="s">
        <v>236</v>
      </c>
      <c r="E1823" s="7" t="s">
        <v>116</v>
      </c>
      <c r="F1823" s="8"/>
      <c r="G1823" s="8"/>
      <c r="H1823" s="8"/>
      <c r="I1823" s="8"/>
      <c r="J1823" s="8"/>
      <c r="K1823" s="8"/>
      <c r="L1823" s="8"/>
      <c r="M1823" s="8"/>
      <c r="N1823" s="7">
        <v>22</v>
      </c>
      <c r="O1823" s="7" t="s">
        <v>85</v>
      </c>
      <c r="P1823" s="7">
        <v>10</v>
      </c>
      <c r="S1823" s="7" t="s">
        <v>237</v>
      </c>
      <c r="T1823" s="7" t="s">
        <v>3628</v>
      </c>
      <c r="AD1823" s="7" t="s">
        <v>3655</v>
      </c>
      <c r="AE1823" s="7">
        <v>0</v>
      </c>
      <c r="AF1823" s="7">
        <v>1</v>
      </c>
      <c r="AG1823" s="7">
        <v>1</v>
      </c>
      <c r="AH1823" s="7">
        <v>0</v>
      </c>
      <c r="AI1823" s="7">
        <v>0</v>
      </c>
      <c r="AJ1823" s="7">
        <v>0</v>
      </c>
      <c r="AK1823" s="7">
        <v>0</v>
      </c>
      <c r="AL1823" s="7">
        <v>0</v>
      </c>
      <c r="AM1823" s="7">
        <v>0</v>
      </c>
      <c r="AN1823" s="7" t="s">
        <v>85</v>
      </c>
      <c r="AO1823" s="7">
        <v>10</v>
      </c>
      <c r="AP1823" s="7">
        <v>0</v>
      </c>
      <c r="AQ1823" s="7">
        <v>0</v>
      </c>
      <c r="AT1823" s="7" t="s">
        <v>206</v>
      </c>
      <c r="AU1823" s="7">
        <v>2473</v>
      </c>
      <c r="AV1823" s="7">
        <v>0</v>
      </c>
      <c r="AW1823" s="7">
        <v>0</v>
      </c>
      <c r="AX1823" s="7">
        <v>0</v>
      </c>
      <c r="AY1823" s="7">
        <v>0</v>
      </c>
    </row>
    <row r="1824" spans="1:51" ht="13.5" customHeight="1" x14ac:dyDescent="0.25">
      <c r="A1824" s="7" t="s">
        <v>3656</v>
      </c>
      <c r="B1824" s="8"/>
      <c r="C1824" s="8"/>
      <c r="D1824" s="7" t="s">
        <v>120</v>
      </c>
      <c r="E1824" s="7" t="s">
        <v>129</v>
      </c>
      <c r="F1824" s="8"/>
      <c r="G1824" s="8"/>
      <c r="H1824" s="8"/>
      <c r="I1824" s="8"/>
      <c r="J1824" s="8"/>
      <c r="K1824" s="8"/>
      <c r="L1824" s="8"/>
      <c r="M1824" s="8"/>
      <c r="N1824" s="7">
        <v>20</v>
      </c>
      <c r="O1824" s="7" t="s">
        <v>85</v>
      </c>
      <c r="P1824" s="7">
        <v>4</v>
      </c>
      <c r="S1824" s="7" t="s">
        <v>237</v>
      </c>
      <c r="T1824" s="7" t="s">
        <v>3628</v>
      </c>
      <c r="AD1824" s="7" t="s">
        <v>3657</v>
      </c>
      <c r="AE1824" s="7">
        <v>1</v>
      </c>
      <c r="AF1824" s="7">
        <v>0</v>
      </c>
      <c r="AG1824" s="7">
        <v>0</v>
      </c>
      <c r="AH1824" s="7">
        <v>0</v>
      </c>
      <c r="AI1824" s="7">
        <v>0</v>
      </c>
      <c r="AJ1824" s="7">
        <v>1</v>
      </c>
      <c r="AK1824" s="7">
        <v>0</v>
      </c>
      <c r="AL1824" s="7">
        <v>0</v>
      </c>
      <c r="AM1824" s="7">
        <v>0</v>
      </c>
      <c r="AN1824" s="7" t="s">
        <v>120</v>
      </c>
      <c r="AO1824" s="7">
        <v>4</v>
      </c>
      <c r="AP1824" s="7">
        <v>0</v>
      </c>
      <c r="AQ1824" s="7">
        <v>0</v>
      </c>
      <c r="AT1824" s="7" t="s">
        <v>206</v>
      </c>
      <c r="AU1824" s="7">
        <v>2474</v>
      </c>
      <c r="AV1824" s="7">
        <v>0</v>
      </c>
      <c r="AW1824" s="7">
        <v>0</v>
      </c>
      <c r="AX1824" s="7">
        <v>0</v>
      </c>
      <c r="AY1824" s="7">
        <v>0</v>
      </c>
    </row>
    <row r="1825" spans="1:51" ht="13.5" customHeight="1" x14ac:dyDescent="0.25">
      <c r="A1825" s="7" t="s">
        <v>3658</v>
      </c>
      <c r="B1825" s="8"/>
      <c r="C1825" s="8"/>
      <c r="D1825" s="7" t="s">
        <v>120</v>
      </c>
      <c r="E1825" s="7" t="s">
        <v>129</v>
      </c>
      <c r="F1825" s="8"/>
      <c r="G1825" s="8"/>
      <c r="H1825" s="8"/>
      <c r="I1825" s="8"/>
      <c r="J1825" s="8"/>
      <c r="K1825" s="8"/>
      <c r="L1825" s="8"/>
      <c r="M1825" s="8"/>
      <c r="N1825" s="7">
        <v>19</v>
      </c>
      <c r="O1825" s="7" t="s">
        <v>85</v>
      </c>
      <c r="P1825" s="7">
        <v>4</v>
      </c>
      <c r="S1825" s="7" t="s">
        <v>237</v>
      </c>
      <c r="T1825" s="7" t="s">
        <v>3628</v>
      </c>
      <c r="AD1825" s="7" t="s">
        <v>3659</v>
      </c>
      <c r="AE1825" s="7">
        <v>1</v>
      </c>
      <c r="AF1825" s="7">
        <v>0</v>
      </c>
      <c r="AG1825" s="7">
        <v>0</v>
      </c>
      <c r="AH1825" s="7">
        <v>0</v>
      </c>
      <c r="AI1825" s="7">
        <v>0</v>
      </c>
      <c r="AJ1825" s="7">
        <v>1</v>
      </c>
      <c r="AK1825" s="7">
        <v>0</v>
      </c>
      <c r="AL1825" s="7">
        <v>0</v>
      </c>
      <c r="AM1825" s="7">
        <v>0</v>
      </c>
      <c r="AN1825" s="7" t="s">
        <v>120</v>
      </c>
      <c r="AO1825" s="7">
        <v>4</v>
      </c>
      <c r="AP1825" s="7">
        <v>0</v>
      </c>
      <c r="AQ1825" s="7">
        <v>0</v>
      </c>
      <c r="AT1825" s="7" t="s">
        <v>206</v>
      </c>
      <c r="AU1825" s="7">
        <v>2475</v>
      </c>
      <c r="AV1825" s="7">
        <v>0</v>
      </c>
      <c r="AW1825" s="7">
        <v>0</v>
      </c>
      <c r="AX1825" s="7">
        <v>0</v>
      </c>
      <c r="AY1825" s="7">
        <v>0</v>
      </c>
    </row>
    <row r="1826" spans="1:51" ht="13.5" customHeight="1" x14ac:dyDescent="0.25">
      <c r="A1826" s="7" t="s">
        <v>3660</v>
      </c>
      <c r="B1826" s="8"/>
      <c r="C1826" s="8"/>
      <c r="D1826" s="7" t="s">
        <v>120</v>
      </c>
      <c r="E1826" s="7" t="s">
        <v>92</v>
      </c>
      <c r="F1826" s="8"/>
      <c r="G1826" s="8"/>
      <c r="H1826" s="8"/>
      <c r="I1826" s="8"/>
      <c r="J1826" s="8"/>
      <c r="K1826" s="8"/>
      <c r="L1826" s="8"/>
      <c r="M1826" s="8"/>
      <c r="N1826" s="7">
        <v>19</v>
      </c>
      <c r="O1826" s="7" t="s">
        <v>85</v>
      </c>
      <c r="P1826" s="7">
        <v>4</v>
      </c>
      <c r="S1826" s="7" t="s">
        <v>237</v>
      </c>
      <c r="T1826" s="7" t="s">
        <v>3628</v>
      </c>
      <c r="AD1826" s="7" t="s">
        <v>3661</v>
      </c>
      <c r="AE1826" s="7">
        <v>1</v>
      </c>
      <c r="AF1826" s="7">
        <v>0</v>
      </c>
      <c r="AG1826" s="7">
        <v>0</v>
      </c>
      <c r="AH1826" s="7">
        <v>0</v>
      </c>
      <c r="AI1826" s="7">
        <v>0</v>
      </c>
      <c r="AJ1826" s="7">
        <v>0</v>
      </c>
      <c r="AK1826" s="7">
        <v>0</v>
      </c>
      <c r="AL1826" s="7">
        <v>0</v>
      </c>
      <c r="AM1826" s="7">
        <v>1</v>
      </c>
      <c r="AN1826" s="7" t="s">
        <v>120</v>
      </c>
      <c r="AO1826" s="7">
        <v>4</v>
      </c>
      <c r="AP1826" s="7">
        <v>0</v>
      </c>
      <c r="AQ1826" s="7">
        <v>0</v>
      </c>
      <c r="AT1826" s="7" t="s">
        <v>206</v>
      </c>
      <c r="AU1826" s="7">
        <v>2476</v>
      </c>
      <c r="AV1826" s="7">
        <v>0</v>
      </c>
      <c r="AW1826" s="7">
        <v>0</v>
      </c>
      <c r="AX1826" s="7">
        <v>0</v>
      </c>
      <c r="AY1826" s="7">
        <v>0</v>
      </c>
    </row>
    <row r="1827" spans="1:51" ht="13.5" customHeight="1" x14ac:dyDescent="0.25">
      <c r="A1827" s="7" t="s">
        <v>3662</v>
      </c>
      <c r="B1827" s="8"/>
      <c r="C1827" s="8"/>
      <c r="D1827" s="7" t="s">
        <v>120</v>
      </c>
      <c r="E1827" s="7" t="s">
        <v>116</v>
      </c>
      <c r="F1827" s="7" t="s">
        <v>92</v>
      </c>
      <c r="G1827" s="8"/>
      <c r="H1827" s="8"/>
      <c r="I1827" s="8"/>
      <c r="J1827" s="8"/>
      <c r="K1827" s="8"/>
      <c r="L1827" s="8"/>
      <c r="M1827" s="8"/>
      <c r="N1827" s="7">
        <v>20</v>
      </c>
      <c r="O1827" s="7" t="s">
        <v>123</v>
      </c>
      <c r="P1827" s="7">
        <v>30</v>
      </c>
      <c r="S1827" s="7" t="s">
        <v>237</v>
      </c>
      <c r="T1827" s="7" t="s">
        <v>3628</v>
      </c>
      <c r="U1827" s="7" t="s">
        <v>717</v>
      </c>
      <c r="V1827" s="7">
        <v>10</v>
      </c>
      <c r="W1827" s="7">
        <v>12</v>
      </c>
      <c r="X1827" s="7">
        <v>10</v>
      </c>
      <c r="Y1827" s="7">
        <v>10</v>
      </c>
      <c r="Z1827" s="7" t="s">
        <v>813</v>
      </c>
      <c r="AA1827" s="7" t="s">
        <v>3663</v>
      </c>
      <c r="AB1827" s="7" t="s">
        <v>3664</v>
      </c>
      <c r="AD1827" s="7" t="s">
        <v>3665</v>
      </c>
      <c r="AE1827" s="7">
        <v>0</v>
      </c>
      <c r="AF1827" s="7">
        <v>1</v>
      </c>
      <c r="AG1827" s="7">
        <v>1</v>
      </c>
      <c r="AH1827" s="7">
        <v>0</v>
      </c>
      <c r="AI1827" s="7">
        <v>0</v>
      </c>
      <c r="AJ1827" s="7">
        <v>0</v>
      </c>
      <c r="AK1827" s="7">
        <v>0</v>
      </c>
      <c r="AL1827" s="7">
        <v>0</v>
      </c>
      <c r="AM1827" s="7">
        <v>1</v>
      </c>
      <c r="AN1827" s="7" t="s">
        <v>120</v>
      </c>
      <c r="AO1827" s="7">
        <v>30</v>
      </c>
      <c r="AP1827" s="7">
        <v>0</v>
      </c>
      <c r="AQ1827" s="7">
        <v>0</v>
      </c>
      <c r="AS1827" s="7" t="s">
        <v>3666</v>
      </c>
      <c r="AT1827" s="7" t="s">
        <v>206</v>
      </c>
      <c r="AU1827" s="7">
        <v>2477</v>
      </c>
      <c r="AV1827" s="7">
        <v>0</v>
      </c>
      <c r="AW1827" s="7">
        <v>0</v>
      </c>
      <c r="AX1827" s="7">
        <v>0</v>
      </c>
      <c r="AY1827" s="7">
        <v>0</v>
      </c>
    </row>
    <row r="1828" spans="1:51" ht="13.5" customHeight="1" x14ac:dyDescent="0.25">
      <c r="A1828" s="7" t="s">
        <v>3667</v>
      </c>
      <c r="B1828" s="8"/>
      <c r="C1828" s="8"/>
      <c r="D1828" s="7" t="s">
        <v>120</v>
      </c>
      <c r="E1828" s="7" t="s">
        <v>84</v>
      </c>
      <c r="F1828" s="8"/>
      <c r="G1828" s="8"/>
      <c r="H1828" s="8"/>
      <c r="I1828" s="8"/>
      <c r="J1828" s="8"/>
      <c r="K1828" s="8"/>
      <c r="L1828" s="8"/>
      <c r="M1828" s="8"/>
      <c r="N1828" s="7">
        <v>20</v>
      </c>
      <c r="O1828" s="7" t="s">
        <v>85</v>
      </c>
      <c r="P1828" s="7">
        <v>6</v>
      </c>
      <c r="S1828" s="7" t="s">
        <v>237</v>
      </c>
      <c r="T1828" s="7" t="s">
        <v>3628</v>
      </c>
      <c r="U1828" s="7" t="s">
        <v>717</v>
      </c>
      <c r="V1828" s="7">
        <v>10</v>
      </c>
      <c r="W1828" s="7">
        <v>10</v>
      </c>
      <c r="X1828" s="7">
        <v>12</v>
      </c>
      <c r="Y1828" s="7">
        <v>10</v>
      </c>
      <c r="Z1828" s="7" t="s">
        <v>813</v>
      </c>
      <c r="AA1828" s="7" t="s">
        <v>3663</v>
      </c>
      <c r="AB1828" s="7" t="s">
        <v>3668</v>
      </c>
      <c r="AD1828" s="7" t="s">
        <v>3669</v>
      </c>
      <c r="AE1828" s="7">
        <v>0</v>
      </c>
      <c r="AF1828" s="7">
        <v>1</v>
      </c>
      <c r="AG1828" s="7">
        <v>0</v>
      </c>
      <c r="AH1828" s="7">
        <v>0</v>
      </c>
      <c r="AI1828" s="7">
        <v>0</v>
      </c>
      <c r="AJ1828" s="7">
        <v>0</v>
      </c>
      <c r="AK1828" s="7">
        <v>0</v>
      </c>
      <c r="AL1828" s="7">
        <v>1</v>
      </c>
      <c r="AM1828" s="7">
        <v>0</v>
      </c>
      <c r="AN1828" s="7" t="s">
        <v>120</v>
      </c>
      <c r="AO1828" s="7">
        <v>6</v>
      </c>
      <c r="AP1828" s="7">
        <v>0</v>
      </c>
      <c r="AQ1828" s="7">
        <v>0</v>
      </c>
      <c r="AS1828" s="7" t="s">
        <v>3670</v>
      </c>
      <c r="AT1828" s="7" t="s">
        <v>206</v>
      </c>
      <c r="AU1828" s="7">
        <v>2478</v>
      </c>
      <c r="AV1828" s="7">
        <v>0</v>
      </c>
      <c r="AW1828" s="7">
        <v>0</v>
      </c>
      <c r="AX1828" s="7">
        <v>0</v>
      </c>
      <c r="AY1828" s="7">
        <v>0</v>
      </c>
    </row>
    <row r="1829" spans="1:51" ht="13.5" customHeight="1" x14ac:dyDescent="0.25">
      <c r="A1829" s="7" t="s">
        <v>3671</v>
      </c>
      <c r="B1829" s="8"/>
      <c r="C1829" s="8"/>
      <c r="D1829" s="7" t="s">
        <v>120</v>
      </c>
      <c r="E1829" s="7" t="s">
        <v>129</v>
      </c>
      <c r="F1829" s="7" t="s">
        <v>214</v>
      </c>
      <c r="G1829" s="7" t="s">
        <v>84</v>
      </c>
      <c r="H1829" s="8"/>
      <c r="I1829" s="8"/>
      <c r="J1829" s="8"/>
      <c r="K1829" s="8"/>
      <c r="L1829" s="8"/>
      <c r="M1829" s="8"/>
      <c r="N1829" s="7">
        <v>20</v>
      </c>
      <c r="O1829" s="7" t="s">
        <v>146</v>
      </c>
      <c r="P1829" s="7">
        <v>4</v>
      </c>
      <c r="S1829" s="7" t="s">
        <v>237</v>
      </c>
      <c r="T1829" s="7" t="s">
        <v>3628</v>
      </c>
      <c r="U1829" s="7" t="s">
        <v>717</v>
      </c>
      <c r="V1829" s="7">
        <v>10</v>
      </c>
      <c r="W1829" s="7">
        <v>10</v>
      </c>
      <c r="X1829" s="7">
        <v>12</v>
      </c>
      <c r="Y1829" s="7">
        <v>10</v>
      </c>
      <c r="Z1829" s="7" t="s">
        <v>813</v>
      </c>
      <c r="AA1829" s="7" t="s">
        <v>3663</v>
      </c>
      <c r="AB1829" s="7" t="s">
        <v>3672</v>
      </c>
      <c r="AD1829" s="7" t="s">
        <v>3673</v>
      </c>
      <c r="AE1829" s="7">
        <v>0</v>
      </c>
      <c r="AF1829" s="7">
        <v>1</v>
      </c>
      <c r="AG1829" s="7">
        <v>0</v>
      </c>
      <c r="AH1829" s="7">
        <v>0</v>
      </c>
      <c r="AI1829" s="7">
        <v>0</v>
      </c>
      <c r="AJ1829" s="7">
        <v>1</v>
      </c>
      <c r="AK1829" s="7">
        <v>0</v>
      </c>
      <c r="AL1829" s="7">
        <v>1</v>
      </c>
      <c r="AM1829" s="7">
        <v>0</v>
      </c>
      <c r="AN1829" s="7" t="s">
        <v>120</v>
      </c>
      <c r="AO1829" s="7">
        <v>4</v>
      </c>
      <c r="AP1829" s="7">
        <v>0</v>
      </c>
      <c r="AQ1829" s="7">
        <v>0</v>
      </c>
      <c r="AT1829" s="7" t="s">
        <v>206</v>
      </c>
      <c r="AU1829" s="7">
        <v>2479</v>
      </c>
      <c r="AV1829" s="7">
        <v>0</v>
      </c>
      <c r="AW1829" s="7">
        <v>0</v>
      </c>
      <c r="AX1829" s="7">
        <v>1</v>
      </c>
      <c r="AY1829" s="7">
        <v>0</v>
      </c>
    </row>
    <row r="1830" spans="1:51" ht="13.5" customHeight="1" x14ac:dyDescent="0.25">
      <c r="A1830" s="7" t="s">
        <v>3674</v>
      </c>
      <c r="B1830" s="8"/>
      <c r="C1830" s="8"/>
      <c r="D1830" s="7" t="s">
        <v>120</v>
      </c>
      <c r="E1830" s="7" t="s">
        <v>157</v>
      </c>
      <c r="F1830" s="8"/>
      <c r="G1830" s="8"/>
      <c r="H1830" s="8"/>
      <c r="I1830" s="8"/>
      <c r="J1830" s="8"/>
      <c r="K1830" s="8"/>
      <c r="L1830" s="8"/>
      <c r="M1830" s="8"/>
      <c r="N1830" s="7">
        <v>20</v>
      </c>
      <c r="O1830" s="7" t="s">
        <v>85</v>
      </c>
      <c r="P1830" s="7">
        <v>12</v>
      </c>
      <c r="S1830" s="7" t="s">
        <v>237</v>
      </c>
      <c r="T1830" s="7" t="s">
        <v>3628</v>
      </c>
      <c r="U1830" s="7" t="s">
        <v>717</v>
      </c>
      <c r="V1830" s="7">
        <v>10</v>
      </c>
      <c r="W1830" s="7">
        <v>10</v>
      </c>
      <c r="X1830" s="7">
        <v>12</v>
      </c>
      <c r="Y1830" s="7">
        <v>10</v>
      </c>
      <c r="Z1830" s="7" t="s">
        <v>813</v>
      </c>
      <c r="AA1830" s="7" t="s">
        <v>3663</v>
      </c>
      <c r="AB1830" s="7" t="s">
        <v>3675</v>
      </c>
      <c r="AD1830" s="7" t="s">
        <v>3676</v>
      </c>
      <c r="AE1830" s="7">
        <v>0</v>
      </c>
      <c r="AF1830" s="7">
        <v>1</v>
      </c>
      <c r="AG1830" s="7">
        <v>0</v>
      </c>
      <c r="AH1830" s="7">
        <v>0</v>
      </c>
      <c r="AI1830" s="7">
        <v>0</v>
      </c>
      <c r="AJ1830" s="7">
        <v>0</v>
      </c>
      <c r="AK1830" s="7">
        <v>1</v>
      </c>
      <c r="AL1830" s="7">
        <v>0</v>
      </c>
      <c r="AM1830" s="7">
        <v>0</v>
      </c>
      <c r="AN1830" s="7" t="s">
        <v>120</v>
      </c>
      <c r="AO1830" s="7">
        <v>12</v>
      </c>
      <c r="AP1830" s="7">
        <v>0</v>
      </c>
      <c r="AQ1830" s="7">
        <v>0</v>
      </c>
      <c r="AT1830" s="7" t="s">
        <v>206</v>
      </c>
      <c r="AU1830" s="7">
        <v>2480</v>
      </c>
      <c r="AV1830" s="7">
        <v>0</v>
      </c>
      <c r="AW1830" s="7">
        <v>0</v>
      </c>
      <c r="AX1830" s="7">
        <v>0</v>
      </c>
      <c r="AY1830" s="7">
        <v>0</v>
      </c>
    </row>
    <row r="1831" spans="1:51" ht="13.5" customHeight="1" x14ac:dyDescent="0.25">
      <c r="A1831" s="7" t="s">
        <v>3677</v>
      </c>
      <c r="B1831" s="8"/>
      <c r="C1831" s="8"/>
      <c r="D1831" s="7" t="s">
        <v>120</v>
      </c>
      <c r="E1831" s="7" t="s">
        <v>99</v>
      </c>
      <c r="F1831" s="7" t="s">
        <v>214</v>
      </c>
      <c r="G1831" s="8"/>
      <c r="H1831" s="8"/>
      <c r="I1831" s="8"/>
      <c r="J1831" s="8"/>
      <c r="K1831" s="8"/>
      <c r="L1831" s="8"/>
      <c r="M1831" s="8"/>
      <c r="N1831" s="7">
        <v>20</v>
      </c>
      <c r="O1831" s="7" t="s">
        <v>381</v>
      </c>
      <c r="P1831" s="7">
        <v>20</v>
      </c>
      <c r="S1831" s="7" t="s">
        <v>237</v>
      </c>
      <c r="T1831" s="7" t="s">
        <v>3628</v>
      </c>
      <c r="U1831" s="7" t="s">
        <v>717</v>
      </c>
      <c r="V1831" s="7">
        <v>10</v>
      </c>
      <c r="W1831" s="7">
        <v>12</v>
      </c>
      <c r="X1831" s="7">
        <v>10</v>
      </c>
      <c r="Y1831" s="7">
        <v>10</v>
      </c>
      <c r="Z1831" s="7" t="s">
        <v>813</v>
      </c>
      <c r="AA1831" s="7" t="s">
        <v>3663</v>
      </c>
      <c r="AB1831" s="7" t="s">
        <v>3678</v>
      </c>
      <c r="AD1831" s="7" t="s">
        <v>3679</v>
      </c>
      <c r="AE1831" s="7">
        <v>0</v>
      </c>
      <c r="AF1831" s="7">
        <v>1</v>
      </c>
      <c r="AG1831" s="7">
        <v>0</v>
      </c>
      <c r="AH1831" s="7">
        <v>0</v>
      </c>
      <c r="AI1831" s="7">
        <v>1</v>
      </c>
      <c r="AJ1831" s="7">
        <v>0</v>
      </c>
      <c r="AK1831" s="7">
        <v>0</v>
      </c>
      <c r="AL1831" s="7">
        <v>0</v>
      </c>
      <c r="AM1831" s="7">
        <v>0</v>
      </c>
      <c r="AN1831" s="7" t="s">
        <v>120</v>
      </c>
      <c r="AO1831" s="7">
        <v>20</v>
      </c>
      <c r="AP1831" s="7">
        <v>0</v>
      </c>
      <c r="AQ1831" s="7">
        <v>0</v>
      </c>
      <c r="AT1831" s="7" t="s">
        <v>206</v>
      </c>
      <c r="AU1831" s="7">
        <v>2481</v>
      </c>
      <c r="AV1831" s="7">
        <v>0</v>
      </c>
      <c r="AW1831" s="7">
        <v>0</v>
      </c>
      <c r="AX1831" s="7">
        <v>1</v>
      </c>
      <c r="AY1831" s="7">
        <v>0</v>
      </c>
    </row>
    <row r="1832" spans="1:51" ht="13.5" customHeight="1" x14ac:dyDescent="0.25">
      <c r="A1832" s="7" t="s">
        <v>3680</v>
      </c>
      <c r="B1832" s="8"/>
      <c r="C1832" s="8"/>
      <c r="D1832" s="7" t="s">
        <v>120</v>
      </c>
      <c r="E1832" s="7" t="s">
        <v>157</v>
      </c>
      <c r="F1832" s="8"/>
      <c r="G1832" s="8"/>
      <c r="H1832" s="8"/>
      <c r="I1832" s="8"/>
      <c r="J1832" s="8"/>
      <c r="K1832" s="8"/>
      <c r="L1832" s="8"/>
      <c r="M1832" s="8"/>
      <c r="N1832" s="7">
        <v>20</v>
      </c>
      <c r="O1832" s="7" t="s">
        <v>85</v>
      </c>
      <c r="P1832" s="7">
        <v>6</v>
      </c>
      <c r="S1832" s="7" t="s">
        <v>237</v>
      </c>
      <c r="T1832" s="7" t="s">
        <v>3628</v>
      </c>
      <c r="U1832" s="7" t="s">
        <v>3681</v>
      </c>
      <c r="V1832" s="7">
        <v>12</v>
      </c>
      <c r="W1832" s="7">
        <v>10</v>
      </c>
      <c r="X1832" s="7">
        <v>10</v>
      </c>
      <c r="Y1832" s="7">
        <v>10</v>
      </c>
      <c r="Z1832" s="7" t="s">
        <v>813</v>
      </c>
      <c r="AA1832" s="7" t="s">
        <v>3663</v>
      </c>
      <c r="AB1832" s="7" t="s">
        <v>3682</v>
      </c>
      <c r="AD1832" s="7" t="s">
        <v>3683</v>
      </c>
      <c r="AE1832" s="7">
        <v>0</v>
      </c>
      <c r="AF1832" s="7">
        <v>1</v>
      </c>
      <c r="AG1832" s="7">
        <v>0</v>
      </c>
      <c r="AH1832" s="7">
        <v>0</v>
      </c>
      <c r="AI1832" s="7">
        <v>0</v>
      </c>
      <c r="AJ1832" s="7">
        <v>0</v>
      </c>
      <c r="AK1832" s="7">
        <v>1</v>
      </c>
      <c r="AL1832" s="7">
        <v>0</v>
      </c>
      <c r="AM1832" s="7">
        <v>0</v>
      </c>
      <c r="AN1832" s="7" t="s">
        <v>120</v>
      </c>
      <c r="AO1832" s="7">
        <v>6</v>
      </c>
      <c r="AP1832" s="7">
        <v>0</v>
      </c>
      <c r="AQ1832" s="7">
        <v>0</v>
      </c>
      <c r="AT1832" s="7" t="s">
        <v>206</v>
      </c>
      <c r="AU1832" s="7">
        <v>2482</v>
      </c>
      <c r="AV1832" s="7">
        <v>0</v>
      </c>
      <c r="AW1832" s="7">
        <v>0</v>
      </c>
      <c r="AX1832" s="7">
        <v>0</v>
      </c>
      <c r="AY1832" s="7">
        <v>0</v>
      </c>
    </row>
    <row r="1833" spans="1:51" ht="13.5" customHeight="1" x14ac:dyDescent="0.25">
      <c r="A1833" s="7" t="s">
        <v>3684</v>
      </c>
      <c r="B1833" s="8"/>
      <c r="C1833" s="8"/>
      <c r="D1833" s="7" t="s">
        <v>120</v>
      </c>
      <c r="E1833" s="7" t="s">
        <v>99</v>
      </c>
      <c r="F1833" s="7" t="s">
        <v>129</v>
      </c>
      <c r="G1833" s="8"/>
      <c r="H1833" s="8"/>
      <c r="I1833" s="8"/>
      <c r="J1833" s="8"/>
      <c r="K1833" s="8"/>
      <c r="L1833" s="8"/>
      <c r="M1833" s="8"/>
      <c r="N1833" s="7">
        <v>20</v>
      </c>
      <c r="O1833" s="7" t="s">
        <v>85</v>
      </c>
      <c r="P1833" s="7">
        <v>3475</v>
      </c>
      <c r="S1833" s="7" t="s">
        <v>237</v>
      </c>
      <c r="T1833" s="7" t="s">
        <v>3628</v>
      </c>
      <c r="U1833" s="7" t="s">
        <v>717</v>
      </c>
      <c r="V1833" s="7">
        <v>10</v>
      </c>
      <c r="W1833" s="7">
        <v>12</v>
      </c>
      <c r="X1833" s="7">
        <v>10</v>
      </c>
      <c r="Y1833" s="7">
        <v>10</v>
      </c>
      <c r="Z1833" s="7" t="s">
        <v>813</v>
      </c>
      <c r="AA1833" s="7" t="s">
        <v>3663</v>
      </c>
      <c r="AB1833" s="7" t="s">
        <v>3685</v>
      </c>
      <c r="AD1833" s="7" t="s">
        <v>3686</v>
      </c>
      <c r="AE1833" s="7">
        <v>0</v>
      </c>
      <c r="AF1833" s="7">
        <v>1</v>
      </c>
      <c r="AG1833" s="7">
        <v>0</v>
      </c>
      <c r="AH1833" s="7">
        <v>0</v>
      </c>
      <c r="AI1833" s="7">
        <v>1</v>
      </c>
      <c r="AJ1833" s="7">
        <v>1</v>
      </c>
      <c r="AK1833" s="7">
        <v>0</v>
      </c>
      <c r="AL1833" s="7">
        <v>0</v>
      </c>
      <c r="AM1833" s="7">
        <v>0</v>
      </c>
      <c r="AN1833" s="7" t="s">
        <v>120</v>
      </c>
      <c r="AO1833" s="7">
        <v>3475</v>
      </c>
      <c r="AP1833" s="7">
        <v>0</v>
      </c>
      <c r="AQ1833" s="7">
        <v>0</v>
      </c>
      <c r="AT1833" s="7" t="s">
        <v>206</v>
      </c>
      <c r="AU1833" s="7">
        <v>2483</v>
      </c>
      <c r="AV1833" s="7">
        <v>0</v>
      </c>
      <c r="AW1833" s="7">
        <v>0</v>
      </c>
      <c r="AX1833" s="7">
        <v>0</v>
      </c>
      <c r="AY1833" s="7">
        <v>0</v>
      </c>
    </row>
    <row r="1834" spans="1:51" ht="13.5" customHeight="1" x14ac:dyDescent="0.25">
      <c r="A1834" s="7" t="s">
        <v>3687</v>
      </c>
      <c r="B1834" s="8"/>
      <c r="C1834" s="8"/>
      <c r="D1834" s="7" t="s">
        <v>120</v>
      </c>
      <c r="E1834" s="7" t="s">
        <v>116</v>
      </c>
      <c r="F1834" s="7" t="s">
        <v>126</v>
      </c>
      <c r="G1834" s="7" t="s">
        <v>92</v>
      </c>
      <c r="H1834" s="8"/>
      <c r="I1834" s="8"/>
      <c r="J1834" s="8"/>
      <c r="K1834" s="8"/>
      <c r="L1834" s="8"/>
      <c r="M1834" s="8"/>
      <c r="N1834" s="7">
        <v>19</v>
      </c>
      <c r="O1834" s="7" t="s">
        <v>170</v>
      </c>
      <c r="P1834" s="7" t="s">
        <v>107</v>
      </c>
      <c r="S1834" s="7" t="s">
        <v>237</v>
      </c>
      <c r="T1834" s="7" t="s">
        <v>3628</v>
      </c>
      <c r="AD1834" s="7" t="s">
        <v>3688</v>
      </c>
      <c r="AE1834" s="7">
        <v>0</v>
      </c>
      <c r="AF1834" s="7">
        <v>1</v>
      </c>
      <c r="AG1834" s="7">
        <v>1</v>
      </c>
      <c r="AH1834" s="7">
        <v>1</v>
      </c>
      <c r="AI1834" s="7">
        <v>0</v>
      </c>
      <c r="AJ1834" s="7">
        <v>0</v>
      </c>
      <c r="AK1834" s="7">
        <v>0</v>
      </c>
      <c r="AL1834" s="7">
        <v>0</v>
      </c>
      <c r="AM1834" s="7">
        <v>1</v>
      </c>
      <c r="AN1834" s="7" t="s">
        <v>120</v>
      </c>
      <c r="AO1834" s="7">
        <v>0</v>
      </c>
      <c r="AP1834" s="7">
        <v>0</v>
      </c>
      <c r="AQ1834" s="7">
        <v>0</v>
      </c>
      <c r="AT1834" s="7" t="s">
        <v>206</v>
      </c>
      <c r="AU1834" s="7">
        <v>2484</v>
      </c>
      <c r="AV1834" s="7">
        <v>0</v>
      </c>
      <c r="AW1834" s="7">
        <v>0</v>
      </c>
      <c r="AX1834" s="7">
        <v>0</v>
      </c>
      <c r="AY1834" s="7">
        <v>0</v>
      </c>
    </row>
    <row r="1835" spans="1:51" ht="13.5" customHeight="1" x14ac:dyDescent="0.25">
      <c r="A1835" s="7" t="s">
        <v>3689</v>
      </c>
      <c r="B1835" s="8"/>
      <c r="C1835" s="8"/>
      <c r="D1835" s="7" t="s">
        <v>120</v>
      </c>
      <c r="E1835" s="7" t="s">
        <v>116</v>
      </c>
      <c r="F1835" s="7" t="s">
        <v>126</v>
      </c>
      <c r="G1835" s="7" t="s">
        <v>92</v>
      </c>
      <c r="H1835" s="8"/>
      <c r="I1835" s="8"/>
      <c r="J1835" s="8"/>
      <c r="K1835" s="8"/>
      <c r="L1835" s="8"/>
      <c r="M1835" s="8"/>
      <c r="N1835" s="7">
        <v>20</v>
      </c>
      <c r="O1835" s="7" t="s">
        <v>85</v>
      </c>
      <c r="P1835" s="7">
        <v>8</v>
      </c>
      <c r="S1835" s="7" t="s">
        <v>237</v>
      </c>
      <c r="T1835" s="7" t="s">
        <v>3628</v>
      </c>
      <c r="AD1835" s="7" t="s">
        <v>3690</v>
      </c>
      <c r="AE1835" s="7">
        <v>0</v>
      </c>
      <c r="AF1835" s="7">
        <v>1</v>
      </c>
      <c r="AG1835" s="7">
        <v>1</v>
      </c>
      <c r="AH1835" s="7">
        <v>1</v>
      </c>
      <c r="AI1835" s="7">
        <v>0</v>
      </c>
      <c r="AJ1835" s="7">
        <v>0</v>
      </c>
      <c r="AK1835" s="7">
        <v>0</v>
      </c>
      <c r="AL1835" s="7">
        <v>0</v>
      </c>
      <c r="AM1835" s="7">
        <v>1</v>
      </c>
      <c r="AN1835" s="7" t="s">
        <v>120</v>
      </c>
      <c r="AO1835" s="7">
        <v>8</v>
      </c>
      <c r="AP1835" s="7">
        <v>0</v>
      </c>
      <c r="AQ1835" s="7">
        <v>0</v>
      </c>
      <c r="AS1835" s="7" t="s">
        <v>3691</v>
      </c>
      <c r="AT1835" s="7" t="s">
        <v>206</v>
      </c>
      <c r="AU1835" s="7">
        <v>2485</v>
      </c>
      <c r="AV1835" s="7">
        <v>0</v>
      </c>
      <c r="AW1835" s="7">
        <v>0</v>
      </c>
      <c r="AX1835" s="7">
        <v>0</v>
      </c>
      <c r="AY1835" s="7">
        <v>0</v>
      </c>
    </row>
    <row r="1836" spans="1:51" ht="13.5" customHeight="1" x14ac:dyDescent="0.25">
      <c r="A1836" s="7" t="s">
        <v>3692</v>
      </c>
      <c r="B1836" s="8"/>
      <c r="C1836" s="8"/>
      <c r="D1836" s="7" t="s">
        <v>236</v>
      </c>
      <c r="E1836" s="7" t="s">
        <v>92</v>
      </c>
      <c r="F1836" s="8"/>
      <c r="G1836" s="8"/>
      <c r="H1836" s="8"/>
      <c r="I1836" s="8"/>
      <c r="J1836" s="8"/>
      <c r="K1836" s="8"/>
      <c r="L1836" s="8"/>
      <c r="M1836" s="8"/>
      <c r="N1836" s="7">
        <v>25</v>
      </c>
      <c r="O1836" s="7" t="s">
        <v>85</v>
      </c>
      <c r="P1836" s="7">
        <v>8</v>
      </c>
      <c r="S1836" s="7" t="s">
        <v>237</v>
      </c>
      <c r="T1836" s="7" t="s">
        <v>3628</v>
      </c>
      <c r="AD1836" s="7" t="s">
        <v>3693</v>
      </c>
      <c r="AE1836" s="7">
        <v>0</v>
      </c>
      <c r="AF1836" s="7">
        <v>1</v>
      </c>
      <c r="AG1836" s="7">
        <v>0</v>
      </c>
      <c r="AH1836" s="7">
        <v>0</v>
      </c>
      <c r="AI1836" s="7">
        <v>0</v>
      </c>
      <c r="AJ1836" s="7">
        <v>0</v>
      </c>
      <c r="AK1836" s="7">
        <v>0</v>
      </c>
      <c r="AL1836" s="7">
        <v>0</v>
      </c>
      <c r="AM1836" s="7">
        <v>1</v>
      </c>
      <c r="AN1836" s="7" t="s">
        <v>85</v>
      </c>
      <c r="AO1836" s="7">
        <v>8</v>
      </c>
      <c r="AP1836" s="7">
        <v>0</v>
      </c>
      <c r="AQ1836" s="7">
        <v>0</v>
      </c>
      <c r="AS1836" s="7" t="s">
        <v>3694</v>
      </c>
      <c r="AT1836" s="7" t="s">
        <v>206</v>
      </c>
      <c r="AU1836" s="7">
        <v>2486</v>
      </c>
      <c r="AV1836" s="7">
        <v>0</v>
      </c>
      <c r="AW1836" s="7">
        <v>0</v>
      </c>
      <c r="AX1836" s="7">
        <v>0</v>
      </c>
      <c r="AY1836" s="7">
        <v>0</v>
      </c>
    </row>
    <row r="1837" spans="1:51" ht="13.5" customHeight="1" x14ac:dyDescent="0.25">
      <c r="A1837" s="7" t="s">
        <v>3695</v>
      </c>
      <c r="B1837" s="8"/>
      <c r="C1837" s="8"/>
      <c r="D1837" s="7" t="s">
        <v>236</v>
      </c>
      <c r="E1837" s="7" t="s">
        <v>126</v>
      </c>
      <c r="F1837" s="8"/>
      <c r="G1837" s="8"/>
      <c r="H1837" s="8"/>
      <c r="I1837" s="8"/>
      <c r="J1837" s="8"/>
      <c r="K1837" s="8"/>
      <c r="L1837" s="8"/>
      <c r="M1837" s="8"/>
      <c r="N1837" s="7">
        <v>23</v>
      </c>
      <c r="O1837" s="7" t="s">
        <v>85</v>
      </c>
      <c r="P1837" s="7">
        <v>3</v>
      </c>
      <c r="S1837" s="7" t="s">
        <v>237</v>
      </c>
      <c r="T1837" s="7" t="s">
        <v>3628</v>
      </c>
      <c r="AD1837" s="7" t="s">
        <v>3696</v>
      </c>
      <c r="AE1837" s="7">
        <v>0</v>
      </c>
      <c r="AF1837" s="7">
        <v>1</v>
      </c>
      <c r="AG1837" s="7">
        <v>0</v>
      </c>
      <c r="AH1837" s="7">
        <v>1</v>
      </c>
      <c r="AI1837" s="7">
        <v>0</v>
      </c>
      <c r="AJ1837" s="7">
        <v>0</v>
      </c>
      <c r="AK1837" s="7">
        <v>0</v>
      </c>
      <c r="AL1837" s="7">
        <v>0</v>
      </c>
      <c r="AM1837" s="7">
        <v>0</v>
      </c>
      <c r="AN1837" s="7" t="s">
        <v>85</v>
      </c>
      <c r="AO1837" s="7">
        <v>3</v>
      </c>
      <c r="AP1837" s="7">
        <v>0</v>
      </c>
      <c r="AQ1837" s="7">
        <v>0</v>
      </c>
      <c r="AT1837" s="7" t="s">
        <v>206</v>
      </c>
      <c r="AU1837" s="7">
        <v>2487</v>
      </c>
      <c r="AV1837" s="7">
        <v>0</v>
      </c>
      <c r="AW1837" s="7">
        <v>0</v>
      </c>
      <c r="AX1837" s="7">
        <v>0</v>
      </c>
      <c r="AY1837" s="7">
        <v>0</v>
      </c>
    </row>
    <row r="1838" spans="1:51" ht="13.5" customHeight="1" x14ac:dyDescent="0.25">
      <c r="A1838" s="7" t="s">
        <v>3697</v>
      </c>
      <c r="B1838" s="8"/>
      <c r="C1838" s="8"/>
      <c r="D1838" s="7" t="s">
        <v>120</v>
      </c>
      <c r="E1838" s="7" t="s">
        <v>116</v>
      </c>
      <c r="F1838" s="8"/>
      <c r="G1838" s="8"/>
      <c r="H1838" s="8"/>
      <c r="I1838" s="8"/>
      <c r="J1838" s="8"/>
      <c r="K1838" s="8"/>
      <c r="L1838" s="8"/>
      <c r="M1838" s="8"/>
      <c r="N1838" s="7">
        <v>20</v>
      </c>
      <c r="O1838" s="7" t="s">
        <v>196</v>
      </c>
      <c r="P1838" s="7">
        <v>10</v>
      </c>
      <c r="S1838" s="7" t="s">
        <v>237</v>
      </c>
      <c r="T1838" s="7" t="s">
        <v>3628</v>
      </c>
      <c r="AD1838" s="7" t="s">
        <v>3698</v>
      </c>
      <c r="AE1838" s="7">
        <v>0</v>
      </c>
      <c r="AF1838" s="7">
        <v>1</v>
      </c>
      <c r="AG1838" s="7">
        <v>1</v>
      </c>
      <c r="AH1838" s="7">
        <v>0</v>
      </c>
      <c r="AI1838" s="7">
        <v>0</v>
      </c>
      <c r="AJ1838" s="7">
        <v>0</v>
      </c>
      <c r="AK1838" s="7">
        <v>0</v>
      </c>
      <c r="AL1838" s="7">
        <v>0</v>
      </c>
      <c r="AM1838" s="7">
        <v>0</v>
      </c>
      <c r="AN1838" s="7" t="s">
        <v>120</v>
      </c>
      <c r="AO1838" s="7">
        <v>10</v>
      </c>
      <c r="AP1838" s="7">
        <v>0</v>
      </c>
      <c r="AQ1838" s="7">
        <v>0</v>
      </c>
      <c r="AS1838" s="7" t="s">
        <v>3699</v>
      </c>
      <c r="AT1838" s="7" t="s">
        <v>206</v>
      </c>
      <c r="AU1838" s="7">
        <v>2488</v>
      </c>
      <c r="AV1838" s="7">
        <v>0</v>
      </c>
      <c r="AW1838" s="7">
        <v>0</v>
      </c>
      <c r="AX1838" s="7">
        <v>0</v>
      </c>
      <c r="AY1838" s="7">
        <v>0</v>
      </c>
    </row>
    <row r="1839" spans="1:51" ht="13.5" customHeight="1" x14ac:dyDescent="0.25">
      <c r="A1839" s="7" t="s">
        <v>3700</v>
      </c>
      <c r="C1839" s="7" t="s">
        <v>3701</v>
      </c>
      <c r="D1839" s="10" t="s">
        <v>236</v>
      </c>
      <c r="E1839" s="10" t="s">
        <v>486</v>
      </c>
      <c r="F1839" s="11"/>
      <c r="G1839" s="11"/>
      <c r="H1839" s="11"/>
      <c r="I1839" s="11"/>
      <c r="J1839" s="11"/>
      <c r="K1839" s="11"/>
      <c r="L1839" s="11"/>
      <c r="M1839" s="8"/>
      <c r="N1839" s="7">
        <v>30</v>
      </c>
      <c r="O1839" s="7" t="s">
        <v>85</v>
      </c>
      <c r="P1839" s="7">
        <v>150</v>
      </c>
      <c r="S1839" s="7" t="s">
        <v>237</v>
      </c>
      <c r="T1839" s="7" t="s">
        <v>3628</v>
      </c>
      <c r="AD1839" s="7" t="s">
        <v>3702</v>
      </c>
      <c r="AE1839" s="7">
        <v>0</v>
      </c>
      <c r="AF1839" s="7">
        <v>1</v>
      </c>
      <c r="AG1839" s="7">
        <v>0</v>
      </c>
      <c r="AH1839" s="7">
        <v>0</v>
      </c>
      <c r="AI1839" s="7">
        <v>0</v>
      </c>
      <c r="AJ1839" s="7">
        <v>0</v>
      </c>
      <c r="AK1839" s="7">
        <v>0</v>
      </c>
      <c r="AL1839" s="7">
        <v>0</v>
      </c>
      <c r="AM1839" s="7">
        <v>0</v>
      </c>
      <c r="AN1839" s="7" t="s">
        <v>85</v>
      </c>
      <c r="AO1839" s="7">
        <v>150</v>
      </c>
      <c r="AP1839" s="7">
        <v>0</v>
      </c>
      <c r="AQ1839" s="7">
        <v>0</v>
      </c>
      <c r="AT1839" s="7" t="s">
        <v>206</v>
      </c>
      <c r="AU1839" s="7">
        <v>2489</v>
      </c>
      <c r="AV1839" s="7">
        <v>0</v>
      </c>
      <c r="AW1839" s="7">
        <v>0</v>
      </c>
      <c r="AX1839" s="7">
        <v>0</v>
      </c>
      <c r="AY1839" s="7">
        <v>0</v>
      </c>
    </row>
    <row r="1840" spans="1:51" ht="13.5" customHeight="1" x14ac:dyDescent="0.25">
      <c r="A1840" s="7" t="s">
        <v>3703</v>
      </c>
      <c r="B1840" s="8"/>
      <c r="C1840" s="8"/>
      <c r="D1840" s="7" t="s">
        <v>120</v>
      </c>
      <c r="E1840" s="7" t="s">
        <v>92</v>
      </c>
      <c r="F1840" s="8"/>
      <c r="G1840" s="8"/>
      <c r="H1840" s="8"/>
      <c r="I1840" s="8"/>
      <c r="J1840" s="8"/>
      <c r="K1840" s="8"/>
      <c r="L1840" s="8"/>
      <c r="M1840" s="8"/>
      <c r="N1840" s="7">
        <v>20</v>
      </c>
      <c r="O1840" s="7" t="s">
        <v>85</v>
      </c>
      <c r="P1840" s="7">
        <v>3</v>
      </c>
      <c r="S1840" s="7" t="s">
        <v>237</v>
      </c>
      <c r="T1840" s="7" t="s">
        <v>3628</v>
      </c>
      <c r="AD1840" s="7" t="s">
        <v>3704</v>
      </c>
      <c r="AE1840" s="7">
        <v>0</v>
      </c>
      <c r="AF1840" s="7">
        <v>1</v>
      </c>
      <c r="AG1840" s="7">
        <v>0</v>
      </c>
      <c r="AH1840" s="7">
        <v>0</v>
      </c>
      <c r="AI1840" s="7">
        <v>0</v>
      </c>
      <c r="AJ1840" s="7">
        <v>0</v>
      </c>
      <c r="AK1840" s="7">
        <v>0</v>
      </c>
      <c r="AL1840" s="7">
        <v>0</v>
      </c>
      <c r="AM1840" s="7">
        <v>1</v>
      </c>
      <c r="AN1840" s="7" t="s">
        <v>120</v>
      </c>
      <c r="AO1840" s="7">
        <v>3</v>
      </c>
      <c r="AP1840" s="7">
        <v>0</v>
      </c>
      <c r="AQ1840" s="7">
        <v>0</v>
      </c>
      <c r="AT1840" s="7" t="s">
        <v>206</v>
      </c>
      <c r="AU1840" s="7">
        <v>2490</v>
      </c>
      <c r="AV1840" s="7">
        <v>0</v>
      </c>
      <c r="AW1840" s="7">
        <v>0</v>
      </c>
      <c r="AX1840" s="7">
        <v>0</v>
      </c>
      <c r="AY1840" s="7">
        <v>0</v>
      </c>
    </row>
    <row r="1841" spans="1:51" ht="13.5" customHeight="1" x14ac:dyDescent="0.25">
      <c r="A1841" s="7" t="s">
        <v>3705</v>
      </c>
      <c r="B1841" s="8"/>
      <c r="C1841" s="8"/>
      <c r="D1841" s="7" t="s">
        <v>120</v>
      </c>
      <c r="E1841" s="7" t="s">
        <v>129</v>
      </c>
      <c r="F1841" s="8"/>
      <c r="G1841" s="8"/>
      <c r="H1841" s="8"/>
      <c r="I1841" s="8"/>
      <c r="J1841" s="8"/>
      <c r="K1841" s="8"/>
      <c r="L1841" s="8"/>
      <c r="M1841" s="8"/>
      <c r="N1841" s="7">
        <v>16</v>
      </c>
      <c r="O1841" s="7" t="s">
        <v>85</v>
      </c>
      <c r="P1841" s="7">
        <v>6</v>
      </c>
      <c r="S1841" s="7" t="s">
        <v>237</v>
      </c>
      <c r="T1841" s="7" t="s">
        <v>3628</v>
      </c>
      <c r="U1841" s="7" t="s">
        <v>717</v>
      </c>
      <c r="Y1841" s="7">
        <v>25</v>
      </c>
      <c r="Z1841" s="7" t="s">
        <v>3706</v>
      </c>
      <c r="AA1841" s="7" t="s">
        <v>3707</v>
      </c>
      <c r="AB1841" s="7" t="s">
        <v>3708</v>
      </c>
      <c r="AD1841" s="7" t="s">
        <v>3709</v>
      </c>
      <c r="AE1841" s="7">
        <v>0</v>
      </c>
      <c r="AF1841" s="7">
        <v>1</v>
      </c>
      <c r="AG1841" s="7">
        <v>0</v>
      </c>
      <c r="AH1841" s="7">
        <v>0</v>
      </c>
      <c r="AI1841" s="7">
        <v>0</v>
      </c>
      <c r="AJ1841" s="7">
        <v>1</v>
      </c>
      <c r="AK1841" s="7">
        <v>0</v>
      </c>
      <c r="AL1841" s="7">
        <v>0</v>
      </c>
      <c r="AM1841" s="7">
        <v>0</v>
      </c>
      <c r="AN1841" s="7" t="s">
        <v>120</v>
      </c>
      <c r="AO1841" s="7">
        <v>6</v>
      </c>
      <c r="AP1841" s="7">
        <v>0</v>
      </c>
      <c r="AQ1841" s="7">
        <v>0</v>
      </c>
      <c r="AS1841" s="7" t="s">
        <v>3710</v>
      </c>
      <c r="AT1841" s="7" t="s">
        <v>206</v>
      </c>
      <c r="AU1841" s="7">
        <v>2491</v>
      </c>
      <c r="AV1841" s="7">
        <v>0</v>
      </c>
      <c r="AW1841" s="7">
        <v>0</v>
      </c>
      <c r="AX1841" s="7">
        <v>0</v>
      </c>
      <c r="AY1841" s="7">
        <v>0</v>
      </c>
    </row>
    <row r="1842" spans="1:51" ht="13.5" customHeight="1" x14ac:dyDescent="0.25">
      <c r="A1842" s="7" t="s">
        <v>3711</v>
      </c>
      <c r="B1842" s="8"/>
      <c r="C1842" s="8"/>
      <c r="D1842" s="7" t="s">
        <v>120</v>
      </c>
      <c r="E1842" s="7" t="s">
        <v>214</v>
      </c>
      <c r="F1842" s="8"/>
      <c r="G1842" s="8"/>
      <c r="H1842" s="8"/>
      <c r="I1842" s="8"/>
      <c r="J1842" s="8"/>
      <c r="K1842" s="8"/>
      <c r="L1842" s="8"/>
      <c r="M1842" s="8"/>
      <c r="N1842" s="7">
        <v>16</v>
      </c>
      <c r="O1842" s="7" t="s">
        <v>85</v>
      </c>
      <c r="P1842" s="7">
        <v>2</v>
      </c>
      <c r="S1842" s="7" t="s">
        <v>237</v>
      </c>
      <c r="T1842" s="7" t="s">
        <v>3628</v>
      </c>
      <c r="U1842" s="7" t="s">
        <v>717</v>
      </c>
      <c r="Y1842" s="7">
        <v>25</v>
      </c>
      <c r="Z1842" s="7" t="s">
        <v>3706</v>
      </c>
      <c r="AA1842" s="7" t="s">
        <v>3707</v>
      </c>
      <c r="AB1842" s="7" t="s">
        <v>3708</v>
      </c>
      <c r="AD1842" s="7" t="s">
        <v>3709</v>
      </c>
      <c r="AE1842" s="7">
        <v>0</v>
      </c>
      <c r="AF1842" s="7">
        <v>1</v>
      </c>
      <c r="AG1842" s="7">
        <v>0</v>
      </c>
      <c r="AH1842" s="7">
        <v>0</v>
      </c>
      <c r="AI1842" s="7">
        <v>0</v>
      </c>
      <c r="AJ1842" s="7">
        <v>0</v>
      </c>
      <c r="AK1842" s="7">
        <v>0</v>
      </c>
      <c r="AL1842" s="7">
        <v>0</v>
      </c>
      <c r="AM1842" s="7">
        <v>0</v>
      </c>
      <c r="AN1842" s="7" t="s">
        <v>120</v>
      </c>
      <c r="AO1842" s="7">
        <v>2</v>
      </c>
      <c r="AP1842" s="7">
        <v>0</v>
      </c>
      <c r="AQ1842" s="7">
        <v>0</v>
      </c>
      <c r="AS1842" s="7" t="s">
        <v>3712</v>
      </c>
      <c r="AT1842" s="7" t="s">
        <v>206</v>
      </c>
      <c r="AU1842" s="7">
        <v>2492</v>
      </c>
      <c r="AV1842" s="7">
        <v>0</v>
      </c>
      <c r="AW1842" s="7">
        <v>0</v>
      </c>
      <c r="AX1842" s="7">
        <v>1</v>
      </c>
      <c r="AY1842" s="7">
        <v>0</v>
      </c>
    </row>
    <row r="1843" spans="1:51" ht="13.5" customHeight="1" x14ac:dyDescent="0.25">
      <c r="A1843" s="7" t="s">
        <v>3713</v>
      </c>
      <c r="B1843" s="8"/>
      <c r="C1843" s="8"/>
      <c r="D1843" s="7" t="s">
        <v>120</v>
      </c>
      <c r="E1843" s="7" t="s">
        <v>92</v>
      </c>
      <c r="F1843" s="8"/>
      <c r="G1843" s="8"/>
      <c r="H1843" s="8"/>
      <c r="I1843" s="8"/>
      <c r="J1843" s="8"/>
      <c r="K1843" s="8"/>
      <c r="L1843" s="8"/>
      <c r="M1843" s="8"/>
      <c r="N1843" s="7">
        <v>16</v>
      </c>
      <c r="O1843" s="7" t="s">
        <v>85</v>
      </c>
      <c r="P1843" s="7">
        <v>25</v>
      </c>
      <c r="S1843" s="7" t="s">
        <v>237</v>
      </c>
      <c r="T1843" s="7" t="s">
        <v>3628</v>
      </c>
      <c r="U1843" s="7" t="s">
        <v>717</v>
      </c>
      <c r="Y1843" s="7">
        <v>25</v>
      </c>
      <c r="Z1843" s="7" t="s">
        <v>3706</v>
      </c>
      <c r="AA1843" s="7" t="s">
        <v>3707</v>
      </c>
      <c r="AB1843" s="7" t="s">
        <v>3708</v>
      </c>
      <c r="AD1843" s="7" t="s">
        <v>3709</v>
      </c>
      <c r="AE1843" s="7">
        <v>0</v>
      </c>
      <c r="AF1843" s="7">
        <v>1</v>
      </c>
      <c r="AG1843" s="7">
        <v>0</v>
      </c>
      <c r="AH1843" s="7">
        <v>0</v>
      </c>
      <c r="AI1843" s="7">
        <v>0</v>
      </c>
      <c r="AJ1843" s="7">
        <v>0</v>
      </c>
      <c r="AK1843" s="7">
        <v>0</v>
      </c>
      <c r="AL1843" s="7">
        <v>0</v>
      </c>
      <c r="AM1843" s="7">
        <v>1</v>
      </c>
      <c r="AN1843" s="7" t="s">
        <v>120</v>
      </c>
      <c r="AO1843" s="7">
        <v>25</v>
      </c>
      <c r="AP1843" s="7">
        <v>0</v>
      </c>
      <c r="AQ1843" s="7">
        <v>0</v>
      </c>
      <c r="AS1843" s="7" t="s">
        <v>1309</v>
      </c>
      <c r="AT1843" s="7" t="s">
        <v>206</v>
      </c>
      <c r="AU1843" s="7">
        <v>2493</v>
      </c>
      <c r="AV1843" s="7">
        <v>0</v>
      </c>
      <c r="AW1843" s="7">
        <v>0</v>
      </c>
      <c r="AX1843" s="7">
        <v>0</v>
      </c>
      <c r="AY1843" s="7">
        <v>0</v>
      </c>
    </row>
    <row r="1844" spans="1:51" ht="13.5" customHeight="1" x14ac:dyDescent="0.25">
      <c r="A1844" s="7" t="s">
        <v>3714</v>
      </c>
      <c r="B1844" s="8"/>
      <c r="C1844" s="8"/>
      <c r="D1844" s="7" t="s">
        <v>120</v>
      </c>
      <c r="E1844" s="7" t="s">
        <v>157</v>
      </c>
      <c r="F1844" s="8"/>
      <c r="G1844" s="8"/>
      <c r="H1844" s="8"/>
      <c r="I1844" s="8"/>
      <c r="J1844" s="8"/>
      <c r="K1844" s="8"/>
      <c r="L1844" s="8"/>
      <c r="M1844" s="8"/>
      <c r="N1844" s="7">
        <v>16</v>
      </c>
      <c r="O1844" s="7" t="s">
        <v>85</v>
      </c>
      <c r="P1844" s="7">
        <v>10</v>
      </c>
      <c r="S1844" s="7" t="s">
        <v>237</v>
      </c>
      <c r="T1844" s="7" t="s">
        <v>3628</v>
      </c>
      <c r="U1844" s="7" t="s">
        <v>717</v>
      </c>
      <c r="Y1844" s="7">
        <v>25</v>
      </c>
      <c r="Z1844" s="7" t="s">
        <v>3706</v>
      </c>
      <c r="AA1844" s="7" t="s">
        <v>3707</v>
      </c>
      <c r="AB1844" s="7" t="s">
        <v>3708</v>
      </c>
      <c r="AD1844" s="7" t="s">
        <v>3709</v>
      </c>
      <c r="AE1844" s="7">
        <v>0</v>
      </c>
      <c r="AF1844" s="7">
        <v>1</v>
      </c>
      <c r="AG1844" s="7">
        <v>0</v>
      </c>
      <c r="AH1844" s="7">
        <v>0</v>
      </c>
      <c r="AI1844" s="7">
        <v>0</v>
      </c>
      <c r="AJ1844" s="7">
        <v>0</v>
      </c>
      <c r="AK1844" s="7">
        <v>1</v>
      </c>
      <c r="AL1844" s="7">
        <v>0</v>
      </c>
      <c r="AM1844" s="7">
        <v>0</v>
      </c>
      <c r="AN1844" s="7" t="s">
        <v>120</v>
      </c>
      <c r="AO1844" s="7">
        <v>10</v>
      </c>
      <c r="AP1844" s="7">
        <v>0</v>
      </c>
      <c r="AQ1844" s="7">
        <v>0</v>
      </c>
      <c r="AS1844" s="7" t="s">
        <v>3715</v>
      </c>
      <c r="AT1844" s="7" t="s">
        <v>206</v>
      </c>
      <c r="AU1844" s="7">
        <v>2494</v>
      </c>
      <c r="AV1844" s="7">
        <v>0</v>
      </c>
      <c r="AW1844" s="7">
        <v>0</v>
      </c>
      <c r="AX1844" s="7">
        <v>0</v>
      </c>
      <c r="AY1844" s="7">
        <v>0</v>
      </c>
    </row>
    <row r="1845" spans="1:51" ht="13.5" customHeight="1" x14ac:dyDescent="0.25">
      <c r="A1845" s="7" t="s">
        <v>3716</v>
      </c>
      <c r="B1845" s="8"/>
      <c r="C1845" s="8"/>
      <c r="D1845" s="7" t="s">
        <v>120</v>
      </c>
      <c r="E1845" s="7" t="s">
        <v>126</v>
      </c>
      <c r="F1845" s="8"/>
      <c r="G1845" s="8"/>
      <c r="H1845" s="8"/>
      <c r="I1845" s="8"/>
      <c r="J1845" s="8"/>
      <c r="K1845" s="8"/>
      <c r="L1845" s="8"/>
      <c r="M1845" s="8"/>
      <c r="N1845" s="7">
        <v>16</v>
      </c>
      <c r="O1845" s="7" t="s">
        <v>85</v>
      </c>
      <c r="P1845" s="7">
        <v>2</v>
      </c>
      <c r="S1845" s="7" t="s">
        <v>237</v>
      </c>
      <c r="T1845" s="7" t="s">
        <v>3628</v>
      </c>
      <c r="U1845" s="7" t="s">
        <v>717</v>
      </c>
      <c r="Y1845" s="7">
        <v>25</v>
      </c>
      <c r="Z1845" s="7" t="s">
        <v>3706</v>
      </c>
      <c r="AA1845" s="7" t="s">
        <v>3707</v>
      </c>
      <c r="AB1845" s="7" t="s">
        <v>3708</v>
      </c>
      <c r="AD1845" s="7" t="s">
        <v>3709</v>
      </c>
      <c r="AE1845" s="7">
        <v>0</v>
      </c>
      <c r="AF1845" s="7">
        <v>1</v>
      </c>
      <c r="AG1845" s="7">
        <v>0</v>
      </c>
      <c r="AH1845" s="7">
        <v>1</v>
      </c>
      <c r="AI1845" s="7">
        <v>0</v>
      </c>
      <c r="AJ1845" s="7">
        <v>0</v>
      </c>
      <c r="AK1845" s="7">
        <v>0</v>
      </c>
      <c r="AL1845" s="7">
        <v>0</v>
      </c>
      <c r="AM1845" s="7">
        <v>0</v>
      </c>
      <c r="AN1845" s="7" t="s">
        <v>120</v>
      </c>
      <c r="AO1845" s="7">
        <v>2</v>
      </c>
      <c r="AP1845" s="7">
        <v>0</v>
      </c>
      <c r="AQ1845" s="7">
        <v>0</v>
      </c>
      <c r="AS1845" s="7" t="s">
        <v>3717</v>
      </c>
      <c r="AT1845" s="7" t="s">
        <v>206</v>
      </c>
      <c r="AU1845" s="7">
        <v>2495</v>
      </c>
      <c r="AV1845" s="7">
        <v>0</v>
      </c>
      <c r="AW1845" s="7">
        <v>0</v>
      </c>
      <c r="AX1845" s="7">
        <v>0</v>
      </c>
      <c r="AY1845" s="7">
        <v>0</v>
      </c>
    </row>
    <row r="1846" spans="1:51" ht="13.5" customHeight="1" x14ac:dyDescent="0.25">
      <c r="A1846" s="7" t="s">
        <v>3718</v>
      </c>
      <c r="B1846" s="8"/>
      <c r="C1846" s="8"/>
      <c r="D1846" s="7" t="s">
        <v>120</v>
      </c>
      <c r="E1846" s="7" t="s">
        <v>116</v>
      </c>
      <c r="F1846" s="8"/>
      <c r="G1846" s="8"/>
      <c r="H1846" s="8"/>
      <c r="I1846" s="8"/>
      <c r="J1846" s="8"/>
      <c r="K1846" s="8"/>
      <c r="L1846" s="8"/>
      <c r="M1846" s="8"/>
      <c r="N1846" s="7">
        <v>16</v>
      </c>
      <c r="O1846" s="7" t="s">
        <v>85</v>
      </c>
      <c r="P1846" s="7">
        <v>7</v>
      </c>
      <c r="S1846" s="7" t="s">
        <v>237</v>
      </c>
      <c r="T1846" s="7" t="s">
        <v>3628</v>
      </c>
      <c r="U1846" s="7" t="s">
        <v>717</v>
      </c>
      <c r="Y1846" s="7">
        <v>25</v>
      </c>
      <c r="Z1846" s="7" t="s">
        <v>3706</v>
      </c>
      <c r="AA1846" s="7" t="s">
        <v>3707</v>
      </c>
      <c r="AB1846" s="7" t="s">
        <v>3708</v>
      </c>
      <c r="AD1846" s="7" t="s">
        <v>3709</v>
      </c>
      <c r="AE1846" s="7">
        <v>0</v>
      </c>
      <c r="AF1846" s="7">
        <v>1</v>
      </c>
      <c r="AG1846" s="7">
        <v>1</v>
      </c>
      <c r="AH1846" s="7">
        <v>0</v>
      </c>
      <c r="AI1846" s="7">
        <v>0</v>
      </c>
      <c r="AJ1846" s="7">
        <v>0</v>
      </c>
      <c r="AK1846" s="7">
        <v>0</v>
      </c>
      <c r="AL1846" s="7">
        <v>0</v>
      </c>
      <c r="AM1846" s="7">
        <v>0</v>
      </c>
      <c r="AN1846" s="7" t="s">
        <v>120</v>
      </c>
      <c r="AO1846" s="7">
        <v>7</v>
      </c>
      <c r="AP1846" s="7">
        <v>0</v>
      </c>
      <c r="AQ1846" s="7">
        <v>0</v>
      </c>
      <c r="AS1846" s="7" t="s">
        <v>3719</v>
      </c>
      <c r="AT1846" s="7" t="s">
        <v>206</v>
      </c>
      <c r="AU1846" s="7">
        <v>2496</v>
      </c>
      <c r="AV1846" s="7">
        <v>0</v>
      </c>
      <c r="AW1846" s="7">
        <v>0</v>
      </c>
      <c r="AX1846" s="7">
        <v>0</v>
      </c>
      <c r="AY1846" s="7">
        <v>0</v>
      </c>
    </row>
    <row r="1847" spans="1:51" ht="13.5" customHeight="1" x14ac:dyDescent="0.25">
      <c r="A1847" s="7" t="s">
        <v>3720</v>
      </c>
      <c r="B1847" s="8"/>
      <c r="C1847" s="8"/>
      <c r="D1847" s="7" t="s">
        <v>120</v>
      </c>
      <c r="E1847" s="7" t="s">
        <v>84</v>
      </c>
      <c r="F1847" s="8"/>
      <c r="G1847" s="8"/>
      <c r="H1847" s="8"/>
      <c r="I1847" s="8"/>
      <c r="J1847" s="8"/>
      <c r="K1847" s="8"/>
      <c r="L1847" s="8"/>
      <c r="M1847" s="8"/>
      <c r="N1847" s="7">
        <v>16</v>
      </c>
      <c r="O1847" s="7" t="s">
        <v>85</v>
      </c>
      <c r="P1847" s="7">
        <v>8</v>
      </c>
      <c r="S1847" s="7" t="s">
        <v>237</v>
      </c>
      <c r="T1847" s="7" t="s">
        <v>3628</v>
      </c>
      <c r="U1847" s="7" t="s">
        <v>717</v>
      </c>
      <c r="Y1847" s="7">
        <v>25</v>
      </c>
      <c r="Z1847" s="7" t="s">
        <v>3706</v>
      </c>
      <c r="AA1847" s="7" t="s">
        <v>3707</v>
      </c>
      <c r="AB1847" s="7" t="s">
        <v>3708</v>
      </c>
      <c r="AD1847" s="7" t="s">
        <v>3709</v>
      </c>
      <c r="AE1847" s="7">
        <v>0</v>
      </c>
      <c r="AF1847" s="7">
        <v>1</v>
      </c>
      <c r="AG1847" s="7">
        <v>0</v>
      </c>
      <c r="AH1847" s="7">
        <v>0</v>
      </c>
      <c r="AI1847" s="7">
        <v>0</v>
      </c>
      <c r="AJ1847" s="7">
        <v>0</v>
      </c>
      <c r="AK1847" s="7">
        <v>0</v>
      </c>
      <c r="AL1847" s="7">
        <v>1</v>
      </c>
      <c r="AM1847" s="7">
        <v>0</v>
      </c>
      <c r="AN1847" s="7" t="s">
        <v>120</v>
      </c>
      <c r="AO1847" s="7">
        <v>8</v>
      </c>
      <c r="AP1847" s="7">
        <v>0</v>
      </c>
      <c r="AQ1847" s="7">
        <v>0</v>
      </c>
      <c r="AS1847" s="7" t="s">
        <v>3721</v>
      </c>
      <c r="AT1847" s="7" t="s">
        <v>206</v>
      </c>
      <c r="AU1847" s="7">
        <v>2497</v>
      </c>
      <c r="AV1847" s="7">
        <v>0</v>
      </c>
      <c r="AW1847" s="7">
        <v>0</v>
      </c>
      <c r="AX1847" s="7">
        <v>0</v>
      </c>
      <c r="AY1847" s="7">
        <v>0</v>
      </c>
    </row>
    <row r="1848" spans="1:51" ht="13.5" customHeight="1" x14ac:dyDescent="0.25">
      <c r="A1848" s="7" t="s">
        <v>3722</v>
      </c>
      <c r="B1848" s="8"/>
      <c r="C1848" s="8"/>
      <c r="D1848" s="7" t="s">
        <v>236</v>
      </c>
      <c r="E1848" s="7" t="s">
        <v>126</v>
      </c>
      <c r="F1848" s="7" t="s">
        <v>157</v>
      </c>
      <c r="G1848" s="8"/>
      <c r="H1848" s="8"/>
      <c r="I1848" s="8"/>
      <c r="J1848" s="8"/>
      <c r="K1848" s="8"/>
      <c r="L1848" s="8"/>
      <c r="M1848" s="8"/>
      <c r="N1848" s="7">
        <v>21</v>
      </c>
      <c r="O1848" s="7" t="s">
        <v>146</v>
      </c>
      <c r="P1848" s="7">
        <v>1</v>
      </c>
      <c r="S1848" s="7" t="s">
        <v>237</v>
      </c>
      <c r="T1848" s="7" t="s">
        <v>3628</v>
      </c>
      <c r="AD1848" s="7" t="s">
        <v>3723</v>
      </c>
      <c r="AE1848" s="7">
        <v>0</v>
      </c>
      <c r="AF1848" s="7">
        <v>1</v>
      </c>
      <c r="AG1848" s="7">
        <v>0</v>
      </c>
      <c r="AH1848" s="7">
        <v>1</v>
      </c>
      <c r="AI1848" s="7">
        <v>0</v>
      </c>
      <c r="AJ1848" s="7">
        <v>0</v>
      </c>
      <c r="AK1848" s="7">
        <v>1</v>
      </c>
      <c r="AL1848" s="7">
        <v>0</v>
      </c>
      <c r="AM1848" s="7">
        <v>0</v>
      </c>
      <c r="AN1848" s="7" t="s">
        <v>85</v>
      </c>
      <c r="AO1848" s="7">
        <v>1</v>
      </c>
      <c r="AP1848" s="7">
        <v>0</v>
      </c>
      <c r="AQ1848" s="7">
        <v>0</v>
      </c>
      <c r="AT1848" s="7" t="s">
        <v>206</v>
      </c>
      <c r="AU1848" s="7">
        <v>2498</v>
      </c>
      <c r="AV1848" s="7">
        <v>0</v>
      </c>
      <c r="AW1848" s="7">
        <v>0</v>
      </c>
      <c r="AX1848" s="7">
        <v>0</v>
      </c>
      <c r="AY1848" s="7">
        <v>0</v>
      </c>
    </row>
    <row r="1849" spans="1:51" ht="13.5" customHeight="1" x14ac:dyDescent="0.25">
      <c r="A1849" s="7" t="s">
        <v>3724</v>
      </c>
      <c r="B1849" s="8"/>
      <c r="C1849" s="8"/>
      <c r="D1849" s="7" t="s">
        <v>120</v>
      </c>
      <c r="E1849" s="7" t="s">
        <v>126</v>
      </c>
      <c r="F1849" s="8"/>
      <c r="G1849" s="8"/>
      <c r="H1849" s="8"/>
      <c r="I1849" s="8"/>
      <c r="J1849" s="8"/>
      <c r="K1849" s="8"/>
      <c r="L1849" s="8"/>
      <c r="M1849" s="8"/>
      <c r="N1849" s="7">
        <v>20</v>
      </c>
      <c r="O1849" s="7" t="s">
        <v>85</v>
      </c>
      <c r="P1849" s="7">
        <v>2</v>
      </c>
      <c r="S1849" s="7" t="s">
        <v>237</v>
      </c>
      <c r="T1849" s="7" t="s">
        <v>3628</v>
      </c>
      <c r="AD1849" s="7" t="s">
        <v>3725</v>
      </c>
      <c r="AE1849" s="7">
        <v>0</v>
      </c>
      <c r="AF1849" s="7">
        <v>1</v>
      </c>
      <c r="AG1849" s="7">
        <v>0</v>
      </c>
      <c r="AH1849" s="7">
        <v>1</v>
      </c>
      <c r="AI1849" s="7">
        <v>0</v>
      </c>
      <c r="AJ1849" s="7">
        <v>0</v>
      </c>
      <c r="AK1849" s="7">
        <v>0</v>
      </c>
      <c r="AL1849" s="7">
        <v>0</v>
      </c>
      <c r="AM1849" s="7">
        <v>0</v>
      </c>
      <c r="AN1849" s="7" t="s">
        <v>120</v>
      </c>
      <c r="AO1849" s="7">
        <v>2</v>
      </c>
      <c r="AP1849" s="7">
        <v>0</v>
      </c>
      <c r="AQ1849" s="7">
        <v>0</v>
      </c>
      <c r="AS1849" s="7" t="s">
        <v>3726</v>
      </c>
      <c r="AT1849" s="7" t="s">
        <v>206</v>
      </c>
      <c r="AU1849" s="7">
        <v>2499</v>
      </c>
      <c r="AV1849" s="7">
        <v>0</v>
      </c>
      <c r="AW1849" s="7">
        <v>0</v>
      </c>
      <c r="AX1849" s="7">
        <v>0</v>
      </c>
      <c r="AY1849" s="7">
        <v>0</v>
      </c>
    </row>
    <row r="1850" spans="1:51" ht="13.5" customHeight="1" x14ac:dyDescent="0.25">
      <c r="A1850" s="7" t="s">
        <v>3727</v>
      </c>
      <c r="B1850" s="8"/>
      <c r="C1850" s="8"/>
      <c r="D1850" s="7" t="s">
        <v>120</v>
      </c>
      <c r="E1850" s="7" t="s">
        <v>126</v>
      </c>
      <c r="F1850" s="7" t="s">
        <v>84</v>
      </c>
      <c r="G1850" s="8"/>
      <c r="H1850" s="8"/>
      <c r="I1850" s="8"/>
      <c r="J1850" s="8"/>
      <c r="K1850" s="8"/>
      <c r="L1850" s="8"/>
      <c r="M1850" s="8"/>
      <c r="N1850" s="7">
        <v>17</v>
      </c>
      <c r="O1850" s="7" t="s">
        <v>85</v>
      </c>
      <c r="P1850" s="7">
        <v>2</v>
      </c>
      <c r="S1850" s="7" t="s">
        <v>237</v>
      </c>
      <c r="T1850" s="7" t="s">
        <v>3628</v>
      </c>
      <c r="AD1850" s="7" t="s">
        <v>3728</v>
      </c>
      <c r="AE1850" s="7">
        <v>1</v>
      </c>
      <c r="AF1850" s="7">
        <v>0</v>
      </c>
      <c r="AG1850" s="7">
        <v>0</v>
      </c>
      <c r="AH1850" s="7">
        <v>1</v>
      </c>
      <c r="AI1850" s="7">
        <v>0</v>
      </c>
      <c r="AJ1850" s="7">
        <v>0</v>
      </c>
      <c r="AK1850" s="7">
        <v>0</v>
      </c>
      <c r="AL1850" s="7">
        <v>1</v>
      </c>
      <c r="AM1850" s="7">
        <v>0</v>
      </c>
      <c r="AN1850" s="7" t="s">
        <v>120</v>
      </c>
      <c r="AO1850" s="7">
        <v>2</v>
      </c>
      <c r="AP1850" s="7">
        <v>0</v>
      </c>
      <c r="AQ1850" s="7">
        <v>0</v>
      </c>
      <c r="AT1850" s="7" t="s">
        <v>206</v>
      </c>
      <c r="AU1850" s="7">
        <v>2500</v>
      </c>
      <c r="AV1850" s="7">
        <v>0</v>
      </c>
      <c r="AW1850" s="7">
        <v>0</v>
      </c>
      <c r="AX1850" s="7">
        <v>0</v>
      </c>
      <c r="AY1850" s="7">
        <v>0</v>
      </c>
    </row>
    <row r="1851" spans="1:51" ht="13.5" customHeight="1" x14ac:dyDescent="0.25">
      <c r="A1851" s="7" t="s">
        <v>3729</v>
      </c>
      <c r="B1851" s="8"/>
      <c r="C1851" s="8"/>
      <c r="D1851" s="7" t="s">
        <v>120</v>
      </c>
      <c r="E1851" s="7" t="s">
        <v>99</v>
      </c>
      <c r="F1851" s="7" t="s">
        <v>92</v>
      </c>
      <c r="I1851" s="8"/>
      <c r="J1851" s="8"/>
      <c r="K1851" s="7" t="s">
        <v>1027</v>
      </c>
      <c r="L1851" s="8"/>
      <c r="M1851" s="8"/>
      <c r="N1851" s="7">
        <v>18</v>
      </c>
      <c r="O1851" s="7" t="s">
        <v>146</v>
      </c>
      <c r="P1851" s="7">
        <v>1</v>
      </c>
      <c r="S1851" s="7" t="s">
        <v>237</v>
      </c>
      <c r="T1851" s="7" t="s">
        <v>3628</v>
      </c>
      <c r="AD1851" s="7" t="s">
        <v>3730</v>
      </c>
      <c r="AE1851" s="7">
        <v>1</v>
      </c>
      <c r="AF1851" s="7">
        <v>0</v>
      </c>
      <c r="AG1851" s="7">
        <v>0</v>
      </c>
      <c r="AH1851" s="7">
        <v>0</v>
      </c>
      <c r="AI1851" s="7">
        <v>1</v>
      </c>
      <c r="AJ1851" s="7">
        <v>0</v>
      </c>
      <c r="AK1851" s="7">
        <v>0</v>
      </c>
      <c r="AL1851" s="7">
        <v>0</v>
      </c>
      <c r="AM1851" s="7">
        <v>1</v>
      </c>
      <c r="AN1851" s="7" t="s">
        <v>120</v>
      </c>
      <c r="AO1851" s="7">
        <v>1</v>
      </c>
      <c r="AP1851" s="7">
        <v>0</v>
      </c>
      <c r="AQ1851" s="7">
        <v>0</v>
      </c>
      <c r="AT1851" s="7" t="s">
        <v>206</v>
      </c>
      <c r="AU1851" s="7">
        <v>2501</v>
      </c>
      <c r="AV1851" s="7">
        <v>0</v>
      </c>
      <c r="AW1851" s="7">
        <v>0</v>
      </c>
      <c r="AX1851" s="7">
        <v>0</v>
      </c>
      <c r="AY1851" s="7">
        <v>0</v>
      </c>
    </row>
    <row r="1852" spans="1:51" ht="13.5" customHeight="1" x14ac:dyDescent="0.25">
      <c r="A1852" s="7" t="s">
        <v>897</v>
      </c>
      <c r="B1852" s="8"/>
      <c r="C1852" s="8"/>
      <c r="D1852" s="7" t="s">
        <v>120</v>
      </c>
      <c r="E1852" s="7" t="s">
        <v>116</v>
      </c>
      <c r="F1852" s="8"/>
      <c r="G1852" s="8"/>
      <c r="H1852" s="8"/>
      <c r="I1852" s="8"/>
      <c r="J1852" s="8"/>
      <c r="K1852" s="8"/>
      <c r="L1852" s="8"/>
      <c r="M1852" s="8"/>
      <c r="N1852" s="7">
        <v>20</v>
      </c>
      <c r="O1852" s="7" t="s">
        <v>146</v>
      </c>
      <c r="P1852" s="7">
        <v>3</v>
      </c>
      <c r="S1852" s="7" t="s">
        <v>237</v>
      </c>
      <c r="T1852" s="7" t="s">
        <v>3628</v>
      </c>
      <c r="AD1852" s="7" t="s">
        <v>3731</v>
      </c>
      <c r="AE1852" s="7">
        <v>1</v>
      </c>
      <c r="AF1852" s="7">
        <v>0</v>
      </c>
      <c r="AG1852" s="7">
        <v>1</v>
      </c>
      <c r="AH1852" s="7">
        <v>0</v>
      </c>
      <c r="AI1852" s="7">
        <v>0</v>
      </c>
      <c r="AJ1852" s="7">
        <v>0</v>
      </c>
      <c r="AK1852" s="7">
        <v>0</v>
      </c>
      <c r="AL1852" s="7">
        <v>0</v>
      </c>
      <c r="AM1852" s="7">
        <v>0</v>
      </c>
      <c r="AN1852" s="7" t="s">
        <v>120</v>
      </c>
      <c r="AO1852" s="7">
        <v>3</v>
      </c>
      <c r="AP1852" s="7">
        <v>0</v>
      </c>
      <c r="AQ1852" s="7">
        <v>0</v>
      </c>
      <c r="AT1852" s="7" t="s">
        <v>206</v>
      </c>
      <c r="AU1852" s="7">
        <v>2502</v>
      </c>
      <c r="AV1852" s="7">
        <v>0</v>
      </c>
      <c r="AW1852" s="7">
        <v>0</v>
      </c>
      <c r="AX1852" s="7">
        <v>0</v>
      </c>
      <c r="AY1852" s="7">
        <v>0</v>
      </c>
    </row>
    <row r="1853" spans="1:51" ht="13.5" customHeight="1" x14ac:dyDescent="0.25">
      <c r="A1853" s="7" t="s">
        <v>872</v>
      </c>
      <c r="B1853" s="8"/>
      <c r="C1853" s="8"/>
      <c r="D1853" s="7" t="s">
        <v>120</v>
      </c>
      <c r="E1853" s="7" t="s">
        <v>126</v>
      </c>
      <c r="F1853" s="8"/>
      <c r="G1853" s="8"/>
      <c r="H1853" s="8"/>
      <c r="I1853" s="8"/>
      <c r="J1853" s="8"/>
      <c r="K1853" s="8"/>
      <c r="L1853" s="8"/>
      <c r="M1853" s="8"/>
      <c r="N1853" s="7">
        <v>20</v>
      </c>
      <c r="O1853" s="7" t="s">
        <v>85</v>
      </c>
      <c r="P1853" s="7">
        <v>1</v>
      </c>
      <c r="S1853" s="7" t="s">
        <v>237</v>
      </c>
      <c r="T1853" s="7" t="s">
        <v>3628</v>
      </c>
      <c r="AD1853" s="7" t="s">
        <v>3732</v>
      </c>
      <c r="AE1853" s="7">
        <v>1</v>
      </c>
      <c r="AF1853" s="7">
        <v>0</v>
      </c>
      <c r="AG1853" s="7">
        <v>0</v>
      </c>
      <c r="AH1853" s="7">
        <v>1</v>
      </c>
      <c r="AI1853" s="7">
        <v>0</v>
      </c>
      <c r="AJ1853" s="7">
        <v>0</v>
      </c>
      <c r="AK1853" s="7">
        <v>0</v>
      </c>
      <c r="AL1853" s="7">
        <v>0</v>
      </c>
      <c r="AM1853" s="7">
        <v>0</v>
      </c>
      <c r="AN1853" s="7" t="s">
        <v>120</v>
      </c>
      <c r="AO1853" s="7">
        <v>1</v>
      </c>
      <c r="AP1853" s="7">
        <v>0</v>
      </c>
      <c r="AQ1853" s="7">
        <v>0</v>
      </c>
      <c r="AT1853" s="7" t="s">
        <v>206</v>
      </c>
      <c r="AU1853" s="7">
        <v>2503</v>
      </c>
      <c r="AV1853" s="7">
        <v>0</v>
      </c>
      <c r="AW1853" s="7">
        <v>0</v>
      </c>
      <c r="AX1853" s="7">
        <v>0</v>
      </c>
      <c r="AY1853" s="7">
        <v>0</v>
      </c>
    </row>
    <row r="1854" spans="1:51" ht="13.5" customHeight="1" x14ac:dyDescent="0.25">
      <c r="A1854" s="7" t="s">
        <v>3733</v>
      </c>
      <c r="B1854" s="8"/>
      <c r="C1854" s="8"/>
      <c r="D1854" s="7" t="s">
        <v>120</v>
      </c>
      <c r="E1854" s="7" t="s">
        <v>84</v>
      </c>
      <c r="G1854" s="8"/>
      <c r="H1854" s="8"/>
      <c r="I1854" s="8"/>
      <c r="J1854" s="8"/>
      <c r="K1854" s="7" t="s">
        <v>284</v>
      </c>
      <c r="L1854" s="8"/>
      <c r="M1854" s="8"/>
      <c r="N1854" s="7">
        <v>17</v>
      </c>
      <c r="O1854" s="7" t="s">
        <v>85</v>
      </c>
      <c r="P1854" s="7">
        <v>350</v>
      </c>
      <c r="S1854" s="7" t="s">
        <v>237</v>
      </c>
      <c r="T1854" s="7" t="s">
        <v>3628</v>
      </c>
      <c r="AD1854" s="7" t="s">
        <v>3734</v>
      </c>
      <c r="AE1854" s="7">
        <v>1</v>
      </c>
      <c r="AF1854" s="7">
        <v>0</v>
      </c>
      <c r="AG1854" s="7">
        <v>0</v>
      </c>
      <c r="AH1854" s="7">
        <v>0</v>
      </c>
      <c r="AI1854" s="7">
        <v>0</v>
      </c>
      <c r="AJ1854" s="7">
        <v>0</v>
      </c>
      <c r="AK1854" s="7">
        <v>0</v>
      </c>
      <c r="AL1854" s="7">
        <v>1</v>
      </c>
      <c r="AM1854" s="7">
        <v>0</v>
      </c>
      <c r="AN1854" s="7" t="s">
        <v>120</v>
      </c>
      <c r="AO1854" s="7">
        <v>350</v>
      </c>
      <c r="AP1854" s="7">
        <v>0</v>
      </c>
      <c r="AQ1854" s="7">
        <v>0</v>
      </c>
      <c r="AT1854" s="7" t="s">
        <v>206</v>
      </c>
      <c r="AU1854" s="7">
        <v>2504</v>
      </c>
      <c r="AV1854" s="7">
        <v>0</v>
      </c>
      <c r="AW1854" s="7">
        <v>0</v>
      </c>
      <c r="AX1854" s="7">
        <v>0</v>
      </c>
      <c r="AY1854" s="7">
        <v>0</v>
      </c>
    </row>
    <row r="1855" spans="1:51" ht="13.5" customHeight="1" x14ac:dyDescent="0.25">
      <c r="A1855" s="7" t="s">
        <v>3735</v>
      </c>
      <c r="B1855" s="8"/>
      <c r="C1855" s="8"/>
      <c r="D1855" s="7" t="s">
        <v>120</v>
      </c>
      <c r="E1855" s="7" t="s">
        <v>129</v>
      </c>
      <c r="F1855" s="7" t="s">
        <v>84</v>
      </c>
      <c r="G1855" s="7" t="s">
        <v>338</v>
      </c>
      <c r="H1855" s="8"/>
      <c r="I1855" s="8"/>
      <c r="J1855" s="8"/>
      <c r="K1855" s="8"/>
      <c r="L1855" s="8"/>
      <c r="M1855" s="8"/>
      <c r="N1855" s="7">
        <v>20</v>
      </c>
      <c r="O1855" s="7" t="s">
        <v>85</v>
      </c>
      <c r="P1855" s="7">
        <v>50</v>
      </c>
      <c r="S1855" s="7" t="s">
        <v>237</v>
      </c>
      <c r="T1855" s="7" t="s">
        <v>3628</v>
      </c>
      <c r="AD1855" s="7" t="s">
        <v>3736</v>
      </c>
      <c r="AE1855" s="7">
        <v>1</v>
      </c>
      <c r="AF1855" s="7">
        <v>0</v>
      </c>
      <c r="AG1855" s="7">
        <v>0</v>
      </c>
      <c r="AH1855" s="7">
        <v>0</v>
      </c>
      <c r="AI1855" s="7">
        <v>0</v>
      </c>
      <c r="AJ1855" s="7">
        <v>1</v>
      </c>
      <c r="AK1855" s="7">
        <v>0</v>
      </c>
      <c r="AL1855" s="7">
        <v>1</v>
      </c>
      <c r="AM1855" s="7">
        <v>0</v>
      </c>
      <c r="AN1855" s="7" t="s">
        <v>120</v>
      </c>
      <c r="AO1855" s="7">
        <v>50</v>
      </c>
      <c r="AP1855" s="7">
        <v>0</v>
      </c>
      <c r="AQ1855" s="7">
        <v>0</v>
      </c>
      <c r="AT1855" s="7" t="s">
        <v>206</v>
      </c>
      <c r="AU1855" s="7">
        <v>2505</v>
      </c>
      <c r="AV1855" s="7">
        <v>0</v>
      </c>
      <c r="AW1855" s="7">
        <v>0</v>
      </c>
      <c r="AX1855" s="7">
        <v>0</v>
      </c>
      <c r="AY1855" s="7">
        <v>1</v>
      </c>
    </row>
    <row r="1856" spans="1:51" ht="13.5" customHeight="1" x14ac:dyDescent="0.25">
      <c r="A1856" s="7" t="s">
        <v>3737</v>
      </c>
      <c r="B1856" s="8"/>
      <c r="C1856" s="8"/>
      <c r="D1856" s="7" t="s">
        <v>120</v>
      </c>
      <c r="E1856" s="7" t="s">
        <v>116</v>
      </c>
      <c r="F1856" s="8"/>
      <c r="G1856" s="8"/>
      <c r="H1856" s="8"/>
      <c r="I1856" s="8"/>
      <c r="J1856" s="8"/>
      <c r="K1856" s="8"/>
      <c r="L1856" s="8"/>
      <c r="M1856" s="8"/>
      <c r="N1856" s="7">
        <v>20</v>
      </c>
      <c r="O1856" s="7" t="s">
        <v>85</v>
      </c>
      <c r="P1856" s="7">
        <v>16</v>
      </c>
      <c r="S1856" s="7" t="s">
        <v>237</v>
      </c>
      <c r="T1856" s="7" t="s">
        <v>3628</v>
      </c>
      <c r="AD1856" s="7" t="s">
        <v>3738</v>
      </c>
      <c r="AE1856" s="7">
        <v>1</v>
      </c>
      <c r="AF1856" s="7">
        <v>0</v>
      </c>
      <c r="AG1856" s="7">
        <v>1</v>
      </c>
      <c r="AH1856" s="7">
        <v>0</v>
      </c>
      <c r="AI1856" s="7">
        <v>0</v>
      </c>
      <c r="AJ1856" s="7">
        <v>0</v>
      </c>
      <c r="AK1856" s="7">
        <v>0</v>
      </c>
      <c r="AL1856" s="7">
        <v>0</v>
      </c>
      <c r="AM1856" s="7">
        <v>0</v>
      </c>
      <c r="AN1856" s="7" t="s">
        <v>120</v>
      </c>
      <c r="AO1856" s="7">
        <v>16</v>
      </c>
      <c r="AP1856" s="7">
        <v>0</v>
      </c>
      <c r="AQ1856" s="7">
        <v>0</v>
      </c>
      <c r="AT1856" s="7" t="s">
        <v>206</v>
      </c>
      <c r="AU1856" s="7">
        <v>2506</v>
      </c>
      <c r="AV1856" s="7">
        <v>0</v>
      </c>
      <c r="AW1856" s="7">
        <v>0</v>
      </c>
      <c r="AX1856" s="7">
        <v>0</v>
      </c>
      <c r="AY1856" s="7">
        <v>0</v>
      </c>
    </row>
    <row r="1857" spans="1:51" ht="13.5" customHeight="1" x14ac:dyDescent="0.25">
      <c r="A1857" s="7" t="s">
        <v>716</v>
      </c>
      <c r="B1857" s="8"/>
      <c r="C1857" s="8"/>
      <c r="D1857" s="7" t="s">
        <v>120</v>
      </c>
      <c r="E1857" s="7" t="s">
        <v>157</v>
      </c>
      <c r="F1857" s="8"/>
      <c r="G1857" s="8"/>
      <c r="H1857" s="8"/>
      <c r="I1857" s="8"/>
      <c r="J1857" s="8"/>
      <c r="K1857" s="8"/>
      <c r="L1857" s="8"/>
      <c r="M1857" s="8"/>
      <c r="N1857" s="7">
        <v>20</v>
      </c>
      <c r="O1857" s="7" t="s">
        <v>85</v>
      </c>
      <c r="P1857" s="7">
        <v>2</v>
      </c>
      <c r="S1857" s="7" t="s">
        <v>237</v>
      </c>
      <c r="T1857" s="7" t="s">
        <v>3628</v>
      </c>
      <c r="U1857" s="7" t="s">
        <v>717</v>
      </c>
      <c r="Y1857" s="7">
        <v>16</v>
      </c>
      <c r="Z1857" s="7" t="s">
        <v>718</v>
      </c>
      <c r="AA1857" s="7" t="s">
        <v>3739</v>
      </c>
      <c r="AD1857" s="7" t="s">
        <v>3740</v>
      </c>
      <c r="AE1857" s="7">
        <v>1</v>
      </c>
      <c r="AF1857" s="7">
        <v>0</v>
      </c>
      <c r="AG1857" s="7">
        <v>0</v>
      </c>
      <c r="AH1857" s="7">
        <v>0</v>
      </c>
      <c r="AI1857" s="7">
        <v>0</v>
      </c>
      <c r="AJ1857" s="7">
        <v>0</v>
      </c>
      <c r="AK1857" s="7">
        <v>1</v>
      </c>
      <c r="AL1857" s="7">
        <v>0</v>
      </c>
      <c r="AM1857" s="7">
        <v>0</v>
      </c>
      <c r="AN1857" s="7" t="s">
        <v>120</v>
      </c>
      <c r="AO1857" s="7">
        <v>2</v>
      </c>
      <c r="AP1857" s="7">
        <v>0</v>
      </c>
      <c r="AQ1857" s="7">
        <v>0</v>
      </c>
      <c r="AS1857" s="7" t="s">
        <v>3741</v>
      </c>
      <c r="AT1857" s="7" t="s">
        <v>206</v>
      </c>
      <c r="AU1857" s="7">
        <v>2507</v>
      </c>
      <c r="AV1857" s="7">
        <v>0</v>
      </c>
      <c r="AW1857" s="7">
        <v>0</v>
      </c>
      <c r="AX1857" s="7">
        <v>0</v>
      </c>
      <c r="AY1857" s="7">
        <v>0</v>
      </c>
    </row>
    <row r="1858" spans="1:51" ht="13.5" customHeight="1" x14ac:dyDescent="0.25">
      <c r="A1858" s="7" t="s">
        <v>3742</v>
      </c>
      <c r="B1858" s="8"/>
      <c r="C1858" s="8"/>
      <c r="D1858" s="7" t="s">
        <v>120</v>
      </c>
      <c r="E1858" s="7" t="s">
        <v>157</v>
      </c>
      <c r="F1858" s="8"/>
      <c r="G1858" s="8"/>
      <c r="H1858" s="8"/>
      <c r="I1858" s="8"/>
      <c r="J1858" s="8"/>
      <c r="K1858" s="8"/>
      <c r="L1858" s="8"/>
      <c r="M1858" s="8"/>
      <c r="N1858" s="7">
        <v>20</v>
      </c>
      <c r="O1858" s="7" t="s">
        <v>85</v>
      </c>
      <c r="P1858" s="7">
        <v>12</v>
      </c>
      <c r="S1858" s="7" t="s">
        <v>237</v>
      </c>
      <c r="T1858" s="7" t="s">
        <v>3628</v>
      </c>
      <c r="U1858" s="7" t="s">
        <v>3640</v>
      </c>
      <c r="V1858" s="7">
        <v>11</v>
      </c>
      <c r="W1858" s="7">
        <v>12</v>
      </c>
      <c r="X1858" s="7">
        <v>15</v>
      </c>
      <c r="Y1858" s="7">
        <v>25</v>
      </c>
      <c r="Z1858" s="7" t="s">
        <v>813</v>
      </c>
      <c r="AA1858" s="7" t="s">
        <v>3743</v>
      </c>
      <c r="AD1858" s="7" t="s">
        <v>3744</v>
      </c>
      <c r="AE1858" s="7">
        <v>1</v>
      </c>
      <c r="AF1858" s="7">
        <v>0</v>
      </c>
      <c r="AG1858" s="7">
        <v>0</v>
      </c>
      <c r="AH1858" s="7">
        <v>0</v>
      </c>
      <c r="AI1858" s="7">
        <v>0</v>
      </c>
      <c r="AJ1858" s="7">
        <v>0</v>
      </c>
      <c r="AK1858" s="7">
        <v>1</v>
      </c>
      <c r="AL1858" s="7">
        <v>0</v>
      </c>
      <c r="AM1858" s="7">
        <v>0</v>
      </c>
      <c r="AN1858" s="7" t="s">
        <v>120</v>
      </c>
      <c r="AO1858" s="7">
        <v>12</v>
      </c>
      <c r="AP1858" s="7">
        <v>0</v>
      </c>
      <c r="AQ1858" s="7">
        <v>0</v>
      </c>
      <c r="AS1858" s="7" t="s">
        <v>3745</v>
      </c>
      <c r="AT1858" s="7" t="s">
        <v>206</v>
      </c>
      <c r="AU1858" s="7">
        <v>2508</v>
      </c>
      <c r="AV1858" s="7">
        <v>0</v>
      </c>
      <c r="AW1858" s="7">
        <v>0</v>
      </c>
      <c r="AX1858" s="7">
        <v>0</v>
      </c>
      <c r="AY1858" s="7">
        <v>0</v>
      </c>
    </row>
    <row r="1859" spans="1:51" ht="13.5" customHeight="1" x14ac:dyDescent="0.25">
      <c r="A1859" s="7" t="s">
        <v>3746</v>
      </c>
      <c r="B1859" s="8"/>
      <c r="C1859" s="8"/>
      <c r="D1859" s="7" t="s">
        <v>120</v>
      </c>
      <c r="E1859" s="7" t="s">
        <v>84</v>
      </c>
      <c r="G1859" s="8"/>
      <c r="H1859" s="8"/>
      <c r="I1859" s="8"/>
      <c r="J1859" s="8"/>
      <c r="K1859" s="7" t="s">
        <v>284</v>
      </c>
      <c r="L1859" s="8"/>
      <c r="M1859" s="8"/>
      <c r="N1859" s="7">
        <v>18</v>
      </c>
      <c r="O1859" s="7" t="s">
        <v>85</v>
      </c>
      <c r="P1859" s="7">
        <v>5</v>
      </c>
      <c r="S1859" s="7" t="s">
        <v>237</v>
      </c>
      <c r="T1859" s="7" t="s">
        <v>3628</v>
      </c>
      <c r="AD1859" s="7" t="s">
        <v>3747</v>
      </c>
      <c r="AE1859" s="7">
        <v>1</v>
      </c>
      <c r="AF1859" s="7">
        <v>0</v>
      </c>
      <c r="AG1859" s="7">
        <v>0</v>
      </c>
      <c r="AH1859" s="7">
        <v>0</v>
      </c>
      <c r="AI1859" s="7">
        <v>0</v>
      </c>
      <c r="AJ1859" s="7">
        <v>0</v>
      </c>
      <c r="AK1859" s="7">
        <v>0</v>
      </c>
      <c r="AL1859" s="7">
        <v>1</v>
      </c>
      <c r="AM1859" s="7">
        <v>0</v>
      </c>
      <c r="AN1859" s="7" t="s">
        <v>120</v>
      </c>
      <c r="AO1859" s="7">
        <v>5</v>
      </c>
      <c r="AP1859" s="7">
        <v>0</v>
      </c>
      <c r="AQ1859" s="7">
        <v>0</v>
      </c>
      <c r="AT1859" s="7" t="s">
        <v>206</v>
      </c>
      <c r="AU1859" s="7">
        <v>2509</v>
      </c>
      <c r="AV1859" s="7">
        <v>0</v>
      </c>
      <c r="AW1859" s="7">
        <v>0</v>
      </c>
      <c r="AX1859" s="7">
        <v>0</v>
      </c>
      <c r="AY1859" s="7">
        <v>0</v>
      </c>
    </row>
    <row r="1860" spans="1:51" ht="13.5" customHeight="1" x14ac:dyDescent="0.25">
      <c r="A1860" s="7" t="s">
        <v>849</v>
      </c>
      <c r="B1860" s="8"/>
      <c r="C1860" s="8"/>
      <c r="D1860" s="7" t="s">
        <v>120</v>
      </c>
      <c r="E1860" s="7" t="s">
        <v>126</v>
      </c>
      <c r="G1860" s="8"/>
      <c r="H1860" s="8"/>
      <c r="I1860" s="7" t="s">
        <v>746</v>
      </c>
      <c r="J1860" s="8"/>
      <c r="K1860" s="8"/>
      <c r="L1860" s="8"/>
      <c r="M1860" s="8"/>
      <c r="N1860" s="7">
        <v>20</v>
      </c>
      <c r="O1860" s="7" t="s">
        <v>85</v>
      </c>
      <c r="P1860" s="7">
        <v>8</v>
      </c>
      <c r="S1860" s="7" t="s">
        <v>237</v>
      </c>
      <c r="T1860" s="7" t="s">
        <v>3628</v>
      </c>
      <c r="AD1860" s="7" t="s">
        <v>3748</v>
      </c>
      <c r="AE1860" s="7">
        <v>1</v>
      </c>
      <c r="AF1860" s="7">
        <v>0</v>
      </c>
      <c r="AG1860" s="7">
        <v>0</v>
      </c>
      <c r="AH1860" s="7">
        <v>1</v>
      </c>
      <c r="AI1860" s="7">
        <v>0</v>
      </c>
      <c r="AJ1860" s="7">
        <v>0</v>
      </c>
      <c r="AK1860" s="7">
        <v>0</v>
      </c>
      <c r="AL1860" s="7">
        <v>0</v>
      </c>
      <c r="AM1860" s="7">
        <v>0</v>
      </c>
      <c r="AN1860" s="7" t="s">
        <v>120</v>
      </c>
      <c r="AO1860" s="7">
        <v>8</v>
      </c>
      <c r="AP1860" s="7">
        <v>0</v>
      </c>
      <c r="AQ1860" s="7">
        <v>0</v>
      </c>
      <c r="AS1860" s="7" t="s">
        <v>3749</v>
      </c>
      <c r="AT1860" s="7" t="s">
        <v>206</v>
      </c>
      <c r="AU1860" s="7">
        <v>2510</v>
      </c>
      <c r="AV1860" s="7">
        <v>0</v>
      </c>
      <c r="AW1860" s="7">
        <v>0</v>
      </c>
      <c r="AX1860" s="7">
        <v>0</v>
      </c>
      <c r="AY1860" s="7">
        <v>0</v>
      </c>
    </row>
    <row r="1861" spans="1:51" ht="13.5" customHeight="1" x14ac:dyDescent="0.25">
      <c r="A1861" s="7" t="s">
        <v>3750</v>
      </c>
      <c r="B1861" s="8"/>
      <c r="C1861" s="8"/>
      <c r="D1861" s="7" t="s">
        <v>120</v>
      </c>
      <c r="E1861" s="7" t="s">
        <v>116</v>
      </c>
      <c r="F1861" s="8"/>
      <c r="G1861" s="8"/>
      <c r="H1861" s="8"/>
      <c r="I1861" s="8"/>
      <c r="J1861" s="8"/>
      <c r="K1861" s="8"/>
      <c r="L1861" s="8"/>
      <c r="M1861" s="8"/>
      <c r="N1861" s="7">
        <v>17</v>
      </c>
      <c r="O1861" s="7" t="s">
        <v>85</v>
      </c>
      <c r="P1861" s="7">
        <v>5</v>
      </c>
      <c r="S1861" s="7" t="s">
        <v>237</v>
      </c>
      <c r="T1861" s="7" t="s">
        <v>3628</v>
      </c>
      <c r="U1861" s="7" t="s">
        <v>3751</v>
      </c>
      <c r="V1861" s="7">
        <v>13</v>
      </c>
      <c r="W1861" s="7">
        <v>10</v>
      </c>
      <c r="X1861" s="7">
        <v>13</v>
      </c>
      <c r="Y1861" s="7">
        <v>14</v>
      </c>
      <c r="Z1861" s="7" t="s">
        <v>813</v>
      </c>
      <c r="AA1861" s="7" t="s">
        <v>3743</v>
      </c>
      <c r="AD1861" s="7" t="s">
        <v>3752</v>
      </c>
      <c r="AE1861" s="7">
        <v>1</v>
      </c>
      <c r="AF1861" s="7">
        <v>0</v>
      </c>
      <c r="AG1861" s="7">
        <v>1</v>
      </c>
      <c r="AH1861" s="7">
        <v>0</v>
      </c>
      <c r="AI1861" s="7">
        <v>0</v>
      </c>
      <c r="AJ1861" s="7">
        <v>0</v>
      </c>
      <c r="AK1861" s="7">
        <v>0</v>
      </c>
      <c r="AL1861" s="7">
        <v>0</v>
      </c>
      <c r="AM1861" s="7">
        <v>0</v>
      </c>
      <c r="AN1861" s="7" t="s">
        <v>120</v>
      </c>
      <c r="AO1861" s="7">
        <v>5</v>
      </c>
      <c r="AP1861" s="7">
        <v>0</v>
      </c>
      <c r="AQ1861" s="7">
        <v>0</v>
      </c>
      <c r="AS1861" s="7" t="s">
        <v>3753</v>
      </c>
      <c r="AT1861" s="7" t="s">
        <v>206</v>
      </c>
      <c r="AU1861" s="7">
        <v>2511</v>
      </c>
      <c r="AV1861" s="7">
        <v>0</v>
      </c>
      <c r="AW1861" s="7">
        <v>0</v>
      </c>
      <c r="AX1861" s="7">
        <v>0</v>
      </c>
      <c r="AY1861" s="7">
        <v>0</v>
      </c>
    </row>
    <row r="1862" spans="1:51" ht="13.5" customHeight="1" x14ac:dyDescent="0.25">
      <c r="A1862" s="7" t="s">
        <v>702</v>
      </c>
      <c r="B1862" s="8"/>
      <c r="C1862" s="8"/>
      <c r="D1862" s="7" t="s">
        <v>236</v>
      </c>
      <c r="E1862" s="7" t="s">
        <v>126</v>
      </c>
      <c r="F1862" s="7" t="s">
        <v>129</v>
      </c>
      <c r="H1862" s="8"/>
      <c r="I1862" s="8"/>
      <c r="J1862" s="8"/>
      <c r="K1862" s="7" t="s">
        <v>284</v>
      </c>
      <c r="L1862" s="8"/>
      <c r="M1862" s="8"/>
      <c r="N1862" s="7">
        <v>25</v>
      </c>
      <c r="O1862" s="7" t="s">
        <v>106</v>
      </c>
      <c r="P1862" s="7">
        <v>2</v>
      </c>
      <c r="S1862" s="7" t="s">
        <v>237</v>
      </c>
      <c r="T1862" s="7" t="s">
        <v>3628</v>
      </c>
      <c r="AD1862" s="7" t="s">
        <v>3754</v>
      </c>
      <c r="AE1862" s="7">
        <v>1</v>
      </c>
      <c r="AF1862" s="7">
        <v>0</v>
      </c>
      <c r="AG1862" s="7">
        <v>0</v>
      </c>
      <c r="AH1862" s="7">
        <v>1</v>
      </c>
      <c r="AI1862" s="7">
        <v>0</v>
      </c>
      <c r="AJ1862" s="7">
        <v>1</v>
      </c>
      <c r="AK1862" s="7">
        <v>0</v>
      </c>
      <c r="AL1862" s="7">
        <v>0</v>
      </c>
      <c r="AM1862" s="7">
        <v>0</v>
      </c>
      <c r="AN1862" s="7" t="s">
        <v>85</v>
      </c>
      <c r="AO1862" s="7">
        <v>2</v>
      </c>
      <c r="AP1862" s="7">
        <v>0</v>
      </c>
      <c r="AQ1862" s="7">
        <v>0</v>
      </c>
      <c r="AT1862" s="7" t="s">
        <v>206</v>
      </c>
      <c r="AU1862" s="7">
        <v>2512</v>
      </c>
      <c r="AV1862" s="7">
        <v>0</v>
      </c>
      <c r="AW1862" s="7">
        <v>0</v>
      </c>
      <c r="AX1862" s="7">
        <v>0</v>
      </c>
      <c r="AY1862" s="7">
        <v>0</v>
      </c>
    </row>
    <row r="1863" spans="1:51" ht="13.5" customHeight="1" x14ac:dyDescent="0.25">
      <c r="A1863" s="7" t="s">
        <v>775</v>
      </c>
      <c r="B1863" s="8"/>
      <c r="C1863" s="8"/>
      <c r="D1863" s="7" t="s">
        <v>120</v>
      </c>
      <c r="E1863" s="7" t="s">
        <v>84</v>
      </c>
      <c r="F1863" s="7" t="s">
        <v>92</v>
      </c>
      <c r="G1863" s="8"/>
      <c r="H1863" s="8"/>
      <c r="I1863" s="8"/>
      <c r="J1863" s="8"/>
      <c r="K1863" s="8"/>
      <c r="L1863" s="8"/>
      <c r="M1863" s="8"/>
      <c r="N1863" s="7">
        <v>20</v>
      </c>
      <c r="O1863" s="7" t="s">
        <v>85</v>
      </c>
      <c r="P1863" s="7">
        <v>150</v>
      </c>
      <c r="S1863" s="7" t="s">
        <v>237</v>
      </c>
      <c r="T1863" s="7" t="s">
        <v>3628</v>
      </c>
      <c r="U1863" s="7" t="s">
        <v>827</v>
      </c>
      <c r="V1863" s="7">
        <v>7</v>
      </c>
      <c r="W1863" s="7">
        <v>14</v>
      </c>
      <c r="X1863" s="7">
        <v>13</v>
      </c>
      <c r="Y1863" s="7">
        <v>18</v>
      </c>
      <c r="Z1863" s="7" t="s">
        <v>813</v>
      </c>
      <c r="AA1863" s="7" t="s">
        <v>3755</v>
      </c>
      <c r="AD1863" s="7" t="s">
        <v>3756</v>
      </c>
      <c r="AE1863" s="7">
        <v>1</v>
      </c>
      <c r="AF1863" s="7">
        <v>0</v>
      </c>
      <c r="AG1863" s="7">
        <v>0</v>
      </c>
      <c r="AH1863" s="7">
        <v>0</v>
      </c>
      <c r="AI1863" s="7">
        <v>0</v>
      </c>
      <c r="AJ1863" s="7">
        <v>0</v>
      </c>
      <c r="AK1863" s="7">
        <v>0</v>
      </c>
      <c r="AL1863" s="7">
        <v>1</v>
      </c>
      <c r="AM1863" s="7">
        <v>1</v>
      </c>
      <c r="AN1863" s="7" t="s">
        <v>120</v>
      </c>
      <c r="AO1863" s="7">
        <v>150</v>
      </c>
      <c r="AP1863" s="7">
        <v>0</v>
      </c>
      <c r="AQ1863" s="7">
        <v>0</v>
      </c>
      <c r="AT1863" s="7" t="s">
        <v>206</v>
      </c>
      <c r="AU1863" s="7">
        <v>2513</v>
      </c>
      <c r="AV1863" s="7">
        <v>0</v>
      </c>
      <c r="AW1863" s="7">
        <v>0</v>
      </c>
      <c r="AX1863" s="7">
        <v>0</v>
      </c>
      <c r="AY1863" s="7">
        <v>0</v>
      </c>
    </row>
    <row r="1864" spans="1:51" ht="13.5" customHeight="1" x14ac:dyDescent="0.25">
      <c r="A1864" s="7" t="s">
        <v>3757</v>
      </c>
      <c r="B1864" s="8"/>
      <c r="C1864" s="8"/>
      <c r="D1864" s="7" t="s">
        <v>120</v>
      </c>
      <c r="E1864" s="7" t="s">
        <v>92</v>
      </c>
      <c r="F1864" s="8"/>
      <c r="G1864" s="8"/>
      <c r="H1864" s="8"/>
      <c r="I1864" s="8"/>
      <c r="J1864" s="8"/>
      <c r="K1864" s="8"/>
      <c r="L1864" s="8"/>
      <c r="M1864" s="8"/>
      <c r="N1864" s="7">
        <v>20</v>
      </c>
      <c r="O1864" s="7" t="s">
        <v>85</v>
      </c>
      <c r="P1864" s="7">
        <v>5</v>
      </c>
      <c r="S1864" s="7" t="s">
        <v>237</v>
      </c>
      <c r="T1864" s="7" t="s">
        <v>3628</v>
      </c>
      <c r="AD1864" s="7" t="s">
        <v>3758</v>
      </c>
      <c r="AE1864" s="7">
        <v>1</v>
      </c>
      <c r="AF1864" s="7">
        <v>0</v>
      </c>
      <c r="AG1864" s="7">
        <v>0</v>
      </c>
      <c r="AH1864" s="7">
        <v>0</v>
      </c>
      <c r="AI1864" s="7">
        <v>0</v>
      </c>
      <c r="AJ1864" s="7">
        <v>0</v>
      </c>
      <c r="AK1864" s="7">
        <v>0</v>
      </c>
      <c r="AL1864" s="7">
        <v>0</v>
      </c>
      <c r="AM1864" s="7">
        <v>1</v>
      </c>
      <c r="AN1864" s="7" t="s">
        <v>120</v>
      </c>
      <c r="AO1864" s="7">
        <v>5</v>
      </c>
      <c r="AP1864" s="7">
        <v>0</v>
      </c>
      <c r="AQ1864" s="7">
        <v>0</v>
      </c>
      <c r="AT1864" s="7" t="s">
        <v>206</v>
      </c>
      <c r="AU1864" s="7">
        <v>2514</v>
      </c>
      <c r="AV1864" s="7">
        <v>0</v>
      </c>
      <c r="AW1864" s="7">
        <v>0</v>
      </c>
      <c r="AX1864" s="7">
        <v>0</v>
      </c>
      <c r="AY1864" s="7">
        <v>0</v>
      </c>
    </row>
    <row r="1865" spans="1:51" ht="13.5" customHeight="1" x14ac:dyDescent="0.25">
      <c r="A1865" s="7" t="s">
        <v>3759</v>
      </c>
      <c r="B1865" s="8"/>
      <c r="C1865" s="8"/>
      <c r="D1865" s="7" t="s">
        <v>120</v>
      </c>
      <c r="E1865" s="7" t="s">
        <v>99</v>
      </c>
      <c r="F1865" s="7" t="s">
        <v>129</v>
      </c>
      <c r="G1865" s="7" t="s">
        <v>214</v>
      </c>
      <c r="H1865" s="8"/>
      <c r="I1865" s="8"/>
      <c r="J1865" s="8"/>
      <c r="K1865" s="8"/>
      <c r="L1865" s="8"/>
      <c r="M1865" s="8"/>
      <c r="N1865" s="7">
        <v>20</v>
      </c>
      <c r="O1865" s="7" t="s">
        <v>85</v>
      </c>
      <c r="P1865" s="7">
        <v>50</v>
      </c>
      <c r="S1865" s="7" t="s">
        <v>237</v>
      </c>
      <c r="T1865" s="7" t="s">
        <v>3628</v>
      </c>
      <c r="AD1865" s="7" t="s">
        <v>3760</v>
      </c>
      <c r="AE1865" s="7">
        <v>1</v>
      </c>
      <c r="AF1865" s="7">
        <v>0</v>
      </c>
      <c r="AG1865" s="7">
        <v>0</v>
      </c>
      <c r="AH1865" s="7">
        <v>0</v>
      </c>
      <c r="AI1865" s="7">
        <v>1</v>
      </c>
      <c r="AJ1865" s="7">
        <v>1</v>
      </c>
      <c r="AK1865" s="7">
        <v>0</v>
      </c>
      <c r="AL1865" s="7">
        <v>0</v>
      </c>
      <c r="AM1865" s="7">
        <v>0</v>
      </c>
      <c r="AN1865" s="7" t="s">
        <v>120</v>
      </c>
      <c r="AO1865" s="7">
        <v>50</v>
      </c>
      <c r="AP1865" s="7">
        <v>0</v>
      </c>
      <c r="AQ1865" s="7">
        <v>0</v>
      </c>
      <c r="AT1865" s="7" t="s">
        <v>206</v>
      </c>
      <c r="AU1865" s="7">
        <v>2515</v>
      </c>
      <c r="AV1865" s="7">
        <v>0</v>
      </c>
      <c r="AW1865" s="7">
        <v>0</v>
      </c>
      <c r="AX1865" s="7">
        <v>1</v>
      </c>
      <c r="AY1865" s="7">
        <v>0</v>
      </c>
    </row>
    <row r="1866" spans="1:51" ht="13.5" customHeight="1" x14ac:dyDescent="0.25">
      <c r="A1866" s="7" t="s">
        <v>892</v>
      </c>
      <c r="B1866" s="8"/>
      <c r="C1866" s="8"/>
      <c r="D1866" s="7" t="s">
        <v>120</v>
      </c>
      <c r="E1866" s="7" t="s">
        <v>116</v>
      </c>
      <c r="F1866" s="8"/>
      <c r="G1866" s="8"/>
      <c r="H1866" s="8"/>
      <c r="I1866" s="8"/>
      <c r="J1866" s="8"/>
      <c r="K1866" s="8"/>
      <c r="L1866" s="8"/>
      <c r="M1866" s="8"/>
      <c r="N1866" s="7">
        <v>20</v>
      </c>
      <c r="O1866" s="7" t="s">
        <v>85</v>
      </c>
      <c r="P1866" s="7">
        <v>5</v>
      </c>
      <c r="S1866" s="7" t="s">
        <v>237</v>
      </c>
      <c r="T1866" s="7" t="s">
        <v>3628</v>
      </c>
      <c r="AD1866" s="7" t="s">
        <v>893</v>
      </c>
      <c r="AE1866" s="7">
        <v>1</v>
      </c>
      <c r="AF1866" s="7">
        <v>0</v>
      </c>
      <c r="AG1866" s="7">
        <v>1</v>
      </c>
      <c r="AH1866" s="7">
        <v>0</v>
      </c>
      <c r="AI1866" s="7">
        <v>0</v>
      </c>
      <c r="AJ1866" s="7">
        <v>0</v>
      </c>
      <c r="AK1866" s="7">
        <v>0</v>
      </c>
      <c r="AL1866" s="7">
        <v>0</v>
      </c>
      <c r="AM1866" s="7">
        <v>0</v>
      </c>
      <c r="AN1866" s="7" t="s">
        <v>120</v>
      </c>
      <c r="AO1866" s="7">
        <v>5</v>
      </c>
      <c r="AP1866" s="7">
        <v>0</v>
      </c>
      <c r="AQ1866" s="7">
        <v>0</v>
      </c>
      <c r="AT1866" s="7" t="s">
        <v>206</v>
      </c>
      <c r="AU1866" s="7">
        <v>2516</v>
      </c>
      <c r="AV1866" s="7">
        <v>0</v>
      </c>
      <c r="AW1866" s="7">
        <v>0</v>
      </c>
      <c r="AX1866" s="7">
        <v>0</v>
      </c>
      <c r="AY1866" s="7">
        <v>0</v>
      </c>
    </row>
    <row r="1867" spans="1:51" ht="13.5" customHeight="1" x14ac:dyDescent="0.25">
      <c r="A1867" s="7" t="s">
        <v>3761</v>
      </c>
      <c r="B1867" s="8"/>
      <c r="C1867" s="8"/>
      <c r="D1867" s="7" t="s">
        <v>236</v>
      </c>
      <c r="E1867" s="7" t="s">
        <v>84</v>
      </c>
      <c r="F1867" s="8"/>
      <c r="G1867" s="8"/>
      <c r="H1867" s="8"/>
      <c r="I1867" s="8"/>
      <c r="J1867" s="8"/>
      <c r="K1867" s="8"/>
      <c r="L1867" s="8"/>
      <c r="M1867" s="8"/>
      <c r="N1867" s="7">
        <v>22</v>
      </c>
      <c r="O1867" s="7" t="s">
        <v>123</v>
      </c>
      <c r="P1867" s="7">
        <v>80</v>
      </c>
      <c r="S1867" s="7" t="s">
        <v>237</v>
      </c>
      <c r="T1867" s="7" t="s">
        <v>1406</v>
      </c>
      <c r="AD1867" s="7" t="s">
        <v>3762</v>
      </c>
      <c r="AE1867" s="7">
        <v>0</v>
      </c>
      <c r="AF1867" s="7">
        <v>1</v>
      </c>
      <c r="AG1867" s="7">
        <v>0</v>
      </c>
      <c r="AH1867" s="7">
        <v>0</v>
      </c>
      <c r="AI1867" s="7">
        <v>0</v>
      </c>
      <c r="AJ1867" s="7">
        <v>0</v>
      </c>
      <c r="AK1867" s="7">
        <v>0</v>
      </c>
      <c r="AL1867" s="7">
        <v>1</v>
      </c>
      <c r="AM1867" s="7">
        <v>0</v>
      </c>
      <c r="AN1867" s="7" t="s">
        <v>85</v>
      </c>
      <c r="AO1867" s="7">
        <v>80</v>
      </c>
      <c r="AP1867" s="7">
        <v>0</v>
      </c>
      <c r="AQ1867" s="7">
        <v>0</v>
      </c>
      <c r="AS1867" s="7" t="s">
        <v>3763</v>
      </c>
      <c r="AT1867" s="7" t="s">
        <v>206</v>
      </c>
      <c r="AU1867" s="7">
        <v>2517</v>
      </c>
      <c r="AV1867" s="7">
        <v>0</v>
      </c>
      <c r="AW1867" s="7">
        <v>0</v>
      </c>
      <c r="AX1867" s="7">
        <v>0</v>
      </c>
      <c r="AY1867" s="7">
        <v>0</v>
      </c>
    </row>
    <row r="1868" spans="1:51" ht="13.5" customHeight="1" x14ac:dyDescent="0.25">
      <c r="A1868" s="7" t="s">
        <v>759</v>
      </c>
      <c r="B1868" s="8"/>
      <c r="C1868" s="8"/>
      <c r="D1868" s="7" t="s">
        <v>120</v>
      </c>
      <c r="E1868" s="7" t="s">
        <v>92</v>
      </c>
      <c r="F1868" s="8"/>
      <c r="G1868" s="8"/>
      <c r="H1868" s="8"/>
      <c r="I1868" s="8"/>
      <c r="J1868" s="8"/>
      <c r="K1868" s="8"/>
      <c r="L1868" s="8"/>
      <c r="M1868" s="8"/>
      <c r="N1868" s="7">
        <v>20</v>
      </c>
      <c r="O1868" s="7" t="s">
        <v>85</v>
      </c>
      <c r="P1868" s="7">
        <v>1</v>
      </c>
      <c r="S1868" s="7" t="s">
        <v>237</v>
      </c>
      <c r="T1868" s="7" t="s">
        <v>1406</v>
      </c>
      <c r="AD1868" s="7" t="s">
        <v>3764</v>
      </c>
      <c r="AE1868" s="7">
        <v>0</v>
      </c>
      <c r="AF1868" s="7">
        <v>1</v>
      </c>
      <c r="AG1868" s="7">
        <v>0</v>
      </c>
      <c r="AH1868" s="7">
        <v>0</v>
      </c>
      <c r="AI1868" s="7">
        <v>0</v>
      </c>
      <c r="AJ1868" s="7">
        <v>0</v>
      </c>
      <c r="AK1868" s="7">
        <v>0</v>
      </c>
      <c r="AL1868" s="7">
        <v>0</v>
      </c>
      <c r="AM1868" s="7">
        <v>1</v>
      </c>
      <c r="AN1868" s="7" t="s">
        <v>120</v>
      </c>
      <c r="AO1868" s="7">
        <v>1</v>
      </c>
      <c r="AP1868" s="7">
        <v>0</v>
      </c>
      <c r="AQ1868" s="7">
        <v>0</v>
      </c>
      <c r="AT1868" s="7" t="s">
        <v>206</v>
      </c>
      <c r="AU1868" s="7">
        <v>2518</v>
      </c>
      <c r="AV1868" s="7">
        <v>0</v>
      </c>
      <c r="AW1868" s="7">
        <v>0</v>
      </c>
      <c r="AX1868" s="7">
        <v>0</v>
      </c>
      <c r="AY1868" s="7">
        <v>0</v>
      </c>
    </row>
    <row r="1869" spans="1:51" ht="13.5" customHeight="1" x14ac:dyDescent="0.25">
      <c r="A1869" s="7" t="s">
        <v>3765</v>
      </c>
      <c r="B1869" s="8"/>
      <c r="C1869" s="8"/>
      <c r="D1869" s="7" t="s">
        <v>120</v>
      </c>
      <c r="E1869" s="7" t="s">
        <v>92</v>
      </c>
      <c r="F1869" s="8"/>
      <c r="G1869" s="8"/>
      <c r="H1869" s="8"/>
      <c r="I1869" s="8"/>
      <c r="J1869" s="8"/>
      <c r="K1869" s="8"/>
      <c r="L1869" s="8"/>
      <c r="M1869" s="8"/>
      <c r="N1869" s="7">
        <v>20</v>
      </c>
      <c r="O1869" s="7" t="s">
        <v>85</v>
      </c>
      <c r="P1869" s="7">
        <v>12</v>
      </c>
      <c r="S1869" s="7" t="s">
        <v>237</v>
      </c>
      <c r="T1869" s="7" t="s">
        <v>1406</v>
      </c>
      <c r="AD1869" s="7" t="s">
        <v>691</v>
      </c>
      <c r="AE1869" s="7">
        <v>0</v>
      </c>
      <c r="AF1869" s="7">
        <v>1</v>
      </c>
      <c r="AG1869" s="7">
        <v>0</v>
      </c>
      <c r="AH1869" s="7">
        <v>0</v>
      </c>
      <c r="AI1869" s="7">
        <v>0</v>
      </c>
      <c r="AJ1869" s="7">
        <v>0</v>
      </c>
      <c r="AK1869" s="7">
        <v>0</v>
      </c>
      <c r="AL1869" s="7">
        <v>0</v>
      </c>
      <c r="AM1869" s="7">
        <v>1</v>
      </c>
      <c r="AN1869" s="7" t="s">
        <v>120</v>
      </c>
      <c r="AO1869" s="7">
        <v>12</v>
      </c>
      <c r="AP1869" s="7">
        <v>0</v>
      </c>
      <c r="AQ1869" s="7">
        <v>0</v>
      </c>
      <c r="AS1869" s="7" t="s">
        <v>3766</v>
      </c>
      <c r="AT1869" s="7" t="s">
        <v>206</v>
      </c>
      <c r="AU1869" s="7">
        <v>2519</v>
      </c>
      <c r="AV1869" s="7">
        <v>0</v>
      </c>
      <c r="AW1869" s="7">
        <v>0</v>
      </c>
      <c r="AX1869" s="7">
        <v>0</v>
      </c>
      <c r="AY1869" s="7">
        <v>0</v>
      </c>
    </row>
    <row r="1870" spans="1:51" ht="13.5" customHeight="1" x14ac:dyDescent="0.25">
      <c r="A1870" s="7" t="s">
        <v>3767</v>
      </c>
      <c r="B1870" s="8"/>
      <c r="C1870" s="8"/>
      <c r="D1870" s="7" t="s">
        <v>120</v>
      </c>
      <c r="E1870" s="7" t="s">
        <v>92</v>
      </c>
      <c r="F1870" s="8"/>
      <c r="G1870" s="8"/>
      <c r="H1870" s="8"/>
      <c r="I1870" s="8"/>
      <c r="J1870" s="8"/>
      <c r="K1870" s="8"/>
      <c r="L1870" s="8"/>
      <c r="M1870" s="8"/>
      <c r="N1870" s="7">
        <v>20</v>
      </c>
      <c r="O1870" s="7" t="s">
        <v>85</v>
      </c>
      <c r="P1870" s="7">
        <v>3</v>
      </c>
      <c r="S1870" s="7" t="s">
        <v>237</v>
      </c>
      <c r="T1870" s="7" t="s">
        <v>1406</v>
      </c>
      <c r="AD1870" s="7" t="s">
        <v>3768</v>
      </c>
      <c r="AE1870" s="7">
        <v>0</v>
      </c>
      <c r="AF1870" s="7">
        <v>1</v>
      </c>
      <c r="AG1870" s="7">
        <v>0</v>
      </c>
      <c r="AH1870" s="7">
        <v>0</v>
      </c>
      <c r="AI1870" s="7">
        <v>0</v>
      </c>
      <c r="AJ1870" s="7">
        <v>0</v>
      </c>
      <c r="AK1870" s="7">
        <v>0</v>
      </c>
      <c r="AL1870" s="7">
        <v>0</v>
      </c>
      <c r="AM1870" s="7">
        <v>1</v>
      </c>
      <c r="AN1870" s="7" t="s">
        <v>120</v>
      </c>
      <c r="AO1870" s="7">
        <v>3</v>
      </c>
      <c r="AP1870" s="7">
        <v>0</v>
      </c>
      <c r="AQ1870" s="7">
        <v>0</v>
      </c>
      <c r="AT1870" s="7" t="s">
        <v>206</v>
      </c>
      <c r="AU1870" s="7">
        <v>2520</v>
      </c>
      <c r="AV1870" s="7">
        <v>0</v>
      </c>
      <c r="AW1870" s="7">
        <v>0</v>
      </c>
      <c r="AX1870" s="7">
        <v>0</v>
      </c>
      <c r="AY1870" s="7">
        <v>0</v>
      </c>
    </row>
    <row r="1871" spans="1:51" ht="13.5" customHeight="1" x14ac:dyDescent="0.25">
      <c r="A1871" s="7" t="s">
        <v>863</v>
      </c>
      <c r="B1871" s="8"/>
      <c r="C1871" s="8"/>
      <c r="D1871" s="7" t="s">
        <v>236</v>
      </c>
      <c r="E1871" s="7" t="s">
        <v>84</v>
      </c>
      <c r="F1871" s="8"/>
      <c r="G1871" s="8"/>
      <c r="H1871" s="8"/>
      <c r="I1871" s="8"/>
      <c r="J1871" s="8"/>
      <c r="K1871" s="8"/>
      <c r="L1871" s="8"/>
      <c r="M1871" s="8"/>
      <c r="N1871" s="7">
        <v>22</v>
      </c>
      <c r="O1871" s="7" t="s">
        <v>146</v>
      </c>
      <c r="P1871" s="7">
        <v>8</v>
      </c>
      <c r="S1871" s="7" t="s">
        <v>237</v>
      </c>
      <c r="T1871" s="7" t="s">
        <v>1406</v>
      </c>
      <c r="AD1871" s="7" t="s">
        <v>865</v>
      </c>
      <c r="AE1871" s="7">
        <v>0</v>
      </c>
      <c r="AF1871" s="7">
        <v>1</v>
      </c>
      <c r="AG1871" s="7">
        <v>0</v>
      </c>
      <c r="AH1871" s="7">
        <v>0</v>
      </c>
      <c r="AI1871" s="7">
        <v>0</v>
      </c>
      <c r="AJ1871" s="7">
        <v>0</v>
      </c>
      <c r="AK1871" s="7">
        <v>0</v>
      </c>
      <c r="AL1871" s="7">
        <v>1</v>
      </c>
      <c r="AM1871" s="7">
        <v>0</v>
      </c>
      <c r="AN1871" s="7" t="s">
        <v>85</v>
      </c>
      <c r="AO1871" s="7">
        <v>8</v>
      </c>
      <c r="AP1871" s="7">
        <v>0</v>
      </c>
      <c r="AQ1871" s="7">
        <v>0</v>
      </c>
      <c r="AT1871" s="7" t="s">
        <v>206</v>
      </c>
      <c r="AU1871" s="7">
        <v>2521</v>
      </c>
      <c r="AV1871" s="7">
        <v>0</v>
      </c>
      <c r="AW1871" s="7">
        <v>0</v>
      </c>
      <c r="AX1871" s="7">
        <v>0</v>
      </c>
      <c r="AY1871" s="7">
        <v>0</v>
      </c>
    </row>
    <row r="1872" spans="1:51" ht="13.5" customHeight="1" x14ac:dyDescent="0.25">
      <c r="A1872" s="7" t="s">
        <v>692</v>
      </c>
      <c r="B1872" s="8"/>
      <c r="C1872" s="8"/>
      <c r="D1872" s="7" t="s">
        <v>236</v>
      </c>
      <c r="E1872" s="7" t="s">
        <v>92</v>
      </c>
      <c r="F1872" s="8"/>
      <c r="G1872" s="8"/>
      <c r="H1872" s="8"/>
      <c r="I1872" s="8"/>
      <c r="J1872" s="8"/>
      <c r="K1872" s="8"/>
      <c r="L1872" s="8"/>
      <c r="M1872" s="8"/>
      <c r="N1872" s="7">
        <v>20</v>
      </c>
      <c r="O1872" s="7" t="s">
        <v>85</v>
      </c>
      <c r="P1872" s="7">
        <v>4</v>
      </c>
      <c r="S1872" s="7" t="s">
        <v>237</v>
      </c>
      <c r="T1872" s="7" t="s">
        <v>1406</v>
      </c>
      <c r="AD1872" s="7" t="s">
        <v>693</v>
      </c>
      <c r="AE1872" s="7">
        <v>0</v>
      </c>
      <c r="AF1872" s="7">
        <v>1</v>
      </c>
      <c r="AG1872" s="7">
        <v>0</v>
      </c>
      <c r="AH1872" s="7">
        <v>0</v>
      </c>
      <c r="AI1872" s="7">
        <v>0</v>
      </c>
      <c r="AJ1872" s="7">
        <v>0</v>
      </c>
      <c r="AK1872" s="7">
        <v>0</v>
      </c>
      <c r="AL1872" s="7">
        <v>0</v>
      </c>
      <c r="AM1872" s="7">
        <v>1</v>
      </c>
      <c r="AN1872" s="7" t="s">
        <v>85</v>
      </c>
      <c r="AO1872" s="7">
        <v>4</v>
      </c>
      <c r="AP1872" s="7">
        <v>0</v>
      </c>
      <c r="AQ1872" s="7">
        <v>0</v>
      </c>
      <c r="AT1872" s="7" t="s">
        <v>206</v>
      </c>
      <c r="AU1872" s="7">
        <v>2522</v>
      </c>
      <c r="AV1872" s="7">
        <v>0</v>
      </c>
      <c r="AW1872" s="7">
        <v>0</v>
      </c>
      <c r="AX1872" s="7">
        <v>0</v>
      </c>
      <c r="AY1872" s="7">
        <v>0</v>
      </c>
    </row>
    <row r="1873" spans="1:51" ht="13.5" customHeight="1" x14ac:dyDescent="0.25">
      <c r="A1873" s="7" t="s">
        <v>1037</v>
      </c>
      <c r="B1873" s="8"/>
      <c r="C1873" s="8"/>
      <c r="D1873" s="7" t="s">
        <v>120</v>
      </c>
      <c r="E1873" s="7" t="s">
        <v>129</v>
      </c>
      <c r="F1873" s="8"/>
      <c r="G1873" s="8"/>
      <c r="H1873" s="8"/>
      <c r="I1873" s="8"/>
      <c r="J1873" s="8"/>
      <c r="K1873" s="8"/>
      <c r="L1873" s="8"/>
      <c r="M1873" s="8"/>
      <c r="N1873" s="7">
        <v>20</v>
      </c>
      <c r="O1873" s="7" t="s">
        <v>85</v>
      </c>
      <c r="P1873" s="7">
        <v>5</v>
      </c>
      <c r="S1873" s="7" t="s">
        <v>237</v>
      </c>
      <c r="T1873" s="7" t="s">
        <v>1406</v>
      </c>
      <c r="AD1873" s="7" t="s">
        <v>3769</v>
      </c>
      <c r="AE1873" s="7">
        <v>0</v>
      </c>
      <c r="AF1873" s="7">
        <v>1</v>
      </c>
      <c r="AG1873" s="7">
        <v>0</v>
      </c>
      <c r="AH1873" s="7">
        <v>0</v>
      </c>
      <c r="AI1873" s="7">
        <v>0</v>
      </c>
      <c r="AJ1873" s="7">
        <v>1</v>
      </c>
      <c r="AK1873" s="7">
        <v>0</v>
      </c>
      <c r="AL1873" s="7">
        <v>0</v>
      </c>
      <c r="AM1873" s="7">
        <v>0</v>
      </c>
      <c r="AN1873" s="7" t="s">
        <v>120</v>
      </c>
      <c r="AO1873" s="7">
        <v>5</v>
      </c>
      <c r="AP1873" s="7">
        <v>0</v>
      </c>
      <c r="AQ1873" s="7">
        <v>0</v>
      </c>
      <c r="AT1873" s="7" t="s">
        <v>206</v>
      </c>
      <c r="AU1873" s="7">
        <v>2523</v>
      </c>
      <c r="AV1873" s="7">
        <v>0</v>
      </c>
      <c r="AW1873" s="7">
        <v>0</v>
      </c>
      <c r="AX1873" s="7">
        <v>0</v>
      </c>
      <c r="AY1873" s="7">
        <v>0</v>
      </c>
    </row>
    <row r="1874" spans="1:51" ht="13.5" customHeight="1" x14ac:dyDescent="0.25">
      <c r="A1874" s="7" t="s">
        <v>3770</v>
      </c>
      <c r="B1874" s="8"/>
      <c r="C1874" s="8"/>
      <c r="D1874" s="7" t="s">
        <v>120</v>
      </c>
      <c r="E1874" s="7" t="s">
        <v>92</v>
      </c>
      <c r="F1874" s="8"/>
      <c r="G1874" s="8"/>
      <c r="H1874" s="8"/>
      <c r="I1874" s="8"/>
      <c r="J1874" s="8"/>
      <c r="K1874" s="8"/>
      <c r="L1874" s="8"/>
      <c r="M1874" s="8"/>
      <c r="N1874" s="7">
        <v>16</v>
      </c>
      <c r="O1874" s="7" t="s">
        <v>85</v>
      </c>
      <c r="P1874" s="7">
        <v>0.5</v>
      </c>
      <c r="S1874" s="7" t="s">
        <v>237</v>
      </c>
      <c r="T1874" s="7" t="s">
        <v>1406</v>
      </c>
      <c r="AD1874" s="7" t="s">
        <v>3771</v>
      </c>
      <c r="AE1874" s="7">
        <v>0</v>
      </c>
      <c r="AF1874" s="7">
        <v>1</v>
      </c>
      <c r="AG1874" s="7">
        <v>0</v>
      </c>
      <c r="AH1874" s="7">
        <v>0</v>
      </c>
      <c r="AI1874" s="7">
        <v>0</v>
      </c>
      <c r="AJ1874" s="7">
        <v>0</v>
      </c>
      <c r="AK1874" s="7">
        <v>0</v>
      </c>
      <c r="AL1874" s="7">
        <v>0</v>
      </c>
      <c r="AM1874" s="7">
        <v>1</v>
      </c>
      <c r="AN1874" s="7" t="s">
        <v>120</v>
      </c>
      <c r="AO1874" s="7">
        <v>0.5</v>
      </c>
      <c r="AP1874" s="7">
        <v>0</v>
      </c>
      <c r="AQ1874" s="7">
        <v>0</v>
      </c>
      <c r="AT1874" s="7" t="s">
        <v>206</v>
      </c>
      <c r="AU1874" s="7">
        <v>2524</v>
      </c>
      <c r="AV1874" s="7">
        <v>0</v>
      </c>
      <c r="AW1874" s="7">
        <v>0</v>
      </c>
      <c r="AX1874" s="7">
        <v>0</v>
      </c>
      <c r="AY1874" s="7">
        <v>0</v>
      </c>
    </row>
    <row r="1875" spans="1:51" ht="13.5" customHeight="1" x14ac:dyDescent="0.25">
      <c r="A1875" s="7" t="s">
        <v>1039</v>
      </c>
      <c r="B1875" s="8"/>
      <c r="C1875" s="8"/>
      <c r="D1875" s="7" t="s">
        <v>120</v>
      </c>
      <c r="E1875" s="7" t="s">
        <v>126</v>
      </c>
      <c r="F1875" s="8"/>
      <c r="G1875" s="8"/>
      <c r="H1875" s="8"/>
      <c r="I1875" s="8"/>
      <c r="J1875" s="8"/>
      <c r="K1875" s="8"/>
      <c r="L1875" s="8"/>
      <c r="M1875" s="8"/>
      <c r="N1875" s="7">
        <v>20</v>
      </c>
      <c r="O1875" s="7" t="s">
        <v>85</v>
      </c>
      <c r="P1875" s="7">
        <v>1</v>
      </c>
      <c r="S1875" s="7" t="s">
        <v>237</v>
      </c>
      <c r="T1875" s="7" t="s">
        <v>1406</v>
      </c>
      <c r="AD1875" s="7" t="s">
        <v>3772</v>
      </c>
      <c r="AE1875" s="7">
        <v>0</v>
      </c>
      <c r="AF1875" s="7">
        <v>1</v>
      </c>
      <c r="AG1875" s="7">
        <v>0</v>
      </c>
      <c r="AH1875" s="7">
        <v>1</v>
      </c>
      <c r="AI1875" s="7">
        <v>0</v>
      </c>
      <c r="AJ1875" s="7">
        <v>0</v>
      </c>
      <c r="AK1875" s="7">
        <v>0</v>
      </c>
      <c r="AL1875" s="7">
        <v>0</v>
      </c>
      <c r="AM1875" s="7">
        <v>0</v>
      </c>
      <c r="AN1875" s="7" t="s">
        <v>120</v>
      </c>
      <c r="AO1875" s="7">
        <v>1</v>
      </c>
      <c r="AP1875" s="7">
        <v>0</v>
      </c>
      <c r="AQ1875" s="7">
        <v>0</v>
      </c>
      <c r="AT1875" s="7" t="s">
        <v>206</v>
      </c>
      <c r="AU1875" s="7">
        <v>2525</v>
      </c>
      <c r="AV1875" s="7">
        <v>0</v>
      </c>
      <c r="AW1875" s="7">
        <v>0</v>
      </c>
      <c r="AX1875" s="7">
        <v>0</v>
      </c>
      <c r="AY1875" s="7">
        <v>0</v>
      </c>
    </row>
    <row r="1876" spans="1:51" ht="13.5" customHeight="1" x14ac:dyDescent="0.25">
      <c r="A1876" s="7" t="s">
        <v>3773</v>
      </c>
      <c r="B1876" s="8"/>
      <c r="C1876" s="8"/>
      <c r="D1876" s="7" t="s">
        <v>120</v>
      </c>
      <c r="E1876" s="7" t="s">
        <v>116</v>
      </c>
      <c r="F1876" s="8"/>
      <c r="G1876" s="8"/>
      <c r="H1876" s="8"/>
      <c r="I1876" s="8"/>
      <c r="J1876" s="8"/>
      <c r="K1876" s="8"/>
      <c r="L1876" s="8"/>
      <c r="M1876" s="8"/>
      <c r="N1876" s="7">
        <v>20</v>
      </c>
      <c r="O1876" s="7" t="s">
        <v>85</v>
      </c>
      <c r="P1876" s="7">
        <v>2</v>
      </c>
      <c r="S1876" s="7" t="s">
        <v>237</v>
      </c>
      <c r="T1876" s="7" t="s">
        <v>1406</v>
      </c>
      <c r="AD1876" s="7" t="s">
        <v>695</v>
      </c>
      <c r="AE1876" s="7">
        <v>0</v>
      </c>
      <c r="AF1876" s="7">
        <v>1</v>
      </c>
      <c r="AG1876" s="7">
        <v>1</v>
      </c>
      <c r="AH1876" s="7">
        <v>0</v>
      </c>
      <c r="AI1876" s="7">
        <v>0</v>
      </c>
      <c r="AJ1876" s="7">
        <v>0</v>
      </c>
      <c r="AK1876" s="7">
        <v>0</v>
      </c>
      <c r="AL1876" s="7">
        <v>0</v>
      </c>
      <c r="AM1876" s="7">
        <v>0</v>
      </c>
      <c r="AN1876" s="7" t="s">
        <v>120</v>
      </c>
      <c r="AO1876" s="7">
        <v>2</v>
      </c>
      <c r="AP1876" s="7">
        <v>0</v>
      </c>
      <c r="AQ1876" s="7">
        <v>0</v>
      </c>
      <c r="AS1876" s="7" t="s">
        <v>3774</v>
      </c>
      <c r="AT1876" s="7" t="s">
        <v>206</v>
      </c>
      <c r="AU1876" s="7">
        <v>2526</v>
      </c>
      <c r="AV1876" s="7">
        <v>0</v>
      </c>
      <c r="AW1876" s="7">
        <v>0</v>
      </c>
      <c r="AX1876" s="7">
        <v>0</v>
      </c>
      <c r="AY1876" s="7">
        <v>0</v>
      </c>
    </row>
    <row r="1877" spans="1:51" ht="13.5" customHeight="1" x14ac:dyDescent="0.25">
      <c r="A1877" s="7" t="s">
        <v>3775</v>
      </c>
      <c r="B1877" s="8"/>
      <c r="C1877" s="8"/>
      <c r="D1877" s="7" t="s">
        <v>120</v>
      </c>
      <c r="E1877" s="7" t="s">
        <v>84</v>
      </c>
      <c r="F1877" s="8"/>
      <c r="G1877" s="8"/>
      <c r="H1877" s="8"/>
      <c r="I1877" s="8"/>
      <c r="J1877" s="8"/>
      <c r="K1877" s="8"/>
      <c r="L1877" s="8"/>
      <c r="M1877" s="8"/>
      <c r="N1877" s="7">
        <v>18</v>
      </c>
      <c r="O1877" s="7" t="s">
        <v>85</v>
      </c>
      <c r="P1877" s="7">
        <v>8</v>
      </c>
      <c r="S1877" s="7" t="s">
        <v>237</v>
      </c>
      <c r="T1877" s="7" t="s">
        <v>1406</v>
      </c>
      <c r="AD1877" s="7" t="s">
        <v>3776</v>
      </c>
      <c r="AE1877" s="7">
        <v>0</v>
      </c>
      <c r="AF1877" s="7">
        <v>1</v>
      </c>
      <c r="AG1877" s="7">
        <v>0</v>
      </c>
      <c r="AH1877" s="7">
        <v>0</v>
      </c>
      <c r="AI1877" s="7">
        <v>0</v>
      </c>
      <c r="AJ1877" s="7">
        <v>0</v>
      </c>
      <c r="AK1877" s="7">
        <v>0</v>
      </c>
      <c r="AL1877" s="7">
        <v>1</v>
      </c>
      <c r="AM1877" s="7">
        <v>0</v>
      </c>
      <c r="AN1877" s="7" t="s">
        <v>120</v>
      </c>
      <c r="AO1877" s="7">
        <v>8</v>
      </c>
      <c r="AP1877" s="7">
        <v>0</v>
      </c>
      <c r="AQ1877" s="7">
        <v>0</v>
      </c>
      <c r="AT1877" s="7" t="s">
        <v>206</v>
      </c>
      <c r="AU1877" s="7">
        <v>2527</v>
      </c>
      <c r="AV1877" s="7">
        <v>0</v>
      </c>
      <c r="AW1877" s="7">
        <v>0</v>
      </c>
      <c r="AX1877" s="7">
        <v>0</v>
      </c>
      <c r="AY1877" s="7">
        <v>0</v>
      </c>
    </row>
    <row r="1878" spans="1:51" ht="13.5" customHeight="1" x14ac:dyDescent="0.25">
      <c r="A1878" s="7" t="s">
        <v>3777</v>
      </c>
      <c r="B1878" s="8"/>
      <c r="C1878" s="8"/>
      <c r="D1878" s="7" t="s">
        <v>120</v>
      </c>
      <c r="E1878" s="7" t="s">
        <v>157</v>
      </c>
      <c r="F1878" s="8"/>
      <c r="G1878" s="8"/>
      <c r="H1878" s="8"/>
      <c r="I1878" s="8"/>
      <c r="J1878" s="8"/>
      <c r="K1878" s="8"/>
      <c r="L1878" s="8"/>
      <c r="M1878" s="8"/>
      <c r="N1878" s="7">
        <v>15</v>
      </c>
      <c r="O1878" s="7" t="s">
        <v>85</v>
      </c>
      <c r="P1878" s="7">
        <v>4</v>
      </c>
      <c r="S1878" s="7" t="s">
        <v>117</v>
      </c>
      <c r="T1878" s="7" t="s">
        <v>1406</v>
      </c>
      <c r="AC1878" s="7" t="s">
        <v>242</v>
      </c>
      <c r="AE1878" s="7">
        <v>0</v>
      </c>
      <c r="AF1878" s="7">
        <v>0</v>
      </c>
      <c r="AG1878" s="7">
        <v>0</v>
      </c>
      <c r="AH1878" s="7">
        <v>0</v>
      </c>
      <c r="AI1878" s="7">
        <v>0</v>
      </c>
      <c r="AJ1878" s="7">
        <v>0</v>
      </c>
      <c r="AK1878" s="7">
        <v>1</v>
      </c>
      <c r="AL1878" s="7">
        <v>0</v>
      </c>
      <c r="AM1878" s="7">
        <v>0</v>
      </c>
      <c r="AN1878" s="7" t="s">
        <v>120</v>
      </c>
      <c r="AO1878" s="7">
        <v>4</v>
      </c>
      <c r="AP1878" s="7">
        <v>0</v>
      </c>
      <c r="AQ1878" s="7">
        <v>0</v>
      </c>
      <c r="AS1878" s="7" t="s">
        <v>3778</v>
      </c>
      <c r="AT1878" s="7" t="s">
        <v>206</v>
      </c>
      <c r="AU1878" s="7">
        <v>2528</v>
      </c>
      <c r="AV1878" s="7">
        <v>0</v>
      </c>
      <c r="AW1878" s="7">
        <v>0</v>
      </c>
      <c r="AX1878" s="7">
        <v>0</v>
      </c>
      <c r="AY1878" s="7">
        <v>0</v>
      </c>
    </row>
    <row r="1879" spans="1:51" ht="13.5" customHeight="1" x14ac:dyDescent="0.25">
      <c r="A1879" s="7" t="s">
        <v>115</v>
      </c>
      <c r="B1879" s="8"/>
      <c r="C1879" s="8"/>
      <c r="D1879" s="7" t="s">
        <v>91</v>
      </c>
      <c r="E1879" s="7" t="s">
        <v>116</v>
      </c>
      <c r="F1879" s="8"/>
      <c r="G1879" s="8"/>
      <c r="H1879" s="8"/>
      <c r="I1879" s="8"/>
      <c r="J1879" s="8"/>
      <c r="K1879" s="8"/>
      <c r="L1879" s="8"/>
      <c r="M1879" s="8"/>
      <c r="N1879" s="7">
        <v>10</v>
      </c>
      <c r="O1879" s="7" t="s">
        <v>106</v>
      </c>
      <c r="P1879" s="7">
        <v>0.5</v>
      </c>
      <c r="S1879" s="7" t="s">
        <v>117</v>
      </c>
      <c r="T1879" s="7" t="s">
        <v>1406</v>
      </c>
      <c r="AC1879" s="7" t="s">
        <v>118</v>
      </c>
      <c r="AE1879" s="7">
        <v>0</v>
      </c>
      <c r="AF1879" s="7">
        <v>0</v>
      </c>
      <c r="AG1879" s="7">
        <v>1</v>
      </c>
      <c r="AH1879" s="7">
        <v>0</v>
      </c>
      <c r="AI1879" s="7">
        <v>0</v>
      </c>
      <c r="AJ1879" s="7">
        <v>0</v>
      </c>
      <c r="AK1879" s="7">
        <v>0</v>
      </c>
      <c r="AL1879" s="7">
        <v>0</v>
      </c>
      <c r="AM1879" s="7">
        <v>0</v>
      </c>
      <c r="AN1879" s="7" t="s">
        <v>91</v>
      </c>
      <c r="AO1879" s="7">
        <v>0.5</v>
      </c>
      <c r="AP1879" s="7">
        <v>0</v>
      </c>
      <c r="AQ1879" s="7">
        <v>0</v>
      </c>
      <c r="AT1879" s="7" t="s">
        <v>206</v>
      </c>
      <c r="AU1879" s="7">
        <v>2529</v>
      </c>
      <c r="AV1879" s="7">
        <v>0</v>
      </c>
      <c r="AW1879" s="7">
        <v>0</v>
      </c>
      <c r="AX1879" s="7">
        <v>0</v>
      </c>
      <c r="AY1879" s="7">
        <v>0</v>
      </c>
    </row>
    <row r="1880" spans="1:51" ht="13.5" customHeight="1" x14ac:dyDescent="0.25">
      <c r="A1880" s="7" t="s">
        <v>119</v>
      </c>
      <c r="B1880" s="8"/>
      <c r="C1880" s="8"/>
      <c r="D1880" s="7" t="s">
        <v>120</v>
      </c>
      <c r="E1880" s="7" t="s">
        <v>116</v>
      </c>
      <c r="F1880" s="8"/>
      <c r="G1880" s="8"/>
      <c r="H1880" s="8"/>
      <c r="I1880" s="8"/>
      <c r="J1880" s="8"/>
      <c r="K1880" s="8"/>
      <c r="L1880" s="8"/>
      <c r="M1880" s="8"/>
      <c r="N1880" s="7">
        <v>16</v>
      </c>
      <c r="O1880" s="7" t="s">
        <v>123</v>
      </c>
      <c r="P1880" s="7">
        <v>50</v>
      </c>
      <c r="S1880" s="7" t="s">
        <v>117</v>
      </c>
      <c r="T1880" s="7" t="s">
        <v>1406</v>
      </c>
      <c r="AC1880" s="7" t="s">
        <v>121</v>
      </c>
      <c r="AE1880" s="7">
        <v>0</v>
      </c>
      <c r="AF1880" s="7">
        <v>0</v>
      </c>
      <c r="AG1880" s="7">
        <v>1</v>
      </c>
      <c r="AH1880" s="7">
        <v>0</v>
      </c>
      <c r="AI1880" s="7">
        <v>0</v>
      </c>
      <c r="AJ1880" s="7">
        <v>0</v>
      </c>
      <c r="AK1880" s="7">
        <v>0</v>
      </c>
      <c r="AL1880" s="7">
        <v>0</v>
      </c>
      <c r="AM1880" s="7">
        <v>0</v>
      </c>
      <c r="AN1880" s="7" t="s">
        <v>120</v>
      </c>
      <c r="AO1880" s="7">
        <v>50</v>
      </c>
      <c r="AP1880" s="7">
        <v>0</v>
      </c>
      <c r="AQ1880" s="7">
        <v>0</v>
      </c>
      <c r="AS1880" s="7" t="s">
        <v>121</v>
      </c>
      <c r="AT1880" s="7" t="s">
        <v>206</v>
      </c>
      <c r="AU1880" s="7">
        <v>2530</v>
      </c>
      <c r="AV1880" s="7">
        <v>0</v>
      </c>
      <c r="AW1880" s="7">
        <v>0</v>
      </c>
      <c r="AX1880" s="7">
        <v>0</v>
      </c>
      <c r="AY1880" s="7">
        <v>0</v>
      </c>
    </row>
    <row r="1881" spans="1:51" ht="13.5" customHeight="1" x14ac:dyDescent="0.25">
      <c r="A1881" s="7" t="s">
        <v>3779</v>
      </c>
      <c r="B1881" s="8"/>
      <c r="C1881" s="8"/>
      <c r="D1881" s="7" t="s">
        <v>91</v>
      </c>
      <c r="E1881" s="7" t="s">
        <v>157</v>
      </c>
      <c r="F1881" s="8"/>
      <c r="G1881" s="8"/>
      <c r="H1881" s="8"/>
      <c r="I1881" s="8"/>
      <c r="J1881" s="8"/>
      <c r="K1881" s="8"/>
      <c r="L1881" s="8"/>
      <c r="M1881" s="8"/>
      <c r="N1881" s="7">
        <v>6</v>
      </c>
      <c r="O1881" s="7" t="s">
        <v>85</v>
      </c>
      <c r="P1881" s="7">
        <v>2</v>
      </c>
      <c r="S1881" s="7" t="s">
        <v>117</v>
      </c>
      <c r="T1881" s="7" t="s">
        <v>1406</v>
      </c>
      <c r="AC1881" s="7" t="s">
        <v>3780</v>
      </c>
      <c r="AE1881" s="7">
        <v>0</v>
      </c>
      <c r="AF1881" s="7">
        <v>0</v>
      </c>
      <c r="AG1881" s="7">
        <v>0</v>
      </c>
      <c r="AH1881" s="7">
        <v>0</v>
      </c>
      <c r="AI1881" s="7">
        <v>0</v>
      </c>
      <c r="AJ1881" s="7">
        <v>0</v>
      </c>
      <c r="AK1881" s="7">
        <v>1</v>
      </c>
      <c r="AL1881" s="7">
        <v>0</v>
      </c>
      <c r="AM1881" s="7">
        <v>0</v>
      </c>
      <c r="AN1881" s="7" t="s">
        <v>91</v>
      </c>
      <c r="AO1881" s="7">
        <v>2</v>
      </c>
      <c r="AP1881" s="7">
        <v>0</v>
      </c>
      <c r="AQ1881" s="7">
        <v>0</v>
      </c>
      <c r="AT1881" s="7" t="s">
        <v>206</v>
      </c>
      <c r="AU1881" s="7">
        <v>2532</v>
      </c>
      <c r="AV1881" s="7">
        <v>0</v>
      </c>
      <c r="AW1881" s="7">
        <v>0</v>
      </c>
      <c r="AX1881" s="7">
        <v>0</v>
      </c>
      <c r="AY1881" s="7">
        <v>0</v>
      </c>
    </row>
    <row r="1882" spans="1:51" ht="13.5" customHeight="1" x14ac:dyDescent="0.25">
      <c r="A1882" s="7" t="s">
        <v>125</v>
      </c>
      <c r="B1882" s="8"/>
      <c r="C1882" s="8"/>
      <c r="D1882" s="7" t="s">
        <v>120</v>
      </c>
      <c r="E1882" s="7" t="s">
        <v>126</v>
      </c>
      <c r="F1882" s="8"/>
      <c r="G1882" s="8"/>
      <c r="H1882" s="8"/>
      <c r="I1882" s="8"/>
      <c r="J1882" s="8"/>
      <c r="K1882" s="8"/>
      <c r="L1882" s="8"/>
      <c r="M1882" s="8"/>
      <c r="N1882" s="7">
        <v>17</v>
      </c>
      <c r="O1882" s="7" t="s">
        <v>85</v>
      </c>
      <c r="P1882" s="7">
        <v>15</v>
      </c>
      <c r="S1882" s="7" t="s">
        <v>117</v>
      </c>
      <c r="T1882" s="7" t="s">
        <v>1406</v>
      </c>
      <c r="AC1882" s="7" t="s">
        <v>127</v>
      </c>
      <c r="AE1882" s="7">
        <v>0</v>
      </c>
      <c r="AF1882" s="7">
        <v>0</v>
      </c>
      <c r="AG1882" s="7">
        <v>0</v>
      </c>
      <c r="AH1882" s="7">
        <v>1</v>
      </c>
      <c r="AI1882" s="7">
        <v>0</v>
      </c>
      <c r="AJ1882" s="7">
        <v>0</v>
      </c>
      <c r="AK1882" s="7">
        <v>0</v>
      </c>
      <c r="AL1882" s="7">
        <v>0</v>
      </c>
      <c r="AM1882" s="7">
        <v>0</v>
      </c>
      <c r="AN1882" s="7" t="s">
        <v>120</v>
      </c>
      <c r="AO1882" s="7">
        <v>15</v>
      </c>
      <c r="AP1882" s="7">
        <v>0</v>
      </c>
      <c r="AQ1882" s="7">
        <v>0</v>
      </c>
      <c r="AT1882" s="7" t="s">
        <v>206</v>
      </c>
      <c r="AU1882" s="7">
        <v>2533</v>
      </c>
      <c r="AV1882" s="7">
        <v>0</v>
      </c>
      <c r="AW1882" s="7">
        <v>0</v>
      </c>
      <c r="AX1882" s="7">
        <v>0</v>
      </c>
      <c r="AY1882" s="7">
        <v>0</v>
      </c>
    </row>
    <row r="1883" spans="1:51" ht="13.5" customHeight="1" x14ac:dyDescent="0.25">
      <c r="A1883" s="7" t="s">
        <v>3781</v>
      </c>
      <c r="B1883" s="8"/>
      <c r="C1883" s="8"/>
      <c r="D1883" s="7" t="s">
        <v>91</v>
      </c>
      <c r="E1883" s="7" t="s">
        <v>157</v>
      </c>
      <c r="F1883" s="8"/>
      <c r="G1883" s="8"/>
      <c r="H1883" s="8"/>
      <c r="I1883" s="8"/>
      <c r="J1883" s="8"/>
      <c r="K1883" s="8"/>
      <c r="L1883" s="8"/>
      <c r="M1883" s="8"/>
      <c r="N1883" s="7">
        <v>8</v>
      </c>
      <c r="O1883" s="7" t="s">
        <v>85</v>
      </c>
      <c r="P1883" s="7">
        <v>8</v>
      </c>
      <c r="S1883" s="7" t="s">
        <v>117</v>
      </c>
      <c r="T1883" s="7" t="s">
        <v>1406</v>
      </c>
      <c r="AC1883" s="7" t="s">
        <v>179</v>
      </c>
      <c r="AE1883" s="7">
        <v>0</v>
      </c>
      <c r="AF1883" s="7">
        <v>0</v>
      </c>
      <c r="AG1883" s="7">
        <v>0</v>
      </c>
      <c r="AH1883" s="7">
        <v>0</v>
      </c>
      <c r="AI1883" s="7">
        <v>0</v>
      </c>
      <c r="AJ1883" s="7">
        <v>0</v>
      </c>
      <c r="AK1883" s="7">
        <v>1</v>
      </c>
      <c r="AL1883" s="7">
        <v>0</v>
      </c>
      <c r="AM1883" s="7">
        <v>0</v>
      </c>
      <c r="AN1883" s="7" t="s">
        <v>91</v>
      </c>
      <c r="AO1883" s="7">
        <v>8</v>
      </c>
      <c r="AP1883" s="7">
        <v>0</v>
      </c>
      <c r="AQ1883" s="7">
        <v>0</v>
      </c>
      <c r="AS1883" s="7" t="s">
        <v>1135</v>
      </c>
      <c r="AT1883" s="7" t="s">
        <v>206</v>
      </c>
      <c r="AU1883" s="7">
        <v>2534</v>
      </c>
      <c r="AV1883" s="7">
        <v>0</v>
      </c>
      <c r="AW1883" s="7">
        <v>0</v>
      </c>
      <c r="AX1883" s="7">
        <v>0</v>
      </c>
      <c r="AY1883" s="7">
        <v>0</v>
      </c>
    </row>
    <row r="1884" spans="1:51" ht="13.5" customHeight="1" x14ac:dyDescent="0.25">
      <c r="A1884" s="7" t="s">
        <v>3782</v>
      </c>
      <c r="B1884" s="8"/>
      <c r="C1884" s="8"/>
      <c r="D1884" s="7" t="s">
        <v>91</v>
      </c>
      <c r="E1884" s="7" t="s">
        <v>157</v>
      </c>
      <c r="F1884" s="8"/>
      <c r="G1884" s="8"/>
      <c r="H1884" s="8"/>
      <c r="I1884" s="8"/>
      <c r="J1884" s="8"/>
      <c r="K1884" s="8"/>
      <c r="L1884" s="8"/>
      <c r="M1884" s="8"/>
      <c r="N1884" s="7">
        <v>8</v>
      </c>
      <c r="O1884" s="7" t="s">
        <v>85</v>
      </c>
      <c r="P1884" s="7">
        <v>6</v>
      </c>
      <c r="S1884" s="7" t="s">
        <v>117</v>
      </c>
      <c r="T1884" s="7" t="s">
        <v>1406</v>
      </c>
      <c r="AC1884" s="7" t="s">
        <v>3783</v>
      </c>
      <c r="AE1884" s="7">
        <v>0</v>
      </c>
      <c r="AF1884" s="7">
        <v>0</v>
      </c>
      <c r="AG1884" s="7">
        <v>0</v>
      </c>
      <c r="AH1884" s="7">
        <v>0</v>
      </c>
      <c r="AI1884" s="7">
        <v>0</v>
      </c>
      <c r="AJ1884" s="7">
        <v>0</v>
      </c>
      <c r="AK1884" s="7">
        <v>1</v>
      </c>
      <c r="AL1884" s="7">
        <v>0</v>
      </c>
      <c r="AM1884" s="7">
        <v>0</v>
      </c>
      <c r="AN1884" s="7" t="s">
        <v>91</v>
      </c>
      <c r="AO1884" s="7">
        <v>6</v>
      </c>
      <c r="AP1884" s="7">
        <v>0</v>
      </c>
      <c r="AQ1884" s="7">
        <v>0</v>
      </c>
      <c r="AS1884" s="7" t="s">
        <v>3783</v>
      </c>
      <c r="AT1884" s="7" t="s">
        <v>206</v>
      </c>
      <c r="AU1884" s="7">
        <v>2535</v>
      </c>
      <c r="AV1884" s="7">
        <v>0</v>
      </c>
      <c r="AW1884" s="7">
        <v>0</v>
      </c>
      <c r="AX1884" s="7">
        <v>0</v>
      </c>
      <c r="AY1884" s="7">
        <v>0</v>
      </c>
    </row>
    <row r="1885" spans="1:51" ht="13.5" customHeight="1" x14ac:dyDescent="0.25">
      <c r="A1885" s="7" t="s">
        <v>128</v>
      </c>
      <c r="B1885" s="8"/>
      <c r="C1885" s="8"/>
      <c r="D1885" s="7" t="s">
        <v>120</v>
      </c>
      <c r="E1885" s="7" t="s">
        <v>129</v>
      </c>
      <c r="F1885" s="8"/>
      <c r="G1885" s="8"/>
      <c r="H1885" s="8"/>
      <c r="I1885" s="8"/>
      <c r="J1885" s="8"/>
      <c r="K1885" s="8"/>
      <c r="L1885" s="8"/>
      <c r="M1885" s="8"/>
      <c r="N1885" s="7">
        <v>16</v>
      </c>
      <c r="O1885" s="7" t="s">
        <v>96</v>
      </c>
      <c r="P1885" s="7">
        <v>1</v>
      </c>
      <c r="S1885" s="7" t="s">
        <v>117</v>
      </c>
      <c r="T1885" s="7" t="s">
        <v>1406</v>
      </c>
      <c r="AC1885" s="7" t="s">
        <v>130</v>
      </c>
      <c r="AE1885" s="7">
        <v>0</v>
      </c>
      <c r="AF1885" s="7">
        <v>0</v>
      </c>
      <c r="AG1885" s="7">
        <v>0</v>
      </c>
      <c r="AH1885" s="7">
        <v>0</v>
      </c>
      <c r="AI1885" s="7">
        <v>0</v>
      </c>
      <c r="AJ1885" s="7">
        <v>1</v>
      </c>
      <c r="AK1885" s="7">
        <v>0</v>
      </c>
      <c r="AL1885" s="7">
        <v>0</v>
      </c>
      <c r="AM1885" s="7">
        <v>0</v>
      </c>
      <c r="AN1885" s="7" t="s">
        <v>120</v>
      </c>
      <c r="AO1885" s="7">
        <v>1</v>
      </c>
      <c r="AP1885" s="7">
        <v>0</v>
      </c>
      <c r="AQ1885" s="7">
        <v>0</v>
      </c>
      <c r="AT1885" s="7" t="s">
        <v>206</v>
      </c>
      <c r="AU1885" s="7">
        <v>2536</v>
      </c>
      <c r="AV1885" s="7">
        <v>0</v>
      </c>
      <c r="AW1885" s="7">
        <v>0</v>
      </c>
      <c r="AX1885" s="7">
        <v>0</v>
      </c>
      <c r="AY1885" s="7">
        <v>0</v>
      </c>
    </row>
    <row r="1886" spans="1:51" ht="13.5" customHeight="1" x14ac:dyDescent="0.25">
      <c r="A1886" s="7" t="s">
        <v>131</v>
      </c>
      <c r="B1886" s="8"/>
      <c r="C1886" s="8"/>
      <c r="D1886" s="7" t="s">
        <v>120</v>
      </c>
      <c r="E1886" s="7" t="s">
        <v>126</v>
      </c>
      <c r="F1886" s="8"/>
      <c r="G1886" s="8"/>
      <c r="H1886" s="8"/>
      <c r="I1886" s="8"/>
      <c r="J1886" s="8"/>
      <c r="K1886" s="8"/>
      <c r="L1886" s="8"/>
      <c r="M1886" s="8"/>
      <c r="N1886" s="7">
        <v>16</v>
      </c>
      <c r="O1886" s="7" t="s">
        <v>3055</v>
      </c>
      <c r="P1886" s="7">
        <v>1</v>
      </c>
      <c r="S1886" s="7" t="s">
        <v>117</v>
      </c>
      <c r="T1886" s="7" t="s">
        <v>1406</v>
      </c>
      <c r="AC1886" s="7" t="s">
        <v>133</v>
      </c>
      <c r="AE1886" s="7">
        <v>0</v>
      </c>
      <c r="AF1886" s="7">
        <v>0</v>
      </c>
      <c r="AG1886" s="7">
        <v>0</v>
      </c>
      <c r="AH1886" s="7">
        <v>1</v>
      </c>
      <c r="AI1886" s="7">
        <v>0</v>
      </c>
      <c r="AJ1886" s="7">
        <v>0</v>
      </c>
      <c r="AK1886" s="7">
        <v>0</v>
      </c>
      <c r="AL1886" s="7">
        <v>0</v>
      </c>
      <c r="AM1886" s="7">
        <v>0</v>
      </c>
      <c r="AN1886" s="7" t="s">
        <v>120</v>
      </c>
      <c r="AO1886" s="7">
        <v>1</v>
      </c>
      <c r="AP1886" s="7">
        <v>0</v>
      </c>
      <c r="AQ1886" s="7">
        <v>0</v>
      </c>
      <c r="AS1886" s="7" t="s">
        <v>3784</v>
      </c>
      <c r="AT1886" s="7" t="s">
        <v>206</v>
      </c>
      <c r="AU1886" s="7">
        <v>2537</v>
      </c>
      <c r="AV1886" s="7">
        <v>0</v>
      </c>
      <c r="AW1886" s="7">
        <v>0</v>
      </c>
      <c r="AX1886" s="7">
        <v>0</v>
      </c>
      <c r="AY1886" s="7">
        <v>0</v>
      </c>
    </row>
    <row r="1887" spans="1:51" ht="13.5" customHeight="1" x14ac:dyDescent="0.25">
      <c r="A1887" s="7" t="s">
        <v>134</v>
      </c>
      <c r="B1887" s="8"/>
      <c r="C1887" s="8"/>
      <c r="D1887" s="7" t="s">
        <v>91</v>
      </c>
      <c r="E1887" s="7" t="s">
        <v>92</v>
      </c>
      <c r="F1887" s="8"/>
      <c r="G1887" s="8"/>
      <c r="H1887" s="8"/>
      <c r="I1887" s="8"/>
      <c r="J1887" s="8"/>
      <c r="K1887" s="8"/>
      <c r="L1887" s="8"/>
      <c r="M1887" s="8"/>
      <c r="N1887" s="7">
        <v>10</v>
      </c>
      <c r="O1887" s="7" t="s">
        <v>85</v>
      </c>
      <c r="P1887" s="7">
        <v>3</v>
      </c>
      <c r="S1887" s="7" t="s">
        <v>117</v>
      </c>
      <c r="T1887" s="7" t="s">
        <v>1406</v>
      </c>
      <c r="AC1887" s="7" t="s">
        <v>135</v>
      </c>
      <c r="AE1887" s="7">
        <v>0</v>
      </c>
      <c r="AF1887" s="7">
        <v>0</v>
      </c>
      <c r="AG1887" s="7">
        <v>0</v>
      </c>
      <c r="AH1887" s="7">
        <v>0</v>
      </c>
      <c r="AI1887" s="7">
        <v>0</v>
      </c>
      <c r="AJ1887" s="7">
        <v>0</v>
      </c>
      <c r="AK1887" s="7">
        <v>0</v>
      </c>
      <c r="AL1887" s="7">
        <v>0</v>
      </c>
      <c r="AM1887" s="7">
        <v>1</v>
      </c>
      <c r="AN1887" s="7" t="s">
        <v>91</v>
      </c>
      <c r="AO1887" s="7">
        <v>3</v>
      </c>
      <c r="AP1887" s="7">
        <v>0</v>
      </c>
      <c r="AQ1887" s="7">
        <v>0</v>
      </c>
      <c r="AT1887" s="7" t="s">
        <v>206</v>
      </c>
      <c r="AU1887" s="7">
        <v>2538</v>
      </c>
      <c r="AV1887" s="7">
        <v>0</v>
      </c>
      <c r="AW1887" s="7">
        <v>0</v>
      </c>
      <c r="AX1887" s="7">
        <v>0</v>
      </c>
      <c r="AY1887" s="7">
        <v>0</v>
      </c>
    </row>
    <row r="1888" spans="1:51" ht="13.5" customHeight="1" x14ac:dyDescent="0.25">
      <c r="A1888" s="7" t="s">
        <v>645</v>
      </c>
      <c r="B1888" s="8"/>
      <c r="C1888" s="8"/>
      <c r="D1888" s="7" t="s">
        <v>91</v>
      </c>
      <c r="E1888" s="7" t="s">
        <v>99</v>
      </c>
      <c r="F1888" s="8"/>
      <c r="G1888" s="8"/>
      <c r="H1888" s="8"/>
      <c r="I1888" s="8"/>
      <c r="J1888" s="8"/>
      <c r="K1888" s="8"/>
      <c r="L1888" s="8"/>
      <c r="M1888" s="8"/>
      <c r="N1888" s="7">
        <v>10</v>
      </c>
      <c r="O1888" s="7" t="s">
        <v>85</v>
      </c>
      <c r="P1888" s="7">
        <v>2</v>
      </c>
      <c r="S1888" s="7" t="s">
        <v>117</v>
      </c>
      <c r="T1888" s="7" t="s">
        <v>1406</v>
      </c>
      <c r="AC1888" s="7" t="s">
        <v>646</v>
      </c>
      <c r="AE1888" s="7">
        <v>0</v>
      </c>
      <c r="AF1888" s="7">
        <v>0</v>
      </c>
      <c r="AG1888" s="7">
        <v>0</v>
      </c>
      <c r="AH1888" s="7">
        <v>0</v>
      </c>
      <c r="AI1888" s="7">
        <v>1</v>
      </c>
      <c r="AJ1888" s="7">
        <v>0</v>
      </c>
      <c r="AK1888" s="7">
        <v>0</v>
      </c>
      <c r="AL1888" s="7">
        <v>0</v>
      </c>
      <c r="AM1888" s="7">
        <v>0</v>
      </c>
      <c r="AN1888" s="7" t="s">
        <v>91</v>
      </c>
      <c r="AO1888" s="7">
        <v>2</v>
      </c>
      <c r="AP1888" s="7">
        <v>0</v>
      </c>
      <c r="AQ1888" s="7">
        <v>0</v>
      </c>
      <c r="AT1888" s="7" t="s">
        <v>206</v>
      </c>
      <c r="AU1888" s="7">
        <v>2539</v>
      </c>
      <c r="AV1888" s="7">
        <v>0</v>
      </c>
      <c r="AW1888" s="7">
        <v>0</v>
      </c>
      <c r="AX1888" s="7">
        <v>0</v>
      </c>
      <c r="AY1888" s="7">
        <v>0</v>
      </c>
    </row>
    <row r="1889" spans="1:51" ht="13.5" customHeight="1" x14ac:dyDescent="0.25">
      <c r="A1889" s="7" t="s">
        <v>3785</v>
      </c>
      <c r="B1889" s="8"/>
      <c r="C1889" s="8"/>
      <c r="D1889" s="7" t="s">
        <v>91</v>
      </c>
      <c r="E1889" s="7" t="s">
        <v>116</v>
      </c>
      <c r="F1889" s="8"/>
      <c r="G1889" s="8"/>
      <c r="H1889" s="8"/>
      <c r="I1889" s="8"/>
      <c r="J1889" s="8"/>
      <c r="K1889" s="8"/>
      <c r="L1889" s="8"/>
      <c r="M1889" s="8"/>
      <c r="N1889" s="7">
        <v>9</v>
      </c>
      <c r="O1889" s="7" t="s">
        <v>162</v>
      </c>
      <c r="P1889" s="7">
        <v>1</v>
      </c>
      <c r="S1889" s="7" t="s">
        <v>117</v>
      </c>
      <c r="T1889" s="7" t="s">
        <v>1406</v>
      </c>
      <c r="AC1889" s="7" t="s">
        <v>3786</v>
      </c>
      <c r="AE1889" s="7">
        <v>0</v>
      </c>
      <c r="AF1889" s="7">
        <v>0</v>
      </c>
      <c r="AG1889" s="7">
        <v>1</v>
      </c>
      <c r="AH1889" s="7">
        <v>0</v>
      </c>
      <c r="AI1889" s="7">
        <v>0</v>
      </c>
      <c r="AJ1889" s="7">
        <v>0</v>
      </c>
      <c r="AK1889" s="7">
        <v>0</v>
      </c>
      <c r="AL1889" s="7">
        <v>0</v>
      </c>
      <c r="AM1889" s="7">
        <v>0</v>
      </c>
      <c r="AN1889" s="7" t="s">
        <v>91</v>
      </c>
      <c r="AO1889" s="7">
        <v>1</v>
      </c>
      <c r="AP1889" s="7">
        <v>0</v>
      </c>
      <c r="AQ1889" s="7">
        <v>0</v>
      </c>
      <c r="AT1889" s="7" t="s">
        <v>206</v>
      </c>
      <c r="AU1889" s="7">
        <v>2540</v>
      </c>
      <c r="AV1889" s="7">
        <v>0</v>
      </c>
      <c r="AW1889" s="7">
        <v>0</v>
      </c>
      <c r="AX1889" s="7">
        <v>0</v>
      </c>
      <c r="AY1889" s="7">
        <v>0</v>
      </c>
    </row>
    <row r="1890" spans="1:51" ht="13.5" customHeight="1" x14ac:dyDescent="0.25">
      <c r="A1890" s="7" t="s">
        <v>647</v>
      </c>
      <c r="B1890" s="8"/>
      <c r="C1890" s="8"/>
      <c r="D1890" s="7" t="s">
        <v>120</v>
      </c>
      <c r="E1890" s="7" t="s">
        <v>92</v>
      </c>
      <c r="F1890" s="8"/>
      <c r="G1890" s="8"/>
      <c r="H1890" s="8"/>
      <c r="I1890" s="8"/>
      <c r="J1890" s="8"/>
      <c r="K1890" s="8"/>
      <c r="L1890" s="8"/>
      <c r="M1890" s="8"/>
      <c r="N1890" s="7">
        <v>16</v>
      </c>
      <c r="O1890" s="7" t="s">
        <v>170</v>
      </c>
      <c r="P1890" s="7" t="s">
        <v>107</v>
      </c>
      <c r="S1890" s="7" t="s">
        <v>117</v>
      </c>
      <c r="T1890" s="7" t="s">
        <v>1406</v>
      </c>
      <c r="AC1890" s="7" t="s">
        <v>648</v>
      </c>
      <c r="AE1890" s="7">
        <v>0</v>
      </c>
      <c r="AF1890" s="7">
        <v>0</v>
      </c>
      <c r="AG1890" s="7">
        <v>0</v>
      </c>
      <c r="AH1890" s="7">
        <v>0</v>
      </c>
      <c r="AI1890" s="7">
        <v>0</v>
      </c>
      <c r="AJ1890" s="7">
        <v>0</v>
      </c>
      <c r="AK1890" s="7">
        <v>0</v>
      </c>
      <c r="AL1890" s="7">
        <v>0</v>
      </c>
      <c r="AM1890" s="7">
        <v>1</v>
      </c>
      <c r="AN1890" s="7" t="s">
        <v>120</v>
      </c>
      <c r="AO1890" s="7">
        <v>0</v>
      </c>
      <c r="AP1890" s="7">
        <v>0</v>
      </c>
      <c r="AQ1890" s="7">
        <v>0</v>
      </c>
      <c r="AT1890" s="7" t="s">
        <v>206</v>
      </c>
      <c r="AU1890" s="7">
        <v>2541</v>
      </c>
      <c r="AV1890" s="7">
        <v>0</v>
      </c>
      <c r="AW1890" s="7">
        <v>0</v>
      </c>
      <c r="AX1890" s="7">
        <v>0</v>
      </c>
      <c r="AY1890" s="7">
        <v>0</v>
      </c>
    </row>
    <row r="1891" spans="1:51" ht="13.5" customHeight="1" x14ac:dyDescent="0.25">
      <c r="A1891" s="7" t="s">
        <v>649</v>
      </c>
      <c r="B1891" s="8"/>
      <c r="C1891" s="8"/>
      <c r="D1891" s="7" t="s">
        <v>120</v>
      </c>
      <c r="E1891" s="7" t="s">
        <v>157</v>
      </c>
      <c r="F1891" s="8"/>
      <c r="G1891" s="8"/>
      <c r="H1891" s="8"/>
      <c r="I1891" s="8"/>
      <c r="J1891" s="8"/>
      <c r="K1891" s="8"/>
      <c r="L1891" s="8"/>
      <c r="M1891" s="8"/>
      <c r="N1891" s="7">
        <v>12</v>
      </c>
      <c r="O1891" s="7" t="s">
        <v>162</v>
      </c>
      <c r="P1891" s="7">
        <v>1</v>
      </c>
      <c r="S1891" s="7" t="s">
        <v>117</v>
      </c>
      <c r="T1891" s="7" t="s">
        <v>1406</v>
      </c>
      <c r="AC1891" s="7" t="s">
        <v>650</v>
      </c>
      <c r="AE1891" s="7">
        <v>0</v>
      </c>
      <c r="AF1891" s="7">
        <v>0</v>
      </c>
      <c r="AG1891" s="7">
        <v>0</v>
      </c>
      <c r="AH1891" s="7">
        <v>0</v>
      </c>
      <c r="AI1891" s="7">
        <v>0</v>
      </c>
      <c r="AJ1891" s="7">
        <v>0</v>
      </c>
      <c r="AK1891" s="7">
        <v>1</v>
      </c>
      <c r="AL1891" s="7">
        <v>0</v>
      </c>
      <c r="AM1891" s="7">
        <v>0</v>
      </c>
      <c r="AN1891" s="7" t="s">
        <v>120</v>
      </c>
      <c r="AO1891" s="7">
        <v>1</v>
      </c>
      <c r="AP1891" s="7">
        <v>0</v>
      </c>
      <c r="AQ1891" s="7">
        <v>0</v>
      </c>
      <c r="AT1891" s="7" t="s">
        <v>206</v>
      </c>
      <c r="AU1891" s="7">
        <v>2542</v>
      </c>
      <c r="AV1891" s="7">
        <v>0</v>
      </c>
      <c r="AW1891" s="7">
        <v>0</v>
      </c>
      <c r="AX1891" s="7">
        <v>0</v>
      </c>
      <c r="AY1891" s="7">
        <v>0</v>
      </c>
    </row>
    <row r="1892" spans="1:51" ht="13.5" customHeight="1" x14ac:dyDescent="0.25">
      <c r="A1892" s="7" t="s">
        <v>651</v>
      </c>
      <c r="B1892" s="8"/>
      <c r="C1892" s="8"/>
      <c r="D1892" s="7" t="s">
        <v>91</v>
      </c>
      <c r="E1892" s="7" t="s">
        <v>214</v>
      </c>
      <c r="F1892" s="8"/>
      <c r="G1892" s="8"/>
      <c r="H1892" s="8"/>
      <c r="I1892" s="8"/>
      <c r="J1892" s="8"/>
      <c r="K1892" s="8"/>
      <c r="L1892" s="8"/>
      <c r="M1892" s="8"/>
      <c r="N1892" s="7">
        <v>10</v>
      </c>
      <c r="O1892" s="7" t="s">
        <v>638</v>
      </c>
      <c r="P1892" s="7">
        <v>1</v>
      </c>
      <c r="S1892" s="7" t="s">
        <v>117</v>
      </c>
      <c r="T1892" s="7" t="s">
        <v>1406</v>
      </c>
      <c r="AC1892" s="7" t="s">
        <v>652</v>
      </c>
      <c r="AE1892" s="7">
        <v>0</v>
      </c>
      <c r="AF1892" s="7">
        <v>0</v>
      </c>
      <c r="AG1892" s="7">
        <v>0</v>
      </c>
      <c r="AH1892" s="7">
        <v>0</v>
      </c>
      <c r="AI1892" s="7">
        <v>0</v>
      </c>
      <c r="AJ1892" s="7">
        <v>0</v>
      </c>
      <c r="AK1892" s="7">
        <v>0</v>
      </c>
      <c r="AL1892" s="7">
        <v>0</v>
      </c>
      <c r="AM1892" s="7">
        <v>0</v>
      </c>
      <c r="AN1892" s="7" t="s">
        <v>91</v>
      </c>
      <c r="AO1892" s="7">
        <v>1</v>
      </c>
      <c r="AP1892" s="7">
        <v>0</v>
      </c>
      <c r="AQ1892" s="7">
        <v>0</v>
      </c>
      <c r="AT1892" s="7" t="s">
        <v>206</v>
      </c>
      <c r="AU1892" s="7">
        <v>2543</v>
      </c>
      <c r="AV1892" s="7">
        <v>0</v>
      </c>
      <c r="AW1892" s="7">
        <v>0</v>
      </c>
      <c r="AX1892" s="7">
        <v>1</v>
      </c>
      <c r="AY1892" s="7">
        <v>0</v>
      </c>
    </row>
    <row r="1893" spans="1:51" ht="13.5" customHeight="1" x14ac:dyDescent="0.25">
      <c r="A1893" s="7" t="s">
        <v>136</v>
      </c>
      <c r="B1893" s="8"/>
      <c r="C1893" s="8"/>
      <c r="D1893" s="7" t="s">
        <v>120</v>
      </c>
      <c r="E1893" s="7" t="s">
        <v>99</v>
      </c>
      <c r="F1893" s="8"/>
      <c r="G1893" s="8"/>
      <c r="H1893" s="8"/>
      <c r="I1893" s="8"/>
      <c r="J1893" s="8"/>
      <c r="K1893" s="8"/>
      <c r="L1893" s="8"/>
      <c r="M1893" s="8"/>
      <c r="N1893" s="7">
        <v>17</v>
      </c>
      <c r="O1893" s="7" t="s">
        <v>85</v>
      </c>
      <c r="P1893" s="7">
        <v>7</v>
      </c>
      <c r="S1893" s="7" t="s">
        <v>117</v>
      </c>
      <c r="T1893" s="7" t="s">
        <v>1406</v>
      </c>
      <c r="AC1893" s="7" t="s">
        <v>137</v>
      </c>
      <c r="AE1893" s="7">
        <v>0</v>
      </c>
      <c r="AF1893" s="7">
        <v>0</v>
      </c>
      <c r="AG1893" s="7">
        <v>0</v>
      </c>
      <c r="AH1893" s="7">
        <v>0</v>
      </c>
      <c r="AI1893" s="7">
        <v>1</v>
      </c>
      <c r="AJ1893" s="7">
        <v>0</v>
      </c>
      <c r="AK1893" s="7">
        <v>0</v>
      </c>
      <c r="AL1893" s="7">
        <v>0</v>
      </c>
      <c r="AM1893" s="7">
        <v>0</v>
      </c>
      <c r="AN1893" s="7" t="s">
        <v>120</v>
      </c>
      <c r="AO1893" s="7">
        <v>7</v>
      </c>
      <c r="AP1893" s="7">
        <v>0</v>
      </c>
      <c r="AQ1893" s="7">
        <v>0</v>
      </c>
      <c r="AT1893" s="7" t="s">
        <v>206</v>
      </c>
      <c r="AU1893" s="7">
        <v>2544</v>
      </c>
      <c r="AV1893" s="7">
        <v>0</v>
      </c>
      <c r="AW1893" s="7">
        <v>0</v>
      </c>
      <c r="AX1893" s="7">
        <v>0</v>
      </c>
      <c r="AY1893" s="7">
        <v>0</v>
      </c>
    </row>
    <row r="1894" spans="1:51" ht="13.5" customHeight="1" x14ac:dyDescent="0.25">
      <c r="A1894" s="7" t="s">
        <v>3787</v>
      </c>
      <c r="B1894" s="8"/>
      <c r="C1894" s="8"/>
      <c r="D1894" s="7" t="s">
        <v>91</v>
      </c>
      <c r="E1894" s="7" t="s">
        <v>157</v>
      </c>
      <c r="F1894" s="8"/>
      <c r="G1894" s="8"/>
      <c r="H1894" s="8"/>
      <c r="I1894" s="8"/>
      <c r="J1894" s="8"/>
      <c r="K1894" s="8"/>
      <c r="L1894" s="8"/>
      <c r="M1894" s="8"/>
      <c r="N1894" s="7">
        <v>10</v>
      </c>
      <c r="O1894" s="7" t="s">
        <v>85</v>
      </c>
      <c r="P1894" s="7">
        <v>3</v>
      </c>
      <c r="S1894" s="7" t="s">
        <v>117</v>
      </c>
      <c r="T1894" s="7" t="s">
        <v>1406</v>
      </c>
      <c r="AC1894" s="7" t="s">
        <v>175</v>
      </c>
      <c r="AE1894" s="7">
        <v>0</v>
      </c>
      <c r="AF1894" s="7">
        <v>0</v>
      </c>
      <c r="AG1894" s="7">
        <v>0</v>
      </c>
      <c r="AH1894" s="7">
        <v>0</v>
      </c>
      <c r="AI1894" s="7">
        <v>0</v>
      </c>
      <c r="AJ1894" s="7">
        <v>0</v>
      </c>
      <c r="AK1894" s="7">
        <v>1</v>
      </c>
      <c r="AL1894" s="7">
        <v>0</v>
      </c>
      <c r="AM1894" s="7">
        <v>0</v>
      </c>
      <c r="AN1894" s="7" t="s">
        <v>91</v>
      </c>
      <c r="AO1894" s="7">
        <v>3</v>
      </c>
      <c r="AP1894" s="7">
        <v>0</v>
      </c>
      <c r="AQ1894" s="7">
        <v>0</v>
      </c>
      <c r="AS1894" s="7" t="s">
        <v>3788</v>
      </c>
      <c r="AT1894" s="7" t="s">
        <v>206</v>
      </c>
      <c r="AU1894" s="7">
        <v>2545</v>
      </c>
      <c r="AV1894" s="7">
        <v>0</v>
      </c>
      <c r="AW1894" s="7">
        <v>0</v>
      </c>
      <c r="AX1894" s="7">
        <v>0</v>
      </c>
      <c r="AY1894" s="7">
        <v>0</v>
      </c>
    </row>
    <row r="1895" spans="1:51" ht="13.5" customHeight="1" x14ac:dyDescent="0.25">
      <c r="A1895" s="7" t="s">
        <v>3789</v>
      </c>
      <c r="B1895" s="8"/>
      <c r="C1895" s="8"/>
      <c r="D1895" s="7" t="s">
        <v>91</v>
      </c>
      <c r="E1895" s="7" t="s">
        <v>157</v>
      </c>
      <c r="F1895" s="8"/>
      <c r="G1895" s="8"/>
      <c r="H1895" s="8"/>
      <c r="I1895" s="8"/>
      <c r="J1895" s="8"/>
      <c r="K1895" s="8"/>
      <c r="L1895" s="8"/>
      <c r="M1895" s="8"/>
      <c r="N1895" s="7">
        <v>8</v>
      </c>
      <c r="O1895" s="7" t="s">
        <v>85</v>
      </c>
      <c r="P1895" s="7">
        <v>2</v>
      </c>
      <c r="S1895" s="7" t="s">
        <v>117</v>
      </c>
      <c r="T1895" s="7" t="s">
        <v>1406</v>
      </c>
      <c r="AC1895" s="7" t="s">
        <v>3790</v>
      </c>
      <c r="AE1895" s="7">
        <v>0</v>
      </c>
      <c r="AF1895" s="7">
        <v>0</v>
      </c>
      <c r="AG1895" s="7">
        <v>0</v>
      </c>
      <c r="AH1895" s="7">
        <v>0</v>
      </c>
      <c r="AI1895" s="7">
        <v>0</v>
      </c>
      <c r="AJ1895" s="7">
        <v>0</v>
      </c>
      <c r="AK1895" s="7">
        <v>1</v>
      </c>
      <c r="AL1895" s="7">
        <v>0</v>
      </c>
      <c r="AM1895" s="7">
        <v>0</v>
      </c>
      <c r="AN1895" s="7" t="s">
        <v>91</v>
      </c>
      <c r="AO1895" s="7">
        <v>2</v>
      </c>
      <c r="AP1895" s="7">
        <v>0</v>
      </c>
      <c r="AQ1895" s="7">
        <v>0</v>
      </c>
      <c r="AS1895" s="7" t="s">
        <v>3790</v>
      </c>
      <c r="AT1895" s="7" t="s">
        <v>206</v>
      </c>
      <c r="AU1895" s="7">
        <v>2546</v>
      </c>
      <c r="AV1895" s="7">
        <v>0</v>
      </c>
      <c r="AW1895" s="7">
        <v>0</v>
      </c>
      <c r="AX1895" s="7">
        <v>0</v>
      </c>
      <c r="AY1895" s="7">
        <v>0</v>
      </c>
    </row>
    <row r="1896" spans="1:51" ht="13.5" customHeight="1" x14ac:dyDescent="0.25">
      <c r="A1896" s="7" t="s">
        <v>3791</v>
      </c>
      <c r="B1896" s="8"/>
      <c r="C1896" s="8"/>
      <c r="D1896" s="7" t="s">
        <v>83</v>
      </c>
      <c r="E1896" s="7" t="s">
        <v>92</v>
      </c>
      <c r="F1896" s="8"/>
      <c r="G1896" s="8"/>
      <c r="H1896" s="8"/>
      <c r="I1896" s="8"/>
      <c r="J1896" s="8"/>
      <c r="K1896" s="8"/>
      <c r="L1896" s="8"/>
      <c r="M1896" s="8"/>
      <c r="N1896" s="7">
        <v>5</v>
      </c>
      <c r="O1896" s="7" t="s">
        <v>85</v>
      </c>
      <c r="P1896" s="7">
        <v>5</v>
      </c>
      <c r="S1896" s="7" t="s">
        <v>117</v>
      </c>
      <c r="T1896" s="7" t="s">
        <v>1406</v>
      </c>
      <c r="AC1896" s="7" t="s">
        <v>3792</v>
      </c>
      <c r="AE1896" s="7">
        <v>0</v>
      </c>
      <c r="AF1896" s="7">
        <v>0</v>
      </c>
      <c r="AG1896" s="7">
        <v>0</v>
      </c>
      <c r="AH1896" s="7">
        <v>0</v>
      </c>
      <c r="AI1896" s="7">
        <v>0</v>
      </c>
      <c r="AJ1896" s="7">
        <v>0</v>
      </c>
      <c r="AK1896" s="7">
        <v>0</v>
      </c>
      <c r="AL1896" s="7">
        <v>0</v>
      </c>
      <c r="AM1896" s="7">
        <v>1</v>
      </c>
      <c r="AN1896" s="7" t="s">
        <v>83</v>
      </c>
      <c r="AO1896" s="7">
        <v>5</v>
      </c>
      <c r="AP1896" s="7">
        <v>0</v>
      </c>
      <c r="AQ1896" s="7">
        <v>0</v>
      </c>
      <c r="AT1896" s="7" t="s">
        <v>206</v>
      </c>
      <c r="AU1896" s="7">
        <v>2547</v>
      </c>
      <c r="AV1896" s="7">
        <v>0</v>
      </c>
      <c r="AW1896" s="7">
        <v>0</v>
      </c>
      <c r="AX1896" s="7">
        <v>0</v>
      </c>
      <c r="AY1896" s="7">
        <v>0</v>
      </c>
    </row>
    <row r="1897" spans="1:51" ht="13.5" customHeight="1" x14ac:dyDescent="0.25">
      <c r="A1897" s="7" t="s">
        <v>3793</v>
      </c>
      <c r="B1897" s="8"/>
      <c r="C1897" s="8"/>
      <c r="D1897" s="7" t="s">
        <v>91</v>
      </c>
      <c r="E1897" s="7" t="s">
        <v>126</v>
      </c>
      <c r="F1897" s="8"/>
      <c r="G1897" s="8"/>
      <c r="H1897" s="8"/>
      <c r="I1897" s="8"/>
      <c r="J1897" s="8"/>
      <c r="K1897" s="8"/>
      <c r="L1897" s="8"/>
      <c r="M1897" s="8"/>
      <c r="N1897" s="7">
        <v>7</v>
      </c>
      <c r="O1897" s="7" t="s">
        <v>85</v>
      </c>
      <c r="P1897" s="7" t="s">
        <v>107</v>
      </c>
      <c r="S1897" s="7" t="s">
        <v>117</v>
      </c>
      <c r="T1897" s="7" t="s">
        <v>1406</v>
      </c>
      <c r="AC1897" s="7" t="s">
        <v>139</v>
      </c>
      <c r="AE1897" s="7">
        <v>0</v>
      </c>
      <c r="AF1897" s="7">
        <v>0</v>
      </c>
      <c r="AG1897" s="7">
        <v>0</v>
      </c>
      <c r="AH1897" s="7">
        <v>1</v>
      </c>
      <c r="AI1897" s="7">
        <v>0</v>
      </c>
      <c r="AJ1897" s="7">
        <v>0</v>
      </c>
      <c r="AK1897" s="7">
        <v>0</v>
      </c>
      <c r="AL1897" s="7">
        <v>0</v>
      </c>
      <c r="AM1897" s="7">
        <v>0</v>
      </c>
      <c r="AN1897" s="7" t="s">
        <v>91</v>
      </c>
      <c r="AO1897" s="7">
        <v>0</v>
      </c>
      <c r="AP1897" s="7">
        <v>0</v>
      </c>
      <c r="AQ1897" s="7">
        <v>0</v>
      </c>
      <c r="AT1897" s="7" t="s">
        <v>206</v>
      </c>
      <c r="AU1897" s="7">
        <v>2548</v>
      </c>
      <c r="AV1897" s="7">
        <v>0</v>
      </c>
      <c r="AW1897" s="7">
        <v>0</v>
      </c>
      <c r="AX1897" s="7">
        <v>0</v>
      </c>
      <c r="AY1897" s="7">
        <v>0</v>
      </c>
    </row>
    <row r="1898" spans="1:51" ht="13.5" customHeight="1" x14ac:dyDescent="0.25">
      <c r="A1898" s="7" t="s">
        <v>3794</v>
      </c>
      <c r="B1898" s="8"/>
      <c r="C1898" s="8"/>
      <c r="D1898" s="7" t="s">
        <v>83</v>
      </c>
      <c r="E1898" s="7" t="s">
        <v>84</v>
      </c>
      <c r="F1898" s="8"/>
      <c r="G1898" s="8"/>
      <c r="H1898" s="8"/>
      <c r="I1898" s="8"/>
      <c r="J1898" s="8"/>
      <c r="K1898" s="8"/>
      <c r="L1898" s="8"/>
      <c r="M1898" s="8"/>
      <c r="N1898" s="7">
        <v>5</v>
      </c>
      <c r="O1898" s="7" t="s">
        <v>100</v>
      </c>
      <c r="P1898" s="7" t="s">
        <v>107</v>
      </c>
      <c r="S1898" s="7" t="s">
        <v>117</v>
      </c>
      <c r="T1898" s="7" t="s">
        <v>1406</v>
      </c>
      <c r="AC1898" s="7" t="s">
        <v>3795</v>
      </c>
      <c r="AE1898" s="7">
        <v>0</v>
      </c>
      <c r="AF1898" s="7">
        <v>0</v>
      </c>
      <c r="AG1898" s="7">
        <v>0</v>
      </c>
      <c r="AH1898" s="7">
        <v>0</v>
      </c>
      <c r="AI1898" s="7">
        <v>0</v>
      </c>
      <c r="AJ1898" s="7">
        <v>0</v>
      </c>
      <c r="AK1898" s="7">
        <v>0</v>
      </c>
      <c r="AL1898" s="7">
        <v>1</v>
      </c>
      <c r="AM1898" s="7">
        <v>0</v>
      </c>
      <c r="AN1898" s="7" t="s">
        <v>83</v>
      </c>
      <c r="AO1898" s="7">
        <v>0</v>
      </c>
      <c r="AP1898" s="7">
        <v>0</v>
      </c>
      <c r="AQ1898" s="7">
        <v>0</v>
      </c>
      <c r="AT1898" s="7" t="s">
        <v>206</v>
      </c>
      <c r="AU1898" s="7">
        <v>2549</v>
      </c>
      <c r="AV1898" s="7">
        <v>0</v>
      </c>
      <c r="AW1898" s="7">
        <v>0</v>
      </c>
      <c r="AX1898" s="7">
        <v>0</v>
      </c>
      <c r="AY1898" s="7">
        <v>0</v>
      </c>
    </row>
    <row r="1899" spans="1:51" ht="13.5" customHeight="1" x14ac:dyDescent="0.25">
      <c r="A1899" s="7" t="s">
        <v>140</v>
      </c>
      <c r="B1899" s="8"/>
      <c r="C1899" s="8"/>
      <c r="D1899" s="7" t="s">
        <v>91</v>
      </c>
      <c r="E1899" s="7" t="s">
        <v>126</v>
      </c>
      <c r="F1899" s="8"/>
      <c r="G1899" s="8"/>
      <c r="H1899" s="8"/>
      <c r="I1899" s="8"/>
      <c r="J1899" s="8"/>
      <c r="K1899" s="8"/>
      <c r="L1899" s="8"/>
      <c r="M1899" s="8"/>
      <c r="N1899" s="7">
        <v>7</v>
      </c>
      <c r="O1899" s="7" t="s">
        <v>85</v>
      </c>
      <c r="P1899" s="7">
        <v>2</v>
      </c>
      <c r="S1899" s="7" t="s">
        <v>117</v>
      </c>
      <c r="T1899" s="7" t="s">
        <v>1406</v>
      </c>
      <c r="AC1899" s="7" t="s">
        <v>141</v>
      </c>
      <c r="AE1899" s="7">
        <v>0</v>
      </c>
      <c r="AF1899" s="7">
        <v>0</v>
      </c>
      <c r="AG1899" s="7">
        <v>0</v>
      </c>
      <c r="AH1899" s="7">
        <v>1</v>
      </c>
      <c r="AI1899" s="7">
        <v>0</v>
      </c>
      <c r="AJ1899" s="7">
        <v>0</v>
      </c>
      <c r="AK1899" s="7">
        <v>0</v>
      </c>
      <c r="AL1899" s="7">
        <v>0</v>
      </c>
      <c r="AM1899" s="7">
        <v>0</v>
      </c>
      <c r="AN1899" s="7" t="s">
        <v>91</v>
      </c>
      <c r="AO1899" s="7">
        <v>2</v>
      </c>
      <c r="AP1899" s="7">
        <v>0</v>
      </c>
      <c r="AQ1899" s="7">
        <v>0</v>
      </c>
      <c r="AT1899" s="7" t="s">
        <v>206</v>
      </c>
      <c r="AU1899" s="7">
        <v>2550</v>
      </c>
      <c r="AV1899" s="7">
        <v>0</v>
      </c>
      <c r="AW1899" s="7">
        <v>0</v>
      </c>
      <c r="AX1899" s="7">
        <v>0</v>
      </c>
      <c r="AY1899" s="7">
        <v>0</v>
      </c>
    </row>
    <row r="1900" spans="1:51" ht="13.5" customHeight="1" x14ac:dyDescent="0.25">
      <c r="A1900" s="7" t="s">
        <v>142</v>
      </c>
      <c r="B1900" s="8"/>
      <c r="C1900" s="8"/>
      <c r="D1900" s="7" t="s">
        <v>91</v>
      </c>
      <c r="E1900" s="7" t="s">
        <v>92</v>
      </c>
      <c r="F1900" s="8"/>
      <c r="G1900" s="8"/>
      <c r="H1900" s="8"/>
      <c r="I1900" s="8"/>
      <c r="J1900" s="8"/>
      <c r="K1900" s="8"/>
      <c r="L1900" s="8"/>
      <c r="M1900" s="8"/>
      <c r="N1900" s="7">
        <v>7</v>
      </c>
      <c r="O1900" s="7" t="s">
        <v>143</v>
      </c>
      <c r="P1900" s="7">
        <v>2</v>
      </c>
      <c r="S1900" s="7" t="s">
        <v>117</v>
      </c>
      <c r="T1900" s="7" t="s">
        <v>1406</v>
      </c>
      <c r="AC1900" s="7" t="s">
        <v>144</v>
      </c>
      <c r="AE1900" s="7">
        <v>0</v>
      </c>
      <c r="AF1900" s="7">
        <v>0</v>
      </c>
      <c r="AG1900" s="7">
        <v>0</v>
      </c>
      <c r="AH1900" s="7">
        <v>0</v>
      </c>
      <c r="AI1900" s="7">
        <v>0</v>
      </c>
      <c r="AJ1900" s="7">
        <v>0</v>
      </c>
      <c r="AK1900" s="7">
        <v>0</v>
      </c>
      <c r="AL1900" s="7">
        <v>0</v>
      </c>
      <c r="AM1900" s="7">
        <v>1</v>
      </c>
      <c r="AN1900" s="7" t="s">
        <v>91</v>
      </c>
      <c r="AO1900" s="7">
        <v>2</v>
      </c>
      <c r="AP1900" s="7">
        <v>0</v>
      </c>
      <c r="AQ1900" s="7">
        <v>0</v>
      </c>
      <c r="AT1900" s="7" t="s">
        <v>206</v>
      </c>
      <c r="AU1900" s="7">
        <v>2551</v>
      </c>
      <c r="AV1900" s="7">
        <v>0</v>
      </c>
      <c r="AW1900" s="7">
        <v>0</v>
      </c>
      <c r="AX1900" s="7">
        <v>0</v>
      </c>
      <c r="AY1900" s="7">
        <v>0</v>
      </c>
    </row>
    <row r="1901" spans="1:51" ht="13.5" customHeight="1" x14ac:dyDescent="0.25">
      <c r="A1901" s="7" t="s">
        <v>657</v>
      </c>
      <c r="B1901" s="8"/>
      <c r="C1901" s="8"/>
      <c r="D1901" s="7" t="s">
        <v>91</v>
      </c>
      <c r="E1901" s="7" t="s">
        <v>92</v>
      </c>
      <c r="F1901" s="8"/>
      <c r="G1901" s="8"/>
      <c r="H1901" s="8"/>
      <c r="I1901" s="8"/>
      <c r="J1901" s="8"/>
      <c r="K1901" s="8"/>
      <c r="L1901" s="8"/>
      <c r="M1901" s="8"/>
      <c r="N1901" s="7">
        <v>10</v>
      </c>
      <c r="O1901" s="7" t="s">
        <v>658</v>
      </c>
      <c r="P1901" s="7">
        <v>1</v>
      </c>
      <c r="S1901" s="7" t="s">
        <v>117</v>
      </c>
      <c r="T1901" s="7" t="s">
        <v>1406</v>
      </c>
      <c r="AC1901" s="7" t="s">
        <v>659</v>
      </c>
      <c r="AE1901" s="7">
        <v>0</v>
      </c>
      <c r="AF1901" s="7">
        <v>0</v>
      </c>
      <c r="AG1901" s="7">
        <v>0</v>
      </c>
      <c r="AH1901" s="7">
        <v>0</v>
      </c>
      <c r="AI1901" s="7">
        <v>0</v>
      </c>
      <c r="AJ1901" s="7">
        <v>0</v>
      </c>
      <c r="AK1901" s="7">
        <v>0</v>
      </c>
      <c r="AL1901" s="7">
        <v>0</v>
      </c>
      <c r="AM1901" s="7">
        <v>1</v>
      </c>
      <c r="AN1901" s="7" t="s">
        <v>91</v>
      </c>
      <c r="AO1901" s="7">
        <v>1</v>
      </c>
      <c r="AP1901" s="7">
        <v>0</v>
      </c>
      <c r="AQ1901" s="7">
        <v>0</v>
      </c>
      <c r="AT1901" s="7" t="s">
        <v>206</v>
      </c>
      <c r="AU1901" s="7">
        <v>2552</v>
      </c>
      <c r="AV1901" s="7">
        <v>0</v>
      </c>
      <c r="AW1901" s="7">
        <v>0</v>
      </c>
      <c r="AX1901" s="7">
        <v>0</v>
      </c>
      <c r="AY1901" s="7">
        <v>0</v>
      </c>
    </row>
    <row r="1902" spans="1:51" ht="13.5" customHeight="1" x14ac:dyDescent="0.25">
      <c r="A1902" s="7" t="s">
        <v>653</v>
      </c>
      <c r="B1902" s="8"/>
      <c r="C1902" s="8"/>
      <c r="D1902" s="7" t="s">
        <v>91</v>
      </c>
      <c r="E1902" s="7" t="s">
        <v>129</v>
      </c>
      <c r="F1902" s="8"/>
      <c r="G1902" s="8"/>
      <c r="H1902" s="8"/>
      <c r="I1902" s="8"/>
      <c r="J1902" s="8"/>
      <c r="K1902" s="8"/>
      <c r="L1902" s="8"/>
      <c r="M1902" s="8"/>
      <c r="N1902" s="7">
        <v>10</v>
      </c>
      <c r="O1902" s="7" t="s">
        <v>123</v>
      </c>
      <c r="P1902" s="7">
        <v>20</v>
      </c>
      <c r="S1902" s="7" t="s">
        <v>117</v>
      </c>
      <c r="T1902" s="7" t="s">
        <v>1406</v>
      </c>
      <c r="AC1902" s="7" t="s">
        <v>654</v>
      </c>
      <c r="AE1902" s="7">
        <v>0</v>
      </c>
      <c r="AF1902" s="7">
        <v>0</v>
      </c>
      <c r="AG1902" s="7">
        <v>0</v>
      </c>
      <c r="AH1902" s="7">
        <v>0</v>
      </c>
      <c r="AI1902" s="7">
        <v>0</v>
      </c>
      <c r="AJ1902" s="7">
        <v>1</v>
      </c>
      <c r="AK1902" s="7">
        <v>0</v>
      </c>
      <c r="AL1902" s="7">
        <v>0</v>
      </c>
      <c r="AM1902" s="7">
        <v>0</v>
      </c>
      <c r="AN1902" s="7" t="s">
        <v>91</v>
      </c>
      <c r="AO1902" s="7">
        <v>20</v>
      </c>
      <c r="AP1902" s="7">
        <v>0</v>
      </c>
      <c r="AQ1902" s="7">
        <v>0</v>
      </c>
      <c r="AS1902" s="7" t="s">
        <v>3796</v>
      </c>
      <c r="AT1902" s="7" t="s">
        <v>206</v>
      </c>
      <c r="AU1902" s="7">
        <v>2553</v>
      </c>
      <c r="AV1902" s="7">
        <v>0</v>
      </c>
      <c r="AW1902" s="7">
        <v>0</v>
      </c>
      <c r="AX1902" s="7">
        <v>0</v>
      </c>
      <c r="AY1902" s="7">
        <v>0</v>
      </c>
    </row>
    <row r="1903" spans="1:51" ht="13.5" customHeight="1" x14ac:dyDescent="0.25">
      <c r="A1903" s="7" t="s">
        <v>655</v>
      </c>
      <c r="B1903" s="8"/>
      <c r="C1903" s="8"/>
      <c r="D1903" s="7" t="s">
        <v>91</v>
      </c>
      <c r="E1903" s="7" t="s">
        <v>214</v>
      </c>
      <c r="F1903" s="8"/>
      <c r="G1903" s="8"/>
      <c r="H1903" s="8"/>
      <c r="I1903" s="8"/>
      <c r="J1903" s="8"/>
      <c r="K1903" s="8"/>
      <c r="L1903" s="8"/>
      <c r="M1903" s="8"/>
      <c r="N1903" s="7">
        <v>10</v>
      </c>
      <c r="O1903" s="7" t="s">
        <v>146</v>
      </c>
      <c r="P1903" s="7" t="s">
        <v>107</v>
      </c>
      <c r="S1903" s="7" t="s">
        <v>117</v>
      </c>
      <c r="T1903" s="7" t="s">
        <v>1406</v>
      </c>
      <c r="AC1903" s="7" t="s">
        <v>656</v>
      </c>
      <c r="AE1903" s="7">
        <v>0</v>
      </c>
      <c r="AF1903" s="7">
        <v>0</v>
      </c>
      <c r="AG1903" s="7">
        <v>0</v>
      </c>
      <c r="AH1903" s="7">
        <v>0</v>
      </c>
      <c r="AI1903" s="7">
        <v>0</v>
      </c>
      <c r="AJ1903" s="7">
        <v>0</v>
      </c>
      <c r="AK1903" s="7">
        <v>0</v>
      </c>
      <c r="AL1903" s="7">
        <v>0</v>
      </c>
      <c r="AM1903" s="7">
        <v>0</v>
      </c>
      <c r="AN1903" s="7" t="s">
        <v>91</v>
      </c>
      <c r="AO1903" s="7">
        <v>0</v>
      </c>
      <c r="AP1903" s="7">
        <v>0</v>
      </c>
      <c r="AQ1903" s="7">
        <v>0</v>
      </c>
      <c r="AT1903" s="7" t="s">
        <v>206</v>
      </c>
      <c r="AU1903" s="7">
        <v>2554</v>
      </c>
      <c r="AV1903" s="7">
        <v>0</v>
      </c>
      <c r="AW1903" s="7">
        <v>0</v>
      </c>
      <c r="AX1903" s="7">
        <v>1</v>
      </c>
      <c r="AY1903" s="7">
        <v>0</v>
      </c>
    </row>
    <row r="1904" spans="1:51" ht="13.5" customHeight="1" x14ac:dyDescent="0.25">
      <c r="A1904" s="7" t="s">
        <v>3797</v>
      </c>
      <c r="B1904" s="8"/>
      <c r="C1904" s="8"/>
      <c r="D1904" s="7" t="s">
        <v>120</v>
      </c>
      <c r="E1904" s="7" t="s">
        <v>92</v>
      </c>
      <c r="F1904" s="8"/>
      <c r="G1904" s="8"/>
      <c r="H1904" s="8"/>
      <c r="I1904" s="8"/>
      <c r="J1904" s="8"/>
      <c r="K1904" s="8"/>
      <c r="L1904" s="8"/>
      <c r="M1904" s="8"/>
      <c r="N1904" s="7">
        <v>8</v>
      </c>
      <c r="O1904" s="7" t="s">
        <v>638</v>
      </c>
      <c r="P1904" s="7">
        <v>1</v>
      </c>
      <c r="S1904" s="7" t="s">
        <v>117</v>
      </c>
      <c r="T1904" s="7" t="s">
        <v>1406</v>
      </c>
      <c r="AC1904" s="7" t="s">
        <v>3798</v>
      </c>
      <c r="AE1904" s="7">
        <v>0</v>
      </c>
      <c r="AF1904" s="7">
        <v>0</v>
      </c>
      <c r="AG1904" s="7">
        <v>0</v>
      </c>
      <c r="AH1904" s="7">
        <v>0</v>
      </c>
      <c r="AI1904" s="7">
        <v>0</v>
      </c>
      <c r="AJ1904" s="7">
        <v>0</v>
      </c>
      <c r="AK1904" s="7">
        <v>0</v>
      </c>
      <c r="AL1904" s="7">
        <v>0</v>
      </c>
      <c r="AM1904" s="7">
        <v>1</v>
      </c>
      <c r="AN1904" s="7" t="s">
        <v>120</v>
      </c>
      <c r="AO1904" s="7">
        <v>1</v>
      </c>
      <c r="AP1904" s="7">
        <v>0</v>
      </c>
      <c r="AQ1904" s="7">
        <v>0</v>
      </c>
      <c r="AT1904" s="7" t="s">
        <v>206</v>
      </c>
      <c r="AU1904" s="7">
        <v>2555</v>
      </c>
      <c r="AV1904" s="7">
        <v>0</v>
      </c>
      <c r="AW1904" s="7">
        <v>0</v>
      </c>
      <c r="AX1904" s="7">
        <v>0</v>
      </c>
      <c r="AY1904" s="7">
        <v>0</v>
      </c>
    </row>
    <row r="1905" spans="1:51" ht="13.5" customHeight="1" x14ac:dyDescent="0.25">
      <c r="A1905" s="7" t="s">
        <v>3799</v>
      </c>
      <c r="B1905" s="8"/>
      <c r="C1905" s="8"/>
      <c r="D1905" s="7" t="s">
        <v>91</v>
      </c>
      <c r="E1905" s="7" t="s">
        <v>92</v>
      </c>
      <c r="F1905" s="8"/>
      <c r="G1905" s="8"/>
      <c r="H1905" s="8"/>
      <c r="I1905" s="8"/>
      <c r="J1905" s="8"/>
      <c r="K1905" s="8"/>
      <c r="L1905" s="8"/>
      <c r="M1905" s="8"/>
      <c r="N1905" s="7">
        <v>8</v>
      </c>
      <c r="O1905" s="7" t="s">
        <v>85</v>
      </c>
      <c r="P1905" s="7">
        <v>20</v>
      </c>
      <c r="S1905" s="7" t="s">
        <v>117</v>
      </c>
      <c r="T1905" s="7" t="s">
        <v>1406</v>
      </c>
      <c r="AC1905" s="7" t="s">
        <v>3800</v>
      </c>
      <c r="AE1905" s="7">
        <v>0</v>
      </c>
      <c r="AF1905" s="7">
        <v>0</v>
      </c>
      <c r="AG1905" s="7">
        <v>0</v>
      </c>
      <c r="AH1905" s="7">
        <v>0</v>
      </c>
      <c r="AI1905" s="7">
        <v>0</v>
      </c>
      <c r="AJ1905" s="7">
        <v>0</v>
      </c>
      <c r="AK1905" s="7">
        <v>0</v>
      </c>
      <c r="AL1905" s="7">
        <v>0</v>
      </c>
      <c r="AM1905" s="7">
        <v>1</v>
      </c>
      <c r="AN1905" s="7" t="s">
        <v>91</v>
      </c>
      <c r="AO1905" s="7">
        <v>20</v>
      </c>
      <c r="AP1905" s="7">
        <v>0</v>
      </c>
      <c r="AQ1905" s="7">
        <v>0</v>
      </c>
      <c r="AS1905" s="7" t="s">
        <v>3801</v>
      </c>
      <c r="AT1905" s="7" t="s">
        <v>206</v>
      </c>
      <c r="AU1905" s="7">
        <v>2556</v>
      </c>
      <c r="AV1905" s="7">
        <v>0</v>
      </c>
      <c r="AW1905" s="7">
        <v>0</v>
      </c>
      <c r="AX1905" s="7">
        <v>0</v>
      </c>
      <c r="AY1905" s="7">
        <v>0</v>
      </c>
    </row>
    <row r="1906" spans="1:51" ht="13.5" customHeight="1" x14ac:dyDescent="0.25">
      <c r="A1906" s="7" t="s">
        <v>145</v>
      </c>
      <c r="B1906" s="8"/>
      <c r="C1906" s="8"/>
      <c r="D1906" s="7" t="s">
        <v>120</v>
      </c>
      <c r="E1906" s="7" t="s">
        <v>92</v>
      </c>
      <c r="F1906" s="8"/>
      <c r="G1906" s="8"/>
      <c r="H1906" s="8"/>
      <c r="I1906" s="8"/>
      <c r="J1906" s="8"/>
      <c r="K1906" s="8"/>
      <c r="L1906" s="8"/>
      <c r="M1906" s="8"/>
      <c r="N1906" s="7">
        <v>12</v>
      </c>
      <c r="O1906" s="7" t="s">
        <v>146</v>
      </c>
      <c r="P1906" s="7">
        <v>3</v>
      </c>
      <c r="S1906" s="7" t="s">
        <v>117</v>
      </c>
      <c r="T1906" s="7" t="s">
        <v>1406</v>
      </c>
      <c r="AC1906" s="7" t="s">
        <v>147</v>
      </c>
      <c r="AE1906" s="7">
        <v>0</v>
      </c>
      <c r="AF1906" s="7">
        <v>0</v>
      </c>
      <c r="AG1906" s="7">
        <v>0</v>
      </c>
      <c r="AH1906" s="7">
        <v>0</v>
      </c>
      <c r="AI1906" s="7">
        <v>0</v>
      </c>
      <c r="AJ1906" s="7">
        <v>0</v>
      </c>
      <c r="AK1906" s="7">
        <v>0</v>
      </c>
      <c r="AL1906" s="7">
        <v>0</v>
      </c>
      <c r="AM1906" s="7">
        <v>1</v>
      </c>
      <c r="AN1906" s="7" t="s">
        <v>120</v>
      </c>
      <c r="AO1906" s="7">
        <v>3</v>
      </c>
      <c r="AP1906" s="7">
        <v>0</v>
      </c>
      <c r="AQ1906" s="7">
        <v>0</v>
      </c>
      <c r="AT1906" s="7" t="s">
        <v>206</v>
      </c>
      <c r="AU1906" s="7">
        <v>2557</v>
      </c>
      <c r="AV1906" s="7">
        <v>0</v>
      </c>
      <c r="AW1906" s="7">
        <v>0</v>
      </c>
      <c r="AX1906" s="7">
        <v>0</v>
      </c>
      <c r="AY1906" s="7">
        <v>0</v>
      </c>
    </row>
    <row r="1907" spans="1:51" ht="13.5" customHeight="1" x14ac:dyDescent="0.25">
      <c r="A1907" s="7" t="s">
        <v>148</v>
      </c>
      <c r="B1907" s="8"/>
      <c r="C1907" s="8"/>
      <c r="D1907" s="7" t="s">
        <v>91</v>
      </c>
      <c r="E1907" s="7" t="s">
        <v>129</v>
      </c>
      <c r="F1907" s="8"/>
      <c r="G1907" s="8"/>
      <c r="H1907" s="8"/>
      <c r="I1907" s="8"/>
      <c r="J1907" s="8"/>
      <c r="K1907" s="8"/>
      <c r="L1907" s="8"/>
      <c r="M1907" s="8"/>
      <c r="N1907" s="7">
        <v>6</v>
      </c>
      <c r="O1907" s="7" t="s">
        <v>85</v>
      </c>
      <c r="P1907" s="7" t="s">
        <v>107</v>
      </c>
      <c r="S1907" s="7" t="s">
        <v>117</v>
      </c>
      <c r="T1907" s="7" t="s">
        <v>1406</v>
      </c>
      <c r="AC1907" s="7" t="s">
        <v>149</v>
      </c>
      <c r="AE1907" s="7">
        <v>0</v>
      </c>
      <c r="AF1907" s="7">
        <v>0</v>
      </c>
      <c r="AG1907" s="7">
        <v>0</v>
      </c>
      <c r="AH1907" s="7">
        <v>0</v>
      </c>
      <c r="AI1907" s="7">
        <v>0</v>
      </c>
      <c r="AJ1907" s="7">
        <v>1</v>
      </c>
      <c r="AK1907" s="7">
        <v>0</v>
      </c>
      <c r="AL1907" s="7">
        <v>0</v>
      </c>
      <c r="AM1907" s="7">
        <v>0</v>
      </c>
      <c r="AN1907" s="7" t="s">
        <v>91</v>
      </c>
      <c r="AO1907" s="7">
        <v>0</v>
      </c>
      <c r="AP1907" s="7">
        <v>0</v>
      </c>
      <c r="AQ1907" s="7">
        <v>0</v>
      </c>
      <c r="AT1907" s="7" t="s">
        <v>206</v>
      </c>
      <c r="AU1907" s="7">
        <v>2558</v>
      </c>
      <c r="AV1907" s="7">
        <v>0</v>
      </c>
      <c r="AW1907" s="7">
        <v>0</v>
      </c>
      <c r="AX1907" s="7">
        <v>0</v>
      </c>
      <c r="AY1907" s="7">
        <v>0</v>
      </c>
    </row>
    <row r="1908" spans="1:51" ht="13.5" customHeight="1" x14ac:dyDescent="0.25">
      <c r="A1908" s="7" t="s">
        <v>150</v>
      </c>
      <c r="B1908" s="8"/>
      <c r="C1908" s="8"/>
      <c r="D1908" s="7" t="s">
        <v>91</v>
      </c>
      <c r="E1908" s="7" t="s">
        <v>116</v>
      </c>
      <c r="F1908" s="8"/>
      <c r="G1908" s="8"/>
      <c r="H1908" s="8"/>
      <c r="I1908" s="8"/>
      <c r="J1908" s="8"/>
      <c r="K1908" s="8"/>
      <c r="L1908" s="8"/>
      <c r="M1908" s="8"/>
      <c r="N1908" s="7">
        <v>8</v>
      </c>
      <c r="O1908" s="7" t="s">
        <v>85</v>
      </c>
      <c r="P1908" s="7">
        <v>8</v>
      </c>
      <c r="S1908" s="7" t="s">
        <v>117</v>
      </c>
      <c r="T1908" s="7" t="s">
        <v>1406</v>
      </c>
      <c r="AC1908" s="7" t="s">
        <v>151</v>
      </c>
      <c r="AE1908" s="7">
        <v>0</v>
      </c>
      <c r="AF1908" s="7">
        <v>0</v>
      </c>
      <c r="AG1908" s="7">
        <v>1</v>
      </c>
      <c r="AH1908" s="7">
        <v>0</v>
      </c>
      <c r="AI1908" s="7">
        <v>0</v>
      </c>
      <c r="AJ1908" s="7">
        <v>0</v>
      </c>
      <c r="AK1908" s="7">
        <v>0</v>
      </c>
      <c r="AL1908" s="7">
        <v>0</v>
      </c>
      <c r="AM1908" s="7">
        <v>0</v>
      </c>
      <c r="AN1908" s="7" t="s">
        <v>91</v>
      </c>
      <c r="AO1908" s="7">
        <v>8</v>
      </c>
      <c r="AP1908" s="7">
        <v>0</v>
      </c>
      <c r="AQ1908" s="7">
        <v>0</v>
      </c>
      <c r="AS1908" s="7" t="s">
        <v>151</v>
      </c>
      <c r="AT1908" s="7" t="s">
        <v>206</v>
      </c>
      <c r="AU1908" s="7">
        <v>2559</v>
      </c>
      <c r="AV1908" s="7">
        <v>0</v>
      </c>
      <c r="AW1908" s="7">
        <v>0</v>
      </c>
      <c r="AX1908" s="7">
        <v>0</v>
      </c>
      <c r="AY1908" s="7">
        <v>0</v>
      </c>
    </row>
    <row r="1909" spans="1:51" ht="13.5" customHeight="1" x14ac:dyDescent="0.25">
      <c r="A1909" s="7" t="s">
        <v>3802</v>
      </c>
      <c r="B1909" s="8"/>
      <c r="C1909" s="8"/>
      <c r="D1909" s="7" t="s">
        <v>91</v>
      </c>
      <c r="E1909" s="7" t="s">
        <v>92</v>
      </c>
      <c r="F1909" s="8"/>
      <c r="G1909" s="8"/>
      <c r="H1909" s="8"/>
      <c r="I1909" s="8"/>
      <c r="J1909" s="8"/>
      <c r="K1909" s="8"/>
      <c r="L1909" s="8"/>
      <c r="M1909" s="8"/>
      <c r="N1909" s="7">
        <v>8</v>
      </c>
      <c r="O1909" s="7" t="s">
        <v>146</v>
      </c>
      <c r="P1909" s="7">
        <v>1</v>
      </c>
      <c r="S1909" s="7" t="s">
        <v>117</v>
      </c>
      <c r="T1909" s="7" t="s">
        <v>1406</v>
      </c>
      <c r="AC1909" s="7" t="s">
        <v>3803</v>
      </c>
      <c r="AE1909" s="7">
        <v>0</v>
      </c>
      <c r="AF1909" s="7">
        <v>0</v>
      </c>
      <c r="AG1909" s="7">
        <v>0</v>
      </c>
      <c r="AH1909" s="7">
        <v>0</v>
      </c>
      <c r="AI1909" s="7">
        <v>0</v>
      </c>
      <c r="AJ1909" s="7">
        <v>0</v>
      </c>
      <c r="AK1909" s="7">
        <v>0</v>
      </c>
      <c r="AL1909" s="7">
        <v>0</v>
      </c>
      <c r="AM1909" s="7">
        <v>1</v>
      </c>
      <c r="AN1909" s="7" t="s">
        <v>91</v>
      </c>
      <c r="AO1909" s="7">
        <v>1</v>
      </c>
      <c r="AP1909" s="7">
        <v>0</v>
      </c>
      <c r="AQ1909" s="7">
        <v>0</v>
      </c>
      <c r="AT1909" s="7" t="s">
        <v>206</v>
      </c>
      <c r="AU1909" s="7">
        <v>2560</v>
      </c>
      <c r="AV1909" s="7">
        <v>0</v>
      </c>
      <c r="AW1909" s="7">
        <v>0</v>
      </c>
      <c r="AX1909" s="7">
        <v>0</v>
      </c>
      <c r="AY1909" s="7">
        <v>0</v>
      </c>
    </row>
    <row r="1910" spans="1:51" ht="13.5" customHeight="1" x14ac:dyDescent="0.25">
      <c r="A1910" s="7" t="s">
        <v>152</v>
      </c>
      <c r="B1910" s="8"/>
      <c r="C1910" s="8"/>
      <c r="D1910" s="7" t="s">
        <v>91</v>
      </c>
      <c r="E1910" s="7" t="s">
        <v>99</v>
      </c>
      <c r="F1910" s="8"/>
      <c r="G1910" s="8"/>
      <c r="H1910" s="8"/>
      <c r="I1910" s="8"/>
      <c r="J1910" s="8"/>
      <c r="K1910" s="8"/>
      <c r="L1910" s="8"/>
      <c r="M1910" s="8"/>
      <c r="N1910" s="7">
        <v>7</v>
      </c>
      <c r="O1910" s="7" t="s">
        <v>106</v>
      </c>
      <c r="P1910" s="7" t="s">
        <v>107</v>
      </c>
      <c r="S1910" s="7" t="s">
        <v>117</v>
      </c>
      <c r="T1910" s="7" t="s">
        <v>1406</v>
      </c>
      <c r="AC1910" s="7" t="s">
        <v>153</v>
      </c>
      <c r="AE1910" s="7">
        <v>0</v>
      </c>
      <c r="AF1910" s="7">
        <v>0</v>
      </c>
      <c r="AG1910" s="7">
        <v>0</v>
      </c>
      <c r="AH1910" s="7">
        <v>0</v>
      </c>
      <c r="AI1910" s="7">
        <v>1</v>
      </c>
      <c r="AJ1910" s="7">
        <v>0</v>
      </c>
      <c r="AK1910" s="7">
        <v>0</v>
      </c>
      <c r="AL1910" s="7">
        <v>0</v>
      </c>
      <c r="AM1910" s="7">
        <v>0</v>
      </c>
      <c r="AN1910" s="7" t="s">
        <v>91</v>
      </c>
      <c r="AO1910" s="7">
        <v>0</v>
      </c>
      <c r="AP1910" s="7">
        <v>0</v>
      </c>
      <c r="AQ1910" s="7">
        <v>0</v>
      </c>
      <c r="AT1910" s="7" t="s">
        <v>206</v>
      </c>
      <c r="AU1910" s="7">
        <v>2561</v>
      </c>
      <c r="AV1910" s="7">
        <v>0</v>
      </c>
      <c r="AW1910" s="7">
        <v>0</v>
      </c>
      <c r="AX1910" s="7">
        <v>0</v>
      </c>
      <c r="AY1910" s="7">
        <v>0</v>
      </c>
    </row>
    <row r="1911" spans="1:51" ht="13.5" customHeight="1" x14ac:dyDescent="0.25">
      <c r="A1911" s="7" t="s">
        <v>3804</v>
      </c>
      <c r="B1911" s="8"/>
      <c r="C1911" s="8"/>
      <c r="D1911" s="7" t="s">
        <v>91</v>
      </c>
      <c r="E1911" s="7" t="s">
        <v>99</v>
      </c>
      <c r="F1911" s="8"/>
      <c r="G1911" s="8"/>
      <c r="H1911" s="8"/>
      <c r="I1911" s="8"/>
      <c r="J1911" s="8"/>
      <c r="K1911" s="8"/>
      <c r="L1911" s="8"/>
      <c r="M1911" s="8"/>
      <c r="N1911" s="7">
        <v>6</v>
      </c>
      <c r="O1911" s="7" t="s">
        <v>85</v>
      </c>
      <c r="P1911" s="7">
        <v>2</v>
      </c>
      <c r="S1911" s="7" t="s">
        <v>117</v>
      </c>
      <c r="T1911" s="7" t="s">
        <v>1406</v>
      </c>
      <c r="AC1911" s="7" t="s">
        <v>3805</v>
      </c>
      <c r="AE1911" s="7">
        <v>0</v>
      </c>
      <c r="AF1911" s="7">
        <v>0</v>
      </c>
      <c r="AG1911" s="7">
        <v>0</v>
      </c>
      <c r="AH1911" s="7">
        <v>0</v>
      </c>
      <c r="AI1911" s="7">
        <v>1</v>
      </c>
      <c r="AJ1911" s="7">
        <v>0</v>
      </c>
      <c r="AK1911" s="7">
        <v>0</v>
      </c>
      <c r="AL1911" s="7">
        <v>0</v>
      </c>
      <c r="AM1911" s="7">
        <v>0</v>
      </c>
      <c r="AN1911" s="7" t="s">
        <v>91</v>
      </c>
      <c r="AO1911" s="7">
        <v>2</v>
      </c>
      <c r="AP1911" s="7">
        <v>0</v>
      </c>
      <c r="AQ1911" s="7">
        <v>0</v>
      </c>
      <c r="AS1911" s="7" t="s">
        <v>3806</v>
      </c>
      <c r="AT1911" s="7" t="s">
        <v>206</v>
      </c>
      <c r="AU1911" s="7">
        <v>2562</v>
      </c>
      <c r="AV1911" s="7">
        <v>0</v>
      </c>
      <c r="AW1911" s="7">
        <v>0</v>
      </c>
      <c r="AX1911" s="7">
        <v>0</v>
      </c>
      <c r="AY1911" s="7">
        <v>0</v>
      </c>
    </row>
    <row r="1912" spans="1:51" ht="13.5" customHeight="1" x14ac:dyDescent="0.25">
      <c r="A1912" s="7" t="s">
        <v>154</v>
      </c>
      <c r="B1912" s="8"/>
      <c r="C1912" s="8"/>
      <c r="D1912" s="7" t="s">
        <v>120</v>
      </c>
      <c r="E1912" s="7" t="s">
        <v>126</v>
      </c>
      <c r="F1912" s="8"/>
      <c r="G1912" s="8"/>
      <c r="H1912" s="8"/>
      <c r="I1912" s="8"/>
      <c r="J1912" s="8"/>
      <c r="K1912" s="8"/>
      <c r="L1912" s="8"/>
      <c r="M1912" s="8"/>
      <c r="N1912" s="7">
        <v>18</v>
      </c>
      <c r="O1912" s="7" t="s">
        <v>106</v>
      </c>
      <c r="P1912" s="7" t="s">
        <v>107</v>
      </c>
      <c r="S1912" s="7" t="s">
        <v>117</v>
      </c>
      <c r="T1912" s="7" t="s">
        <v>1406</v>
      </c>
      <c r="AC1912" s="7" t="s">
        <v>155</v>
      </c>
      <c r="AE1912" s="7">
        <v>0</v>
      </c>
      <c r="AF1912" s="7">
        <v>0</v>
      </c>
      <c r="AG1912" s="7">
        <v>0</v>
      </c>
      <c r="AH1912" s="7">
        <v>1</v>
      </c>
      <c r="AI1912" s="7">
        <v>0</v>
      </c>
      <c r="AJ1912" s="7">
        <v>0</v>
      </c>
      <c r="AK1912" s="7">
        <v>0</v>
      </c>
      <c r="AL1912" s="7">
        <v>0</v>
      </c>
      <c r="AM1912" s="7">
        <v>0</v>
      </c>
      <c r="AN1912" s="7" t="s">
        <v>120</v>
      </c>
      <c r="AO1912" s="7">
        <v>0</v>
      </c>
      <c r="AP1912" s="7">
        <v>0</v>
      </c>
      <c r="AQ1912" s="7">
        <v>0</v>
      </c>
      <c r="AT1912" s="7" t="s">
        <v>206</v>
      </c>
      <c r="AU1912" s="7">
        <v>2563</v>
      </c>
      <c r="AV1912" s="7">
        <v>0</v>
      </c>
      <c r="AW1912" s="7">
        <v>0</v>
      </c>
      <c r="AX1912" s="7">
        <v>0</v>
      </c>
      <c r="AY1912" s="7">
        <v>0</v>
      </c>
    </row>
    <row r="1913" spans="1:51" ht="13.5" customHeight="1" x14ac:dyDescent="0.25">
      <c r="A1913" s="7" t="s">
        <v>156</v>
      </c>
      <c r="B1913" s="8"/>
      <c r="C1913" s="8"/>
      <c r="D1913" s="7" t="s">
        <v>91</v>
      </c>
      <c r="E1913" s="7" t="s">
        <v>157</v>
      </c>
      <c r="F1913" s="8"/>
      <c r="G1913" s="8"/>
      <c r="H1913" s="8"/>
      <c r="I1913" s="8"/>
      <c r="J1913" s="8"/>
      <c r="K1913" s="8"/>
      <c r="L1913" s="8"/>
      <c r="M1913" s="8"/>
      <c r="N1913" s="7">
        <v>8</v>
      </c>
      <c r="O1913" s="7" t="s">
        <v>85</v>
      </c>
      <c r="P1913" s="7">
        <v>1</v>
      </c>
      <c r="S1913" s="7" t="s">
        <v>117</v>
      </c>
      <c r="T1913" s="7" t="s">
        <v>1406</v>
      </c>
      <c r="AC1913" s="7" t="s">
        <v>158</v>
      </c>
      <c r="AE1913" s="7">
        <v>0</v>
      </c>
      <c r="AF1913" s="7">
        <v>0</v>
      </c>
      <c r="AG1913" s="7">
        <v>0</v>
      </c>
      <c r="AH1913" s="7">
        <v>0</v>
      </c>
      <c r="AI1913" s="7">
        <v>0</v>
      </c>
      <c r="AJ1913" s="7">
        <v>0</v>
      </c>
      <c r="AK1913" s="7">
        <v>1</v>
      </c>
      <c r="AL1913" s="7">
        <v>0</v>
      </c>
      <c r="AM1913" s="7">
        <v>0</v>
      </c>
      <c r="AN1913" s="7" t="s">
        <v>91</v>
      </c>
      <c r="AO1913" s="7">
        <v>1</v>
      </c>
      <c r="AP1913" s="7">
        <v>0</v>
      </c>
      <c r="AQ1913" s="7">
        <v>0</v>
      </c>
      <c r="AT1913" s="7" t="s">
        <v>206</v>
      </c>
      <c r="AU1913" s="7">
        <v>2564</v>
      </c>
      <c r="AV1913" s="7">
        <v>0</v>
      </c>
      <c r="AW1913" s="7">
        <v>0</v>
      </c>
      <c r="AX1913" s="7">
        <v>0</v>
      </c>
      <c r="AY1913" s="7">
        <v>0</v>
      </c>
    </row>
    <row r="1914" spans="1:51" ht="13.5" customHeight="1" x14ac:dyDescent="0.25">
      <c r="A1914" s="7" t="s">
        <v>3807</v>
      </c>
      <c r="B1914" s="8"/>
      <c r="C1914" s="8"/>
      <c r="D1914" s="7" t="s">
        <v>83</v>
      </c>
      <c r="E1914" s="7" t="s">
        <v>99</v>
      </c>
      <c r="F1914" s="8"/>
      <c r="G1914" s="8"/>
      <c r="H1914" s="8"/>
      <c r="I1914" s="8"/>
      <c r="J1914" s="8"/>
      <c r="K1914" s="8"/>
      <c r="L1914" s="8"/>
      <c r="M1914" s="8"/>
      <c r="N1914" s="7">
        <v>5</v>
      </c>
      <c r="O1914" s="7" t="s">
        <v>85</v>
      </c>
      <c r="P1914" s="7">
        <v>1</v>
      </c>
      <c r="S1914" s="7" t="s">
        <v>117</v>
      </c>
      <c r="T1914" s="7" t="s">
        <v>1406</v>
      </c>
      <c r="AC1914" s="7" t="s">
        <v>3808</v>
      </c>
      <c r="AE1914" s="7">
        <v>0</v>
      </c>
      <c r="AF1914" s="7">
        <v>0</v>
      </c>
      <c r="AG1914" s="7">
        <v>0</v>
      </c>
      <c r="AH1914" s="7">
        <v>0</v>
      </c>
      <c r="AI1914" s="7">
        <v>1</v>
      </c>
      <c r="AJ1914" s="7">
        <v>0</v>
      </c>
      <c r="AK1914" s="7">
        <v>0</v>
      </c>
      <c r="AL1914" s="7">
        <v>0</v>
      </c>
      <c r="AM1914" s="7">
        <v>0</v>
      </c>
      <c r="AN1914" s="7" t="s">
        <v>83</v>
      </c>
      <c r="AO1914" s="7">
        <v>1</v>
      </c>
      <c r="AP1914" s="7">
        <v>0</v>
      </c>
      <c r="AQ1914" s="7">
        <v>0</v>
      </c>
      <c r="AT1914" s="7" t="s">
        <v>206</v>
      </c>
      <c r="AU1914" s="7">
        <v>2565</v>
      </c>
      <c r="AV1914" s="7">
        <v>0</v>
      </c>
      <c r="AW1914" s="7">
        <v>0</v>
      </c>
      <c r="AX1914" s="7">
        <v>0</v>
      </c>
      <c r="AY1914" s="7">
        <v>0</v>
      </c>
    </row>
    <row r="1915" spans="1:51" ht="13.5" customHeight="1" x14ac:dyDescent="0.25">
      <c r="A1915" s="7" t="s">
        <v>3809</v>
      </c>
      <c r="B1915" s="8"/>
      <c r="C1915" s="8"/>
      <c r="D1915" s="7" t="s">
        <v>120</v>
      </c>
      <c r="E1915" s="7" t="s">
        <v>92</v>
      </c>
      <c r="F1915" s="8"/>
      <c r="G1915" s="8"/>
      <c r="H1915" s="8"/>
      <c r="I1915" s="8"/>
      <c r="J1915" s="8"/>
      <c r="K1915" s="8"/>
      <c r="L1915" s="8"/>
      <c r="M1915" s="8"/>
      <c r="N1915" s="7">
        <v>12</v>
      </c>
      <c r="O1915" s="7" t="s">
        <v>85</v>
      </c>
      <c r="P1915" s="7">
        <v>4</v>
      </c>
      <c r="S1915" s="7" t="s">
        <v>117</v>
      </c>
      <c r="T1915" s="7" t="s">
        <v>1406</v>
      </c>
      <c r="AC1915" s="7" t="s">
        <v>3810</v>
      </c>
      <c r="AE1915" s="7">
        <v>0</v>
      </c>
      <c r="AF1915" s="7">
        <v>0</v>
      </c>
      <c r="AG1915" s="7">
        <v>0</v>
      </c>
      <c r="AH1915" s="7">
        <v>0</v>
      </c>
      <c r="AI1915" s="7">
        <v>0</v>
      </c>
      <c r="AJ1915" s="7">
        <v>0</v>
      </c>
      <c r="AK1915" s="7">
        <v>0</v>
      </c>
      <c r="AL1915" s="7">
        <v>0</v>
      </c>
      <c r="AM1915" s="7">
        <v>1</v>
      </c>
      <c r="AN1915" s="7" t="s">
        <v>120</v>
      </c>
      <c r="AO1915" s="7">
        <v>4</v>
      </c>
      <c r="AP1915" s="7">
        <v>0</v>
      </c>
      <c r="AQ1915" s="7">
        <v>0</v>
      </c>
      <c r="AS1915" s="7" t="s">
        <v>3811</v>
      </c>
      <c r="AT1915" s="7" t="s">
        <v>206</v>
      </c>
      <c r="AU1915" s="7">
        <v>2566</v>
      </c>
      <c r="AV1915" s="7">
        <v>0</v>
      </c>
      <c r="AW1915" s="7">
        <v>0</v>
      </c>
      <c r="AX1915" s="7">
        <v>0</v>
      </c>
      <c r="AY1915" s="7">
        <v>0</v>
      </c>
    </row>
    <row r="1916" spans="1:51" ht="13.5" customHeight="1" x14ac:dyDescent="0.25">
      <c r="A1916" s="7" t="s">
        <v>3812</v>
      </c>
      <c r="B1916" s="8"/>
      <c r="C1916" s="8"/>
      <c r="D1916" s="7" t="s">
        <v>91</v>
      </c>
      <c r="E1916" s="7" t="s">
        <v>92</v>
      </c>
      <c r="F1916" s="8"/>
      <c r="G1916" s="8"/>
      <c r="H1916" s="8"/>
      <c r="I1916" s="8"/>
      <c r="J1916" s="8"/>
      <c r="K1916" s="8"/>
      <c r="L1916" s="8"/>
      <c r="M1916" s="8"/>
      <c r="N1916" s="7">
        <v>7</v>
      </c>
      <c r="O1916" s="7" t="s">
        <v>162</v>
      </c>
      <c r="P1916" s="7">
        <v>3</v>
      </c>
      <c r="S1916" s="7" t="s">
        <v>117</v>
      </c>
      <c r="T1916" s="7" t="s">
        <v>1406</v>
      </c>
      <c r="AC1916" s="7" t="s">
        <v>3813</v>
      </c>
      <c r="AE1916" s="7">
        <v>0</v>
      </c>
      <c r="AF1916" s="7">
        <v>0</v>
      </c>
      <c r="AG1916" s="7">
        <v>0</v>
      </c>
      <c r="AH1916" s="7">
        <v>0</v>
      </c>
      <c r="AI1916" s="7">
        <v>0</v>
      </c>
      <c r="AJ1916" s="7">
        <v>0</v>
      </c>
      <c r="AK1916" s="7">
        <v>0</v>
      </c>
      <c r="AL1916" s="7">
        <v>0</v>
      </c>
      <c r="AM1916" s="7">
        <v>1</v>
      </c>
      <c r="AN1916" s="7" t="s">
        <v>91</v>
      </c>
      <c r="AO1916" s="7">
        <v>3</v>
      </c>
      <c r="AP1916" s="7">
        <v>0</v>
      </c>
      <c r="AQ1916" s="7">
        <v>0</v>
      </c>
      <c r="AT1916" s="7" t="s">
        <v>206</v>
      </c>
      <c r="AU1916" s="7">
        <v>2567</v>
      </c>
      <c r="AV1916" s="7">
        <v>0</v>
      </c>
      <c r="AW1916" s="7">
        <v>0</v>
      </c>
      <c r="AX1916" s="7">
        <v>0</v>
      </c>
      <c r="AY1916" s="7">
        <v>0</v>
      </c>
    </row>
    <row r="1917" spans="1:51" ht="13.5" customHeight="1" x14ac:dyDescent="0.25">
      <c r="A1917" s="7" t="s">
        <v>159</v>
      </c>
      <c r="B1917" s="8"/>
      <c r="C1917" s="8"/>
      <c r="D1917" s="7" t="s">
        <v>91</v>
      </c>
      <c r="E1917" s="7" t="s">
        <v>116</v>
      </c>
      <c r="F1917" s="8"/>
      <c r="G1917" s="8"/>
      <c r="H1917" s="8"/>
      <c r="I1917" s="8"/>
      <c r="J1917" s="8"/>
      <c r="K1917" s="8"/>
      <c r="L1917" s="8"/>
      <c r="M1917" s="8"/>
      <c r="N1917" s="7">
        <v>10</v>
      </c>
      <c r="O1917" s="7" t="s">
        <v>106</v>
      </c>
      <c r="P1917" s="7" t="s">
        <v>107</v>
      </c>
      <c r="S1917" s="7" t="s">
        <v>117</v>
      </c>
      <c r="T1917" s="7" t="s">
        <v>1406</v>
      </c>
      <c r="AC1917" s="7" t="s">
        <v>160</v>
      </c>
      <c r="AE1917" s="7">
        <v>0</v>
      </c>
      <c r="AF1917" s="7">
        <v>0</v>
      </c>
      <c r="AG1917" s="7">
        <v>1</v>
      </c>
      <c r="AH1917" s="7">
        <v>0</v>
      </c>
      <c r="AI1917" s="7">
        <v>0</v>
      </c>
      <c r="AJ1917" s="7">
        <v>0</v>
      </c>
      <c r="AK1917" s="7">
        <v>0</v>
      </c>
      <c r="AL1917" s="7">
        <v>0</v>
      </c>
      <c r="AM1917" s="7">
        <v>0</v>
      </c>
      <c r="AN1917" s="7" t="s">
        <v>91</v>
      </c>
      <c r="AO1917" s="7">
        <v>0</v>
      </c>
      <c r="AP1917" s="7">
        <v>0</v>
      </c>
      <c r="AQ1917" s="7">
        <v>0</v>
      </c>
      <c r="AT1917" s="7" t="s">
        <v>206</v>
      </c>
      <c r="AU1917" s="7">
        <v>2568</v>
      </c>
      <c r="AV1917" s="7">
        <v>0</v>
      </c>
      <c r="AW1917" s="7">
        <v>0</v>
      </c>
      <c r="AX1917" s="7">
        <v>0</v>
      </c>
      <c r="AY1917" s="7">
        <v>0</v>
      </c>
    </row>
    <row r="1918" spans="1:51" ht="13.5" customHeight="1" x14ac:dyDescent="0.25">
      <c r="A1918" s="7" t="s">
        <v>3814</v>
      </c>
      <c r="B1918" s="8"/>
      <c r="C1918" s="8"/>
      <c r="D1918" s="7" t="s">
        <v>91</v>
      </c>
      <c r="E1918" s="7" t="s">
        <v>92</v>
      </c>
      <c r="F1918" s="8"/>
      <c r="G1918" s="8"/>
      <c r="H1918" s="8"/>
      <c r="I1918" s="8"/>
      <c r="J1918" s="8"/>
      <c r="K1918" s="8"/>
      <c r="L1918" s="8"/>
      <c r="M1918" s="8"/>
      <c r="N1918" s="7">
        <v>11</v>
      </c>
      <c r="O1918" s="7" t="s">
        <v>162</v>
      </c>
      <c r="P1918" s="7">
        <v>1</v>
      </c>
      <c r="S1918" s="7" t="s">
        <v>117</v>
      </c>
      <c r="T1918" s="7" t="s">
        <v>1406</v>
      </c>
      <c r="AC1918" s="7" t="s">
        <v>650</v>
      </c>
      <c r="AE1918" s="7">
        <v>0</v>
      </c>
      <c r="AF1918" s="7">
        <v>0</v>
      </c>
      <c r="AG1918" s="7">
        <v>0</v>
      </c>
      <c r="AH1918" s="7">
        <v>0</v>
      </c>
      <c r="AI1918" s="7">
        <v>0</v>
      </c>
      <c r="AJ1918" s="7">
        <v>0</v>
      </c>
      <c r="AK1918" s="7">
        <v>0</v>
      </c>
      <c r="AL1918" s="7">
        <v>0</v>
      </c>
      <c r="AM1918" s="7">
        <v>1</v>
      </c>
      <c r="AN1918" s="7" t="s">
        <v>91</v>
      </c>
      <c r="AO1918" s="7">
        <v>1</v>
      </c>
      <c r="AP1918" s="7">
        <v>0</v>
      </c>
      <c r="AQ1918" s="7">
        <v>0</v>
      </c>
      <c r="AT1918" s="7" t="s">
        <v>206</v>
      </c>
      <c r="AU1918" s="7">
        <v>2569</v>
      </c>
      <c r="AV1918" s="7">
        <v>0</v>
      </c>
      <c r="AW1918" s="7">
        <v>0</v>
      </c>
      <c r="AX1918" s="7">
        <v>0</v>
      </c>
      <c r="AY1918" s="7">
        <v>0</v>
      </c>
    </row>
    <row r="1919" spans="1:51" ht="13.5" customHeight="1" x14ac:dyDescent="0.25">
      <c r="A1919" s="7" t="s">
        <v>660</v>
      </c>
      <c r="B1919" s="8"/>
      <c r="C1919" s="8"/>
      <c r="D1919" s="7" t="s">
        <v>120</v>
      </c>
      <c r="E1919" s="7" t="s">
        <v>126</v>
      </c>
      <c r="F1919" s="8"/>
      <c r="G1919" s="8"/>
      <c r="H1919" s="8"/>
      <c r="I1919" s="8"/>
      <c r="J1919" s="8"/>
      <c r="K1919" s="8"/>
      <c r="L1919" s="8"/>
      <c r="M1919" s="8"/>
      <c r="N1919" s="7">
        <v>17</v>
      </c>
      <c r="O1919" s="7" t="s">
        <v>196</v>
      </c>
      <c r="P1919" s="7">
        <v>15</v>
      </c>
      <c r="S1919" s="7" t="s">
        <v>117</v>
      </c>
      <c r="T1919" s="7" t="s">
        <v>1406</v>
      </c>
      <c r="AC1919" s="7" t="s">
        <v>661</v>
      </c>
      <c r="AE1919" s="7">
        <v>0</v>
      </c>
      <c r="AF1919" s="7">
        <v>0</v>
      </c>
      <c r="AG1919" s="7">
        <v>0</v>
      </c>
      <c r="AH1919" s="7">
        <v>1</v>
      </c>
      <c r="AI1919" s="7">
        <v>0</v>
      </c>
      <c r="AJ1919" s="7">
        <v>0</v>
      </c>
      <c r="AK1919" s="7">
        <v>0</v>
      </c>
      <c r="AL1919" s="7">
        <v>0</v>
      </c>
      <c r="AM1919" s="7">
        <v>0</v>
      </c>
      <c r="AN1919" s="7" t="s">
        <v>120</v>
      </c>
      <c r="AO1919" s="7">
        <v>15</v>
      </c>
      <c r="AP1919" s="7">
        <v>0</v>
      </c>
      <c r="AQ1919" s="7">
        <v>0</v>
      </c>
      <c r="AT1919" s="7" t="s">
        <v>206</v>
      </c>
      <c r="AU1919" s="7">
        <v>2570</v>
      </c>
      <c r="AV1919" s="7">
        <v>0</v>
      </c>
      <c r="AW1919" s="7">
        <v>0</v>
      </c>
      <c r="AX1919" s="7">
        <v>0</v>
      </c>
      <c r="AY1919" s="7">
        <v>0</v>
      </c>
    </row>
    <row r="1920" spans="1:51" ht="13.5" customHeight="1" x14ac:dyDescent="0.25">
      <c r="A1920" s="7" t="s">
        <v>161</v>
      </c>
      <c r="B1920" s="8"/>
      <c r="C1920" s="8"/>
      <c r="D1920" s="7" t="s">
        <v>91</v>
      </c>
      <c r="E1920" s="7" t="s">
        <v>92</v>
      </c>
      <c r="F1920" s="8"/>
      <c r="G1920" s="8"/>
      <c r="H1920" s="8"/>
      <c r="I1920" s="8"/>
      <c r="J1920" s="8"/>
      <c r="K1920" s="8"/>
      <c r="L1920" s="8"/>
      <c r="M1920" s="8"/>
      <c r="N1920" s="7">
        <v>15</v>
      </c>
      <c r="O1920" s="7" t="s">
        <v>162</v>
      </c>
      <c r="P1920" s="7">
        <v>1</v>
      </c>
      <c r="S1920" s="7" t="s">
        <v>117</v>
      </c>
      <c r="T1920" s="7" t="s">
        <v>1406</v>
      </c>
      <c r="AC1920" s="7" t="s">
        <v>163</v>
      </c>
      <c r="AE1920" s="7">
        <v>0</v>
      </c>
      <c r="AF1920" s="7">
        <v>0</v>
      </c>
      <c r="AG1920" s="7">
        <v>0</v>
      </c>
      <c r="AH1920" s="7">
        <v>0</v>
      </c>
      <c r="AI1920" s="7">
        <v>0</v>
      </c>
      <c r="AJ1920" s="7">
        <v>0</v>
      </c>
      <c r="AK1920" s="7">
        <v>0</v>
      </c>
      <c r="AL1920" s="7">
        <v>0</v>
      </c>
      <c r="AM1920" s="7">
        <v>1</v>
      </c>
      <c r="AN1920" s="7" t="s">
        <v>91</v>
      </c>
      <c r="AO1920" s="7">
        <v>1</v>
      </c>
      <c r="AP1920" s="7">
        <v>0</v>
      </c>
      <c r="AQ1920" s="7">
        <v>0</v>
      </c>
      <c r="AT1920" s="7" t="s">
        <v>206</v>
      </c>
      <c r="AU1920" s="7">
        <v>2571</v>
      </c>
      <c r="AV1920" s="7">
        <v>0</v>
      </c>
      <c r="AW1920" s="7">
        <v>0</v>
      </c>
      <c r="AX1920" s="7">
        <v>0</v>
      </c>
      <c r="AY1920" s="7">
        <v>0</v>
      </c>
    </row>
    <row r="1921" spans="1:51" ht="13.5" customHeight="1" x14ac:dyDescent="0.25">
      <c r="A1921" s="7" t="s">
        <v>164</v>
      </c>
      <c r="B1921" s="8"/>
      <c r="C1921" s="8"/>
      <c r="D1921" s="7" t="s">
        <v>120</v>
      </c>
      <c r="E1921" s="7" t="s">
        <v>126</v>
      </c>
      <c r="F1921" s="8"/>
      <c r="G1921" s="8"/>
      <c r="H1921" s="8"/>
      <c r="I1921" s="8"/>
      <c r="J1921" s="8"/>
      <c r="K1921" s="8"/>
      <c r="L1921" s="8"/>
      <c r="M1921" s="8"/>
      <c r="N1921" s="7">
        <v>12</v>
      </c>
      <c r="O1921" s="7" t="s">
        <v>85</v>
      </c>
      <c r="P1921" s="7" t="s">
        <v>107</v>
      </c>
      <c r="S1921" s="7" t="s">
        <v>117</v>
      </c>
      <c r="T1921" s="7" t="s">
        <v>1406</v>
      </c>
      <c r="AC1921" s="7" t="s">
        <v>165</v>
      </c>
      <c r="AE1921" s="7">
        <v>0</v>
      </c>
      <c r="AF1921" s="7">
        <v>0</v>
      </c>
      <c r="AG1921" s="7">
        <v>0</v>
      </c>
      <c r="AH1921" s="7">
        <v>1</v>
      </c>
      <c r="AI1921" s="7">
        <v>0</v>
      </c>
      <c r="AJ1921" s="7">
        <v>0</v>
      </c>
      <c r="AK1921" s="7">
        <v>0</v>
      </c>
      <c r="AL1921" s="7">
        <v>0</v>
      </c>
      <c r="AM1921" s="7">
        <v>0</v>
      </c>
      <c r="AN1921" s="7" t="s">
        <v>120</v>
      </c>
      <c r="AO1921" s="7">
        <v>0</v>
      </c>
      <c r="AP1921" s="7">
        <v>0</v>
      </c>
      <c r="AQ1921" s="7">
        <v>0</v>
      </c>
      <c r="AT1921" s="7" t="s">
        <v>206</v>
      </c>
      <c r="AU1921" s="7">
        <v>2572</v>
      </c>
      <c r="AV1921" s="7">
        <v>0</v>
      </c>
      <c r="AW1921" s="7">
        <v>0</v>
      </c>
      <c r="AX1921" s="7">
        <v>0</v>
      </c>
      <c r="AY1921" s="7">
        <v>0</v>
      </c>
    </row>
    <row r="1922" spans="1:51" ht="13.5" customHeight="1" x14ac:dyDescent="0.25">
      <c r="A1922" s="7" t="s">
        <v>169</v>
      </c>
      <c r="B1922" s="8"/>
      <c r="C1922" s="8"/>
      <c r="D1922" s="7" t="s">
        <v>120</v>
      </c>
      <c r="E1922" s="7" t="s">
        <v>92</v>
      </c>
      <c r="F1922" s="8"/>
      <c r="G1922" s="8"/>
      <c r="H1922" s="8"/>
      <c r="I1922" s="8"/>
      <c r="J1922" s="8"/>
      <c r="K1922" s="8"/>
      <c r="L1922" s="8"/>
      <c r="M1922" s="8"/>
      <c r="N1922" s="7">
        <v>15</v>
      </c>
      <c r="O1922" s="7" t="s">
        <v>170</v>
      </c>
      <c r="P1922" s="7" t="s">
        <v>107</v>
      </c>
      <c r="S1922" s="7" t="s">
        <v>117</v>
      </c>
      <c r="T1922" s="7" t="s">
        <v>1406</v>
      </c>
      <c r="AC1922" s="7" t="s">
        <v>171</v>
      </c>
      <c r="AE1922" s="7">
        <v>0</v>
      </c>
      <c r="AF1922" s="7">
        <v>0</v>
      </c>
      <c r="AG1922" s="7">
        <v>0</v>
      </c>
      <c r="AH1922" s="7">
        <v>0</v>
      </c>
      <c r="AI1922" s="7">
        <v>0</v>
      </c>
      <c r="AJ1922" s="7">
        <v>0</v>
      </c>
      <c r="AK1922" s="7">
        <v>0</v>
      </c>
      <c r="AL1922" s="7">
        <v>0</v>
      </c>
      <c r="AM1922" s="7">
        <v>1</v>
      </c>
      <c r="AN1922" s="7" t="s">
        <v>120</v>
      </c>
      <c r="AO1922" s="7">
        <v>0</v>
      </c>
      <c r="AP1922" s="7">
        <v>0</v>
      </c>
      <c r="AQ1922" s="7">
        <v>0</v>
      </c>
      <c r="AT1922" s="7" t="s">
        <v>206</v>
      </c>
      <c r="AU1922" s="7">
        <v>2573</v>
      </c>
      <c r="AV1922" s="7">
        <v>0</v>
      </c>
      <c r="AW1922" s="7">
        <v>0</v>
      </c>
      <c r="AX1922" s="7">
        <v>0</v>
      </c>
      <c r="AY1922" s="7">
        <v>0</v>
      </c>
    </row>
    <row r="1923" spans="1:51" ht="13.5" customHeight="1" x14ac:dyDescent="0.25">
      <c r="A1923" s="7" t="s">
        <v>3815</v>
      </c>
      <c r="B1923" s="8"/>
      <c r="C1923" s="8"/>
      <c r="D1923" s="7" t="s">
        <v>91</v>
      </c>
      <c r="E1923" s="7" t="s">
        <v>84</v>
      </c>
      <c r="F1923" s="8"/>
      <c r="G1923" s="8"/>
      <c r="H1923" s="8"/>
      <c r="I1923" s="8"/>
      <c r="J1923" s="8"/>
      <c r="K1923" s="8"/>
      <c r="L1923" s="8"/>
      <c r="M1923" s="8"/>
      <c r="N1923" s="7">
        <v>10</v>
      </c>
      <c r="O1923" s="7" t="s">
        <v>170</v>
      </c>
      <c r="P1923" s="7" t="s">
        <v>107</v>
      </c>
      <c r="S1923" s="7" t="s">
        <v>117</v>
      </c>
      <c r="T1923" s="7" t="s">
        <v>1406</v>
      </c>
      <c r="AC1923" s="7" t="s">
        <v>3816</v>
      </c>
      <c r="AE1923" s="7">
        <v>0</v>
      </c>
      <c r="AF1923" s="7">
        <v>0</v>
      </c>
      <c r="AG1923" s="7">
        <v>0</v>
      </c>
      <c r="AH1923" s="7">
        <v>0</v>
      </c>
      <c r="AI1923" s="7">
        <v>0</v>
      </c>
      <c r="AJ1923" s="7">
        <v>0</v>
      </c>
      <c r="AK1923" s="7">
        <v>0</v>
      </c>
      <c r="AL1923" s="7">
        <v>1</v>
      </c>
      <c r="AM1923" s="7">
        <v>0</v>
      </c>
      <c r="AN1923" s="7" t="s">
        <v>91</v>
      </c>
      <c r="AO1923" s="7">
        <v>0</v>
      </c>
      <c r="AP1923" s="7">
        <v>0</v>
      </c>
      <c r="AQ1923" s="7">
        <v>0</v>
      </c>
      <c r="AT1923" s="7" t="s">
        <v>206</v>
      </c>
      <c r="AU1923" s="7">
        <v>2574</v>
      </c>
      <c r="AV1923" s="7">
        <v>0</v>
      </c>
      <c r="AW1923" s="7">
        <v>0</v>
      </c>
      <c r="AX1923" s="7">
        <v>0</v>
      </c>
      <c r="AY1923" s="7">
        <v>0</v>
      </c>
    </row>
    <row r="1924" spans="1:51" ht="13.5" customHeight="1" x14ac:dyDescent="0.25">
      <c r="A1924" s="7" t="s">
        <v>3817</v>
      </c>
      <c r="B1924" s="8"/>
      <c r="C1924" s="8"/>
      <c r="D1924" s="7" t="s">
        <v>120</v>
      </c>
      <c r="E1924" s="7" t="s">
        <v>116</v>
      </c>
      <c r="F1924" s="8"/>
      <c r="G1924" s="8"/>
      <c r="H1924" s="8"/>
      <c r="I1924" s="8"/>
      <c r="J1924" s="8"/>
      <c r="K1924" s="8"/>
      <c r="L1924" s="8"/>
      <c r="M1924" s="8"/>
      <c r="N1924" s="7">
        <v>13</v>
      </c>
      <c r="O1924" s="7" t="s">
        <v>170</v>
      </c>
      <c r="P1924" s="7" t="s">
        <v>107</v>
      </c>
      <c r="S1924" s="7" t="s">
        <v>117</v>
      </c>
      <c r="T1924" s="7" t="s">
        <v>1406</v>
      </c>
      <c r="AC1924" s="7" t="s">
        <v>3818</v>
      </c>
      <c r="AE1924" s="7">
        <v>0</v>
      </c>
      <c r="AF1924" s="7">
        <v>0</v>
      </c>
      <c r="AG1924" s="7">
        <v>1</v>
      </c>
      <c r="AH1924" s="7">
        <v>0</v>
      </c>
      <c r="AI1924" s="7">
        <v>0</v>
      </c>
      <c r="AJ1924" s="7">
        <v>0</v>
      </c>
      <c r="AK1924" s="7">
        <v>0</v>
      </c>
      <c r="AL1924" s="7">
        <v>0</v>
      </c>
      <c r="AM1924" s="7">
        <v>0</v>
      </c>
      <c r="AN1924" s="7" t="s">
        <v>120</v>
      </c>
      <c r="AO1924" s="7">
        <v>0</v>
      </c>
      <c r="AP1924" s="7">
        <v>0</v>
      </c>
      <c r="AQ1924" s="7">
        <v>0</v>
      </c>
      <c r="AT1924" s="7" t="s">
        <v>206</v>
      </c>
      <c r="AU1924" s="7">
        <v>2575</v>
      </c>
      <c r="AV1924" s="7">
        <v>0</v>
      </c>
      <c r="AW1924" s="7">
        <v>0</v>
      </c>
      <c r="AX1924" s="7">
        <v>0</v>
      </c>
      <c r="AY1924" s="7">
        <v>0</v>
      </c>
    </row>
    <row r="1925" spans="1:51" ht="13.5" customHeight="1" x14ac:dyDescent="0.25">
      <c r="A1925" s="7" t="s">
        <v>665</v>
      </c>
      <c r="B1925" s="8"/>
      <c r="C1925" s="8"/>
      <c r="D1925" s="7" t="s">
        <v>91</v>
      </c>
      <c r="E1925" s="7" t="s">
        <v>129</v>
      </c>
      <c r="F1925" s="8"/>
      <c r="G1925" s="8"/>
      <c r="H1925" s="8"/>
      <c r="I1925" s="8"/>
      <c r="J1925" s="8"/>
      <c r="K1925" s="8"/>
      <c r="L1925" s="8"/>
      <c r="M1925" s="8"/>
      <c r="N1925" s="7">
        <v>9</v>
      </c>
      <c r="O1925" s="7" t="s">
        <v>170</v>
      </c>
      <c r="P1925" s="7" t="s">
        <v>107</v>
      </c>
      <c r="S1925" s="7" t="s">
        <v>117</v>
      </c>
      <c r="T1925" s="7" t="s">
        <v>1406</v>
      </c>
      <c r="AC1925" s="7" t="s">
        <v>666</v>
      </c>
      <c r="AE1925" s="7">
        <v>0</v>
      </c>
      <c r="AF1925" s="7">
        <v>0</v>
      </c>
      <c r="AG1925" s="7">
        <v>0</v>
      </c>
      <c r="AH1925" s="7">
        <v>0</v>
      </c>
      <c r="AI1925" s="7">
        <v>0</v>
      </c>
      <c r="AJ1925" s="7">
        <v>1</v>
      </c>
      <c r="AK1925" s="7">
        <v>0</v>
      </c>
      <c r="AL1925" s="7">
        <v>0</v>
      </c>
      <c r="AM1925" s="7">
        <v>0</v>
      </c>
      <c r="AN1925" s="7" t="s">
        <v>91</v>
      </c>
      <c r="AO1925" s="7">
        <v>0</v>
      </c>
      <c r="AP1925" s="7">
        <v>0</v>
      </c>
      <c r="AQ1925" s="7">
        <v>0</v>
      </c>
      <c r="AT1925" s="7" t="s">
        <v>206</v>
      </c>
      <c r="AU1925" s="7">
        <v>2576</v>
      </c>
      <c r="AV1925" s="7">
        <v>0</v>
      </c>
      <c r="AW1925" s="7">
        <v>0</v>
      </c>
      <c r="AX1925" s="7">
        <v>0</v>
      </c>
      <c r="AY1925" s="7">
        <v>0</v>
      </c>
    </row>
    <row r="1926" spans="1:51" ht="13.5" customHeight="1" x14ac:dyDescent="0.25">
      <c r="A1926" s="7" t="s">
        <v>667</v>
      </c>
      <c r="B1926" s="8"/>
      <c r="C1926" s="8"/>
      <c r="D1926" s="7" t="s">
        <v>91</v>
      </c>
      <c r="E1926" s="7" t="s">
        <v>129</v>
      </c>
      <c r="F1926" s="8"/>
      <c r="G1926" s="8"/>
      <c r="H1926" s="8"/>
      <c r="I1926" s="8"/>
      <c r="J1926" s="8"/>
      <c r="K1926" s="8"/>
      <c r="L1926" s="8"/>
      <c r="M1926" s="8"/>
      <c r="N1926" s="7">
        <v>10</v>
      </c>
      <c r="O1926" s="7" t="s">
        <v>85</v>
      </c>
      <c r="P1926" s="7">
        <v>3</v>
      </c>
      <c r="S1926" s="7" t="s">
        <v>117</v>
      </c>
      <c r="T1926" s="7" t="s">
        <v>1406</v>
      </c>
      <c r="AC1926" s="7" t="s">
        <v>668</v>
      </c>
      <c r="AE1926" s="7">
        <v>0</v>
      </c>
      <c r="AF1926" s="7">
        <v>0</v>
      </c>
      <c r="AG1926" s="7">
        <v>0</v>
      </c>
      <c r="AH1926" s="7">
        <v>0</v>
      </c>
      <c r="AI1926" s="7">
        <v>0</v>
      </c>
      <c r="AJ1926" s="7">
        <v>1</v>
      </c>
      <c r="AK1926" s="7">
        <v>0</v>
      </c>
      <c r="AL1926" s="7">
        <v>0</v>
      </c>
      <c r="AM1926" s="7">
        <v>0</v>
      </c>
      <c r="AN1926" s="7" t="s">
        <v>91</v>
      </c>
      <c r="AO1926" s="7">
        <v>3</v>
      </c>
      <c r="AP1926" s="7">
        <v>0</v>
      </c>
      <c r="AQ1926" s="7">
        <v>0</v>
      </c>
      <c r="AT1926" s="7" t="s">
        <v>206</v>
      </c>
      <c r="AU1926" s="7">
        <v>2577</v>
      </c>
      <c r="AV1926" s="7">
        <v>0</v>
      </c>
      <c r="AW1926" s="7">
        <v>0</v>
      </c>
      <c r="AX1926" s="7">
        <v>0</v>
      </c>
      <c r="AY1926" s="7">
        <v>0</v>
      </c>
    </row>
    <row r="1927" spans="1:51" ht="13.5" customHeight="1" x14ac:dyDescent="0.25">
      <c r="A1927" s="7" t="s">
        <v>166</v>
      </c>
      <c r="B1927" s="8"/>
      <c r="C1927" s="8"/>
      <c r="D1927" s="7" t="s">
        <v>120</v>
      </c>
      <c r="E1927" s="7" t="s">
        <v>92</v>
      </c>
      <c r="F1927" s="8"/>
      <c r="G1927" s="8"/>
      <c r="H1927" s="8"/>
      <c r="I1927" s="8"/>
      <c r="J1927" s="8"/>
      <c r="K1927" s="8"/>
      <c r="L1927" s="8"/>
      <c r="M1927" s="8"/>
      <c r="N1927" s="7">
        <v>13</v>
      </c>
      <c r="O1927" s="7" t="s">
        <v>103</v>
      </c>
      <c r="P1927" s="7">
        <v>1</v>
      </c>
      <c r="S1927" s="7" t="s">
        <v>117</v>
      </c>
      <c r="T1927" s="7" t="s">
        <v>1406</v>
      </c>
      <c r="AC1927" s="7" t="s">
        <v>3819</v>
      </c>
      <c r="AE1927" s="7">
        <v>0</v>
      </c>
      <c r="AF1927" s="7">
        <v>0</v>
      </c>
      <c r="AG1927" s="7">
        <v>0</v>
      </c>
      <c r="AH1927" s="7">
        <v>0</v>
      </c>
      <c r="AI1927" s="7">
        <v>0</v>
      </c>
      <c r="AJ1927" s="7">
        <v>0</v>
      </c>
      <c r="AK1927" s="7">
        <v>0</v>
      </c>
      <c r="AL1927" s="7">
        <v>0</v>
      </c>
      <c r="AM1927" s="7">
        <v>1</v>
      </c>
      <c r="AN1927" s="7" t="s">
        <v>120</v>
      </c>
      <c r="AO1927" s="7">
        <v>1</v>
      </c>
      <c r="AP1927" s="7">
        <v>0</v>
      </c>
      <c r="AQ1927" s="7">
        <v>0</v>
      </c>
      <c r="AT1927" s="7" t="s">
        <v>206</v>
      </c>
      <c r="AU1927" s="7">
        <v>2578</v>
      </c>
      <c r="AV1927" s="7">
        <v>0</v>
      </c>
      <c r="AW1927" s="7">
        <v>0</v>
      </c>
      <c r="AX1927" s="7">
        <v>0</v>
      </c>
      <c r="AY1927" s="7">
        <v>0</v>
      </c>
    </row>
    <row r="1928" spans="1:51" ht="13.5" customHeight="1" x14ac:dyDescent="0.25">
      <c r="A1928" s="7" t="s">
        <v>168</v>
      </c>
      <c r="B1928" s="8"/>
      <c r="C1928" s="8"/>
      <c r="D1928" s="7" t="s">
        <v>120</v>
      </c>
      <c r="E1928" s="7" t="s">
        <v>116</v>
      </c>
      <c r="F1928" s="8"/>
      <c r="G1928" s="8"/>
      <c r="H1928" s="8"/>
      <c r="I1928" s="8"/>
      <c r="J1928" s="8"/>
      <c r="K1928" s="8"/>
      <c r="L1928" s="8"/>
      <c r="M1928" s="8"/>
      <c r="N1928" s="7">
        <v>13</v>
      </c>
      <c r="O1928" s="7" t="s">
        <v>103</v>
      </c>
      <c r="P1928" s="7">
        <v>1</v>
      </c>
      <c r="S1928" s="7" t="s">
        <v>117</v>
      </c>
      <c r="T1928" s="7" t="s">
        <v>1406</v>
      </c>
      <c r="AC1928" s="7" t="s">
        <v>3819</v>
      </c>
      <c r="AE1928" s="7">
        <v>0</v>
      </c>
      <c r="AF1928" s="7">
        <v>0</v>
      </c>
      <c r="AG1928" s="7">
        <v>1</v>
      </c>
      <c r="AH1928" s="7">
        <v>0</v>
      </c>
      <c r="AI1928" s="7">
        <v>0</v>
      </c>
      <c r="AJ1928" s="7">
        <v>0</v>
      </c>
      <c r="AK1928" s="7">
        <v>0</v>
      </c>
      <c r="AL1928" s="7">
        <v>0</v>
      </c>
      <c r="AM1928" s="7">
        <v>0</v>
      </c>
      <c r="AN1928" s="7" t="s">
        <v>120</v>
      </c>
      <c r="AO1928" s="7">
        <v>1</v>
      </c>
      <c r="AP1928" s="7">
        <v>0</v>
      </c>
      <c r="AQ1928" s="7">
        <v>0</v>
      </c>
      <c r="AT1928" s="7" t="s">
        <v>206</v>
      </c>
      <c r="AU1928" s="7">
        <v>2579</v>
      </c>
      <c r="AV1928" s="7">
        <v>0</v>
      </c>
      <c r="AW1928" s="7">
        <v>0</v>
      </c>
      <c r="AX1928" s="7">
        <v>0</v>
      </c>
      <c r="AY1928" s="7">
        <v>0</v>
      </c>
    </row>
    <row r="1929" spans="1:51" ht="13.5" customHeight="1" x14ac:dyDescent="0.25">
      <c r="A1929" s="7" t="s">
        <v>669</v>
      </c>
      <c r="B1929" s="8"/>
      <c r="C1929" s="8"/>
      <c r="D1929" s="7" t="s">
        <v>120</v>
      </c>
      <c r="E1929" s="7" t="s">
        <v>157</v>
      </c>
      <c r="F1929" s="8"/>
      <c r="G1929" s="8"/>
      <c r="H1929" s="8"/>
      <c r="I1929" s="8"/>
      <c r="J1929" s="8"/>
      <c r="K1929" s="8"/>
      <c r="L1929" s="8"/>
      <c r="M1929" s="8"/>
      <c r="N1929" s="7">
        <v>12</v>
      </c>
      <c r="O1929" s="7" t="s">
        <v>85</v>
      </c>
      <c r="P1929" s="7">
        <v>5</v>
      </c>
      <c r="S1929" s="7" t="s">
        <v>117</v>
      </c>
      <c r="T1929" s="7" t="s">
        <v>1406</v>
      </c>
      <c r="AC1929" s="7" t="s">
        <v>3820</v>
      </c>
      <c r="AE1929" s="7">
        <v>0</v>
      </c>
      <c r="AF1929" s="7">
        <v>0</v>
      </c>
      <c r="AG1929" s="7">
        <v>0</v>
      </c>
      <c r="AH1929" s="7">
        <v>0</v>
      </c>
      <c r="AI1929" s="7">
        <v>0</v>
      </c>
      <c r="AJ1929" s="7">
        <v>0</v>
      </c>
      <c r="AK1929" s="7">
        <v>1</v>
      </c>
      <c r="AL1929" s="7">
        <v>0</v>
      </c>
      <c r="AM1929" s="7">
        <v>0</v>
      </c>
      <c r="AN1929" s="7" t="s">
        <v>120</v>
      </c>
      <c r="AO1929" s="7">
        <v>5</v>
      </c>
      <c r="AP1929" s="7">
        <v>0</v>
      </c>
      <c r="AQ1929" s="7">
        <v>0</v>
      </c>
      <c r="AT1929" s="7" t="s">
        <v>206</v>
      </c>
      <c r="AU1929" s="7">
        <v>2580</v>
      </c>
      <c r="AV1929" s="7">
        <v>0</v>
      </c>
      <c r="AW1929" s="7">
        <v>0</v>
      </c>
      <c r="AX1929" s="7">
        <v>0</v>
      </c>
      <c r="AY1929" s="7">
        <v>0</v>
      </c>
    </row>
    <row r="1930" spans="1:51" ht="13.5" customHeight="1" x14ac:dyDescent="0.25">
      <c r="A1930" s="7" t="s">
        <v>3821</v>
      </c>
      <c r="C1930" s="7" t="s">
        <v>3822</v>
      </c>
      <c r="D1930" s="10" t="s">
        <v>120</v>
      </c>
      <c r="E1930" s="10" t="s">
        <v>107</v>
      </c>
      <c r="F1930" s="11"/>
      <c r="G1930" s="11"/>
      <c r="H1930" s="11"/>
      <c r="I1930" s="11"/>
      <c r="J1930" s="11"/>
      <c r="K1930" s="11"/>
      <c r="L1930" s="11"/>
      <c r="M1930" s="8"/>
      <c r="N1930" s="7">
        <v>17</v>
      </c>
      <c r="O1930" s="7" t="s">
        <v>85</v>
      </c>
      <c r="P1930" s="7">
        <v>5</v>
      </c>
      <c r="S1930" s="7" t="s">
        <v>117</v>
      </c>
      <c r="T1930" s="7" t="s">
        <v>1406</v>
      </c>
      <c r="AC1930" s="7" t="s">
        <v>3823</v>
      </c>
      <c r="AE1930" s="7">
        <v>0</v>
      </c>
      <c r="AF1930" s="7">
        <v>0</v>
      </c>
      <c r="AG1930" s="7">
        <v>0</v>
      </c>
      <c r="AH1930" s="7">
        <v>0</v>
      </c>
      <c r="AI1930" s="7">
        <v>0</v>
      </c>
      <c r="AJ1930" s="7">
        <v>0</v>
      </c>
      <c r="AK1930" s="7">
        <v>0</v>
      </c>
      <c r="AL1930" s="7">
        <v>0</v>
      </c>
      <c r="AM1930" s="7">
        <v>0</v>
      </c>
      <c r="AN1930" s="7" t="s">
        <v>120</v>
      </c>
      <c r="AO1930" s="7">
        <v>5</v>
      </c>
      <c r="AP1930" s="7">
        <v>0</v>
      </c>
      <c r="AQ1930" s="7">
        <v>0</v>
      </c>
      <c r="AT1930" s="7" t="s">
        <v>206</v>
      </c>
      <c r="AU1930" s="7">
        <v>2581</v>
      </c>
      <c r="AV1930" s="7">
        <v>0</v>
      </c>
      <c r="AW1930" s="7">
        <v>0</v>
      </c>
      <c r="AX1930" s="7">
        <v>0</v>
      </c>
      <c r="AY1930" s="7">
        <v>0</v>
      </c>
    </row>
    <row r="1931" spans="1:51" ht="13.5" customHeight="1" x14ac:dyDescent="0.25">
      <c r="A1931" s="7" t="s">
        <v>172</v>
      </c>
      <c r="B1931" s="8"/>
      <c r="C1931" s="8"/>
      <c r="D1931" s="7" t="s">
        <v>120</v>
      </c>
      <c r="E1931" s="7" t="s">
        <v>116</v>
      </c>
      <c r="F1931" s="8"/>
      <c r="G1931" s="8"/>
      <c r="H1931" s="8"/>
      <c r="I1931" s="8"/>
      <c r="J1931" s="8"/>
      <c r="K1931" s="8"/>
      <c r="L1931" s="8"/>
      <c r="M1931" s="8"/>
      <c r="N1931" s="7">
        <v>19</v>
      </c>
      <c r="O1931" s="7" t="s">
        <v>106</v>
      </c>
      <c r="P1931" s="7" t="s">
        <v>107</v>
      </c>
      <c r="S1931" s="7" t="s">
        <v>117</v>
      </c>
      <c r="T1931" s="7" t="s">
        <v>1406</v>
      </c>
      <c r="AC1931" s="7" t="s">
        <v>173</v>
      </c>
      <c r="AE1931" s="7">
        <v>0</v>
      </c>
      <c r="AF1931" s="7">
        <v>0</v>
      </c>
      <c r="AG1931" s="7">
        <v>1</v>
      </c>
      <c r="AH1931" s="7">
        <v>0</v>
      </c>
      <c r="AI1931" s="7">
        <v>0</v>
      </c>
      <c r="AJ1931" s="7">
        <v>0</v>
      </c>
      <c r="AK1931" s="7">
        <v>0</v>
      </c>
      <c r="AL1931" s="7">
        <v>0</v>
      </c>
      <c r="AM1931" s="7">
        <v>0</v>
      </c>
      <c r="AN1931" s="7" t="s">
        <v>120</v>
      </c>
      <c r="AO1931" s="7">
        <v>0</v>
      </c>
      <c r="AP1931" s="7">
        <v>0</v>
      </c>
      <c r="AQ1931" s="7">
        <v>0</v>
      </c>
      <c r="AT1931" s="7" t="s">
        <v>206</v>
      </c>
      <c r="AU1931" s="7">
        <v>2582</v>
      </c>
      <c r="AV1931" s="7">
        <v>0</v>
      </c>
      <c r="AW1931" s="7">
        <v>0</v>
      </c>
      <c r="AX1931" s="7">
        <v>0</v>
      </c>
      <c r="AY1931" s="7">
        <v>0</v>
      </c>
    </row>
    <row r="1932" spans="1:51" ht="13.5" customHeight="1" x14ac:dyDescent="0.25">
      <c r="A1932" s="7" t="s">
        <v>3824</v>
      </c>
      <c r="B1932" s="8"/>
      <c r="C1932" s="8"/>
      <c r="D1932" s="7" t="s">
        <v>83</v>
      </c>
      <c r="E1932" s="7" t="s">
        <v>92</v>
      </c>
      <c r="F1932" s="8"/>
      <c r="G1932" s="8"/>
      <c r="H1932" s="8"/>
      <c r="I1932" s="8"/>
      <c r="J1932" s="8"/>
      <c r="K1932" s="8"/>
      <c r="L1932" s="8"/>
      <c r="M1932" s="8"/>
      <c r="N1932" s="7">
        <v>5</v>
      </c>
      <c r="O1932" s="7" t="s">
        <v>3055</v>
      </c>
      <c r="P1932" s="7">
        <v>1</v>
      </c>
      <c r="S1932" s="7" t="s">
        <v>117</v>
      </c>
      <c r="T1932" s="7" t="s">
        <v>1406</v>
      </c>
      <c r="AC1932" s="7" t="s">
        <v>3825</v>
      </c>
      <c r="AE1932" s="7">
        <v>0</v>
      </c>
      <c r="AF1932" s="7">
        <v>0</v>
      </c>
      <c r="AG1932" s="7">
        <v>0</v>
      </c>
      <c r="AH1932" s="7">
        <v>0</v>
      </c>
      <c r="AI1932" s="7">
        <v>0</v>
      </c>
      <c r="AJ1932" s="7">
        <v>0</v>
      </c>
      <c r="AK1932" s="7">
        <v>0</v>
      </c>
      <c r="AL1932" s="7">
        <v>0</v>
      </c>
      <c r="AM1932" s="7">
        <v>1</v>
      </c>
      <c r="AN1932" s="7" t="s">
        <v>83</v>
      </c>
      <c r="AO1932" s="7">
        <v>1</v>
      </c>
      <c r="AP1932" s="7">
        <v>0</v>
      </c>
      <c r="AQ1932" s="7">
        <v>0</v>
      </c>
      <c r="AT1932" s="7" t="s">
        <v>206</v>
      </c>
      <c r="AU1932" s="7">
        <v>2583</v>
      </c>
      <c r="AV1932" s="7">
        <v>0</v>
      </c>
      <c r="AW1932" s="7">
        <v>0</v>
      </c>
      <c r="AX1932" s="7">
        <v>0</v>
      </c>
      <c r="AY1932" s="7">
        <v>0</v>
      </c>
    </row>
    <row r="1933" spans="1:51" ht="13.5" customHeight="1" x14ac:dyDescent="0.25">
      <c r="A1933" s="7" t="s">
        <v>3826</v>
      </c>
      <c r="C1933" s="7" t="s">
        <v>3827</v>
      </c>
      <c r="D1933" s="10" t="s">
        <v>265</v>
      </c>
      <c r="E1933" s="11"/>
      <c r="F1933" s="11"/>
      <c r="G1933" s="11"/>
      <c r="H1933" s="11"/>
      <c r="I1933" s="11"/>
      <c r="J1933" s="11"/>
      <c r="K1933" s="11"/>
      <c r="L1933" s="11"/>
      <c r="M1933" s="8"/>
      <c r="N1933" s="7" t="s">
        <v>265</v>
      </c>
      <c r="O1933" s="7" t="s">
        <v>85</v>
      </c>
      <c r="P1933" s="7">
        <v>4</v>
      </c>
      <c r="S1933" s="7" t="s">
        <v>117</v>
      </c>
      <c r="T1933" s="7" t="s">
        <v>1406</v>
      </c>
      <c r="AC1933" s="7" t="s">
        <v>3828</v>
      </c>
      <c r="AE1933" s="7">
        <v>0</v>
      </c>
      <c r="AF1933" s="7">
        <v>0</v>
      </c>
      <c r="AG1933" s="7">
        <v>0</v>
      </c>
      <c r="AH1933" s="7">
        <v>0</v>
      </c>
      <c r="AI1933" s="7">
        <v>0</v>
      </c>
      <c r="AJ1933" s="7">
        <v>0</v>
      </c>
      <c r="AK1933" s="7">
        <v>0</v>
      </c>
      <c r="AL1933" s="7">
        <v>0</v>
      </c>
      <c r="AM1933" s="7">
        <v>0</v>
      </c>
      <c r="AN1933" s="7" t="s">
        <v>85</v>
      </c>
      <c r="AO1933" s="7">
        <v>4</v>
      </c>
      <c r="AP1933" s="7">
        <v>0</v>
      </c>
      <c r="AQ1933" s="7">
        <v>0</v>
      </c>
      <c r="AT1933" s="7" t="s">
        <v>206</v>
      </c>
      <c r="AU1933" s="7">
        <v>2584</v>
      </c>
      <c r="AV1933" s="7">
        <v>0</v>
      </c>
      <c r="AW1933" s="7">
        <v>0</v>
      </c>
      <c r="AX1933" s="7">
        <v>0</v>
      </c>
      <c r="AY1933" s="7">
        <v>0</v>
      </c>
    </row>
    <row r="1934" spans="1:51" ht="13.5" customHeight="1" x14ac:dyDescent="0.25">
      <c r="A1934" s="7" t="s">
        <v>176</v>
      </c>
      <c r="B1934" s="8"/>
      <c r="C1934" s="8"/>
      <c r="D1934" s="7" t="s">
        <v>83</v>
      </c>
      <c r="E1934" s="7" t="s">
        <v>92</v>
      </c>
      <c r="F1934" s="8"/>
      <c r="G1934" s="8"/>
      <c r="H1934" s="8"/>
      <c r="I1934" s="8"/>
      <c r="J1934" s="8"/>
      <c r="K1934" s="8"/>
      <c r="L1934" s="8"/>
      <c r="M1934" s="8"/>
      <c r="N1934" s="7">
        <v>5</v>
      </c>
      <c r="O1934" s="7" t="s">
        <v>85</v>
      </c>
      <c r="P1934" s="7">
        <v>1</v>
      </c>
      <c r="S1934" s="7" t="s">
        <v>117</v>
      </c>
      <c r="T1934" s="7" t="s">
        <v>1406</v>
      </c>
      <c r="AC1934" s="7" t="s">
        <v>177</v>
      </c>
      <c r="AE1934" s="7">
        <v>0</v>
      </c>
      <c r="AF1934" s="7">
        <v>0</v>
      </c>
      <c r="AG1934" s="7">
        <v>0</v>
      </c>
      <c r="AH1934" s="7">
        <v>0</v>
      </c>
      <c r="AI1934" s="7">
        <v>0</v>
      </c>
      <c r="AJ1934" s="7">
        <v>0</v>
      </c>
      <c r="AK1934" s="7">
        <v>0</v>
      </c>
      <c r="AL1934" s="7">
        <v>0</v>
      </c>
      <c r="AM1934" s="7">
        <v>1</v>
      </c>
      <c r="AN1934" s="7" t="s">
        <v>83</v>
      </c>
      <c r="AO1934" s="7">
        <v>1</v>
      </c>
      <c r="AP1934" s="7">
        <v>0</v>
      </c>
      <c r="AQ1934" s="7">
        <v>0</v>
      </c>
      <c r="AT1934" s="7" t="s">
        <v>206</v>
      </c>
      <c r="AU1934" s="7">
        <v>2585</v>
      </c>
      <c r="AV1934" s="7">
        <v>0</v>
      </c>
      <c r="AW1934" s="7">
        <v>0</v>
      </c>
      <c r="AX1934" s="7">
        <v>0</v>
      </c>
      <c r="AY1934" s="7">
        <v>0</v>
      </c>
    </row>
    <row r="1935" spans="1:51" ht="13.5" customHeight="1" x14ac:dyDescent="0.25">
      <c r="A1935" s="7" t="s">
        <v>3829</v>
      </c>
      <c r="B1935" s="8"/>
      <c r="C1935" s="8"/>
      <c r="D1935" s="7" t="s">
        <v>91</v>
      </c>
      <c r="E1935" s="7" t="s">
        <v>92</v>
      </c>
      <c r="F1935" s="8"/>
      <c r="G1935" s="8"/>
      <c r="H1935" s="8"/>
      <c r="I1935" s="8"/>
      <c r="J1935" s="8"/>
      <c r="K1935" s="8"/>
      <c r="L1935" s="8"/>
      <c r="M1935" s="8"/>
      <c r="N1935" s="7">
        <v>6</v>
      </c>
      <c r="O1935" s="7" t="s">
        <v>85</v>
      </c>
      <c r="P1935" s="7" t="s">
        <v>107</v>
      </c>
      <c r="S1935" s="7" t="s">
        <v>117</v>
      </c>
      <c r="T1935" s="7" t="s">
        <v>1406</v>
      </c>
      <c r="AC1935" s="7" t="s">
        <v>3830</v>
      </c>
      <c r="AE1935" s="7">
        <v>0</v>
      </c>
      <c r="AF1935" s="7">
        <v>0</v>
      </c>
      <c r="AG1935" s="7">
        <v>0</v>
      </c>
      <c r="AH1935" s="7">
        <v>0</v>
      </c>
      <c r="AI1935" s="7">
        <v>0</v>
      </c>
      <c r="AJ1935" s="7">
        <v>0</v>
      </c>
      <c r="AK1935" s="7">
        <v>0</v>
      </c>
      <c r="AL1935" s="7">
        <v>0</v>
      </c>
      <c r="AM1935" s="7">
        <v>1</v>
      </c>
      <c r="AN1935" s="7" t="s">
        <v>91</v>
      </c>
      <c r="AO1935" s="7">
        <v>0</v>
      </c>
      <c r="AP1935" s="7">
        <v>0</v>
      </c>
      <c r="AQ1935" s="7">
        <v>0</v>
      </c>
      <c r="AT1935" s="7" t="s">
        <v>206</v>
      </c>
      <c r="AU1935" s="7">
        <v>2586</v>
      </c>
      <c r="AV1935" s="7">
        <v>0</v>
      </c>
      <c r="AW1935" s="7">
        <v>0</v>
      </c>
      <c r="AX1935" s="7">
        <v>0</v>
      </c>
      <c r="AY1935" s="7">
        <v>0</v>
      </c>
    </row>
    <row r="1936" spans="1:51" ht="13.5" customHeight="1" x14ac:dyDescent="0.25">
      <c r="A1936" s="7" t="s">
        <v>3831</v>
      </c>
      <c r="B1936" s="8"/>
      <c r="C1936" s="8"/>
      <c r="D1936" s="7" t="s">
        <v>91</v>
      </c>
      <c r="E1936" s="7" t="s">
        <v>129</v>
      </c>
      <c r="F1936" s="8"/>
      <c r="G1936" s="8"/>
      <c r="H1936" s="8"/>
      <c r="I1936" s="8"/>
      <c r="J1936" s="8"/>
      <c r="K1936" s="8"/>
      <c r="L1936" s="8"/>
      <c r="M1936" s="8"/>
      <c r="N1936" s="7">
        <v>11</v>
      </c>
      <c r="O1936" s="7" t="s">
        <v>85</v>
      </c>
      <c r="P1936" s="7">
        <v>1</v>
      </c>
      <c r="S1936" s="7" t="s">
        <v>117</v>
      </c>
      <c r="T1936" s="7" t="s">
        <v>1406</v>
      </c>
      <c r="AC1936" s="7" t="s">
        <v>3832</v>
      </c>
      <c r="AE1936" s="7">
        <v>0</v>
      </c>
      <c r="AF1936" s="7">
        <v>0</v>
      </c>
      <c r="AG1936" s="7">
        <v>0</v>
      </c>
      <c r="AH1936" s="7">
        <v>0</v>
      </c>
      <c r="AI1936" s="7">
        <v>0</v>
      </c>
      <c r="AJ1936" s="7">
        <v>1</v>
      </c>
      <c r="AK1936" s="7">
        <v>0</v>
      </c>
      <c r="AL1936" s="7">
        <v>0</v>
      </c>
      <c r="AM1936" s="7">
        <v>0</v>
      </c>
      <c r="AN1936" s="7" t="s">
        <v>91</v>
      </c>
      <c r="AO1936" s="7">
        <v>1</v>
      </c>
      <c r="AP1936" s="7">
        <v>0</v>
      </c>
      <c r="AQ1936" s="7">
        <v>0</v>
      </c>
      <c r="AT1936" s="7" t="s">
        <v>206</v>
      </c>
      <c r="AU1936" s="7">
        <v>2587</v>
      </c>
      <c r="AV1936" s="7">
        <v>0</v>
      </c>
      <c r="AW1936" s="7">
        <v>0</v>
      </c>
      <c r="AX1936" s="7">
        <v>0</v>
      </c>
      <c r="AY1936" s="7">
        <v>0</v>
      </c>
    </row>
    <row r="1937" spans="1:51" ht="13.5" customHeight="1" x14ac:dyDescent="0.25">
      <c r="A1937" s="7" t="s">
        <v>3833</v>
      </c>
      <c r="B1937" s="8"/>
      <c r="C1937" s="8"/>
      <c r="D1937" s="7" t="s">
        <v>91</v>
      </c>
      <c r="E1937" s="7" t="s">
        <v>92</v>
      </c>
      <c r="F1937" s="8"/>
      <c r="G1937" s="8"/>
      <c r="H1937" s="8"/>
      <c r="I1937" s="8"/>
      <c r="J1937" s="8"/>
      <c r="K1937" s="8"/>
      <c r="L1937" s="8"/>
      <c r="M1937" s="8"/>
      <c r="N1937" s="7">
        <v>6</v>
      </c>
      <c r="O1937" s="7" t="s">
        <v>85</v>
      </c>
      <c r="P1937" s="7">
        <v>9</v>
      </c>
      <c r="S1937" s="7" t="s">
        <v>117</v>
      </c>
      <c r="T1937" s="7" t="s">
        <v>1406</v>
      </c>
      <c r="AC1937" s="7" t="s">
        <v>3834</v>
      </c>
      <c r="AE1937" s="7">
        <v>0</v>
      </c>
      <c r="AF1937" s="7">
        <v>0</v>
      </c>
      <c r="AG1937" s="7">
        <v>0</v>
      </c>
      <c r="AH1937" s="7">
        <v>0</v>
      </c>
      <c r="AI1937" s="7">
        <v>0</v>
      </c>
      <c r="AJ1937" s="7">
        <v>0</v>
      </c>
      <c r="AK1937" s="7">
        <v>0</v>
      </c>
      <c r="AL1937" s="7">
        <v>0</v>
      </c>
      <c r="AM1937" s="7">
        <v>1</v>
      </c>
      <c r="AN1937" s="7" t="s">
        <v>91</v>
      </c>
      <c r="AO1937" s="7">
        <v>9</v>
      </c>
      <c r="AP1937" s="7">
        <v>0</v>
      </c>
      <c r="AQ1937" s="7">
        <v>0</v>
      </c>
      <c r="AS1937" s="7" t="s">
        <v>3834</v>
      </c>
      <c r="AT1937" s="7" t="s">
        <v>206</v>
      </c>
      <c r="AU1937" s="7">
        <v>2588</v>
      </c>
      <c r="AV1937" s="7">
        <v>0</v>
      </c>
      <c r="AW1937" s="7">
        <v>0</v>
      </c>
      <c r="AX1937" s="7">
        <v>0</v>
      </c>
      <c r="AY1937" s="7">
        <v>0</v>
      </c>
    </row>
    <row r="1938" spans="1:51" ht="13.5" customHeight="1" x14ac:dyDescent="0.25">
      <c r="A1938" s="7" t="s">
        <v>3835</v>
      </c>
      <c r="B1938" s="8"/>
      <c r="C1938" s="8"/>
      <c r="D1938" s="7" t="s">
        <v>83</v>
      </c>
      <c r="E1938" s="7" t="s">
        <v>92</v>
      </c>
      <c r="F1938" s="8"/>
      <c r="G1938" s="8"/>
      <c r="H1938" s="8"/>
      <c r="I1938" s="8"/>
      <c r="J1938" s="8"/>
      <c r="K1938" s="8"/>
      <c r="L1938" s="8"/>
      <c r="M1938" s="8"/>
      <c r="N1938" s="7">
        <v>5</v>
      </c>
      <c r="O1938" s="7" t="s">
        <v>85</v>
      </c>
      <c r="P1938" s="7">
        <v>10</v>
      </c>
      <c r="S1938" s="7" t="s">
        <v>117</v>
      </c>
      <c r="T1938" s="7" t="s">
        <v>1406</v>
      </c>
      <c r="AC1938" s="7" t="s">
        <v>3836</v>
      </c>
      <c r="AE1938" s="7">
        <v>0</v>
      </c>
      <c r="AF1938" s="7">
        <v>0</v>
      </c>
      <c r="AG1938" s="7">
        <v>0</v>
      </c>
      <c r="AH1938" s="7">
        <v>0</v>
      </c>
      <c r="AI1938" s="7">
        <v>0</v>
      </c>
      <c r="AJ1938" s="7">
        <v>0</v>
      </c>
      <c r="AK1938" s="7">
        <v>0</v>
      </c>
      <c r="AL1938" s="7">
        <v>0</v>
      </c>
      <c r="AM1938" s="7">
        <v>1</v>
      </c>
      <c r="AN1938" s="7" t="s">
        <v>83</v>
      </c>
      <c r="AO1938" s="7">
        <v>10</v>
      </c>
      <c r="AP1938" s="7">
        <v>0</v>
      </c>
      <c r="AQ1938" s="7">
        <v>0</v>
      </c>
      <c r="AS1938" s="7" t="s">
        <v>3836</v>
      </c>
      <c r="AT1938" s="7" t="s">
        <v>206</v>
      </c>
      <c r="AU1938" s="7">
        <v>2589</v>
      </c>
      <c r="AV1938" s="7">
        <v>0</v>
      </c>
      <c r="AW1938" s="7">
        <v>0</v>
      </c>
      <c r="AX1938" s="7">
        <v>0</v>
      </c>
      <c r="AY1938" s="7">
        <v>0</v>
      </c>
    </row>
    <row r="1939" spans="1:51" ht="13.5" customHeight="1" x14ac:dyDescent="0.25">
      <c r="A1939" s="7" t="s">
        <v>180</v>
      </c>
      <c r="B1939" s="8"/>
      <c r="C1939" s="8"/>
      <c r="D1939" s="7" t="s">
        <v>120</v>
      </c>
      <c r="E1939" s="7" t="s">
        <v>129</v>
      </c>
      <c r="F1939" s="8"/>
      <c r="G1939" s="8"/>
      <c r="H1939" s="8"/>
      <c r="I1939" s="8"/>
      <c r="J1939" s="8"/>
      <c r="K1939" s="8"/>
      <c r="L1939" s="8"/>
      <c r="M1939" s="8"/>
      <c r="N1939" s="7">
        <v>20</v>
      </c>
      <c r="O1939" s="7" t="s">
        <v>85</v>
      </c>
      <c r="P1939" s="7">
        <v>2</v>
      </c>
      <c r="S1939" s="7" t="s">
        <v>117</v>
      </c>
      <c r="T1939" s="7" t="s">
        <v>1406</v>
      </c>
      <c r="AC1939" s="7" t="s">
        <v>3837</v>
      </c>
      <c r="AE1939" s="7">
        <v>0</v>
      </c>
      <c r="AF1939" s="7">
        <v>0</v>
      </c>
      <c r="AG1939" s="7">
        <v>0</v>
      </c>
      <c r="AH1939" s="7">
        <v>0</v>
      </c>
      <c r="AI1939" s="7">
        <v>0</v>
      </c>
      <c r="AJ1939" s="7">
        <v>1</v>
      </c>
      <c r="AK1939" s="7">
        <v>0</v>
      </c>
      <c r="AL1939" s="7">
        <v>0</v>
      </c>
      <c r="AM1939" s="7">
        <v>0</v>
      </c>
      <c r="AN1939" s="7" t="s">
        <v>120</v>
      </c>
      <c r="AO1939" s="7">
        <v>2</v>
      </c>
      <c r="AP1939" s="7">
        <v>0</v>
      </c>
      <c r="AQ1939" s="7">
        <v>0</v>
      </c>
      <c r="AT1939" s="7" t="s">
        <v>206</v>
      </c>
      <c r="AU1939" s="7">
        <v>2590</v>
      </c>
      <c r="AV1939" s="7">
        <v>0</v>
      </c>
      <c r="AW1939" s="7">
        <v>0</v>
      </c>
      <c r="AX1939" s="7">
        <v>0</v>
      </c>
      <c r="AY1939" s="7">
        <v>0</v>
      </c>
    </row>
    <row r="1940" spans="1:51" ht="13.5" customHeight="1" x14ac:dyDescent="0.25">
      <c r="A1940" s="7" t="s">
        <v>3838</v>
      </c>
      <c r="B1940" s="8"/>
      <c r="C1940" s="8"/>
      <c r="D1940" s="7" t="s">
        <v>91</v>
      </c>
      <c r="E1940" s="7" t="s">
        <v>214</v>
      </c>
      <c r="F1940" s="8"/>
      <c r="G1940" s="8"/>
      <c r="H1940" s="8"/>
      <c r="I1940" s="8"/>
      <c r="J1940" s="8"/>
      <c r="K1940" s="8"/>
      <c r="L1940" s="8"/>
      <c r="M1940" s="8"/>
      <c r="N1940" s="7">
        <v>8</v>
      </c>
      <c r="O1940" s="7" t="s">
        <v>123</v>
      </c>
      <c r="P1940" s="7">
        <v>15</v>
      </c>
      <c r="Q1940" s="7" t="s">
        <v>3839</v>
      </c>
      <c r="R1940" s="7">
        <v>58660</v>
      </c>
      <c r="S1940" s="7" t="s">
        <v>185</v>
      </c>
      <c r="T1940" s="7" t="s">
        <v>1406</v>
      </c>
      <c r="U1940" s="7" t="s">
        <v>3840</v>
      </c>
      <c r="V1940" s="7">
        <v>14</v>
      </c>
      <c r="W1940" s="7">
        <v>16</v>
      </c>
      <c r="X1940" s="7">
        <v>14</v>
      </c>
      <c r="Y1940" s="7">
        <v>14</v>
      </c>
      <c r="AA1940" s="7" t="s">
        <v>3642</v>
      </c>
      <c r="AE1940" s="7">
        <v>0</v>
      </c>
      <c r="AF1940" s="7">
        <v>0</v>
      </c>
      <c r="AG1940" s="7">
        <v>0</v>
      </c>
      <c r="AH1940" s="7">
        <v>0</v>
      </c>
      <c r="AI1940" s="7">
        <v>0</v>
      </c>
      <c r="AJ1940" s="7">
        <v>0</v>
      </c>
      <c r="AK1940" s="7">
        <v>0</v>
      </c>
      <c r="AL1940" s="7">
        <v>0</v>
      </c>
      <c r="AM1940" s="7">
        <v>0</v>
      </c>
      <c r="AN1940" s="7" t="s">
        <v>91</v>
      </c>
      <c r="AO1940" s="7">
        <v>15</v>
      </c>
      <c r="AP1940" s="7">
        <v>117160</v>
      </c>
      <c r="AQ1940" s="7">
        <v>58660</v>
      </c>
      <c r="AR1940" s="7" t="s">
        <v>3841</v>
      </c>
      <c r="AS1940" s="7" t="s">
        <v>3842</v>
      </c>
      <c r="AT1940" s="7" t="s">
        <v>206</v>
      </c>
      <c r="AU1940" s="7">
        <v>2591</v>
      </c>
      <c r="AV1940" s="7">
        <v>0</v>
      </c>
      <c r="AW1940" s="7">
        <v>0</v>
      </c>
      <c r="AX1940" s="7">
        <v>1</v>
      </c>
      <c r="AY1940" s="7">
        <v>0</v>
      </c>
    </row>
    <row r="1941" spans="1:51" ht="13.5" customHeight="1" x14ac:dyDescent="0.25">
      <c r="A1941" s="7" t="s">
        <v>3843</v>
      </c>
      <c r="B1941" s="8"/>
      <c r="C1941" s="8"/>
      <c r="D1941" s="7" t="s">
        <v>91</v>
      </c>
      <c r="E1941" s="7" t="s">
        <v>126</v>
      </c>
      <c r="F1941" s="8"/>
      <c r="G1941" s="8"/>
      <c r="H1941" s="8"/>
      <c r="I1941" s="8"/>
      <c r="J1941" s="8"/>
      <c r="K1941" s="8"/>
      <c r="L1941" s="8"/>
      <c r="M1941" s="8"/>
      <c r="N1941" s="7">
        <v>10</v>
      </c>
      <c r="O1941" s="7" t="s">
        <v>85</v>
      </c>
      <c r="P1941" s="7">
        <v>5</v>
      </c>
      <c r="Q1941" s="7" t="s">
        <v>3844</v>
      </c>
      <c r="R1941" s="7">
        <v>27262</v>
      </c>
      <c r="S1941" s="7" t="s">
        <v>87</v>
      </c>
      <c r="T1941" s="7" t="s">
        <v>1406</v>
      </c>
      <c r="U1941" s="7" t="s">
        <v>3845</v>
      </c>
      <c r="V1941" s="7">
        <v>10</v>
      </c>
      <c r="W1941" s="7">
        <v>16</v>
      </c>
      <c r="X1941" s="7">
        <v>14</v>
      </c>
      <c r="Y1941" s="7">
        <v>14</v>
      </c>
      <c r="AA1941" s="7" t="s">
        <v>3846</v>
      </c>
      <c r="AE1941" s="7">
        <v>0</v>
      </c>
      <c r="AF1941" s="7">
        <v>0</v>
      </c>
      <c r="AG1941" s="7">
        <v>0</v>
      </c>
      <c r="AH1941" s="7">
        <v>1</v>
      </c>
      <c r="AI1941" s="7">
        <v>0</v>
      </c>
      <c r="AJ1941" s="7">
        <v>0</v>
      </c>
      <c r="AK1941" s="7">
        <v>0</v>
      </c>
      <c r="AL1941" s="7">
        <v>0</v>
      </c>
      <c r="AM1941" s="7">
        <v>0</v>
      </c>
      <c r="AN1941" s="7" t="s">
        <v>91</v>
      </c>
      <c r="AO1941" s="7">
        <v>5</v>
      </c>
      <c r="AP1941" s="7">
        <v>54212</v>
      </c>
      <c r="AQ1941" s="7">
        <v>27262</v>
      </c>
      <c r="AR1941" s="7" t="s">
        <v>3847</v>
      </c>
      <c r="AS1941" s="7" t="s">
        <v>3848</v>
      </c>
      <c r="AT1941" s="7" t="s">
        <v>206</v>
      </c>
      <c r="AU1941" s="7">
        <v>2593</v>
      </c>
      <c r="AV1941" s="7">
        <v>0</v>
      </c>
      <c r="AW1941" s="7">
        <v>0</v>
      </c>
      <c r="AX1941" s="7">
        <v>0</v>
      </c>
      <c r="AY1941" s="7">
        <v>0</v>
      </c>
    </row>
    <row r="1942" spans="1:51" ht="13.5" customHeight="1" x14ac:dyDescent="0.25">
      <c r="A1942" s="7" t="s">
        <v>3849</v>
      </c>
      <c r="B1942" s="8"/>
      <c r="C1942" s="8"/>
      <c r="D1942" s="7" t="s">
        <v>120</v>
      </c>
      <c r="E1942" s="7" t="s">
        <v>126</v>
      </c>
      <c r="F1942" s="8"/>
      <c r="G1942" s="8"/>
      <c r="H1942" s="8"/>
      <c r="I1942" s="8"/>
      <c r="J1942" s="8"/>
      <c r="K1942" s="8"/>
      <c r="L1942" s="8"/>
      <c r="M1942" s="8"/>
      <c r="N1942" s="7">
        <v>17</v>
      </c>
      <c r="O1942" s="7" t="s">
        <v>85</v>
      </c>
      <c r="P1942" s="7">
        <v>15</v>
      </c>
      <c r="S1942" s="7" t="s">
        <v>117</v>
      </c>
      <c r="T1942" s="7" t="s">
        <v>1406</v>
      </c>
      <c r="U1942" s="7" t="s">
        <v>3850</v>
      </c>
      <c r="V1942" s="7">
        <v>10</v>
      </c>
      <c r="W1942" s="7">
        <v>14</v>
      </c>
      <c r="X1942" s="7">
        <v>13</v>
      </c>
      <c r="Y1942" s="7">
        <v>17</v>
      </c>
      <c r="AA1942" s="7" t="s">
        <v>830</v>
      </c>
      <c r="AC1942" s="7" t="s">
        <v>825</v>
      </c>
      <c r="AE1942" s="7">
        <v>0</v>
      </c>
      <c r="AF1942" s="7">
        <v>0</v>
      </c>
      <c r="AG1942" s="7">
        <v>0</v>
      </c>
      <c r="AH1942" s="7">
        <v>1</v>
      </c>
      <c r="AI1942" s="7">
        <v>0</v>
      </c>
      <c r="AJ1942" s="7">
        <v>0</v>
      </c>
      <c r="AK1942" s="7">
        <v>0</v>
      </c>
      <c r="AL1942" s="7">
        <v>0</v>
      </c>
      <c r="AM1942" s="7">
        <v>0</v>
      </c>
      <c r="AN1942" s="7" t="s">
        <v>120</v>
      </c>
      <c r="AO1942" s="7">
        <v>15</v>
      </c>
      <c r="AP1942" s="7">
        <v>0</v>
      </c>
      <c r="AQ1942" s="7">
        <v>0</v>
      </c>
      <c r="AR1942" s="7" t="s">
        <v>829</v>
      </c>
      <c r="AT1942" s="7" t="s">
        <v>206</v>
      </c>
      <c r="AU1942" s="7">
        <v>2594</v>
      </c>
      <c r="AV1942" s="7">
        <v>0</v>
      </c>
      <c r="AW1942" s="7">
        <v>0</v>
      </c>
      <c r="AX1942" s="7">
        <v>0</v>
      </c>
      <c r="AY1942" s="7">
        <v>0</v>
      </c>
    </row>
    <row r="1943" spans="1:51" ht="13.5" customHeight="1" x14ac:dyDescent="0.25">
      <c r="A1943" s="7" t="s">
        <v>3851</v>
      </c>
      <c r="B1943" s="8"/>
      <c r="C1943" s="8"/>
      <c r="D1943" s="7" t="s">
        <v>91</v>
      </c>
      <c r="E1943" s="7" t="s">
        <v>126</v>
      </c>
      <c r="F1943" s="8"/>
      <c r="G1943" s="8"/>
      <c r="H1943" s="8"/>
      <c r="I1943" s="8"/>
      <c r="J1943" s="8"/>
      <c r="K1943" s="8"/>
      <c r="L1943" s="8"/>
      <c r="M1943" s="8"/>
      <c r="N1943" s="7">
        <v>8</v>
      </c>
      <c r="O1943" s="7" t="s">
        <v>85</v>
      </c>
      <c r="P1943" s="7">
        <v>5</v>
      </c>
      <c r="Q1943" s="7" t="s">
        <v>3852</v>
      </c>
      <c r="R1943" s="7">
        <v>22100</v>
      </c>
      <c r="S1943" s="7" t="s">
        <v>561</v>
      </c>
      <c r="T1943" s="7" t="s">
        <v>1406</v>
      </c>
      <c r="U1943" s="7" t="s">
        <v>3853</v>
      </c>
      <c r="V1943" s="7">
        <v>10</v>
      </c>
      <c r="W1943" s="7">
        <v>13</v>
      </c>
      <c r="X1943" s="7">
        <v>12</v>
      </c>
      <c r="Y1943" s="7">
        <v>10</v>
      </c>
      <c r="AA1943" s="7" t="s">
        <v>3663</v>
      </c>
      <c r="AE1943" s="7">
        <v>0</v>
      </c>
      <c r="AF1943" s="7">
        <v>0</v>
      </c>
      <c r="AG1943" s="7">
        <v>0</v>
      </c>
      <c r="AH1943" s="7">
        <v>1</v>
      </c>
      <c r="AI1943" s="7">
        <v>0</v>
      </c>
      <c r="AJ1943" s="7">
        <v>0</v>
      </c>
      <c r="AK1943" s="7">
        <v>0</v>
      </c>
      <c r="AL1943" s="7">
        <v>0</v>
      </c>
      <c r="AM1943" s="7">
        <v>0</v>
      </c>
      <c r="AN1943" s="7" t="s">
        <v>91</v>
      </c>
      <c r="AO1943" s="7">
        <v>5</v>
      </c>
      <c r="AP1943" s="7">
        <v>44200</v>
      </c>
      <c r="AQ1943" s="7">
        <v>22100</v>
      </c>
      <c r="AR1943" s="7" t="s">
        <v>3854</v>
      </c>
      <c r="AT1943" s="7" t="s">
        <v>206</v>
      </c>
      <c r="AU1943" s="7">
        <v>2595</v>
      </c>
      <c r="AV1943" s="7">
        <v>0</v>
      </c>
      <c r="AW1943" s="7">
        <v>0</v>
      </c>
      <c r="AX1943" s="7">
        <v>0</v>
      </c>
      <c r="AY1943" s="7">
        <v>0</v>
      </c>
    </row>
    <row r="1944" spans="1:51" ht="13.5" customHeight="1" x14ac:dyDescent="0.25">
      <c r="A1944" s="7" t="s">
        <v>3855</v>
      </c>
      <c r="B1944" s="8"/>
      <c r="C1944" s="8"/>
      <c r="D1944" s="7" t="s">
        <v>91</v>
      </c>
      <c r="E1944" s="7" t="s">
        <v>99</v>
      </c>
      <c r="F1944" s="8"/>
      <c r="G1944" s="8"/>
      <c r="H1944" s="8"/>
      <c r="I1944" s="8"/>
      <c r="J1944" s="8"/>
      <c r="K1944" s="8"/>
      <c r="L1944" s="8"/>
      <c r="M1944" s="8"/>
      <c r="N1944" s="7">
        <v>10</v>
      </c>
      <c r="O1944" s="7" t="s">
        <v>638</v>
      </c>
      <c r="P1944" s="7">
        <v>1</v>
      </c>
      <c r="Q1944" s="7" t="s">
        <v>3856</v>
      </c>
      <c r="R1944" s="7">
        <v>35650</v>
      </c>
      <c r="S1944" s="7" t="s">
        <v>94</v>
      </c>
      <c r="T1944" s="7" t="s">
        <v>1406</v>
      </c>
      <c r="U1944" s="7" t="s">
        <v>265</v>
      </c>
      <c r="V1944" s="7">
        <v>20</v>
      </c>
      <c r="W1944" s="7">
        <v>16</v>
      </c>
      <c r="X1944" s="7">
        <v>12</v>
      </c>
      <c r="Y1944" s="7">
        <v>20</v>
      </c>
      <c r="AA1944" s="7" t="s">
        <v>3663</v>
      </c>
      <c r="AE1944" s="7">
        <v>0</v>
      </c>
      <c r="AF1944" s="7">
        <v>0</v>
      </c>
      <c r="AG1944" s="7">
        <v>0</v>
      </c>
      <c r="AH1944" s="7">
        <v>0</v>
      </c>
      <c r="AI1944" s="7">
        <v>1</v>
      </c>
      <c r="AJ1944" s="7">
        <v>0</v>
      </c>
      <c r="AK1944" s="7">
        <v>0</v>
      </c>
      <c r="AL1944" s="7">
        <v>0</v>
      </c>
      <c r="AM1944" s="7">
        <v>0</v>
      </c>
      <c r="AN1944" s="7" t="s">
        <v>91</v>
      </c>
      <c r="AO1944" s="7">
        <v>1</v>
      </c>
      <c r="AP1944" s="7">
        <v>71300</v>
      </c>
      <c r="AQ1944" s="7">
        <v>35650</v>
      </c>
      <c r="AR1944" s="7" t="s">
        <v>3857</v>
      </c>
      <c r="AT1944" s="7" t="s">
        <v>206</v>
      </c>
      <c r="AU1944" s="7">
        <v>2596</v>
      </c>
      <c r="AV1944" s="7">
        <v>0</v>
      </c>
      <c r="AW1944" s="7">
        <v>0</v>
      </c>
      <c r="AX1944" s="7">
        <v>0</v>
      </c>
      <c r="AY1944" s="7">
        <v>0</v>
      </c>
    </row>
    <row r="1945" spans="1:51" ht="13.5" customHeight="1" x14ac:dyDescent="0.25">
      <c r="A1945" s="7" t="s">
        <v>3858</v>
      </c>
      <c r="B1945" s="8"/>
      <c r="C1945" s="8"/>
      <c r="D1945" s="7" t="s">
        <v>120</v>
      </c>
      <c r="E1945" s="7" t="s">
        <v>99</v>
      </c>
      <c r="F1945" s="8"/>
      <c r="G1945" s="8"/>
      <c r="H1945" s="8"/>
      <c r="I1945" s="8"/>
      <c r="J1945" s="8"/>
      <c r="K1945" s="8"/>
      <c r="L1945" s="8"/>
      <c r="M1945" s="8"/>
      <c r="N1945" s="7">
        <v>13</v>
      </c>
      <c r="O1945" s="7" t="s">
        <v>146</v>
      </c>
      <c r="P1945" s="7">
        <v>3</v>
      </c>
      <c r="Q1945" s="7" t="s">
        <v>3859</v>
      </c>
      <c r="R1945" s="7">
        <v>31000</v>
      </c>
      <c r="S1945" s="7" t="s">
        <v>94</v>
      </c>
      <c r="T1945" s="7" t="s">
        <v>1406</v>
      </c>
      <c r="U1945" s="7" t="s">
        <v>3860</v>
      </c>
      <c r="V1945" s="7">
        <v>14</v>
      </c>
      <c r="W1945" s="7">
        <v>16</v>
      </c>
      <c r="X1945" s="7">
        <v>14</v>
      </c>
      <c r="Y1945" s="7">
        <v>14</v>
      </c>
      <c r="AA1945" s="7" t="s">
        <v>3663</v>
      </c>
      <c r="AE1945" s="7">
        <v>0</v>
      </c>
      <c r="AF1945" s="7">
        <v>0</v>
      </c>
      <c r="AG1945" s="7">
        <v>0</v>
      </c>
      <c r="AH1945" s="7">
        <v>0</v>
      </c>
      <c r="AI1945" s="7">
        <v>1</v>
      </c>
      <c r="AJ1945" s="7">
        <v>0</v>
      </c>
      <c r="AK1945" s="7">
        <v>0</v>
      </c>
      <c r="AL1945" s="7">
        <v>0</v>
      </c>
      <c r="AM1945" s="7">
        <v>0</v>
      </c>
      <c r="AN1945" s="7" t="s">
        <v>120</v>
      </c>
      <c r="AO1945" s="7">
        <v>3</v>
      </c>
      <c r="AP1945" s="7">
        <v>62000</v>
      </c>
      <c r="AQ1945" s="7">
        <v>31000</v>
      </c>
      <c r="AR1945" s="7" t="s">
        <v>3861</v>
      </c>
      <c r="AT1945" s="7" t="s">
        <v>206</v>
      </c>
      <c r="AU1945" s="7">
        <v>2597</v>
      </c>
      <c r="AV1945" s="7">
        <v>0</v>
      </c>
      <c r="AW1945" s="7">
        <v>0</v>
      </c>
      <c r="AX1945" s="7">
        <v>0</v>
      </c>
      <c r="AY1945" s="7">
        <v>0</v>
      </c>
    </row>
    <row r="1946" spans="1:51" ht="13.5" customHeight="1" x14ac:dyDescent="0.25">
      <c r="A1946" s="7" t="s">
        <v>3862</v>
      </c>
      <c r="B1946" s="8"/>
      <c r="C1946" s="8"/>
      <c r="D1946" s="7" t="s">
        <v>120</v>
      </c>
      <c r="E1946" s="7" t="s">
        <v>157</v>
      </c>
      <c r="F1946" s="8"/>
      <c r="G1946" s="8"/>
      <c r="H1946" s="8"/>
      <c r="I1946" s="8"/>
      <c r="J1946" s="8"/>
      <c r="K1946" s="8"/>
      <c r="L1946" s="8"/>
      <c r="M1946" s="8"/>
      <c r="N1946" s="7">
        <v>17</v>
      </c>
      <c r="O1946" s="7" t="s">
        <v>85</v>
      </c>
      <c r="P1946" s="7">
        <v>3</v>
      </c>
      <c r="Q1946" s="7" t="s">
        <v>3863</v>
      </c>
      <c r="R1946" s="7">
        <v>27300</v>
      </c>
      <c r="S1946" s="7" t="s">
        <v>87</v>
      </c>
      <c r="T1946" s="7" t="s">
        <v>1406</v>
      </c>
      <c r="U1946" s="7" t="s">
        <v>3840</v>
      </c>
      <c r="V1946" s="7">
        <v>6</v>
      </c>
      <c r="W1946" s="7">
        <v>11</v>
      </c>
      <c r="X1946" s="7">
        <v>11</v>
      </c>
      <c r="Y1946" s="7">
        <v>9</v>
      </c>
      <c r="AA1946" s="7" t="s">
        <v>3864</v>
      </c>
      <c r="AE1946" s="7">
        <v>0</v>
      </c>
      <c r="AF1946" s="7">
        <v>0</v>
      </c>
      <c r="AG1946" s="7">
        <v>0</v>
      </c>
      <c r="AH1946" s="7">
        <v>0</v>
      </c>
      <c r="AI1946" s="7">
        <v>0</v>
      </c>
      <c r="AJ1946" s="7">
        <v>0</v>
      </c>
      <c r="AK1946" s="7">
        <v>1</v>
      </c>
      <c r="AL1946" s="7">
        <v>0</v>
      </c>
      <c r="AM1946" s="7">
        <v>0</v>
      </c>
      <c r="AN1946" s="7" t="s">
        <v>120</v>
      </c>
      <c r="AO1946" s="7">
        <v>3</v>
      </c>
      <c r="AP1946" s="7">
        <v>54300</v>
      </c>
      <c r="AQ1946" s="7">
        <v>27300</v>
      </c>
      <c r="AR1946" s="7" t="s">
        <v>3865</v>
      </c>
      <c r="AS1946" s="7" t="s">
        <v>3866</v>
      </c>
      <c r="AT1946" s="7" t="s">
        <v>206</v>
      </c>
      <c r="AU1946" s="7">
        <v>2598</v>
      </c>
      <c r="AV1946" s="7">
        <v>0</v>
      </c>
      <c r="AW1946" s="7">
        <v>0</v>
      </c>
      <c r="AX1946" s="7">
        <v>0</v>
      </c>
      <c r="AY1946" s="7">
        <v>0</v>
      </c>
    </row>
    <row r="1947" spans="1:51" ht="13.5" customHeight="1" x14ac:dyDescent="0.25">
      <c r="A1947" s="7" t="s">
        <v>3867</v>
      </c>
      <c r="B1947" s="8"/>
      <c r="C1947" s="8"/>
      <c r="D1947" s="7" t="s">
        <v>91</v>
      </c>
      <c r="E1947" s="7" t="s">
        <v>129</v>
      </c>
      <c r="F1947" s="8"/>
      <c r="G1947" s="8"/>
      <c r="H1947" s="8"/>
      <c r="I1947" s="8"/>
      <c r="J1947" s="8"/>
      <c r="K1947" s="8"/>
      <c r="L1947" s="8"/>
      <c r="M1947" s="8"/>
      <c r="N1947" s="7">
        <v>12</v>
      </c>
      <c r="O1947" s="7" t="s">
        <v>85</v>
      </c>
      <c r="P1947" s="7">
        <v>3</v>
      </c>
      <c r="Q1947" s="7" t="s">
        <v>3868</v>
      </c>
      <c r="R1947" s="7">
        <v>18950</v>
      </c>
      <c r="S1947" s="7" t="s">
        <v>94</v>
      </c>
      <c r="T1947" s="7" t="s">
        <v>1406</v>
      </c>
      <c r="U1947" s="7" t="s">
        <v>3845</v>
      </c>
      <c r="V1947" s="7">
        <v>14</v>
      </c>
      <c r="W1947" s="7">
        <v>14</v>
      </c>
      <c r="X1947" s="7">
        <v>18</v>
      </c>
      <c r="Y1947" s="7">
        <v>14</v>
      </c>
      <c r="AA1947" s="7" t="s">
        <v>3642</v>
      </c>
      <c r="AE1947" s="7">
        <v>0</v>
      </c>
      <c r="AF1947" s="7">
        <v>0</v>
      </c>
      <c r="AG1947" s="7">
        <v>0</v>
      </c>
      <c r="AH1947" s="7">
        <v>0</v>
      </c>
      <c r="AI1947" s="7">
        <v>0</v>
      </c>
      <c r="AJ1947" s="7">
        <v>1</v>
      </c>
      <c r="AK1947" s="7">
        <v>0</v>
      </c>
      <c r="AL1947" s="7">
        <v>0</v>
      </c>
      <c r="AM1947" s="7">
        <v>0</v>
      </c>
      <c r="AN1947" s="7" t="s">
        <v>91</v>
      </c>
      <c r="AO1947" s="7">
        <v>3</v>
      </c>
      <c r="AP1947" s="7">
        <v>37900</v>
      </c>
      <c r="AQ1947" s="7">
        <v>18950</v>
      </c>
      <c r="AR1947" s="7" t="s">
        <v>3869</v>
      </c>
      <c r="AT1947" s="7" t="s">
        <v>206</v>
      </c>
      <c r="AU1947" s="7">
        <v>2599</v>
      </c>
      <c r="AV1947" s="7">
        <v>0</v>
      </c>
      <c r="AW1947" s="7">
        <v>0</v>
      </c>
      <c r="AX1947" s="7">
        <v>0</v>
      </c>
      <c r="AY1947" s="7">
        <v>0</v>
      </c>
    </row>
    <row r="1948" spans="1:51" ht="13.5" customHeight="1" x14ac:dyDescent="0.25">
      <c r="A1948" s="7" t="s">
        <v>3870</v>
      </c>
      <c r="B1948" s="8"/>
      <c r="C1948" s="8"/>
      <c r="D1948" s="7" t="s">
        <v>120</v>
      </c>
      <c r="E1948" s="7" t="s">
        <v>99</v>
      </c>
      <c r="F1948" s="8"/>
      <c r="G1948" s="8"/>
      <c r="H1948" s="8"/>
      <c r="I1948" s="8"/>
      <c r="J1948" s="8"/>
      <c r="K1948" s="8"/>
      <c r="L1948" s="8"/>
      <c r="M1948" s="8"/>
      <c r="N1948" s="7">
        <v>18</v>
      </c>
      <c r="O1948" s="7" t="s">
        <v>85</v>
      </c>
      <c r="P1948" s="7">
        <v>5</v>
      </c>
      <c r="Q1948" s="7" t="s">
        <v>3871</v>
      </c>
      <c r="R1948" s="7">
        <v>47105</v>
      </c>
      <c r="S1948" s="7" t="s">
        <v>561</v>
      </c>
      <c r="T1948" s="7" t="s">
        <v>1406</v>
      </c>
      <c r="U1948" s="7" t="s">
        <v>3872</v>
      </c>
      <c r="V1948" s="7">
        <v>18</v>
      </c>
      <c r="W1948" s="7">
        <v>14</v>
      </c>
      <c r="X1948" s="7">
        <v>10</v>
      </c>
      <c r="Y1948" s="7">
        <v>20</v>
      </c>
      <c r="AA1948" s="7" t="s">
        <v>3864</v>
      </c>
      <c r="AE1948" s="7">
        <v>0</v>
      </c>
      <c r="AF1948" s="7">
        <v>0</v>
      </c>
      <c r="AG1948" s="7">
        <v>0</v>
      </c>
      <c r="AH1948" s="7">
        <v>0</v>
      </c>
      <c r="AI1948" s="7">
        <v>1</v>
      </c>
      <c r="AJ1948" s="7">
        <v>0</v>
      </c>
      <c r="AK1948" s="7">
        <v>0</v>
      </c>
      <c r="AL1948" s="7">
        <v>0</v>
      </c>
      <c r="AM1948" s="7">
        <v>0</v>
      </c>
      <c r="AN1948" s="7" t="s">
        <v>120</v>
      </c>
      <c r="AO1948" s="7">
        <v>5</v>
      </c>
      <c r="AP1948" s="7">
        <v>93605</v>
      </c>
      <c r="AQ1948" s="7">
        <v>47105</v>
      </c>
      <c r="AR1948" s="7" t="s">
        <v>3873</v>
      </c>
      <c r="AS1948" s="7" t="s">
        <v>3874</v>
      </c>
      <c r="AT1948" s="7" t="s">
        <v>206</v>
      </c>
      <c r="AU1948" s="7">
        <v>2600</v>
      </c>
      <c r="AV1948" s="7">
        <v>0</v>
      </c>
      <c r="AW1948" s="7">
        <v>0</v>
      </c>
      <c r="AX1948" s="7">
        <v>0</v>
      </c>
      <c r="AY1948" s="7">
        <v>0</v>
      </c>
    </row>
    <row r="1949" spans="1:51" ht="13.5" customHeight="1" x14ac:dyDescent="0.25">
      <c r="A1949" s="7" t="s">
        <v>3875</v>
      </c>
      <c r="B1949" s="8"/>
      <c r="C1949" s="8"/>
      <c r="D1949" s="7" t="s">
        <v>91</v>
      </c>
      <c r="E1949" s="7" t="s">
        <v>116</v>
      </c>
      <c r="F1949" s="8"/>
      <c r="G1949" s="8"/>
      <c r="H1949" s="8"/>
      <c r="I1949" s="8"/>
      <c r="J1949" s="8"/>
      <c r="K1949" s="8"/>
      <c r="L1949" s="8"/>
      <c r="M1949" s="8"/>
      <c r="N1949" s="7">
        <v>9</v>
      </c>
      <c r="O1949" s="7" t="s">
        <v>170</v>
      </c>
      <c r="P1949" s="7" t="s">
        <v>107</v>
      </c>
      <c r="Q1949" s="7" t="s">
        <v>3876</v>
      </c>
      <c r="R1949" s="7">
        <v>58250</v>
      </c>
      <c r="S1949" s="7" t="s">
        <v>326</v>
      </c>
      <c r="T1949" s="7" t="s">
        <v>1406</v>
      </c>
      <c r="U1949" s="7" t="s">
        <v>265</v>
      </c>
      <c r="V1949" s="7">
        <v>17</v>
      </c>
      <c r="W1949" s="7">
        <v>10</v>
      </c>
      <c r="X1949" s="7">
        <v>13</v>
      </c>
      <c r="Y1949" s="7">
        <v>11</v>
      </c>
      <c r="AA1949" s="7" t="s">
        <v>3663</v>
      </c>
      <c r="AE1949" s="7">
        <v>0</v>
      </c>
      <c r="AF1949" s="7">
        <v>0</v>
      </c>
      <c r="AG1949" s="7">
        <v>1</v>
      </c>
      <c r="AH1949" s="7">
        <v>0</v>
      </c>
      <c r="AI1949" s="7">
        <v>0</v>
      </c>
      <c r="AJ1949" s="7">
        <v>0</v>
      </c>
      <c r="AK1949" s="7">
        <v>0</v>
      </c>
      <c r="AL1949" s="7">
        <v>0</v>
      </c>
      <c r="AM1949" s="7">
        <v>0</v>
      </c>
      <c r="AN1949" s="7" t="s">
        <v>91</v>
      </c>
      <c r="AO1949" s="7">
        <v>0</v>
      </c>
      <c r="AP1949" s="7">
        <v>116500</v>
      </c>
      <c r="AQ1949" s="7">
        <v>58250</v>
      </c>
      <c r="AR1949" s="7" t="s">
        <v>3877</v>
      </c>
      <c r="AT1949" s="7" t="s">
        <v>206</v>
      </c>
      <c r="AU1949" s="7">
        <v>2601</v>
      </c>
      <c r="AV1949" s="7">
        <v>0</v>
      </c>
      <c r="AW1949" s="7">
        <v>0</v>
      </c>
      <c r="AX1949" s="7">
        <v>0</v>
      </c>
      <c r="AY1949" s="7">
        <v>0</v>
      </c>
    </row>
    <row r="1950" spans="1:51" ht="13.5" customHeight="1" x14ac:dyDescent="0.25">
      <c r="A1950" s="7" t="s">
        <v>3878</v>
      </c>
      <c r="B1950" s="8"/>
      <c r="C1950" s="8"/>
      <c r="D1950" s="7" t="s">
        <v>91</v>
      </c>
      <c r="E1950" s="7" t="s">
        <v>116</v>
      </c>
      <c r="F1950" s="8"/>
      <c r="G1950" s="8"/>
      <c r="H1950" s="8"/>
      <c r="I1950" s="8"/>
      <c r="J1950" s="8"/>
      <c r="K1950" s="8"/>
      <c r="L1950" s="8"/>
      <c r="M1950" s="8"/>
      <c r="N1950" s="7">
        <v>9</v>
      </c>
      <c r="O1950" s="7" t="s">
        <v>85</v>
      </c>
      <c r="P1950" s="7">
        <v>8</v>
      </c>
      <c r="Q1950" s="7" t="s">
        <v>3879</v>
      </c>
      <c r="R1950" s="7">
        <v>6000</v>
      </c>
      <c r="S1950" s="7" t="s">
        <v>561</v>
      </c>
      <c r="T1950" s="7" t="s">
        <v>1406</v>
      </c>
      <c r="U1950" s="7" t="s">
        <v>3850</v>
      </c>
      <c r="V1950" s="7">
        <v>5</v>
      </c>
      <c r="W1950" s="7">
        <v>10</v>
      </c>
      <c r="X1950" s="7">
        <v>8</v>
      </c>
      <c r="Y1950" s="7">
        <v>3</v>
      </c>
      <c r="AA1950" s="7" t="s">
        <v>3663</v>
      </c>
      <c r="AE1950" s="7">
        <v>0</v>
      </c>
      <c r="AF1950" s="7">
        <v>0</v>
      </c>
      <c r="AG1950" s="7">
        <v>1</v>
      </c>
      <c r="AH1950" s="7">
        <v>0</v>
      </c>
      <c r="AI1950" s="7">
        <v>0</v>
      </c>
      <c r="AJ1950" s="7">
        <v>0</v>
      </c>
      <c r="AK1950" s="7">
        <v>0</v>
      </c>
      <c r="AL1950" s="7">
        <v>0</v>
      </c>
      <c r="AM1950" s="7">
        <v>0</v>
      </c>
      <c r="AN1950" s="7" t="s">
        <v>91</v>
      </c>
      <c r="AO1950" s="7">
        <v>8</v>
      </c>
      <c r="AP1950" s="7">
        <v>12000</v>
      </c>
      <c r="AQ1950" s="7">
        <v>6000</v>
      </c>
      <c r="AR1950" s="7" t="s">
        <v>3880</v>
      </c>
      <c r="AT1950" s="7" t="s">
        <v>206</v>
      </c>
      <c r="AU1950" s="7">
        <v>2602</v>
      </c>
      <c r="AV1950" s="7">
        <v>0</v>
      </c>
      <c r="AW1950" s="7">
        <v>0</v>
      </c>
      <c r="AX1950" s="7">
        <v>0</v>
      </c>
      <c r="AY1950" s="7">
        <v>0</v>
      </c>
    </row>
    <row r="1951" spans="1:51" ht="13.5" customHeight="1" x14ac:dyDescent="0.25">
      <c r="A1951" s="7" t="s">
        <v>3881</v>
      </c>
      <c r="B1951" s="8"/>
      <c r="C1951" s="8"/>
      <c r="D1951" s="7" t="s">
        <v>120</v>
      </c>
      <c r="E1951" s="7" t="s">
        <v>116</v>
      </c>
      <c r="F1951" s="8"/>
      <c r="G1951" s="8"/>
      <c r="H1951" s="8"/>
      <c r="I1951" s="8"/>
      <c r="J1951" s="8"/>
      <c r="K1951" s="8"/>
      <c r="L1951" s="8"/>
      <c r="M1951" s="8"/>
      <c r="N1951" s="7">
        <v>16</v>
      </c>
      <c r="O1951" s="7" t="s">
        <v>85</v>
      </c>
      <c r="P1951" s="7">
        <v>8</v>
      </c>
      <c r="Q1951" s="7" t="s">
        <v>3882</v>
      </c>
      <c r="R1951" s="7">
        <v>20000</v>
      </c>
      <c r="S1951" s="7" t="s">
        <v>561</v>
      </c>
      <c r="T1951" s="7" t="s">
        <v>1406</v>
      </c>
      <c r="U1951" s="7" t="s">
        <v>3845</v>
      </c>
      <c r="V1951" s="7">
        <v>10</v>
      </c>
      <c r="W1951" s="7">
        <v>10</v>
      </c>
      <c r="X1951" s="7">
        <v>8</v>
      </c>
      <c r="Y1951" s="7">
        <v>6</v>
      </c>
      <c r="AA1951" s="7" t="s">
        <v>3642</v>
      </c>
      <c r="AE1951" s="7">
        <v>0</v>
      </c>
      <c r="AF1951" s="7">
        <v>0</v>
      </c>
      <c r="AG1951" s="7">
        <v>1</v>
      </c>
      <c r="AH1951" s="7">
        <v>0</v>
      </c>
      <c r="AI1951" s="7">
        <v>0</v>
      </c>
      <c r="AJ1951" s="7">
        <v>0</v>
      </c>
      <c r="AK1951" s="7">
        <v>0</v>
      </c>
      <c r="AL1951" s="7">
        <v>0</v>
      </c>
      <c r="AM1951" s="7">
        <v>0</v>
      </c>
      <c r="AN1951" s="7" t="s">
        <v>120</v>
      </c>
      <c r="AO1951" s="7">
        <v>8</v>
      </c>
      <c r="AP1951" s="7">
        <v>40000</v>
      </c>
      <c r="AQ1951" s="7">
        <v>20000</v>
      </c>
      <c r="AR1951" s="7" t="s">
        <v>3883</v>
      </c>
      <c r="AT1951" s="7" t="s">
        <v>206</v>
      </c>
      <c r="AU1951" s="7">
        <v>2603</v>
      </c>
      <c r="AV1951" s="7">
        <v>0</v>
      </c>
      <c r="AW1951" s="7">
        <v>0</v>
      </c>
      <c r="AX1951" s="7">
        <v>0</v>
      </c>
      <c r="AY1951" s="7">
        <v>0</v>
      </c>
    </row>
    <row r="1952" spans="1:51" ht="13.5" customHeight="1" x14ac:dyDescent="0.25">
      <c r="A1952" s="7" t="s">
        <v>3884</v>
      </c>
      <c r="B1952" s="8"/>
      <c r="C1952" s="8"/>
      <c r="D1952" s="7" t="s">
        <v>91</v>
      </c>
      <c r="E1952" s="7" t="s">
        <v>99</v>
      </c>
      <c r="F1952" s="8"/>
      <c r="G1952" s="8"/>
      <c r="H1952" s="8"/>
      <c r="I1952" s="8"/>
      <c r="J1952" s="8"/>
      <c r="K1952" s="8"/>
      <c r="L1952" s="8"/>
      <c r="M1952" s="8"/>
      <c r="N1952" s="7">
        <v>11</v>
      </c>
      <c r="O1952" s="7" t="s">
        <v>196</v>
      </c>
      <c r="P1952" s="7">
        <v>5</v>
      </c>
      <c r="Q1952" s="7" t="s">
        <v>3885</v>
      </c>
      <c r="R1952" s="7">
        <v>7250</v>
      </c>
      <c r="S1952" s="7" t="s">
        <v>185</v>
      </c>
      <c r="T1952" s="7" t="s">
        <v>1406</v>
      </c>
      <c r="U1952" s="7" t="s">
        <v>3840</v>
      </c>
      <c r="V1952" s="7">
        <v>16</v>
      </c>
      <c r="W1952" s="7">
        <v>10</v>
      </c>
      <c r="X1952" s="7">
        <v>10</v>
      </c>
      <c r="Y1952" s="7">
        <v>6</v>
      </c>
      <c r="AA1952" s="7" t="s">
        <v>3663</v>
      </c>
      <c r="AE1952" s="7">
        <v>0</v>
      </c>
      <c r="AF1952" s="7">
        <v>0</v>
      </c>
      <c r="AG1952" s="7">
        <v>0</v>
      </c>
      <c r="AH1952" s="7">
        <v>0</v>
      </c>
      <c r="AI1952" s="7">
        <v>1</v>
      </c>
      <c r="AJ1952" s="7">
        <v>0</v>
      </c>
      <c r="AK1952" s="7">
        <v>0</v>
      </c>
      <c r="AL1952" s="7">
        <v>0</v>
      </c>
      <c r="AM1952" s="7">
        <v>0</v>
      </c>
      <c r="AN1952" s="7" t="s">
        <v>91</v>
      </c>
      <c r="AO1952" s="7">
        <v>5</v>
      </c>
      <c r="AP1952" s="7">
        <v>14500</v>
      </c>
      <c r="AQ1952" s="7">
        <v>7250</v>
      </c>
      <c r="AR1952" s="7" t="s">
        <v>3886</v>
      </c>
      <c r="AT1952" s="7" t="s">
        <v>206</v>
      </c>
      <c r="AU1952" s="7">
        <v>2604</v>
      </c>
      <c r="AV1952" s="7">
        <v>0</v>
      </c>
      <c r="AW1952" s="7">
        <v>0</v>
      </c>
      <c r="AX1952" s="7">
        <v>0</v>
      </c>
      <c r="AY1952" s="7">
        <v>0</v>
      </c>
    </row>
    <row r="1953" spans="1:51" ht="13.5" customHeight="1" x14ac:dyDescent="0.25">
      <c r="A1953" s="7" t="s">
        <v>3887</v>
      </c>
      <c r="B1953" s="8"/>
      <c r="C1953" s="8"/>
      <c r="D1953" s="7" t="s">
        <v>120</v>
      </c>
      <c r="E1953" s="7" t="s">
        <v>129</v>
      </c>
      <c r="F1953" s="8"/>
      <c r="G1953" s="8"/>
      <c r="H1953" s="8"/>
      <c r="I1953" s="8"/>
      <c r="J1953" s="8"/>
      <c r="K1953" s="8"/>
      <c r="L1953" s="8"/>
      <c r="M1953" s="8"/>
      <c r="N1953" s="7">
        <v>14</v>
      </c>
      <c r="O1953" s="7" t="s">
        <v>85</v>
      </c>
      <c r="P1953" s="7">
        <v>4</v>
      </c>
      <c r="Q1953" s="7" t="s">
        <v>3888</v>
      </c>
      <c r="R1953" s="7">
        <v>500</v>
      </c>
      <c r="S1953" s="7" t="s">
        <v>87</v>
      </c>
      <c r="T1953" s="7" t="s">
        <v>1406</v>
      </c>
      <c r="U1953" s="7" t="s">
        <v>3889</v>
      </c>
      <c r="V1953" s="7">
        <v>14</v>
      </c>
      <c r="W1953" s="7">
        <v>12</v>
      </c>
      <c r="X1953" s="7">
        <v>18</v>
      </c>
      <c r="Y1953" s="7">
        <v>17</v>
      </c>
      <c r="AA1953" s="7" t="s">
        <v>3663</v>
      </c>
      <c r="AE1953" s="7">
        <v>0</v>
      </c>
      <c r="AF1953" s="7">
        <v>0</v>
      </c>
      <c r="AG1953" s="7">
        <v>0</v>
      </c>
      <c r="AH1953" s="7">
        <v>0</v>
      </c>
      <c r="AI1953" s="7">
        <v>0</v>
      </c>
      <c r="AJ1953" s="7">
        <v>1</v>
      </c>
      <c r="AK1953" s="7">
        <v>0</v>
      </c>
      <c r="AL1953" s="7">
        <v>0</v>
      </c>
      <c r="AM1953" s="7">
        <v>0</v>
      </c>
      <c r="AN1953" s="7" t="s">
        <v>120</v>
      </c>
      <c r="AO1953" s="7">
        <v>4</v>
      </c>
      <c r="AP1953" s="7">
        <v>165315</v>
      </c>
      <c r="AQ1953" s="7">
        <v>500</v>
      </c>
      <c r="AR1953" s="7" t="s">
        <v>3861</v>
      </c>
      <c r="AS1953" s="7" t="s">
        <v>3890</v>
      </c>
      <c r="AT1953" s="7" t="s">
        <v>206</v>
      </c>
      <c r="AU1953" s="7">
        <v>2605</v>
      </c>
      <c r="AV1953" s="7">
        <v>0</v>
      </c>
      <c r="AW1953" s="7">
        <v>0</v>
      </c>
      <c r="AX1953" s="7">
        <v>0</v>
      </c>
      <c r="AY1953" s="7">
        <v>0</v>
      </c>
    </row>
    <row r="1954" spans="1:51" ht="13.5" customHeight="1" x14ac:dyDescent="0.25">
      <c r="A1954" s="7" t="s">
        <v>3891</v>
      </c>
      <c r="B1954" s="8"/>
      <c r="C1954" s="8"/>
      <c r="D1954" s="7" t="s">
        <v>83</v>
      </c>
      <c r="E1954" s="7" t="s">
        <v>92</v>
      </c>
      <c r="F1954" s="8"/>
      <c r="G1954" s="8"/>
      <c r="H1954" s="8"/>
      <c r="I1954" s="8"/>
      <c r="J1954" s="8"/>
      <c r="K1954" s="8"/>
      <c r="L1954" s="8"/>
      <c r="M1954" s="8"/>
      <c r="N1954" s="7">
        <v>3</v>
      </c>
      <c r="O1954" s="7" t="s">
        <v>85</v>
      </c>
      <c r="P1954" s="7">
        <v>2</v>
      </c>
      <c r="Q1954" s="7" t="s">
        <v>2350</v>
      </c>
      <c r="R1954" s="7">
        <v>3000</v>
      </c>
      <c r="S1954" s="7" t="s">
        <v>94</v>
      </c>
      <c r="T1954" s="7" t="s">
        <v>3892</v>
      </c>
      <c r="AE1954" s="7">
        <v>0</v>
      </c>
      <c r="AF1954" s="7">
        <v>0</v>
      </c>
      <c r="AG1954" s="7">
        <v>0</v>
      </c>
      <c r="AH1954" s="7">
        <v>0</v>
      </c>
      <c r="AI1954" s="7">
        <v>0</v>
      </c>
      <c r="AJ1954" s="7">
        <v>0</v>
      </c>
      <c r="AK1954" s="7">
        <v>0</v>
      </c>
      <c r="AL1954" s="7">
        <v>0</v>
      </c>
      <c r="AM1954" s="7">
        <v>1</v>
      </c>
      <c r="AN1954" s="7" t="s">
        <v>83</v>
      </c>
      <c r="AO1954" s="7">
        <v>2</v>
      </c>
      <c r="AP1954" s="7">
        <v>6000</v>
      </c>
      <c r="AQ1954" s="7">
        <v>3000</v>
      </c>
      <c r="AT1954" s="7" t="s">
        <v>206</v>
      </c>
      <c r="AU1954" s="7">
        <v>2606</v>
      </c>
      <c r="AV1954" s="7">
        <v>0</v>
      </c>
      <c r="AW1954" s="7">
        <v>0</v>
      </c>
      <c r="AX1954" s="7">
        <v>0</v>
      </c>
      <c r="AY1954" s="7">
        <v>0</v>
      </c>
    </row>
    <row r="1955" spans="1:51" ht="13.5" customHeight="1" x14ac:dyDescent="0.25">
      <c r="A1955" s="7" t="s">
        <v>602</v>
      </c>
      <c r="B1955" s="8"/>
      <c r="C1955" s="8"/>
      <c r="D1955" s="7" t="s">
        <v>83</v>
      </c>
      <c r="E1955" s="7" t="s">
        <v>99</v>
      </c>
      <c r="F1955" s="8"/>
      <c r="G1955" s="8"/>
      <c r="H1955" s="8"/>
      <c r="I1955" s="8"/>
      <c r="J1955" s="8"/>
      <c r="K1955" s="8"/>
      <c r="L1955" s="8"/>
      <c r="M1955" s="8"/>
      <c r="N1955" s="7">
        <v>3</v>
      </c>
      <c r="O1955" s="7" t="s">
        <v>85</v>
      </c>
      <c r="P1955" s="7" t="s">
        <v>107</v>
      </c>
      <c r="Q1955" s="7" t="s">
        <v>603</v>
      </c>
      <c r="R1955" s="7">
        <v>1250</v>
      </c>
      <c r="S1955" s="7" t="s">
        <v>94</v>
      </c>
      <c r="T1955" s="7" t="s">
        <v>3892</v>
      </c>
      <c r="AE1955" s="7">
        <v>0</v>
      </c>
      <c r="AF1955" s="7">
        <v>0</v>
      </c>
      <c r="AG1955" s="7">
        <v>0</v>
      </c>
      <c r="AH1955" s="7">
        <v>0</v>
      </c>
      <c r="AI1955" s="7">
        <v>1</v>
      </c>
      <c r="AJ1955" s="7">
        <v>0</v>
      </c>
      <c r="AK1955" s="7">
        <v>0</v>
      </c>
      <c r="AL1955" s="7">
        <v>0</v>
      </c>
      <c r="AM1955" s="7">
        <v>0</v>
      </c>
      <c r="AN1955" s="7" t="s">
        <v>83</v>
      </c>
      <c r="AO1955" s="7">
        <v>0</v>
      </c>
      <c r="AP1955" s="7">
        <v>2500</v>
      </c>
      <c r="AQ1955" s="7">
        <v>1250</v>
      </c>
      <c r="AT1955" s="7" t="s">
        <v>206</v>
      </c>
      <c r="AU1955" s="7">
        <v>2607</v>
      </c>
      <c r="AV1955" s="7">
        <v>0</v>
      </c>
      <c r="AW1955" s="7">
        <v>0</v>
      </c>
      <c r="AX1955" s="7">
        <v>0</v>
      </c>
      <c r="AY1955" s="7">
        <v>0</v>
      </c>
    </row>
    <row r="1956" spans="1:51" ht="13.5" customHeight="1" x14ac:dyDescent="0.25">
      <c r="A1956" s="7" t="s">
        <v>3893</v>
      </c>
      <c r="B1956" s="8"/>
      <c r="C1956" s="8"/>
      <c r="D1956" s="7" t="s">
        <v>91</v>
      </c>
      <c r="E1956" s="7" t="s">
        <v>126</v>
      </c>
      <c r="F1956" s="8"/>
      <c r="G1956" s="8"/>
      <c r="H1956" s="8"/>
      <c r="I1956" s="8"/>
      <c r="J1956" s="8"/>
      <c r="K1956" s="8"/>
      <c r="L1956" s="8"/>
      <c r="M1956" s="8"/>
      <c r="N1956" s="7">
        <v>9</v>
      </c>
      <c r="O1956" s="7" t="s">
        <v>106</v>
      </c>
      <c r="P1956" s="7" t="s">
        <v>107</v>
      </c>
      <c r="Q1956" s="7" t="s">
        <v>3894</v>
      </c>
      <c r="R1956" s="7">
        <v>10000</v>
      </c>
      <c r="S1956" s="7" t="s">
        <v>94</v>
      </c>
      <c r="T1956" s="7" t="s">
        <v>3892</v>
      </c>
      <c r="AE1956" s="7">
        <v>0</v>
      </c>
      <c r="AF1956" s="7">
        <v>0</v>
      </c>
      <c r="AG1956" s="7">
        <v>0</v>
      </c>
      <c r="AH1956" s="7">
        <v>1</v>
      </c>
      <c r="AI1956" s="7">
        <v>0</v>
      </c>
      <c r="AJ1956" s="7">
        <v>0</v>
      </c>
      <c r="AK1956" s="7">
        <v>0</v>
      </c>
      <c r="AL1956" s="7">
        <v>0</v>
      </c>
      <c r="AM1956" s="7">
        <v>0</v>
      </c>
      <c r="AN1956" s="7" t="s">
        <v>91</v>
      </c>
      <c r="AO1956" s="7">
        <v>0</v>
      </c>
      <c r="AP1956" s="7">
        <v>20000</v>
      </c>
      <c r="AQ1956" s="7">
        <v>10000</v>
      </c>
      <c r="AT1956" s="7" t="s">
        <v>206</v>
      </c>
      <c r="AU1956" s="7">
        <v>2608</v>
      </c>
      <c r="AV1956" s="7">
        <v>0</v>
      </c>
      <c r="AW1956" s="7">
        <v>0</v>
      </c>
      <c r="AX1956" s="7">
        <v>0</v>
      </c>
      <c r="AY1956" s="7">
        <v>0</v>
      </c>
    </row>
    <row r="1957" spans="1:51" ht="13.5" customHeight="1" x14ac:dyDescent="0.25">
      <c r="A1957" s="7" t="s">
        <v>3895</v>
      </c>
      <c r="B1957" s="8"/>
      <c r="C1957" s="8"/>
      <c r="D1957" s="7" t="s">
        <v>91</v>
      </c>
      <c r="E1957" s="7" t="s">
        <v>129</v>
      </c>
      <c r="F1957" s="7" t="s">
        <v>84</v>
      </c>
      <c r="G1957" s="8"/>
      <c r="H1957" s="8"/>
      <c r="I1957" s="8"/>
      <c r="J1957" s="8"/>
      <c r="K1957" s="8"/>
      <c r="L1957" s="8"/>
      <c r="M1957" s="8"/>
      <c r="N1957" s="7">
        <v>9</v>
      </c>
      <c r="O1957" s="7" t="s">
        <v>85</v>
      </c>
      <c r="P1957" s="7">
        <v>5</v>
      </c>
      <c r="Q1957" s="7" t="s">
        <v>3896</v>
      </c>
      <c r="R1957" s="7">
        <v>8550</v>
      </c>
      <c r="S1957" s="7" t="s">
        <v>94</v>
      </c>
      <c r="T1957" s="7" t="s">
        <v>3892</v>
      </c>
      <c r="AE1957" s="7">
        <v>0</v>
      </c>
      <c r="AF1957" s="7">
        <v>0</v>
      </c>
      <c r="AG1957" s="7">
        <v>0</v>
      </c>
      <c r="AH1957" s="7">
        <v>0</v>
      </c>
      <c r="AI1957" s="7">
        <v>0</v>
      </c>
      <c r="AJ1957" s="7">
        <v>1</v>
      </c>
      <c r="AK1957" s="7">
        <v>0</v>
      </c>
      <c r="AL1957" s="7">
        <v>1</v>
      </c>
      <c r="AM1957" s="7">
        <v>0</v>
      </c>
      <c r="AN1957" s="7" t="s">
        <v>91</v>
      </c>
      <c r="AO1957" s="7">
        <v>5</v>
      </c>
      <c r="AP1957" s="7">
        <v>16500</v>
      </c>
      <c r="AQ1957" s="7">
        <v>8550</v>
      </c>
      <c r="AT1957" s="7" t="s">
        <v>206</v>
      </c>
      <c r="AU1957" s="7">
        <v>2609</v>
      </c>
      <c r="AV1957" s="7">
        <v>0</v>
      </c>
      <c r="AW1957" s="7">
        <v>0</v>
      </c>
      <c r="AX1957" s="7">
        <v>0</v>
      </c>
      <c r="AY1957" s="7">
        <v>0</v>
      </c>
    </row>
    <row r="1958" spans="1:51" ht="13.5" customHeight="1" x14ac:dyDescent="0.25">
      <c r="A1958" s="7" t="s">
        <v>3897</v>
      </c>
      <c r="B1958" s="8"/>
      <c r="C1958" s="8"/>
      <c r="D1958" s="7" t="s">
        <v>83</v>
      </c>
      <c r="E1958" s="7" t="s">
        <v>84</v>
      </c>
      <c r="F1958" s="8"/>
      <c r="G1958" s="8"/>
      <c r="H1958" s="8"/>
      <c r="I1958" s="8"/>
      <c r="J1958" s="8"/>
      <c r="K1958" s="8"/>
      <c r="L1958" s="8"/>
      <c r="M1958" s="8"/>
      <c r="N1958" s="7">
        <v>4</v>
      </c>
      <c r="O1958" s="7" t="s">
        <v>85</v>
      </c>
      <c r="P1958" s="7">
        <v>10</v>
      </c>
      <c r="Q1958" s="7" t="s">
        <v>3898</v>
      </c>
      <c r="R1958" s="7">
        <v>6808</v>
      </c>
      <c r="S1958" s="7" t="s">
        <v>87</v>
      </c>
      <c r="T1958" s="7" t="s">
        <v>3892</v>
      </c>
      <c r="AE1958" s="7">
        <v>0</v>
      </c>
      <c r="AF1958" s="7">
        <v>0</v>
      </c>
      <c r="AG1958" s="7">
        <v>0</v>
      </c>
      <c r="AH1958" s="7">
        <v>0</v>
      </c>
      <c r="AI1958" s="7">
        <v>0</v>
      </c>
      <c r="AJ1958" s="7">
        <v>0</v>
      </c>
      <c r="AK1958" s="7">
        <v>0</v>
      </c>
      <c r="AL1958" s="7">
        <v>1</v>
      </c>
      <c r="AM1958" s="7">
        <v>0</v>
      </c>
      <c r="AN1958" s="7" t="s">
        <v>83</v>
      </c>
      <c r="AO1958" s="7">
        <v>10</v>
      </c>
      <c r="AP1958" s="7">
        <v>13308</v>
      </c>
      <c r="AQ1958" s="7">
        <v>6808</v>
      </c>
      <c r="AS1958" s="7" t="s">
        <v>3899</v>
      </c>
      <c r="AT1958" s="7" t="s">
        <v>206</v>
      </c>
      <c r="AU1958" s="7">
        <v>2610</v>
      </c>
      <c r="AV1958" s="7">
        <v>0</v>
      </c>
      <c r="AW1958" s="7">
        <v>0</v>
      </c>
      <c r="AX1958" s="7">
        <v>0</v>
      </c>
      <c r="AY1958" s="7">
        <v>0</v>
      </c>
    </row>
    <row r="1959" spans="1:51" ht="13.5" customHeight="1" x14ac:dyDescent="0.25">
      <c r="A1959" s="7" t="s">
        <v>3900</v>
      </c>
      <c r="B1959" s="8"/>
      <c r="C1959" s="8"/>
      <c r="D1959" s="7" t="s">
        <v>91</v>
      </c>
      <c r="E1959" s="7" t="s">
        <v>99</v>
      </c>
      <c r="F1959" s="8"/>
      <c r="G1959" s="8"/>
      <c r="H1959" s="8"/>
      <c r="I1959" s="8"/>
      <c r="J1959" s="8"/>
      <c r="K1959" s="8"/>
      <c r="L1959" s="8"/>
      <c r="M1959" s="8"/>
      <c r="N1959" s="7">
        <v>9</v>
      </c>
      <c r="O1959" s="7" t="s">
        <v>85</v>
      </c>
      <c r="P1959" s="7">
        <v>1</v>
      </c>
      <c r="Q1959" s="7" t="s">
        <v>2533</v>
      </c>
      <c r="R1959" s="7">
        <v>7500</v>
      </c>
      <c r="S1959" s="7" t="s">
        <v>94</v>
      </c>
      <c r="T1959" s="7" t="s">
        <v>3892</v>
      </c>
      <c r="AE1959" s="7">
        <v>0</v>
      </c>
      <c r="AF1959" s="7">
        <v>0</v>
      </c>
      <c r="AG1959" s="7">
        <v>0</v>
      </c>
      <c r="AH1959" s="7">
        <v>0</v>
      </c>
      <c r="AI1959" s="7">
        <v>1</v>
      </c>
      <c r="AJ1959" s="7">
        <v>0</v>
      </c>
      <c r="AK1959" s="7">
        <v>0</v>
      </c>
      <c r="AL1959" s="7">
        <v>0</v>
      </c>
      <c r="AM1959" s="7">
        <v>0</v>
      </c>
      <c r="AN1959" s="7" t="s">
        <v>91</v>
      </c>
      <c r="AO1959" s="7">
        <v>1</v>
      </c>
      <c r="AP1959" s="7">
        <v>15000</v>
      </c>
      <c r="AQ1959" s="7">
        <v>7500</v>
      </c>
      <c r="AT1959" s="7" t="s">
        <v>206</v>
      </c>
      <c r="AU1959" s="7">
        <v>2611</v>
      </c>
      <c r="AV1959" s="7">
        <v>0</v>
      </c>
      <c r="AW1959" s="7">
        <v>0</v>
      </c>
      <c r="AX1959" s="7">
        <v>0</v>
      </c>
      <c r="AY1959" s="7">
        <v>0</v>
      </c>
    </row>
    <row r="1960" spans="1:51" ht="13.5" customHeight="1" x14ac:dyDescent="0.25">
      <c r="A1960" s="7" t="s">
        <v>3901</v>
      </c>
      <c r="B1960" s="8"/>
      <c r="C1960" s="8"/>
      <c r="D1960" s="7" t="s">
        <v>91</v>
      </c>
      <c r="E1960" s="7" t="s">
        <v>92</v>
      </c>
      <c r="F1960" s="8"/>
      <c r="G1960" s="8"/>
      <c r="H1960" s="8"/>
      <c r="I1960" s="8"/>
      <c r="J1960" s="8"/>
      <c r="K1960" s="8"/>
      <c r="L1960" s="8"/>
      <c r="M1960" s="8"/>
      <c r="N1960" s="7">
        <v>10</v>
      </c>
      <c r="O1960" s="7" t="s">
        <v>162</v>
      </c>
      <c r="P1960" s="7">
        <v>10</v>
      </c>
      <c r="Q1960" s="7" t="s">
        <v>97</v>
      </c>
      <c r="R1960" s="7">
        <v>11000</v>
      </c>
      <c r="S1960" s="7" t="s">
        <v>94</v>
      </c>
      <c r="T1960" s="7" t="s">
        <v>3892</v>
      </c>
      <c r="AE1960" s="7">
        <v>0</v>
      </c>
      <c r="AF1960" s="7">
        <v>0</v>
      </c>
      <c r="AG1960" s="7">
        <v>0</v>
      </c>
      <c r="AH1960" s="7">
        <v>0</v>
      </c>
      <c r="AI1960" s="7">
        <v>0</v>
      </c>
      <c r="AJ1960" s="7">
        <v>0</v>
      </c>
      <c r="AK1960" s="7">
        <v>0</v>
      </c>
      <c r="AL1960" s="7">
        <v>0</v>
      </c>
      <c r="AM1960" s="7">
        <v>1</v>
      </c>
      <c r="AN1960" s="7" t="s">
        <v>91</v>
      </c>
      <c r="AO1960" s="7">
        <v>10</v>
      </c>
      <c r="AP1960" s="7">
        <v>22000</v>
      </c>
      <c r="AQ1960" s="7">
        <v>11000</v>
      </c>
      <c r="AT1960" s="7" t="s">
        <v>206</v>
      </c>
      <c r="AU1960" s="7">
        <v>2612</v>
      </c>
      <c r="AV1960" s="7">
        <v>0</v>
      </c>
      <c r="AW1960" s="7">
        <v>0</v>
      </c>
      <c r="AX1960" s="7">
        <v>0</v>
      </c>
      <c r="AY1960" s="7">
        <v>0</v>
      </c>
    </row>
    <row r="1961" spans="1:51" ht="13.5" customHeight="1" x14ac:dyDescent="0.25">
      <c r="A1961" s="7" t="s">
        <v>3902</v>
      </c>
      <c r="B1961" s="8"/>
      <c r="C1961" s="8"/>
      <c r="D1961" s="7" t="s">
        <v>83</v>
      </c>
      <c r="E1961" s="7" t="s">
        <v>129</v>
      </c>
      <c r="F1961" s="8"/>
      <c r="G1961" s="8"/>
      <c r="H1961" s="8"/>
      <c r="I1961" s="8"/>
      <c r="J1961" s="8"/>
      <c r="K1961" s="8"/>
      <c r="L1961" s="8"/>
      <c r="M1961" s="8"/>
      <c r="N1961" s="7">
        <v>1</v>
      </c>
      <c r="O1961" s="7" t="s">
        <v>658</v>
      </c>
      <c r="P1961" s="7">
        <v>0.5</v>
      </c>
      <c r="Q1961" s="7" t="s">
        <v>3903</v>
      </c>
      <c r="R1961" s="7">
        <v>950</v>
      </c>
      <c r="S1961" s="7" t="s">
        <v>94</v>
      </c>
      <c r="T1961" s="7" t="s">
        <v>3904</v>
      </c>
      <c r="AE1961" s="7">
        <v>0</v>
      </c>
      <c r="AF1961" s="7">
        <v>0</v>
      </c>
      <c r="AG1961" s="7">
        <v>0</v>
      </c>
      <c r="AH1961" s="7">
        <v>0</v>
      </c>
      <c r="AI1961" s="7">
        <v>0</v>
      </c>
      <c r="AJ1961" s="7">
        <v>1</v>
      </c>
      <c r="AK1961" s="7">
        <v>0</v>
      </c>
      <c r="AL1961" s="7">
        <v>0</v>
      </c>
      <c r="AM1961" s="7">
        <v>0</v>
      </c>
      <c r="AN1961" s="7" t="s">
        <v>83</v>
      </c>
      <c r="AO1961" s="7">
        <v>0.5</v>
      </c>
      <c r="AP1961" s="7">
        <v>3000</v>
      </c>
      <c r="AQ1961" s="7">
        <v>950</v>
      </c>
      <c r="AT1961" s="7" t="s">
        <v>206</v>
      </c>
      <c r="AU1961" s="7">
        <v>2613</v>
      </c>
      <c r="AV1961" s="7">
        <v>0</v>
      </c>
      <c r="AW1961" s="7">
        <v>0</v>
      </c>
      <c r="AX1961" s="7">
        <v>0</v>
      </c>
      <c r="AY1961" s="7">
        <v>0</v>
      </c>
    </row>
    <row r="1962" spans="1:51" ht="13.5" customHeight="1" x14ac:dyDescent="0.25">
      <c r="A1962" s="7" t="s">
        <v>3905</v>
      </c>
      <c r="B1962" s="8"/>
      <c r="C1962" s="8"/>
      <c r="D1962" s="7" t="s">
        <v>91</v>
      </c>
      <c r="E1962" s="7" t="s">
        <v>84</v>
      </c>
      <c r="F1962" s="8"/>
      <c r="G1962" s="8"/>
      <c r="H1962" s="8"/>
      <c r="I1962" s="8"/>
      <c r="J1962" s="8"/>
      <c r="K1962" s="8"/>
      <c r="L1962" s="8"/>
      <c r="M1962" s="8"/>
      <c r="N1962" s="7">
        <v>10</v>
      </c>
      <c r="O1962" s="7" t="s">
        <v>85</v>
      </c>
      <c r="P1962" s="7">
        <v>10</v>
      </c>
      <c r="Q1962" s="7" t="s">
        <v>3906</v>
      </c>
      <c r="R1962" s="7">
        <v>7318</v>
      </c>
      <c r="S1962" s="7" t="s">
        <v>87</v>
      </c>
      <c r="T1962" s="7" t="s">
        <v>3907</v>
      </c>
      <c r="AE1962" s="7">
        <v>0</v>
      </c>
      <c r="AF1962" s="7">
        <v>0</v>
      </c>
      <c r="AG1962" s="7">
        <v>0</v>
      </c>
      <c r="AH1962" s="7">
        <v>0</v>
      </c>
      <c r="AI1962" s="7">
        <v>0</v>
      </c>
      <c r="AJ1962" s="7">
        <v>0</v>
      </c>
      <c r="AK1962" s="7">
        <v>0</v>
      </c>
      <c r="AL1962" s="7">
        <v>1</v>
      </c>
      <c r="AM1962" s="7">
        <v>0</v>
      </c>
      <c r="AN1962" s="7" t="s">
        <v>91</v>
      </c>
      <c r="AO1962" s="7">
        <v>10</v>
      </c>
      <c r="AP1962" s="7">
        <v>14318</v>
      </c>
      <c r="AQ1962" s="7">
        <v>7318</v>
      </c>
      <c r="AS1962" s="7" t="s">
        <v>3908</v>
      </c>
      <c r="AT1962" s="7" t="s">
        <v>206</v>
      </c>
      <c r="AU1962" s="7">
        <v>2614</v>
      </c>
      <c r="AV1962" s="7">
        <v>0</v>
      </c>
      <c r="AW1962" s="7">
        <v>0</v>
      </c>
      <c r="AX1962" s="7">
        <v>0</v>
      </c>
      <c r="AY1962" s="7">
        <v>0</v>
      </c>
    </row>
    <row r="1963" spans="1:51" ht="13.5" customHeight="1" x14ac:dyDescent="0.25">
      <c r="A1963" s="7" t="s">
        <v>3909</v>
      </c>
      <c r="B1963" s="8"/>
      <c r="C1963" s="8"/>
      <c r="D1963" s="7" t="s">
        <v>91</v>
      </c>
      <c r="E1963" s="7" t="s">
        <v>157</v>
      </c>
      <c r="F1963" s="8"/>
      <c r="G1963" s="8"/>
      <c r="H1963" s="8"/>
      <c r="I1963" s="8"/>
      <c r="J1963" s="8"/>
      <c r="K1963" s="8"/>
      <c r="L1963" s="8"/>
      <c r="M1963" s="8"/>
      <c r="N1963" s="7">
        <v>13</v>
      </c>
      <c r="O1963" s="7" t="s">
        <v>85</v>
      </c>
      <c r="P1963" s="7">
        <v>2</v>
      </c>
      <c r="Q1963" s="7" t="s">
        <v>3910</v>
      </c>
      <c r="R1963" s="7">
        <v>10324</v>
      </c>
      <c r="S1963" s="7" t="s">
        <v>87</v>
      </c>
      <c r="T1963" s="7" t="s">
        <v>3907</v>
      </c>
      <c r="AE1963" s="7">
        <v>0</v>
      </c>
      <c r="AF1963" s="7">
        <v>0</v>
      </c>
      <c r="AG1963" s="7">
        <v>0</v>
      </c>
      <c r="AH1963" s="7">
        <v>0</v>
      </c>
      <c r="AI1963" s="7">
        <v>0</v>
      </c>
      <c r="AJ1963" s="7">
        <v>0</v>
      </c>
      <c r="AK1963" s="7">
        <v>1</v>
      </c>
      <c r="AL1963" s="7">
        <v>0</v>
      </c>
      <c r="AM1963" s="7">
        <v>0</v>
      </c>
      <c r="AN1963" s="7" t="s">
        <v>91</v>
      </c>
      <c r="AO1963" s="7">
        <v>2</v>
      </c>
      <c r="AP1963" s="7">
        <v>20324</v>
      </c>
      <c r="AQ1963" s="7">
        <v>10324</v>
      </c>
      <c r="AS1963" s="7" t="s">
        <v>3911</v>
      </c>
      <c r="AT1963" s="7" t="s">
        <v>206</v>
      </c>
      <c r="AU1963" s="7">
        <v>2615</v>
      </c>
      <c r="AV1963" s="7">
        <v>0</v>
      </c>
      <c r="AW1963" s="7">
        <v>0</v>
      </c>
      <c r="AX1963" s="7">
        <v>0</v>
      </c>
      <c r="AY1963" s="7">
        <v>0</v>
      </c>
    </row>
    <row r="1964" spans="1:51" ht="13.5" customHeight="1" x14ac:dyDescent="0.25">
      <c r="A1964" s="7" t="s">
        <v>3912</v>
      </c>
      <c r="B1964" s="8"/>
      <c r="C1964" s="8"/>
      <c r="D1964" s="7" t="s">
        <v>91</v>
      </c>
      <c r="E1964" s="7" t="s">
        <v>84</v>
      </c>
      <c r="F1964" s="8"/>
      <c r="G1964" s="8"/>
      <c r="H1964" s="8"/>
      <c r="I1964" s="8"/>
      <c r="J1964" s="8"/>
      <c r="K1964" s="8"/>
      <c r="L1964" s="8"/>
      <c r="M1964" s="8"/>
      <c r="N1964" s="7">
        <v>9</v>
      </c>
      <c r="O1964" s="7" t="s">
        <v>3913</v>
      </c>
      <c r="P1964" s="7">
        <v>1</v>
      </c>
      <c r="Q1964" s="7" t="s">
        <v>3914</v>
      </c>
      <c r="R1964" s="7">
        <v>4500</v>
      </c>
      <c r="S1964" s="7" t="s">
        <v>94</v>
      </c>
      <c r="T1964" s="7" t="s">
        <v>3907</v>
      </c>
      <c r="AE1964" s="7">
        <v>0</v>
      </c>
      <c r="AF1964" s="7">
        <v>0</v>
      </c>
      <c r="AG1964" s="7">
        <v>0</v>
      </c>
      <c r="AH1964" s="7">
        <v>0</v>
      </c>
      <c r="AI1964" s="7">
        <v>0</v>
      </c>
      <c r="AJ1964" s="7">
        <v>0</v>
      </c>
      <c r="AK1964" s="7">
        <v>0</v>
      </c>
      <c r="AL1964" s="7">
        <v>1</v>
      </c>
      <c r="AM1964" s="7">
        <v>0</v>
      </c>
      <c r="AN1964" s="7" t="s">
        <v>91</v>
      </c>
      <c r="AO1964" s="7">
        <v>1</v>
      </c>
      <c r="AP1964" s="7">
        <v>9000</v>
      </c>
      <c r="AQ1964" s="7">
        <v>4500</v>
      </c>
      <c r="AT1964" s="7" t="s">
        <v>206</v>
      </c>
      <c r="AU1964" s="7">
        <v>2616</v>
      </c>
      <c r="AV1964" s="7">
        <v>0</v>
      </c>
      <c r="AW1964" s="7">
        <v>0</v>
      </c>
      <c r="AX1964" s="7">
        <v>0</v>
      </c>
      <c r="AY1964" s="7">
        <v>0</v>
      </c>
    </row>
    <row r="1965" spans="1:51" ht="13.5" customHeight="1" x14ac:dyDescent="0.25">
      <c r="A1965" s="7" t="s">
        <v>3915</v>
      </c>
      <c r="B1965" s="8"/>
      <c r="C1965" s="8"/>
      <c r="D1965" s="7" t="s">
        <v>120</v>
      </c>
      <c r="E1965" s="7" t="s">
        <v>265</v>
      </c>
      <c r="F1965" s="8"/>
      <c r="G1965" s="8"/>
      <c r="H1965" s="8"/>
      <c r="I1965" s="8"/>
      <c r="J1965" s="8"/>
      <c r="K1965" s="8"/>
      <c r="L1965" s="8"/>
      <c r="M1965" s="8"/>
      <c r="N1965" s="7">
        <v>13</v>
      </c>
      <c r="O1965" s="7" t="s">
        <v>85</v>
      </c>
      <c r="P1965" s="7">
        <v>5</v>
      </c>
      <c r="Q1965" s="7" t="s">
        <v>3916</v>
      </c>
      <c r="R1965" s="7">
        <v>26000</v>
      </c>
      <c r="S1965" s="7" t="s">
        <v>444</v>
      </c>
      <c r="T1965" s="7" t="s">
        <v>3907</v>
      </c>
      <c r="AE1965" s="7">
        <v>0</v>
      </c>
      <c r="AF1965" s="7">
        <v>0</v>
      </c>
      <c r="AG1965" s="7">
        <v>0</v>
      </c>
      <c r="AH1965" s="7">
        <v>0</v>
      </c>
      <c r="AI1965" s="7">
        <v>0</v>
      </c>
      <c r="AJ1965" s="7">
        <v>0</v>
      </c>
      <c r="AK1965" s="7">
        <v>0</v>
      </c>
      <c r="AL1965" s="7">
        <v>0</v>
      </c>
      <c r="AM1965" s="7">
        <v>0</v>
      </c>
      <c r="AN1965" s="7" t="s">
        <v>120</v>
      </c>
      <c r="AO1965" s="7">
        <v>5</v>
      </c>
      <c r="AP1965" s="7">
        <v>52000</v>
      </c>
      <c r="AQ1965" s="7">
        <v>26000</v>
      </c>
      <c r="AT1965" s="7" t="s">
        <v>206</v>
      </c>
      <c r="AU1965" s="7">
        <v>2617</v>
      </c>
      <c r="AV1965" s="7">
        <v>0</v>
      </c>
      <c r="AW1965" s="7">
        <v>0</v>
      </c>
      <c r="AX1965" s="7">
        <v>0</v>
      </c>
      <c r="AY1965" s="7">
        <v>0</v>
      </c>
    </row>
    <row r="1966" spans="1:51" ht="13.5" customHeight="1" x14ac:dyDescent="0.25">
      <c r="A1966" s="7" t="s">
        <v>3917</v>
      </c>
      <c r="B1966" s="8"/>
      <c r="C1966" s="8"/>
      <c r="D1966" s="7" t="s">
        <v>120</v>
      </c>
      <c r="E1966" s="7" t="s">
        <v>84</v>
      </c>
      <c r="F1966" s="8"/>
      <c r="G1966" s="8"/>
      <c r="H1966" s="8"/>
      <c r="I1966" s="8"/>
      <c r="J1966" s="8"/>
      <c r="K1966" s="8"/>
      <c r="L1966" s="8"/>
      <c r="M1966" s="8"/>
      <c r="N1966" s="7">
        <v>13</v>
      </c>
      <c r="O1966" s="7" t="s">
        <v>85</v>
      </c>
      <c r="P1966" s="7">
        <v>12</v>
      </c>
      <c r="Q1966" s="7" t="s">
        <v>3918</v>
      </c>
      <c r="R1966" s="7">
        <v>12310</v>
      </c>
      <c r="S1966" s="7" t="s">
        <v>87</v>
      </c>
      <c r="T1966" s="7" t="s">
        <v>3907</v>
      </c>
      <c r="AE1966" s="7">
        <v>0</v>
      </c>
      <c r="AF1966" s="7">
        <v>0</v>
      </c>
      <c r="AG1966" s="7">
        <v>0</v>
      </c>
      <c r="AH1966" s="7">
        <v>0</v>
      </c>
      <c r="AI1966" s="7">
        <v>0</v>
      </c>
      <c r="AJ1966" s="7">
        <v>0</v>
      </c>
      <c r="AK1966" s="7">
        <v>0</v>
      </c>
      <c r="AL1966" s="7">
        <v>1</v>
      </c>
      <c r="AM1966" s="7">
        <v>0</v>
      </c>
      <c r="AN1966" s="7" t="s">
        <v>120</v>
      </c>
      <c r="AO1966" s="7">
        <v>12</v>
      </c>
      <c r="AP1966" s="7">
        <v>24310</v>
      </c>
      <c r="AQ1966" s="7">
        <v>12310</v>
      </c>
      <c r="AS1966" s="7" t="s">
        <v>3919</v>
      </c>
      <c r="AT1966" s="7" t="s">
        <v>206</v>
      </c>
      <c r="AU1966" s="7">
        <v>2618</v>
      </c>
      <c r="AV1966" s="7">
        <v>0</v>
      </c>
      <c r="AW1966" s="7">
        <v>0</v>
      </c>
      <c r="AX1966" s="7">
        <v>0</v>
      </c>
      <c r="AY1966" s="7">
        <v>0</v>
      </c>
    </row>
    <row r="1967" spans="1:51" ht="13.5" customHeight="1" x14ac:dyDescent="0.25">
      <c r="A1967" s="7" t="s">
        <v>3920</v>
      </c>
      <c r="B1967" s="8"/>
      <c r="C1967" s="8"/>
      <c r="D1967" s="7" t="s">
        <v>83</v>
      </c>
      <c r="E1967" s="7" t="s">
        <v>92</v>
      </c>
      <c r="F1967" s="8"/>
      <c r="G1967" s="8"/>
      <c r="H1967" s="8"/>
      <c r="I1967" s="8"/>
      <c r="J1967" s="8"/>
      <c r="K1967" s="8"/>
      <c r="L1967" s="8"/>
      <c r="M1967" s="8"/>
      <c r="N1967" s="7">
        <v>5</v>
      </c>
      <c r="O1967" s="7" t="s">
        <v>85</v>
      </c>
      <c r="P1967" s="7">
        <v>2</v>
      </c>
      <c r="Q1967" s="7" t="s">
        <v>1565</v>
      </c>
      <c r="R1967" s="7">
        <v>2305</v>
      </c>
      <c r="S1967" s="7" t="s">
        <v>87</v>
      </c>
      <c r="T1967" s="7" t="s">
        <v>3907</v>
      </c>
      <c r="AE1967" s="7">
        <v>0</v>
      </c>
      <c r="AF1967" s="7">
        <v>0</v>
      </c>
      <c r="AG1967" s="7">
        <v>0</v>
      </c>
      <c r="AH1967" s="7">
        <v>0</v>
      </c>
      <c r="AI1967" s="7">
        <v>0</v>
      </c>
      <c r="AJ1967" s="7">
        <v>0</v>
      </c>
      <c r="AK1967" s="7">
        <v>0</v>
      </c>
      <c r="AL1967" s="7">
        <v>0</v>
      </c>
      <c r="AM1967" s="7">
        <v>1</v>
      </c>
      <c r="AN1967" s="7" t="s">
        <v>83</v>
      </c>
      <c r="AO1967" s="7">
        <v>2</v>
      </c>
      <c r="AP1967" s="7">
        <v>4305</v>
      </c>
      <c r="AQ1967" s="7">
        <v>2305</v>
      </c>
      <c r="AS1967" s="7" t="s">
        <v>3921</v>
      </c>
      <c r="AT1967" s="7" t="s">
        <v>206</v>
      </c>
      <c r="AU1967" s="7">
        <v>2619</v>
      </c>
      <c r="AV1967" s="7">
        <v>0</v>
      </c>
      <c r="AW1967" s="7">
        <v>0</v>
      </c>
      <c r="AX1967" s="7">
        <v>0</v>
      </c>
      <c r="AY1967" s="7">
        <v>0</v>
      </c>
    </row>
    <row r="1968" spans="1:51" ht="13.5" customHeight="1" x14ac:dyDescent="0.25">
      <c r="A1968" s="7" t="s">
        <v>524</v>
      </c>
      <c r="B1968" s="8"/>
      <c r="C1968" s="8"/>
      <c r="D1968" s="7" t="s">
        <v>120</v>
      </c>
      <c r="E1968" s="7" t="s">
        <v>84</v>
      </c>
      <c r="G1968" s="8"/>
      <c r="H1968" s="8"/>
      <c r="I1968" s="8"/>
      <c r="J1968" s="8"/>
      <c r="K1968" s="7" t="s">
        <v>284</v>
      </c>
      <c r="L1968" s="8"/>
      <c r="M1968" s="8"/>
      <c r="N1968" s="7">
        <v>15</v>
      </c>
      <c r="O1968" s="7" t="s">
        <v>85</v>
      </c>
      <c r="P1968" s="7">
        <v>2</v>
      </c>
      <c r="Q1968" s="7" t="s">
        <v>3922</v>
      </c>
      <c r="R1968" s="7">
        <v>2500</v>
      </c>
      <c r="S1968" s="7" t="s">
        <v>94</v>
      </c>
      <c r="T1968" s="7" t="s">
        <v>3907</v>
      </c>
      <c r="AE1968" s="7">
        <v>0</v>
      </c>
      <c r="AF1968" s="7">
        <v>0</v>
      </c>
      <c r="AG1968" s="7">
        <v>0</v>
      </c>
      <c r="AH1968" s="7">
        <v>0</v>
      </c>
      <c r="AI1968" s="7">
        <v>0</v>
      </c>
      <c r="AJ1968" s="7">
        <v>0</v>
      </c>
      <c r="AK1968" s="7">
        <v>0</v>
      </c>
      <c r="AL1968" s="7">
        <v>1</v>
      </c>
      <c r="AM1968" s="7">
        <v>0</v>
      </c>
      <c r="AN1968" s="7" t="s">
        <v>120</v>
      </c>
      <c r="AO1968" s="7">
        <v>2</v>
      </c>
      <c r="AP1968" s="7">
        <v>5000</v>
      </c>
      <c r="AQ1968" s="7">
        <v>2500</v>
      </c>
      <c r="AT1968" s="7" t="s">
        <v>206</v>
      </c>
      <c r="AU1968" s="7">
        <v>2620</v>
      </c>
      <c r="AV1968" s="7">
        <v>0</v>
      </c>
      <c r="AW1968" s="7">
        <v>0</v>
      </c>
      <c r="AX1968" s="7">
        <v>0</v>
      </c>
      <c r="AY1968" s="7">
        <v>0</v>
      </c>
    </row>
    <row r="1969" spans="1:51" ht="13.5" customHeight="1" x14ac:dyDescent="0.25">
      <c r="A1969" s="7" t="s">
        <v>3923</v>
      </c>
      <c r="B1969" s="8"/>
      <c r="C1969" s="8"/>
      <c r="D1969" s="7" t="s">
        <v>91</v>
      </c>
      <c r="E1969" s="7" t="s">
        <v>116</v>
      </c>
      <c r="F1969" s="8"/>
      <c r="G1969" s="8"/>
      <c r="H1969" s="8"/>
      <c r="I1969" s="8"/>
      <c r="J1969" s="8"/>
      <c r="K1969" s="8"/>
      <c r="L1969" s="8"/>
      <c r="M1969" s="8"/>
      <c r="N1969" s="7">
        <v>11</v>
      </c>
      <c r="O1969" s="7" t="s">
        <v>85</v>
      </c>
      <c r="P1969" s="7">
        <v>5</v>
      </c>
      <c r="Q1969" s="7" t="s">
        <v>3924</v>
      </c>
      <c r="R1969" s="7">
        <v>4000</v>
      </c>
      <c r="S1969" s="7" t="s">
        <v>94</v>
      </c>
      <c r="T1969" s="7" t="s">
        <v>3925</v>
      </c>
      <c r="AE1969" s="7">
        <v>0</v>
      </c>
      <c r="AF1969" s="7">
        <v>0</v>
      </c>
      <c r="AG1969" s="7">
        <v>1</v>
      </c>
      <c r="AH1969" s="7">
        <v>0</v>
      </c>
      <c r="AI1969" s="7">
        <v>0</v>
      </c>
      <c r="AJ1969" s="7">
        <v>0</v>
      </c>
      <c r="AK1969" s="7">
        <v>0</v>
      </c>
      <c r="AL1969" s="7">
        <v>0</v>
      </c>
      <c r="AM1969" s="7">
        <v>0</v>
      </c>
      <c r="AN1969" s="7" t="s">
        <v>91</v>
      </c>
      <c r="AO1969" s="7">
        <v>5</v>
      </c>
      <c r="AP1969" s="7">
        <v>8000</v>
      </c>
      <c r="AQ1969" s="7">
        <v>4000</v>
      </c>
      <c r="AT1969" s="7" t="s">
        <v>206</v>
      </c>
      <c r="AU1969" s="7">
        <v>2621</v>
      </c>
      <c r="AV1969" s="7">
        <v>0</v>
      </c>
      <c r="AW1969" s="7">
        <v>0</v>
      </c>
      <c r="AX1969" s="7">
        <v>0</v>
      </c>
      <c r="AY1969" s="7">
        <v>0</v>
      </c>
    </row>
    <row r="1970" spans="1:51" ht="13.5" customHeight="1" x14ac:dyDescent="0.25">
      <c r="A1970" s="7" t="s">
        <v>3926</v>
      </c>
      <c r="B1970" s="8"/>
      <c r="C1970" s="8"/>
      <c r="D1970" s="7" t="s">
        <v>91</v>
      </c>
      <c r="E1970" s="7" t="s">
        <v>99</v>
      </c>
      <c r="F1970" s="8"/>
      <c r="G1970" s="8"/>
      <c r="H1970" s="8"/>
      <c r="I1970" s="8"/>
      <c r="J1970" s="8"/>
      <c r="K1970" s="8"/>
      <c r="L1970" s="8"/>
      <c r="M1970" s="8"/>
      <c r="N1970" s="7">
        <v>10</v>
      </c>
      <c r="O1970" s="7" t="s">
        <v>85</v>
      </c>
      <c r="P1970" s="7">
        <v>7</v>
      </c>
      <c r="Q1970" s="7" t="s">
        <v>3927</v>
      </c>
      <c r="R1970" s="7">
        <v>30000</v>
      </c>
      <c r="S1970" s="7" t="s">
        <v>94</v>
      </c>
      <c r="T1970" s="7" t="s">
        <v>3925</v>
      </c>
      <c r="AE1970" s="7">
        <v>0</v>
      </c>
      <c r="AF1970" s="7">
        <v>0</v>
      </c>
      <c r="AG1970" s="7">
        <v>0</v>
      </c>
      <c r="AH1970" s="7">
        <v>0</v>
      </c>
      <c r="AI1970" s="7">
        <v>1</v>
      </c>
      <c r="AJ1970" s="7">
        <v>0</v>
      </c>
      <c r="AK1970" s="7">
        <v>0</v>
      </c>
      <c r="AL1970" s="7">
        <v>0</v>
      </c>
      <c r="AM1970" s="7">
        <v>0</v>
      </c>
      <c r="AN1970" s="7" t="s">
        <v>91</v>
      </c>
      <c r="AO1970" s="7">
        <v>7</v>
      </c>
      <c r="AP1970" s="7">
        <v>60000</v>
      </c>
      <c r="AQ1970" s="7">
        <v>30000</v>
      </c>
      <c r="AT1970" s="7" t="s">
        <v>206</v>
      </c>
      <c r="AU1970" s="7">
        <v>2622</v>
      </c>
      <c r="AV1970" s="7">
        <v>0</v>
      </c>
      <c r="AW1970" s="7">
        <v>0</v>
      </c>
      <c r="AX1970" s="7">
        <v>0</v>
      </c>
      <c r="AY1970" s="7">
        <v>0</v>
      </c>
    </row>
    <row r="1971" spans="1:51" ht="13.5" customHeight="1" x14ac:dyDescent="0.25">
      <c r="A1971" s="7" t="s">
        <v>3928</v>
      </c>
      <c r="B1971" s="8"/>
      <c r="C1971" s="8"/>
      <c r="D1971" s="7" t="s">
        <v>91</v>
      </c>
      <c r="E1971" s="7" t="s">
        <v>99</v>
      </c>
      <c r="F1971" s="8"/>
      <c r="G1971" s="8"/>
      <c r="H1971" s="8"/>
      <c r="I1971" s="8"/>
      <c r="J1971" s="8"/>
      <c r="K1971" s="8"/>
      <c r="L1971" s="8"/>
      <c r="M1971" s="8"/>
      <c r="N1971" s="7">
        <v>11</v>
      </c>
      <c r="O1971" s="7" t="s">
        <v>146</v>
      </c>
      <c r="P1971" s="7">
        <v>1</v>
      </c>
      <c r="Q1971" s="7" t="s">
        <v>3929</v>
      </c>
      <c r="R1971" s="7">
        <v>15000</v>
      </c>
      <c r="S1971" s="7" t="s">
        <v>94</v>
      </c>
      <c r="T1971" s="7" t="s">
        <v>3925</v>
      </c>
      <c r="AE1971" s="7">
        <v>0</v>
      </c>
      <c r="AF1971" s="7">
        <v>0</v>
      </c>
      <c r="AG1971" s="7">
        <v>0</v>
      </c>
      <c r="AH1971" s="7">
        <v>0</v>
      </c>
      <c r="AI1971" s="7">
        <v>1</v>
      </c>
      <c r="AJ1971" s="7">
        <v>0</v>
      </c>
      <c r="AK1971" s="7">
        <v>0</v>
      </c>
      <c r="AL1971" s="7">
        <v>0</v>
      </c>
      <c r="AM1971" s="7">
        <v>0</v>
      </c>
      <c r="AN1971" s="7" t="s">
        <v>91</v>
      </c>
      <c r="AO1971" s="7">
        <v>1</v>
      </c>
      <c r="AP1971" s="7">
        <v>30000</v>
      </c>
      <c r="AQ1971" s="7">
        <v>15000</v>
      </c>
      <c r="AT1971" s="7" t="s">
        <v>206</v>
      </c>
      <c r="AU1971" s="7">
        <v>2623</v>
      </c>
      <c r="AV1971" s="7">
        <v>0</v>
      </c>
      <c r="AW1971" s="7">
        <v>0</v>
      </c>
      <c r="AX1971" s="7">
        <v>0</v>
      </c>
      <c r="AY1971" s="7">
        <v>0</v>
      </c>
    </row>
    <row r="1972" spans="1:51" ht="13.5" customHeight="1" x14ac:dyDescent="0.25">
      <c r="A1972" s="7" t="s">
        <v>3930</v>
      </c>
      <c r="B1972" s="8"/>
      <c r="C1972" s="8"/>
      <c r="D1972" s="7" t="s">
        <v>120</v>
      </c>
      <c r="E1972" s="7" t="s">
        <v>214</v>
      </c>
      <c r="F1972" s="8"/>
      <c r="G1972" s="8"/>
      <c r="H1972" s="8"/>
      <c r="I1972" s="8"/>
      <c r="J1972" s="8"/>
      <c r="K1972" s="8"/>
      <c r="L1972" s="8"/>
      <c r="M1972" s="8"/>
      <c r="N1972" s="7">
        <v>13</v>
      </c>
      <c r="O1972" s="7" t="s">
        <v>85</v>
      </c>
      <c r="P1972" s="7">
        <v>5</v>
      </c>
      <c r="Q1972" s="7" t="s">
        <v>3931</v>
      </c>
      <c r="R1972" s="7">
        <v>40000</v>
      </c>
      <c r="S1972" s="7" t="s">
        <v>561</v>
      </c>
      <c r="T1972" s="7" t="s">
        <v>3925</v>
      </c>
      <c r="AE1972" s="7">
        <v>0</v>
      </c>
      <c r="AF1972" s="7">
        <v>0</v>
      </c>
      <c r="AG1972" s="7">
        <v>0</v>
      </c>
      <c r="AH1972" s="7">
        <v>0</v>
      </c>
      <c r="AI1972" s="7">
        <v>0</v>
      </c>
      <c r="AJ1972" s="7">
        <v>0</v>
      </c>
      <c r="AK1972" s="7">
        <v>0</v>
      </c>
      <c r="AL1972" s="7">
        <v>0</v>
      </c>
      <c r="AM1972" s="7">
        <v>0</v>
      </c>
      <c r="AN1972" s="7" t="s">
        <v>120</v>
      </c>
      <c r="AO1972" s="7">
        <v>5</v>
      </c>
      <c r="AP1972" s="7">
        <v>80000</v>
      </c>
      <c r="AQ1972" s="7">
        <v>40000</v>
      </c>
      <c r="AS1972" s="7" t="s">
        <v>1678</v>
      </c>
      <c r="AT1972" s="7" t="s">
        <v>206</v>
      </c>
      <c r="AU1972" s="7">
        <v>2624</v>
      </c>
      <c r="AV1972" s="7">
        <v>0</v>
      </c>
      <c r="AW1972" s="7">
        <v>0</v>
      </c>
      <c r="AX1972" s="7">
        <v>1</v>
      </c>
      <c r="AY1972" s="7">
        <v>0</v>
      </c>
    </row>
    <row r="1973" spans="1:51" ht="13.5" customHeight="1" x14ac:dyDescent="0.25">
      <c r="A1973" s="7" t="s">
        <v>3932</v>
      </c>
      <c r="B1973" s="8"/>
      <c r="C1973" s="8"/>
      <c r="D1973" s="7" t="s">
        <v>91</v>
      </c>
      <c r="E1973" s="7" t="s">
        <v>99</v>
      </c>
      <c r="F1973" s="8"/>
      <c r="G1973" s="8"/>
      <c r="H1973" s="8"/>
      <c r="I1973" s="8"/>
      <c r="J1973" s="8"/>
      <c r="K1973" s="8"/>
      <c r="L1973" s="8"/>
      <c r="M1973" s="8"/>
      <c r="N1973" s="7">
        <v>9</v>
      </c>
      <c r="O1973" s="7" t="s">
        <v>106</v>
      </c>
      <c r="P1973" s="7">
        <v>1</v>
      </c>
      <c r="Q1973" s="7" t="s">
        <v>3933</v>
      </c>
      <c r="R1973" s="7">
        <v>12500</v>
      </c>
      <c r="S1973" s="7" t="s">
        <v>94</v>
      </c>
      <c r="T1973" s="7" t="s">
        <v>3925</v>
      </c>
      <c r="AE1973" s="7">
        <v>0</v>
      </c>
      <c r="AF1973" s="7">
        <v>0</v>
      </c>
      <c r="AG1973" s="7">
        <v>0</v>
      </c>
      <c r="AH1973" s="7">
        <v>0</v>
      </c>
      <c r="AI1973" s="7">
        <v>1</v>
      </c>
      <c r="AJ1973" s="7">
        <v>0</v>
      </c>
      <c r="AK1973" s="7">
        <v>0</v>
      </c>
      <c r="AL1973" s="7">
        <v>0</v>
      </c>
      <c r="AM1973" s="7">
        <v>0</v>
      </c>
      <c r="AN1973" s="7" t="s">
        <v>91</v>
      </c>
      <c r="AO1973" s="7">
        <v>1</v>
      </c>
      <c r="AP1973" s="7">
        <v>25000</v>
      </c>
      <c r="AQ1973" s="7">
        <v>12500</v>
      </c>
      <c r="AT1973" s="7" t="s">
        <v>206</v>
      </c>
      <c r="AU1973" s="7">
        <v>2625</v>
      </c>
      <c r="AV1973" s="7">
        <v>0</v>
      </c>
      <c r="AW1973" s="7">
        <v>0</v>
      </c>
      <c r="AX1973" s="7">
        <v>0</v>
      </c>
      <c r="AY1973" s="7">
        <v>0</v>
      </c>
    </row>
    <row r="1974" spans="1:51" ht="13.5" customHeight="1" x14ac:dyDescent="0.25">
      <c r="A1974" s="7" t="s">
        <v>3934</v>
      </c>
      <c r="B1974" s="8"/>
      <c r="C1974" s="8"/>
      <c r="D1974" s="7" t="s">
        <v>91</v>
      </c>
      <c r="E1974" s="7" t="s">
        <v>157</v>
      </c>
      <c r="F1974" s="7" t="s">
        <v>92</v>
      </c>
      <c r="G1974" s="8"/>
      <c r="H1974" s="8"/>
      <c r="I1974" s="8"/>
      <c r="J1974" s="8"/>
      <c r="K1974" s="8"/>
      <c r="L1974" s="8"/>
      <c r="M1974" s="8"/>
      <c r="N1974" s="7">
        <v>7</v>
      </c>
      <c r="O1974" s="7" t="s">
        <v>85</v>
      </c>
      <c r="P1974" s="7">
        <v>3</v>
      </c>
      <c r="Q1974" s="7" t="s">
        <v>3935</v>
      </c>
      <c r="R1974" s="7">
        <v>12304</v>
      </c>
      <c r="S1974" s="7" t="s">
        <v>87</v>
      </c>
      <c r="T1974" s="7" t="s">
        <v>3936</v>
      </c>
      <c r="AE1974" s="7">
        <v>0</v>
      </c>
      <c r="AF1974" s="7">
        <v>0</v>
      </c>
      <c r="AG1974" s="7">
        <v>0</v>
      </c>
      <c r="AH1974" s="7">
        <v>0</v>
      </c>
      <c r="AI1974" s="7">
        <v>0</v>
      </c>
      <c r="AJ1974" s="7">
        <v>0</v>
      </c>
      <c r="AK1974" s="7">
        <v>1</v>
      </c>
      <c r="AL1974" s="7">
        <v>0</v>
      </c>
      <c r="AM1974" s="7">
        <v>1</v>
      </c>
      <c r="AN1974" s="7" t="s">
        <v>91</v>
      </c>
      <c r="AO1974" s="7">
        <v>3</v>
      </c>
      <c r="AP1974" s="7">
        <v>24304</v>
      </c>
      <c r="AQ1974" s="7">
        <v>12304</v>
      </c>
      <c r="AS1974" s="7" t="s">
        <v>3937</v>
      </c>
      <c r="AT1974" s="7" t="s">
        <v>206</v>
      </c>
      <c r="AU1974" s="7">
        <v>2626</v>
      </c>
      <c r="AV1974" s="7">
        <v>0</v>
      </c>
      <c r="AW1974" s="7">
        <v>0</v>
      </c>
      <c r="AX1974" s="7">
        <v>0</v>
      </c>
      <c r="AY1974" s="7">
        <v>0</v>
      </c>
    </row>
    <row r="1975" spans="1:51" ht="13.5" customHeight="1" x14ac:dyDescent="0.25">
      <c r="A1975" s="7" t="s">
        <v>3938</v>
      </c>
      <c r="B1975" s="8"/>
      <c r="C1975" s="8"/>
      <c r="D1975" s="7" t="s">
        <v>91</v>
      </c>
      <c r="E1975" s="7" t="s">
        <v>99</v>
      </c>
      <c r="F1975" s="7" t="s">
        <v>157</v>
      </c>
      <c r="G1975" s="8"/>
      <c r="H1975" s="8"/>
      <c r="I1975" s="8"/>
      <c r="J1975" s="8"/>
      <c r="K1975" s="8"/>
      <c r="L1975" s="8"/>
      <c r="M1975" s="8"/>
      <c r="N1975" s="7">
        <v>7</v>
      </c>
      <c r="O1975" s="7" t="s">
        <v>100</v>
      </c>
      <c r="P1975" s="7" t="s">
        <v>107</v>
      </c>
      <c r="Q1975" s="7" t="s">
        <v>3939</v>
      </c>
      <c r="R1975" s="7">
        <v>5600</v>
      </c>
      <c r="S1975" s="7" t="s">
        <v>94</v>
      </c>
      <c r="T1975" s="7" t="s">
        <v>3936</v>
      </c>
      <c r="AE1975" s="7">
        <v>0</v>
      </c>
      <c r="AF1975" s="7">
        <v>0</v>
      </c>
      <c r="AG1975" s="7">
        <v>0</v>
      </c>
      <c r="AH1975" s="7">
        <v>0</v>
      </c>
      <c r="AI1975" s="7">
        <v>1</v>
      </c>
      <c r="AJ1975" s="7">
        <v>0</v>
      </c>
      <c r="AK1975" s="7">
        <v>1</v>
      </c>
      <c r="AL1975" s="7">
        <v>0</v>
      </c>
      <c r="AM1975" s="7">
        <v>0</v>
      </c>
      <c r="AN1975" s="7" t="s">
        <v>91</v>
      </c>
      <c r="AO1975" s="7">
        <v>0</v>
      </c>
      <c r="AP1975" s="7">
        <v>11200</v>
      </c>
      <c r="AQ1975" s="7">
        <v>5600</v>
      </c>
      <c r="AT1975" s="7" t="s">
        <v>206</v>
      </c>
      <c r="AU1975" s="7">
        <v>2627</v>
      </c>
      <c r="AV1975" s="7">
        <v>0</v>
      </c>
      <c r="AW1975" s="7">
        <v>0</v>
      </c>
      <c r="AX1975" s="7">
        <v>0</v>
      </c>
      <c r="AY1975" s="7">
        <v>0</v>
      </c>
    </row>
    <row r="1976" spans="1:51" ht="13.5" customHeight="1" x14ac:dyDescent="0.25">
      <c r="A1976" s="7" t="s">
        <v>3940</v>
      </c>
      <c r="B1976" s="8"/>
      <c r="C1976" s="8"/>
      <c r="D1976" s="7" t="s">
        <v>91</v>
      </c>
      <c r="E1976" s="7" t="s">
        <v>157</v>
      </c>
      <c r="F1976" s="8"/>
      <c r="G1976" s="8"/>
      <c r="H1976" s="8"/>
      <c r="I1976" s="8"/>
      <c r="J1976" s="8"/>
      <c r="K1976" s="8"/>
      <c r="L1976" s="8"/>
      <c r="M1976" s="8"/>
      <c r="N1976" s="7">
        <v>9</v>
      </c>
      <c r="O1976" s="7" t="s">
        <v>85</v>
      </c>
      <c r="P1976" s="7">
        <v>2</v>
      </c>
      <c r="Q1976" s="7" t="s">
        <v>3941</v>
      </c>
      <c r="R1976" s="7">
        <v>16301</v>
      </c>
      <c r="S1976" s="7" t="s">
        <v>87</v>
      </c>
      <c r="T1976" s="7" t="s">
        <v>3936</v>
      </c>
      <c r="AE1976" s="7">
        <v>0</v>
      </c>
      <c r="AF1976" s="7">
        <v>0</v>
      </c>
      <c r="AG1976" s="7">
        <v>0</v>
      </c>
      <c r="AH1976" s="7">
        <v>0</v>
      </c>
      <c r="AI1976" s="7">
        <v>0</v>
      </c>
      <c r="AJ1976" s="7">
        <v>0</v>
      </c>
      <c r="AK1976" s="7">
        <v>1</v>
      </c>
      <c r="AL1976" s="7">
        <v>0</v>
      </c>
      <c r="AM1976" s="7">
        <v>0</v>
      </c>
      <c r="AN1976" s="7" t="s">
        <v>91</v>
      </c>
      <c r="AO1976" s="7">
        <v>2</v>
      </c>
      <c r="AP1976" s="7">
        <v>32301</v>
      </c>
      <c r="AQ1976" s="7">
        <v>16301</v>
      </c>
      <c r="AS1976" s="7" t="s">
        <v>3942</v>
      </c>
      <c r="AT1976" s="7" t="s">
        <v>206</v>
      </c>
      <c r="AU1976" s="7">
        <v>2628</v>
      </c>
      <c r="AV1976" s="7">
        <v>0</v>
      </c>
      <c r="AW1976" s="7">
        <v>0</v>
      </c>
      <c r="AX1976" s="7">
        <v>0</v>
      </c>
      <c r="AY1976" s="7">
        <v>0</v>
      </c>
    </row>
    <row r="1977" spans="1:51" ht="13.5" customHeight="1" x14ac:dyDescent="0.25">
      <c r="A1977" s="7" t="s">
        <v>3943</v>
      </c>
      <c r="B1977" s="8"/>
      <c r="C1977" s="8"/>
      <c r="D1977" s="7" t="s">
        <v>120</v>
      </c>
      <c r="E1977" s="7" t="s">
        <v>129</v>
      </c>
      <c r="F1977" s="7" t="s">
        <v>214</v>
      </c>
      <c r="G1977" s="7" t="s">
        <v>84</v>
      </c>
      <c r="H1977" s="8"/>
      <c r="I1977" s="8"/>
      <c r="J1977" s="8"/>
      <c r="K1977" s="8"/>
      <c r="L1977" s="8"/>
      <c r="M1977" s="8"/>
      <c r="N1977" s="7">
        <v>12</v>
      </c>
      <c r="O1977" s="7" t="s">
        <v>106</v>
      </c>
      <c r="P1977" s="7" t="s">
        <v>107</v>
      </c>
      <c r="Q1977" s="7" t="s">
        <v>3944</v>
      </c>
      <c r="R1977" s="7">
        <v>14400</v>
      </c>
      <c r="S1977" s="7" t="s">
        <v>94</v>
      </c>
      <c r="T1977" s="7" t="s">
        <v>3936</v>
      </c>
      <c r="AE1977" s="7">
        <v>0</v>
      </c>
      <c r="AF1977" s="7">
        <v>0</v>
      </c>
      <c r="AG1977" s="7">
        <v>0</v>
      </c>
      <c r="AH1977" s="7">
        <v>0</v>
      </c>
      <c r="AI1977" s="7">
        <v>0</v>
      </c>
      <c r="AJ1977" s="7">
        <v>1</v>
      </c>
      <c r="AK1977" s="7">
        <v>0</v>
      </c>
      <c r="AL1977" s="7">
        <v>1</v>
      </c>
      <c r="AM1977" s="7">
        <v>0</v>
      </c>
      <c r="AN1977" s="7" t="s">
        <v>120</v>
      </c>
      <c r="AO1977" s="7">
        <v>0</v>
      </c>
      <c r="AP1977" s="7">
        <v>28800</v>
      </c>
      <c r="AQ1977" s="7">
        <v>14400</v>
      </c>
      <c r="AT1977" s="7" t="s">
        <v>206</v>
      </c>
      <c r="AU1977" s="7">
        <v>2629</v>
      </c>
      <c r="AV1977" s="7">
        <v>0</v>
      </c>
      <c r="AW1977" s="7">
        <v>0</v>
      </c>
      <c r="AX1977" s="7">
        <v>1</v>
      </c>
      <c r="AY1977" s="7">
        <v>0</v>
      </c>
    </row>
    <row r="1978" spans="1:51" ht="13.5" customHeight="1" x14ac:dyDescent="0.25">
      <c r="A1978" s="7" t="s">
        <v>3945</v>
      </c>
      <c r="B1978" s="8"/>
      <c r="C1978" s="8"/>
      <c r="D1978" s="7" t="s">
        <v>91</v>
      </c>
      <c r="E1978" s="7" t="s">
        <v>92</v>
      </c>
      <c r="F1978" s="8"/>
      <c r="G1978" s="8"/>
      <c r="H1978" s="8"/>
      <c r="I1978" s="8"/>
      <c r="J1978" s="8"/>
      <c r="K1978" s="8"/>
      <c r="L1978" s="8"/>
      <c r="M1978" s="8"/>
      <c r="N1978" s="7">
        <v>7</v>
      </c>
      <c r="O1978" s="7" t="s">
        <v>85</v>
      </c>
      <c r="P1978" s="7">
        <v>5</v>
      </c>
      <c r="S1978" s="7" t="s">
        <v>117</v>
      </c>
      <c r="T1978" s="7" t="s">
        <v>3936</v>
      </c>
      <c r="AC1978" s="7" t="s">
        <v>3946</v>
      </c>
      <c r="AE1978" s="7">
        <v>0</v>
      </c>
      <c r="AF1978" s="7">
        <v>0</v>
      </c>
      <c r="AG1978" s="7">
        <v>0</v>
      </c>
      <c r="AH1978" s="7">
        <v>0</v>
      </c>
      <c r="AI1978" s="7">
        <v>0</v>
      </c>
      <c r="AJ1978" s="7">
        <v>0</v>
      </c>
      <c r="AK1978" s="7">
        <v>0</v>
      </c>
      <c r="AL1978" s="7">
        <v>0</v>
      </c>
      <c r="AM1978" s="7">
        <v>1</v>
      </c>
      <c r="AN1978" s="7" t="s">
        <v>91</v>
      </c>
      <c r="AO1978" s="7">
        <v>5</v>
      </c>
      <c r="AP1978" s="7">
        <v>0</v>
      </c>
      <c r="AQ1978" s="7">
        <v>0</v>
      </c>
      <c r="AT1978" s="7" t="s">
        <v>206</v>
      </c>
      <c r="AU1978" s="7">
        <v>2630</v>
      </c>
      <c r="AV1978" s="7">
        <v>0</v>
      </c>
      <c r="AW1978" s="7">
        <v>0</v>
      </c>
      <c r="AX1978" s="7">
        <v>0</v>
      </c>
      <c r="AY1978" s="7">
        <v>0</v>
      </c>
    </row>
    <row r="1979" spans="1:51" ht="13.5" customHeight="1" x14ac:dyDescent="0.25">
      <c r="A1979" s="7" t="s">
        <v>3947</v>
      </c>
      <c r="B1979" s="8"/>
      <c r="C1979" s="8"/>
      <c r="D1979" s="7" t="s">
        <v>91</v>
      </c>
      <c r="E1979" s="7" t="s">
        <v>126</v>
      </c>
      <c r="F1979" s="7" t="s">
        <v>99</v>
      </c>
      <c r="G1979" s="8"/>
      <c r="H1979" s="8"/>
      <c r="I1979" s="8"/>
      <c r="J1979" s="8"/>
      <c r="K1979" s="8"/>
      <c r="L1979" s="8"/>
      <c r="M1979" s="8"/>
      <c r="N1979" s="7">
        <v>7</v>
      </c>
      <c r="O1979" s="7" t="s">
        <v>85</v>
      </c>
      <c r="P1979" s="7">
        <v>2</v>
      </c>
      <c r="Q1979" s="7" t="s">
        <v>3948</v>
      </c>
      <c r="R1979" s="7">
        <v>7830</v>
      </c>
      <c r="S1979" s="7" t="s">
        <v>87</v>
      </c>
      <c r="T1979" s="7" t="s">
        <v>3936</v>
      </c>
      <c r="AE1979" s="7">
        <v>0</v>
      </c>
      <c r="AF1979" s="7">
        <v>0</v>
      </c>
      <c r="AG1979" s="7">
        <v>0</v>
      </c>
      <c r="AH1979" s="7">
        <v>1</v>
      </c>
      <c r="AI1979" s="7">
        <v>1</v>
      </c>
      <c r="AJ1979" s="7">
        <v>0</v>
      </c>
      <c r="AK1979" s="7">
        <v>0</v>
      </c>
      <c r="AL1979" s="7">
        <v>0</v>
      </c>
      <c r="AM1979" s="7">
        <v>0</v>
      </c>
      <c r="AN1979" s="7" t="s">
        <v>91</v>
      </c>
      <c r="AO1979" s="7">
        <v>2</v>
      </c>
      <c r="AP1979" s="7">
        <v>15330</v>
      </c>
      <c r="AQ1979" s="7">
        <v>7830</v>
      </c>
      <c r="AS1979" s="7" t="s">
        <v>3949</v>
      </c>
      <c r="AT1979" s="7" t="s">
        <v>206</v>
      </c>
      <c r="AU1979" s="7">
        <v>2631</v>
      </c>
      <c r="AV1979" s="7">
        <v>0</v>
      </c>
      <c r="AW1979" s="7">
        <v>0</v>
      </c>
      <c r="AX1979" s="7">
        <v>0</v>
      </c>
      <c r="AY1979" s="7">
        <v>0</v>
      </c>
    </row>
    <row r="1980" spans="1:51" ht="13.5" customHeight="1" x14ac:dyDescent="0.25">
      <c r="A1980" s="7" t="s">
        <v>3950</v>
      </c>
      <c r="B1980" s="8"/>
      <c r="C1980" s="8"/>
      <c r="D1980" s="7" t="s">
        <v>91</v>
      </c>
      <c r="E1980" s="7" t="s">
        <v>214</v>
      </c>
      <c r="G1980" s="8"/>
      <c r="H1980" s="8"/>
      <c r="I1980" s="7" t="s">
        <v>3951</v>
      </c>
      <c r="J1980" s="8"/>
      <c r="K1980" s="8"/>
      <c r="L1980" s="8"/>
      <c r="M1980" s="8"/>
      <c r="N1980" s="7">
        <v>9</v>
      </c>
      <c r="O1980" s="7" t="s">
        <v>85</v>
      </c>
      <c r="P1980" s="7" t="s">
        <v>107</v>
      </c>
      <c r="Q1980" s="7" t="s">
        <v>3924</v>
      </c>
      <c r="R1980" s="7">
        <v>1125</v>
      </c>
      <c r="S1980" s="7" t="s">
        <v>94</v>
      </c>
      <c r="T1980" s="7" t="s">
        <v>3936</v>
      </c>
      <c r="AE1980" s="7">
        <v>0</v>
      </c>
      <c r="AF1980" s="7">
        <v>0</v>
      </c>
      <c r="AG1980" s="7">
        <v>0</v>
      </c>
      <c r="AH1980" s="7">
        <v>0</v>
      </c>
      <c r="AI1980" s="7">
        <v>0</v>
      </c>
      <c r="AJ1980" s="7">
        <v>0</v>
      </c>
      <c r="AK1980" s="7">
        <v>0</v>
      </c>
      <c r="AL1980" s="7">
        <v>0</v>
      </c>
      <c r="AM1980" s="7">
        <v>0</v>
      </c>
      <c r="AN1980" s="7" t="s">
        <v>91</v>
      </c>
      <c r="AO1980" s="7">
        <v>0</v>
      </c>
      <c r="AP1980" s="7">
        <v>2250</v>
      </c>
      <c r="AQ1980" s="7">
        <v>1125</v>
      </c>
      <c r="AT1980" s="7" t="s">
        <v>206</v>
      </c>
      <c r="AU1980" s="7">
        <v>2632</v>
      </c>
      <c r="AV1980" s="7">
        <v>0</v>
      </c>
      <c r="AW1980" s="7">
        <v>0</v>
      </c>
      <c r="AX1980" s="7">
        <v>1</v>
      </c>
      <c r="AY1980" s="7">
        <v>0</v>
      </c>
    </row>
    <row r="1981" spans="1:51" ht="13.5" customHeight="1" x14ac:dyDescent="0.25">
      <c r="A1981" s="7" t="s">
        <v>3952</v>
      </c>
      <c r="B1981" s="8"/>
      <c r="C1981" s="8"/>
      <c r="D1981" s="7" t="s">
        <v>120</v>
      </c>
      <c r="E1981" s="7" t="s">
        <v>129</v>
      </c>
      <c r="F1981" s="8"/>
      <c r="G1981" s="8"/>
      <c r="H1981" s="8"/>
      <c r="I1981" s="8"/>
      <c r="J1981" s="8"/>
      <c r="K1981" s="8"/>
      <c r="L1981" s="8"/>
      <c r="M1981" s="8"/>
      <c r="N1981" s="7">
        <v>3</v>
      </c>
      <c r="O1981" s="7" t="s">
        <v>3953</v>
      </c>
      <c r="P1981" s="7" t="s">
        <v>107</v>
      </c>
      <c r="Q1981" s="7" t="s">
        <v>3954</v>
      </c>
      <c r="R1981" s="7">
        <v>2000</v>
      </c>
      <c r="S1981" s="7" t="s">
        <v>94</v>
      </c>
      <c r="T1981" s="7" t="s">
        <v>3955</v>
      </c>
      <c r="AE1981" s="7">
        <v>0</v>
      </c>
      <c r="AF1981" s="7">
        <v>0</v>
      </c>
      <c r="AG1981" s="7">
        <v>0</v>
      </c>
      <c r="AH1981" s="7">
        <v>0</v>
      </c>
      <c r="AI1981" s="7">
        <v>0</v>
      </c>
      <c r="AJ1981" s="7">
        <v>1</v>
      </c>
      <c r="AK1981" s="7">
        <v>0</v>
      </c>
      <c r="AL1981" s="7">
        <v>0</v>
      </c>
      <c r="AM1981" s="7">
        <v>0</v>
      </c>
      <c r="AN1981" s="7" t="s">
        <v>120</v>
      </c>
      <c r="AO1981" s="7">
        <v>0</v>
      </c>
      <c r="AP1981" s="7">
        <v>4000</v>
      </c>
      <c r="AQ1981" s="7">
        <v>2000</v>
      </c>
      <c r="AT1981" s="7" t="s">
        <v>206</v>
      </c>
      <c r="AU1981" s="7">
        <v>2633</v>
      </c>
      <c r="AV1981" s="7">
        <v>0</v>
      </c>
      <c r="AW1981" s="7">
        <v>0</v>
      </c>
      <c r="AX1981" s="7">
        <v>0</v>
      </c>
      <c r="AY1981" s="7">
        <v>0</v>
      </c>
    </row>
    <row r="1982" spans="1:51" ht="13.5" customHeight="1" x14ac:dyDescent="0.25">
      <c r="A1982" s="7" t="s">
        <v>3956</v>
      </c>
      <c r="B1982" s="8"/>
      <c r="C1982" s="8"/>
      <c r="D1982" s="7" t="s">
        <v>91</v>
      </c>
      <c r="E1982" s="7" t="s">
        <v>157</v>
      </c>
      <c r="F1982" s="8"/>
      <c r="G1982" s="8"/>
      <c r="H1982" s="8"/>
      <c r="I1982" s="8"/>
      <c r="J1982" s="8"/>
      <c r="K1982" s="8"/>
      <c r="L1982" s="8"/>
      <c r="M1982" s="8"/>
      <c r="N1982" s="7">
        <v>11</v>
      </c>
      <c r="O1982" s="7" t="s">
        <v>85</v>
      </c>
      <c r="P1982" s="7" t="s">
        <v>107</v>
      </c>
      <c r="Q1982" s="7" t="s">
        <v>3957</v>
      </c>
      <c r="R1982" s="7">
        <v>450</v>
      </c>
      <c r="S1982" s="7" t="s">
        <v>94</v>
      </c>
      <c r="T1982" s="7" t="s">
        <v>3955</v>
      </c>
      <c r="AE1982" s="7">
        <v>0</v>
      </c>
      <c r="AF1982" s="7">
        <v>0</v>
      </c>
      <c r="AG1982" s="7">
        <v>0</v>
      </c>
      <c r="AH1982" s="7">
        <v>0</v>
      </c>
      <c r="AI1982" s="7">
        <v>0</v>
      </c>
      <c r="AJ1982" s="7">
        <v>0</v>
      </c>
      <c r="AK1982" s="7">
        <v>1</v>
      </c>
      <c r="AL1982" s="7">
        <v>0</v>
      </c>
      <c r="AM1982" s="7">
        <v>0</v>
      </c>
      <c r="AN1982" s="7" t="s">
        <v>91</v>
      </c>
      <c r="AO1982" s="7">
        <v>0</v>
      </c>
      <c r="AP1982" s="7">
        <v>900</v>
      </c>
      <c r="AQ1982" s="7">
        <v>450</v>
      </c>
      <c r="AT1982" s="7" t="s">
        <v>206</v>
      </c>
      <c r="AU1982" s="7">
        <v>2634</v>
      </c>
      <c r="AV1982" s="7">
        <v>0</v>
      </c>
      <c r="AW1982" s="7">
        <v>0</v>
      </c>
      <c r="AX1982" s="7">
        <v>0</v>
      </c>
      <c r="AY1982" s="7">
        <v>0</v>
      </c>
    </row>
    <row r="1983" spans="1:51" ht="13.5" customHeight="1" x14ac:dyDescent="0.25">
      <c r="A1983" s="7" t="s">
        <v>3958</v>
      </c>
      <c r="B1983" s="8"/>
      <c r="C1983" s="8"/>
      <c r="D1983" s="7" t="s">
        <v>91</v>
      </c>
      <c r="E1983" s="7" t="s">
        <v>84</v>
      </c>
      <c r="F1983" s="8"/>
      <c r="G1983" s="8"/>
      <c r="H1983" s="8"/>
      <c r="I1983" s="8"/>
      <c r="J1983" s="8"/>
      <c r="K1983" s="8"/>
      <c r="L1983" s="8"/>
      <c r="M1983" s="8"/>
      <c r="N1983" s="7">
        <v>5</v>
      </c>
      <c r="O1983" s="7" t="s">
        <v>85</v>
      </c>
      <c r="P1983" s="7" t="s">
        <v>107</v>
      </c>
      <c r="Q1983" s="7" t="s">
        <v>3400</v>
      </c>
      <c r="R1983" s="7">
        <v>1000</v>
      </c>
      <c r="S1983" s="7" t="s">
        <v>94</v>
      </c>
      <c r="T1983" s="7" t="s">
        <v>3955</v>
      </c>
      <c r="AE1983" s="7">
        <v>0</v>
      </c>
      <c r="AF1983" s="7">
        <v>0</v>
      </c>
      <c r="AG1983" s="7">
        <v>0</v>
      </c>
      <c r="AH1983" s="7">
        <v>0</v>
      </c>
      <c r="AI1983" s="7">
        <v>0</v>
      </c>
      <c r="AJ1983" s="7">
        <v>0</v>
      </c>
      <c r="AK1983" s="7">
        <v>0</v>
      </c>
      <c r="AL1983" s="7">
        <v>1</v>
      </c>
      <c r="AM1983" s="7">
        <v>0</v>
      </c>
      <c r="AN1983" s="7" t="s">
        <v>91</v>
      </c>
      <c r="AO1983" s="7">
        <v>0</v>
      </c>
      <c r="AP1983" s="7">
        <v>2000</v>
      </c>
      <c r="AQ1983" s="7">
        <v>1000</v>
      </c>
      <c r="AT1983" s="7" t="s">
        <v>206</v>
      </c>
      <c r="AU1983" s="7">
        <v>2635</v>
      </c>
      <c r="AV1983" s="7">
        <v>0</v>
      </c>
      <c r="AW1983" s="7">
        <v>0</v>
      </c>
      <c r="AX1983" s="7">
        <v>0</v>
      </c>
      <c r="AY1983" s="7">
        <v>0</v>
      </c>
    </row>
    <row r="1984" spans="1:51" ht="13.5" customHeight="1" x14ac:dyDescent="0.25">
      <c r="A1984" s="7" t="s">
        <v>3959</v>
      </c>
      <c r="B1984" s="8"/>
      <c r="C1984" s="8"/>
      <c r="D1984" s="7" t="s">
        <v>120</v>
      </c>
      <c r="E1984" s="7" t="s">
        <v>157</v>
      </c>
      <c r="F1984" s="8"/>
      <c r="G1984" s="8"/>
      <c r="H1984" s="8"/>
      <c r="I1984" s="8"/>
      <c r="J1984" s="8"/>
      <c r="K1984" s="8"/>
      <c r="L1984" s="8"/>
      <c r="M1984" s="8"/>
      <c r="N1984" s="7">
        <v>13</v>
      </c>
      <c r="O1984" s="7" t="s">
        <v>85</v>
      </c>
      <c r="P1984" s="7">
        <v>6</v>
      </c>
      <c r="Q1984" s="7" t="s">
        <v>3960</v>
      </c>
      <c r="R1984" s="7">
        <v>5320</v>
      </c>
      <c r="S1984" s="7" t="s">
        <v>87</v>
      </c>
      <c r="T1984" s="7" t="s">
        <v>3955</v>
      </c>
      <c r="AE1984" s="7">
        <v>0</v>
      </c>
      <c r="AF1984" s="7">
        <v>0</v>
      </c>
      <c r="AG1984" s="7">
        <v>0</v>
      </c>
      <c r="AH1984" s="7">
        <v>0</v>
      </c>
      <c r="AI1984" s="7">
        <v>0</v>
      </c>
      <c r="AJ1984" s="7">
        <v>0</v>
      </c>
      <c r="AK1984" s="7">
        <v>1</v>
      </c>
      <c r="AL1984" s="7">
        <v>0</v>
      </c>
      <c r="AM1984" s="7">
        <v>0</v>
      </c>
      <c r="AN1984" s="7" t="s">
        <v>120</v>
      </c>
      <c r="AO1984" s="7">
        <v>6</v>
      </c>
      <c r="AP1984" s="7">
        <v>10320</v>
      </c>
      <c r="AQ1984" s="7">
        <v>5320</v>
      </c>
      <c r="AS1984" s="7" t="s">
        <v>3961</v>
      </c>
      <c r="AT1984" s="7" t="s">
        <v>206</v>
      </c>
      <c r="AU1984" s="7">
        <v>2636</v>
      </c>
      <c r="AV1984" s="7">
        <v>0</v>
      </c>
      <c r="AW1984" s="7">
        <v>0</v>
      </c>
      <c r="AX1984" s="7">
        <v>0</v>
      </c>
      <c r="AY1984" s="7">
        <v>0</v>
      </c>
    </row>
    <row r="1985" spans="1:51" ht="13.5" customHeight="1" x14ac:dyDescent="0.25">
      <c r="A1985" s="7" t="s">
        <v>3962</v>
      </c>
      <c r="B1985" s="8"/>
      <c r="C1985" s="8"/>
      <c r="D1985" s="7" t="s">
        <v>83</v>
      </c>
      <c r="E1985" s="7" t="s">
        <v>116</v>
      </c>
      <c r="F1985" s="8"/>
      <c r="G1985" s="8"/>
      <c r="H1985" s="8"/>
      <c r="I1985" s="8"/>
      <c r="J1985" s="8"/>
      <c r="K1985" s="8"/>
      <c r="L1985" s="8"/>
      <c r="M1985" s="8"/>
      <c r="N1985" s="7">
        <v>3</v>
      </c>
      <c r="O1985" s="7" t="s">
        <v>106</v>
      </c>
      <c r="P1985" s="7">
        <v>1</v>
      </c>
      <c r="Q1985" s="7" t="s">
        <v>628</v>
      </c>
      <c r="R1985" s="7">
        <v>900</v>
      </c>
      <c r="S1985" s="7" t="s">
        <v>94</v>
      </c>
      <c r="T1985" s="7" t="s">
        <v>3955</v>
      </c>
      <c r="AE1985" s="7">
        <v>0</v>
      </c>
      <c r="AF1985" s="7">
        <v>0</v>
      </c>
      <c r="AG1985" s="7">
        <v>1</v>
      </c>
      <c r="AH1985" s="7">
        <v>0</v>
      </c>
      <c r="AI1985" s="7">
        <v>0</v>
      </c>
      <c r="AJ1985" s="7">
        <v>0</v>
      </c>
      <c r="AK1985" s="7">
        <v>0</v>
      </c>
      <c r="AL1985" s="7">
        <v>0</v>
      </c>
      <c r="AM1985" s="7">
        <v>0</v>
      </c>
      <c r="AN1985" s="7" t="s">
        <v>83</v>
      </c>
      <c r="AO1985" s="7">
        <v>1</v>
      </c>
      <c r="AP1985" s="7">
        <v>1800</v>
      </c>
      <c r="AQ1985" s="7">
        <v>900</v>
      </c>
      <c r="AT1985" s="7" t="s">
        <v>206</v>
      </c>
      <c r="AU1985" s="7">
        <v>2637</v>
      </c>
      <c r="AV1985" s="7">
        <v>0</v>
      </c>
      <c r="AW1985" s="7">
        <v>0</v>
      </c>
      <c r="AX1985" s="7">
        <v>0</v>
      </c>
      <c r="AY1985" s="7">
        <v>0</v>
      </c>
    </row>
    <row r="1986" spans="1:51" ht="13.5" customHeight="1" x14ac:dyDescent="0.25">
      <c r="A1986" s="7" t="s">
        <v>3963</v>
      </c>
      <c r="B1986" s="8"/>
      <c r="C1986" s="8"/>
      <c r="D1986" s="7" t="s">
        <v>91</v>
      </c>
      <c r="E1986" s="7" t="s">
        <v>157</v>
      </c>
      <c r="F1986" s="8"/>
      <c r="H1986" s="8"/>
      <c r="I1986" s="8"/>
      <c r="J1986" s="8"/>
      <c r="K1986" s="8"/>
      <c r="L1986" s="7" t="s">
        <v>1027</v>
      </c>
      <c r="M1986" s="8"/>
      <c r="N1986" s="7">
        <v>9</v>
      </c>
      <c r="O1986" s="7" t="s">
        <v>85</v>
      </c>
      <c r="P1986" s="7">
        <v>2</v>
      </c>
      <c r="Q1986" s="7" t="s">
        <v>3964</v>
      </c>
      <c r="R1986" s="7">
        <v>1770</v>
      </c>
      <c r="S1986" s="7" t="s">
        <v>87</v>
      </c>
      <c r="T1986" s="7" t="s">
        <v>3955</v>
      </c>
      <c r="AE1986" s="7">
        <v>0</v>
      </c>
      <c r="AF1986" s="7">
        <v>0</v>
      </c>
      <c r="AG1986" s="7">
        <v>0</v>
      </c>
      <c r="AH1986" s="7">
        <v>0</v>
      </c>
      <c r="AI1986" s="7">
        <v>0</v>
      </c>
      <c r="AJ1986" s="7">
        <v>0</v>
      </c>
      <c r="AK1986" s="7">
        <v>1</v>
      </c>
      <c r="AL1986" s="7">
        <v>0</v>
      </c>
      <c r="AM1986" s="7">
        <v>0</v>
      </c>
      <c r="AN1986" s="7" t="s">
        <v>91</v>
      </c>
      <c r="AO1986" s="7">
        <v>2</v>
      </c>
      <c r="AP1986" s="7">
        <v>3520</v>
      </c>
      <c r="AQ1986" s="7">
        <v>1770</v>
      </c>
      <c r="AS1986" s="7" t="s">
        <v>3965</v>
      </c>
      <c r="AT1986" s="7" t="s">
        <v>206</v>
      </c>
      <c r="AU1986" s="7">
        <v>2638</v>
      </c>
      <c r="AV1986" s="7">
        <v>0</v>
      </c>
      <c r="AW1986" s="7">
        <v>0</v>
      </c>
      <c r="AX1986" s="7">
        <v>0</v>
      </c>
      <c r="AY1986" s="7">
        <v>0</v>
      </c>
    </row>
    <row r="1987" spans="1:51" ht="13.5" customHeight="1" x14ac:dyDescent="0.25">
      <c r="A1987" s="7" t="s">
        <v>3966</v>
      </c>
      <c r="B1987" s="8"/>
      <c r="C1987" s="8"/>
      <c r="D1987" s="7" t="s">
        <v>91</v>
      </c>
      <c r="E1987" s="7" t="s">
        <v>157</v>
      </c>
      <c r="F1987" s="8"/>
      <c r="G1987" s="8"/>
      <c r="H1987" s="8"/>
      <c r="I1987" s="8"/>
      <c r="J1987" s="8"/>
      <c r="K1987" s="8"/>
      <c r="L1987" s="8"/>
      <c r="M1987" s="8"/>
      <c r="N1987" s="7">
        <v>20</v>
      </c>
      <c r="O1987" s="7" t="s">
        <v>85</v>
      </c>
      <c r="P1987" s="7">
        <v>7</v>
      </c>
      <c r="S1987" s="7" t="s">
        <v>237</v>
      </c>
      <c r="T1987" s="7" t="s">
        <v>3967</v>
      </c>
      <c r="AD1987" s="7" t="s">
        <v>3968</v>
      </c>
      <c r="AE1987" s="7">
        <v>1</v>
      </c>
      <c r="AF1987" s="7">
        <v>0</v>
      </c>
      <c r="AG1987" s="7">
        <v>0</v>
      </c>
      <c r="AH1987" s="7">
        <v>0</v>
      </c>
      <c r="AI1987" s="7">
        <v>0</v>
      </c>
      <c r="AJ1987" s="7">
        <v>0</v>
      </c>
      <c r="AK1987" s="7">
        <v>1</v>
      </c>
      <c r="AL1987" s="7">
        <v>0</v>
      </c>
      <c r="AM1987" s="7">
        <v>0</v>
      </c>
      <c r="AN1987" s="7" t="s">
        <v>91</v>
      </c>
      <c r="AO1987" s="7">
        <v>7</v>
      </c>
      <c r="AP1987" s="7">
        <v>0</v>
      </c>
      <c r="AQ1987" s="7">
        <v>0</v>
      </c>
      <c r="AT1987" s="7" t="s">
        <v>206</v>
      </c>
      <c r="AU1987" s="7">
        <v>2639</v>
      </c>
      <c r="AV1987" s="7">
        <v>0</v>
      </c>
      <c r="AW1987" s="7">
        <v>0</v>
      </c>
      <c r="AX1987" s="7">
        <v>0</v>
      </c>
      <c r="AY1987" s="7">
        <v>0</v>
      </c>
    </row>
    <row r="1988" spans="1:51" ht="13.5" customHeight="1" x14ac:dyDescent="0.25">
      <c r="A1988" s="7" t="s">
        <v>3969</v>
      </c>
      <c r="B1988" s="8"/>
      <c r="C1988" s="8"/>
      <c r="D1988" s="7" t="s">
        <v>120</v>
      </c>
      <c r="E1988" s="7" t="s">
        <v>92</v>
      </c>
      <c r="F1988" s="8"/>
      <c r="G1988" s="8"/>
      <c r="H1988" s="8"/>
      <c r="I1988" s="8"/>
      <c r="J1988" s="8"/>
      <c r="K1988" s="8"/>
      <c r="L1988" s="8"/>
      <c r="M1988" s="8"/>
      <c r="N1988" s="7">
        <v>20</v>
      </c>
      <c r="O1988" s="7" t="s">
        <v>1131</v>
      </c>
      <c r="P1988" s="7">
        <v>8</v>
      </c>
      <c r="Q1988" s="7" t="s">
        <v>3970</v>
      </c>
      <c r="R1988" s="7">
        <v>100315</v>
      </c>
      <c r="S1988" s="7" t="s">
        <v>87</v>
      </c>
      <c r="T1988" s="7" t="s">
        <v>3967</v>
      </c>
      <c r="AE1988" s="7">
        <v>0</v>
      </c>
      <c r="AF1988" s="7">
        <v>0</v>
      </c>
      <c r="AG1988" s="7">
        <v>0</v>
      </c>
      <c r="AH1988" s="7">
        <v>0</v>
      </c>
      <c r="AI1988" s="7">
        <v>0</v>
      </c>
      <c r="AJ1988" s="7">
        <v>0</v>
      </c>
      <c r="AK1988" s="7">
        <v>0</v>
      </c>
      <c r="AL1988" s="7">
        <v>0</v>
      </c>
      <c r="AM1988" s="7">
        <v>1</v>
      </c>
      <c r="AN1988" s="7" t="s">
        <v>120</v>
      </c>
      <c r="AO1988" s="7">
        <v>8</v>
      </c>
      <c r="AP1988" s="7">
        <v>162315</v>
      </c>
      <c r="AQ1988" s="7">
        <v>100315</v>
      </c>
      <c r="AS1988" s="7" t="s">
        <v>3971</v>
      </c>
      <c r="AT1988" s="7" t="s">
        <v>206</v>
      </c>
      <c r="AU1988" s="7">
        <v>2640</v>
      </c>
      <c r="AV1988" s="7">
        <v>0</v>
      </c>
      <c r="AW1988" s="7">
        <v>0</v>
      </c>
      <c r="AX1988" s="7">
        <v>0</v>
      </c>
      <c r="AY1988" s="7">
        <v>0</v>
      </c>
    </row>
    <row r="1989" spans="1:51" ht="13.5" customHeight="1" x14ac:dyDescent="0.25">
      <c r="A1989" s="7" t="s">
        <v>3972</v>
      </c>
      <c r="B1989" s="8"/>
      <c r="C1989" s="8"/>
      <c r="D1989" s="7" t="s">
        <v>120</v>
      </c>
      <c r="E1989" s="7" t="s">
        <v>129</v>
      </c>
      <c r="F1989" s="8"/>
      <c r="G1989" s="8"/>
      <c r="H1989" s="8"/>
      <c r="I1989" s="8"/>
      <c r="J1989" s="8"/>
      <c r="K1989" s="8"/>
      <c r="L1989" s="8"/>
      <c r="M1989" s="8"/>
      <c r="N1989" s="7">
        <v>15</v>
      </c>
      <c r="O1989" s="7" t="s">
        <v>85</v>
      </c>
      <c r="P1989" s="7">
        <v>1</v>
      </c>
      <c r="S1989" s="7" t="s">
        <v>237</v>
      </c>
      <c r="T1989" s="7" t="s">
        <v>3967</v>
      </c>
      <c r="AD1989" s="7" t="s">
        <v>3973</v>
      </c>
      <c r="AE1989" s="7">
        <v>0</v>
      </c>
      <c r="AF1989" s="7">
        <v>1</v>
      </c>
      <c r="AG1989" s="7">
        <v>0</v>
      </c>
      <c r="AH1989" s="7">
        <v>0</v>
      </c>
      <c r="AI1989" s="7">
        <v>0</v>
      </c>
      <c r="AJ1989" s="7">
        <v>1</v>
      </c>
      <c r="AK1989" s="7">
        <v>0</v>
      </c>
      <c r="AL1989" s="7">
        <v>0</v>
      </c>
      <c r="AM1989" s="7">
        <v>0</v>
      </c>
      <c r="AN1989" s="7" t="s">
        <v>120</v>
      </c>
      <c r="AO1989" s="7">
        <v>1</v>
      </c>
      <c r="AP1989" s="7">
        <v>90000</v>
      </c>
      <c r="AQ1989" s="7">
        <v>0</v>
      </c>
      <c r="AT1989" s="7" t="s">
        <v>206</v>
      </c>
      <c r="AU1989" s="7">
        <v>2641</v>
      </c>
      <c r="AV1989" s="7">
        <v>0</v>
      </c>
      <c r="AW1989" s="7">
        <v>0</v>
      </c>
      <c r="AX1989" s="7">
        <v>0</v>
      </c>
      <c r="AY1989" s="7">
        <v>0</v>
      </c>
    </row>
    <row r="1990" spans="1:51" ht="13.5" customHeight="1" x14ac:dyDescent="0.25">
      <c r="A1990" s="7" t="s">
        <v>1396</v>
      </c>
      <c r="C1990" s="7" t="s">
        <v>3974</v>
      </c>
      <c r="D1990" s="10" t="s">
        <v>236</v>
      </c>
      <c r="E1990" s="10" t="s">
        <v>486</v>
      </c>
      <c r="F1990" s="11"/>
      <c r="G1990" s="11"/>
      <c r="H1990" s="11"/>
      <c r="I1990" s="11"/>
      <c r="J1990" s="11"/>
      <c r="K1990" s="11"/>
      <c r="L1990" s="11"/>
      <c r="M1990" s="8"/>
      <c r="N1990" s="7">
        <v>25</v>
      </c>
      <c r="O1990" s="7" t="s">
        <v>85</v>
      </c>
      <c r="P1990" s="7">
        <v>7</v>
      </c>
      <c r="S1990" s="7" t="s">
        <v>237</v>
      </c>
      <c r="T1990" s="7" t="s">
        <v>3967</v>
      </c>
      <c r="AD1990" s="7" t="s">
        <v>3975</v>
      </c>
      <c r="AE1990" s="7">
        <v>0</v>
      </c>
      <c r="AF1990" s="7">
        <v>1</v>
      </c>
      <c r="AG1990" s="7">
        <v>0</v>
      </c>
      <c r="AH1990" s="7">
        <v>0</v>
      </c>
      <c r="AI1990" s="7">
        <v>0</v>
      </c>
      <c r="AJ1990" s="7">
        <v>0</v>
      </c>
      <c r="AK1990" s="7">
        <v>0</v>
      </c>
      <c r="AL1990" s="7">
        <v>0</v>
      </c>
      <c r="AM1990" s="7">
        <v>0</v>
      </c>
      <c r="AN1990" s="7" t="s">
        <v>85</v>
      </c>
      <c r="AO1990" s="7">
        <v>7</v>
      </c>
      <c r="AP1990" s="7">
        <v>0</v>
      </c>
      <c r="AQ1990" s="7">
        <v>0</v>
      </c>
      <c r="AT1990" s="7" t="s">
        <v>206</v>
      </c>
      <c r="AU1990" s="7">
        <v>2642</v>
      </c>
      <c r="AV1990" s="7">
        <v>0</v>
      </c>
      <c r="AW1990" s="7">
        <v>0</v>
      </c>
      <c r="AX1990" s="7">
        <v>0</v>
      </c>
      <c r="AY1990" s="7">
        <v>0</v>
      </c>
    </row>
    <row r="1991" spans="1:51" ht="13.5" customHeight="1" x14ac:dyDescent="0.25">
      <c r="A1991" s="7" t="s">
        <v>3976</v>
      </c>
      <c r="B1991" s="8"/>
      <c r="C1991" s="8"/>
      <c r="D1991" s="7" t="s">
        <v>83</v>
      </c>
      <c r="E1991" s="7" t="s">
        <v>92</v>
      </c>
      <c r="F1991" s="8"/>
      <c r="G1991" s="8"/>
      <c r="H1991" s="8"/>
      <c r="I1991" s="8"/>
      <c r="J1991" s="8"/>
      <c r="K1991" s="8"/>
      <c r="L1991" s="8"/>
      <c r="M1991" s="8"/>
      <c r="N1991" s="7">
        <v>5</v>
      </c>
      <c r="O1991" s="7" t="s">
        <v>85</v>
      </c>
      <c r="P1991" s="7">
        <v>16</v>
      </c>
      <c r="Q1991" s="7" t="s">
        <v>3977</v>
      </c>
      <c r="R1991" s="7">
        <v>4305</v>
      </c>
      <c r="S1991" s="7" t="s">
        <v>87</v>
      </c>
      <c r="T1991" s="7" t="s">
        <v>3978</v>
      </c>
      <c r="AE1991" s="7">
        <v>0</v>
      </c>
      <c r="AF1991" s="7">
        <v>0</v>
      </c>
      <c r="AG1991" s="7">
        <v>0</v>
      </c>
      <c r="AH1991" s="7">
        <v>0</v>
      </c>
      <c r="AI1991" s="7">
        <v>0</v>
      </c>
      <c r="AJ1991" s="7">
        <v>0</v>
      </c>
      <c r="AK1991" s="7">
        <v>0</v>
      </c>
      <c r="AL1991" s="7">
        <v>0</v>
      </c>
      <c r="AM1991" s="7">
        <v>1</v>
      </c>
      <c r="AN1991" s="7" t="s">
        <v>83</v>
      </c>
      <c r="AO1991" s="7">
        <v>16</v>
      </c>
      <c r="AP1991" s="7">
        <v>8305</v>
      </c>
      <c r="AQ1991" s="7">
        <v>4305</v>
      </c>
      <c r="AS1991" s="8" t="s">
        <v>3979</v>
      </c>
      <c r="AT1991" s="7" t="s">
        <v>206</v>
      </c>
      <c r="AU1991" s="7">
        <v>2643</v>
      </c>
      <c r="AV1991" s="7">
        <v>0</v>
      </c>
      <c r="AW1991" s="7">
        <v>0</v>
      </c>
      <c r="AX1991" s="7">
        <v>0</v>
      </c>
      <c r="AY1991" s="7">
        <v>0</v>
      </c>
    </row>
    <row r="1992" spans="1:51" ht="13.5" customHeight="1" x14ac:dyDescent="0.25">
      <c r="A1992" s="7" t="s">
        <v>3980</v>
      </c>
      <c r="B1992" s="8"/>
      <c r="C1992" s="8"/>
      <c r="D1992" s="8" t="s">
        <v>91</v>
      </c>
      <c r="E1992" s="8" t="s">
        <v>116</v>
      </c>
      <c r="F1992" s="8"/>
      <c r="G1992" s="8"/>
      <c r="H1992" s="8"/>
      <c r="I1992" s="8"/>
      <c r="J1992" s="8"/>
      <c r="K1992" s="8"/>
      <c r="L1992" s="8"/>
      <c r="M1992" s="8"/>
      <c r="N1992" s="7">
        <v>6</v>
      </c>
      <c r="O1992" s="7" t="s">
        <v>162</v>
      </c>
      <c r="P1992" s="7">
        <v>1</v>
      </c>
      <c r="Q1992" s="7" t="s">
        <v>3981</v>
      </c>
      <c r="R1992" s="7">
        <v>6900</v>
      </c>
      <c r="S1992" s="7" t="s">
        <v>94</v>
      </c>
      <c r="T1992" s="7" t="s">
        <v>3978</v>
      </c>
      <c r="AE1992" s="7">
        <v>0</v>
      </c>
      <c r="AF1992" s="7">
        <v>0</v>
      </c>
      <c r="AG1992" s="7">
        <v>1</v>
      </c>
      <c r="AH1992" s="7">
        <v>0</v>
      </c>
      <c r="AI1992" s="7">
        <v>0</v>
      </c>
      <c r="AJ1992" s="7">
        <v>0</v>
      </c>
      <c r="AK1992" s="7">
        <v>0</v>
      </c>
      <c r="AL1992" s="7">
        <v>0</v>
      </c>
      <c r="AM1992" s="7">
        <v>0</v>
      </c>
      <c r="AN1992" s="7" t="s">
        <v>91</v>
      </c>
      <c r="AO1992" s="7">
        <v>1</v>
      </c>
      <c r="AP1992" s="7">
        <v>13800</v>
      </c>
      <c r="AQ1992" s="7">
        <v>6900</v>
      </c>
      <c r="AT1992" s="7" t="s">
        <v>206</v>
      </c>
      <c r="AU1992" s="7">
        <v>2644</v>
      </c>
      <c r="AV1992" s="7">
        <v>0</v>
      </c>
      <c r="AW1992" s="7">
        <v>0</v>
      </c>
      <c r="AX1992" s="7">
        <v>0</v>
      </c>
      <c r="AY1992" s="7">
        <v>0</v>
      </c>
    </row>
    <row r="1993" spans="1:51" ht="13.5" customHeight="1" x14ac:dyDescent="0.25">
      <c r="A1993" s="7" t="s">
        <v>2753</v>
      </c>
      <c r="B1993" s="8"/>
      <c r="C1993" s="8"/>
      <c r="D1993" s="8" t="s">
        <v>83</v>
      </c>
      <c r="E1993" s="8" t="s">
        <v>92</v>
      </c>
      <c r="F1993" s="8"/>
      <c r="G1993" s="8"/>
      <c r="H1993" s="8"/>
      <c r="I1993" s="8"/>
      <c r="J1993" s="8"/>
      <c r="K1993" s="8"/>
      <c r="L1993" s="8"/>
      <c r="M1993" s="8"/>
      <c r="N1993" s="7">
        <v>5</v>
      </c>
      <c r="O1993" s="7" t="s">
        <v>146</v>
      </c>
      <c r="P1993" s="7">
        <v>3</v>
      </c>
      <c r="Q1993" s="7" t="s">
        <v>3982</v>
      </c>
      <c r="R1993" s="7">
        <v>4250</v>
      </c>
      <c r="S1993" s="7" t="s">
        <v>94</v>
      </c>
      <c r="T1993" s="7" t="s">
        <v>3978</v>
      </c>
      <c r="AE1993" s="7">
        <v>0</v>
      </c>
      <c r="AF1993" s="7">
        <v>0</v>
      </c>
      <c r="AG1993" s="7">
        <v>0</v>
      </c>
      <c r="AH1993" s="7">
        <v>0</v>
      </c>
      <c r="AI1993" s="7">
        <v>0</v>
      </c>
      <c r="AJ1993" s="7">
        <v>0</v>
      </c>
      <c r="AK1993" s="7">
        <v>0</v>
      </c>
      <c r="AL1993" s="7">
        <v>0</v>
      </c>
      <c r="AM1993" s="7">
        <v>1</v>
      </c>
      <c r="AN1993" s="7" t="s">
        <v>83</v>
      </c>
      <c r="AO1993" s="7">
        <v>3</v>
      </c>
      <c r="AP1993" s="7">
        <v>8500</v>
      </c>
      <c r="AQ1993" s="7">
        <v>4250</v>
      </c>
      <c r="AT1993" s="7" t="s">
        <v>206</v>
      </c>
      <c r="AU1993" s="7">
        <v>2645</v>
      </c>
      <c r="AV1993" s="7">
        <v>0</v>
      </c>
      <c r="AW1993" s="7">
        <v>0</v>
      </c>
      <c r="AX1993" s="7">
        <v>0</v>
      </c>
      <c r="AY1993" s="7">
        <v>0</v>
      </c>
    </row>
    <row r="1994" spans="1:51" ht="13.5" customHeight="1" x14ac:dyDescent="0.25">
      <c r="A1994" s="7" t="s">
        <v>3983</v>
      </c>
      <c r="B1994" s="8"/>
      <c r="C1994" s="8"/>
      <c r="D1994" s="8" t="s">
        <v>83</v>
      </c>
      <c r="E1994" s="8" t="s">
        <v>116</v>
      </c>
      <c r="F1994" s="8"/>
      <c r="G1994" s="8"/>
      <c r="H1994" s="8"/>
      <c r="I1994" s="8"/>
      <c r="J1994" s="8"/>
      <c r="K1994" s="8"/>
      <c r="L1994" s="8"/>
      <c r="M1994" s="8"/>
      <c r="N1994" s="7">
        <v>3</v>
      </c>
      <c r="O1994" s="7" t="s">
        <v>85</v>
      </c>
      <c r="P1994" s="7" t="s">
        <v>107</v>
      </c>
      <c r="Q1994" s="7" t="s">
        <v>3511</v>
      </c>
      <c r="R1994" s="7">
        <v>10</v>
      </c>
      <c r="S1994" s="7" t="s">
        <v>94</v>
      </c>
      <c r="T1994" s="7" t="s">
        <v>3978</v>
      </c>
      <c r="AE1994" s="7">
        <v>0</v>
      </c>
      <c r="AF1994" s="7">
        <v>0</v>
      </c>
      <c r="AG1994" s="7">
        <v>1</v>
      </c>
      <c r="AH1994" s="7">
        <v>0</v>
      </c>
      <c r="AI1994" s="7">
        <v>0</v>
      </c>
      <c r="AJ1994" s="7">
        <v>0</v>
      </c>
      <c r="AK1994" s="7">
        <v>0</v>
      </c>
      <c r="AL1994" s="7">
        <v>0</v>
      </c>
      <c r="AM1994" s="7">
        <v>0</v>
      </c>
      <c r="AN1994" s="7" t="s">
        <v>83</v>
      </c>
      <c r="AO1994" s="7">
        <v>0</v>
      </c>
      <c r="AP1994" s="7">
        <v>20</v>
      </c>
      <c r="AQ1994" s="7">
        <v>10</v>
      </c>
      <c r="AT1994" s="7" t="s">
        <v>206</v>
      </c>
      <c r="AU1994" s="7">
        <v>2646</v>
      </c>
      <c r="AV1994" s="7">
        <v>0</v>
      </c>
      <c r="AW1994" s="7">
        <v>0</v>
      </c>
      <c r="AX1994" s="7">
        <v>0</v>
      </c>
      <c r="AY1994" s="7">
        <v>0</v>
      </c>
    </row>
    <row r="1995" spans="1:51" ht="13.5" customHeight="1" x14ac:dyDescent="0.25">
      <c r="A1995" s="7" t="s">
        <v>3984</v>
      </c>
      <c r="B1995" s="8"/>
      <c r="C1995" s="8"/>
      <c r="D1995" s="8" t="s">
        <v>91</v>
      </c>
      <c r="E1995" s="8" t="s">
        <v>129</v>
      </c>
      <c r="F1995" s="8"/>
      <c r="G1995" s="8"/>
      <c r="H1995" s="8"/>
      <c r="I1995" s="8"/>
      <c r="J1995" s="8"/>
      <c r="K1995" s="8"/>
      <c r="L1995" s="8"/>
      <c r="M1995" s="8"/>
      <c r="N1995" s="7">
        <v>9</v>
      </c>
      <c r="O1995" s="7" t="s">
        <v>85</v>
      </c>
      <c r="P1995" s="7">
        <v>10</v>
      </c>
      <c r="Q1995" s="7" t="s">
        <v>3985</v>
      </c>
      <c r="R1995" s="7">
        <v>16310</v>
      </c>
      <c r="S1995" s="7" t="s">
        <v>87</v>
      </c>
      <c r="T1995" s="7" t="s">
        <v>3978</v>
      </c>
      <c r="AE1995" s="7">
        <v>0</v>
      </c>
      <c r="AF1995" s="7">
        <v>0</v>
      </c>
      <c r="AG1995" s="7">
        <v>0</v>
      </c>
      <c r="AH1995" s="7">
        <v>0</v>
      </c>
      <c r="AI1995" s="7">
        <v>0</v>
      </c>
      <c r="AJ1995" s="7">
        <v>1</v>
      </c>
      <c r="AK1995" s="7">
        <v>0</v>
      </c>
      <c r="AL1995" s="7">
        <v>0</v>
      </c>
      <c r="AM1995" s="7">
        <v>0</v>
      </c>
      <c r="AN1995" s="7" t="s">
        <v>91</v>
      </c>
      <c r="AO1995" s="7">
        <v>10</v>
      </c>
      <c r="AP1995" s="7">
        <v>32310</v>
      </c>
      <c r="AQ1995" s="7">
        <v>16310</v>
      </c>
      <c r="AS1995" s="8" t="s">
        <v>2293</v>
      </c>
      <c r="AT1995" s="7" t="s">
        <v>206</v>
      </c>
      <c r="AU1995" s="7">
        <v>2647</v>
      </c>
      <c r="AV1995" s="7">
        <v>0</v>
      </c>
      <c r="AW1995" s="7">
        <v>0</v>
      </c>
      <c r="AX1995" s="7">
        <v>0</v>
      </c>
      <c r="AY1995" s="7">
        <v>0</v>
      </c>
    </row>
    <row r="1996" spans="1:51" ht="13.5" customHeight="1" x14ac:dyDescent="0.25">
      <c r="A1996" s="7" t="s">
        <v>3986</v>
      </c>
      <c r="B1996" s="8"/>
      <c r="C1996" s="8"/>
      <c r="D1996" s="7" t="s">
        <v>91</v>
      </c>
      <c r="E1996" s="7" t="s">
        <v>92</v>
      </c>
      <c r="F1996" s="8"/>
      <c r="G1996" s="8"/>
      <c r="H1996" s="8"/>
      <c r="I1996" s="8"/>
      <c r="J1996" s="8"/>
      <c r="K1996" s="8"/>
      <c r="L1996" s="8"/>
      <c r="M1996" s="8"/>
      <c r="N1996" s="7">
        <v>7</v>
      </c>
      <c r="O1996" s="7" t="s">
        <v>162</v>
      </c>
      <c r="P1996" s="7">
        <v>10</v>
      </c>
      <c r="Q1996" s="7" t="s">
        <v>3987</v>
      </c>
      <c r="R1996" s="7">
        <v>13000</v>
      </c>
      <c r="S1996" s="7" t="s">
        <v>185</v>
      </c>
      <c r="T1996" s="7" t="s">
        <v>3978</v>
      </c>
      <c r="AE1996" s="7">
        <v>0</v>
      </c>
      <c r="AF1996" s="7">
        <v>0</v>
      </c>
      <c r="AG1996" s="7">
        <v>0</v>
      </c>
      <c r="AH1996" s="7">
        <v>0</v>
      </c>
      <c r="AI1996" s="7">
        <v>0</v>
      </c>
      <c r="AJ1996" s="7">
        <v>0</v>
      </c>
      <c r="AK1996" s="7">
        <v>0</v>
      </c>
      <c r="AL1996" s="7">
        <v>0</v>
      </c>
      <c r="AM1996" s="7">
        <v>1</v>
      </c>
      <c r="AN1996" s="7" t="s">
        <v>91</v>
      </c>
      <c r="AO1996" s="7">
        <v>10</v>
      </c>
      <c r="AP1996" s="7">
        <v>26000</v>
      </c>
      <c r="AQ1996" s="7">
        <v>13000</v>
      </c>
      <c r="AT1996" s="7" t="s">
        <v>206</v>
      </c>
      <c r="AU1996" s="7">
        <v>2648</v>
      </c>
      <c r="AV1996" s="7">
        <v>0</v>
      </c>
      <c r="AW1996" s="7">
        <v>0</v>
      </c>
      <c r="AX1996" s="7">
        <v>0</v>
      </c>
      <c r="AY1996" s="7">
        <v>0</v>
      </c>
    </row>
    <row r="1997" spans="1:51" ht="13.5" customHeight="1" x14ac:dyDescent="0.25">
      <c r="A1997" s="7" t="s">
        <v>3988</v>
      </c>
      <c r="B1997" s="8"/>
      <c r="C1997" s="8"/>
      <c r="D1997" s="7" t="s">
        <v>83</v>
      </c>
      <c r="E1997" s="7" t="s">
        <v>92</v>
      </c>
      <c r="F1997" s="8"/>
      <c r="G1997" s="8"/>
      <c r="H1997" s="8"/>
      <c r="I1997" s="8"/>
      <c r="J1997" s="8"/>
      <c r="K1997" s="8"/>
      <c r="L1997" s="8"/>
      <c r="M1997" s="8"/>
      <c r="N1997" s="7">
        <v>3</v>
      </c>
      <c r="O1997" s="7" t="s">
        <v>85</v>
      </c>
      <c r="P1997" s="7">
        <v>5</v>
      </c>
      <c r="Q1997" s="7" t="s">
        <v>3989</v>
      </c>
      <c r="R1997" s="7">
        <v>13000</v>
      </c>
      <c r="S1997" s="7" t="s">
        <v>94</v>
      </c>
      <c r="T1997" s="7" t="s">
        <v>3978</v>
      </c>
      <c r="AE1997" s="7">
        <v>0</v>
      </c>
      <c r="AF1997" s="7">
        <v>0</v>
      </c>
      <c r="AG1997" s="7">
        <v>0</v>
      </c>
      <c r="AH1997" s="7">
        <v>0</v>
      </c>
      <c r="AI1997" s="7">
        <v>0</v>
      </c>
      <c r="AJ1997" s="7">
        <v>0</v>
      </c>
      <c r="AK1997" s="7">
        <v>0</v>
      </c>
      <c r="AL1997" s="7">
        <v>0</v>
      </c>
      <c r="AM1997" s="7">
        <v>1</v>
      </c>
      <c r="AN1997" s="7" t="s">
        <v>83</v>
      </c>
      <c r="AO1997" s="7">
        <v>5</v>
      </c>
      <c r="AP1997" s="7">
        <v>26000</v>
      </c>
      <c r="AQ1997" s="7">
        <v>13000</v>
      </c>
      <c r="AT1997" s="7" t="s">
        <v>206</v>
      </c>
      <c r="AU1997" s="7">
        <v>2649</v>
      </c>
      <c r="AV1997" s="7">
        <v>0</v>
      </c>
      <c r="AW1997" s="7">
        <v>0</v>
      </c>
      <c r="AX1997" s="7">
        <v>0</v>
      </c>
      <c r="AY1997" s="7">
        <v>0</v>
      </c>
    </row>
    <row r="1998" spans="1:51" ht="13.5" customHeight="1" x14ac:dyDescent="0.25">
      <c r="A1998" s="7" t="s">
        <v>3990</v>
      </c>
      <c r="B1998" s="8"/>
      <c r="C1998" s="8"/>
      <c r="D1998" s="7" t="s">
        <v>91</v>
      </c>
      <c r="E1998" s="7" t="s">
        <v>129</v>
      </c>
      <c r="F1998" s="8"/>
      <c r="G1998" s="8"/>
      <c r="H1998" s="8"/>
      <c r="I1998" s="8"/>
      <c r="J1998" s="8"/>
      <c r="K1998" s="8"/>
      <c r="L1998" s="8"/>
      <c r="M1998" s="8"/>
      <c r="N1998" s="7">
        <v>9</v>
      </c>
      <c r="O1998" s="7" t="s">
        <v>85</v>
      </c>
      <c r="P1998" s="7">
        <v>1</v>
      </c>
      <c r="Q1998" s="8" t="s">
        <v>3991</v>
      </c>
      <c r="R1998" s="8">
        <v>13302</v>
      </c>
      <c r="S1998" s="7" t="s">
        <v>87</v>
      </c>
      <c r="T1998" s="7" t="s">
        <v>3978</v>
      </c>
      <c r="AE1998" s="7">
        <v>0</v>
      </c>
      <c r="AF1998" s="7">
        <v>0</v>
      </c>
      <c r="AG1998" s="7">
        <v>0</v>
      </c>
      <c r="AH1998" s="7">
        <v>0</v>
      </c>
      <c r="AI1998" s="7">
        <v>0</v>
      </c>
      <c r="AJ1998" s="7">
        <v>1</v>
      </c>
      <c r="AK1998" s="7">
        <v>0</v>
      </c>
      <c r="AL1998" s="7">
        <v>0</v>
      </c>
      <c r="AM1998" s="7">
        <v>0</v>
      </c>
      <c r="AN1998" s="7" t="s">
        <v>91</v>
      </c>
      <c r="AO1998" s="7">
        <v>1</v>
      </c>
      <c r="AP1998" s="7">
        <v>26302</v>
      </c>
      <c r="AQ1998" s="7">
        <v>13302</v>
      </c>
      <c r="AS1998" s="8" t="s">
        <v>3992</v>
      </c>
      <c r="AT1998" s="7" t="s">
        <v>206</v>
      </c>
      <c r="AU1998" s="7">
        <v>2650</v>
      </c>
      <c r="AV1998" s="7">
        <v>0</v>
      </c>
      <c r="AW1998" s="7">
        <v>0</v>
      </c>
      <c r="AX1998" s="7">
        <v>0</v>
      </c>
      <c r="AY1998" s="7">
        <v>0</v>
      </c>
    </row>
    <row r="1999" spans="1:51" ht="13.5" customHeight="1" x14ac:dyDescent="0.25">
      <c r="A1999" s="7" t="s">
        <v>3993</v>
      </c>
      <c r="B1999" s="8"/>
      <c r="C1999" s="8"/>
      <c r="D1999" s="7" t="s">
        <v>83</v>
      </c>
      <c r="E1999" s="7" t="s">
        <v>116</v>
      </c>
      <c r="F1999" s="7" t="s">
        <v>99</v>
      </c>
      <c r="G1999" s="8"/>
      <c r="H1999" s="8"/>
      <c r="I1999" s="8"/>
      <c r="J1999" s="8"/>
      <c r="K1999" s="8"/>
      <c r="L1999" s="8"/>
      <c r="M1999" s="8"/>
      <c r="N1999" s="7">
        <v>5</v>
      </c>
      <c r="O1999" s="7" t="s">
        <v>85</v>
      </c>
      <c r="P1999" s="7">
        <v>0.5</v>
      </c>
      <c r="Q1999" s="7" t="s">
        <v>3994</v>
      </c>
      <c r="R1999" s="7">
        <v>900</v>
      </c>
      <c r="S1999" s="7" t="s">
        <v>94</v>
      </c>
      <c r="T1999" s="7" t="s">
        <v>3995</v>
      </c>
      <c r="AE1999" s="7">
        <v>0</v>
      </c>
      <c r="AF1999" s="7">
        <v>0</v>
      </c>
      <c r="AG1999" s="7">
        <v>1</v>
      </c>
      <c r="AH1999" s="7">
        <v>0</v>
      </c>
      <c r="AI1999" s="7">
        <v>1</v>
      </c>
      <c r="AJ1999" s="7">
        <v>0</v>
      </c>
      <c r="AK1999" s="7">
        <v>0</v>
      </c>
      <c r="AL1999" s="7">
        <v>0</v>
      </c>
      <c r="AM1999" s="7">
        <v>0</v>
      </c>
      <c r="AN1999" s="7" t="s">
        <v>83</v>
      </c>
      <c r="AO1999" s="7">
        <v>0.5</v>
      </c>
      <c r="AP1999" s="7">
        <v>1800</v>
      </c>
      <c r="AQ1999" s="7">
        <v>900</v>
      </c>
      <c r="AT1999" s="7" t="s">
        <v>206</v>
      </c>
      <c r="AU1999" s="7">
        <v>2651</v>
      </c>
      <c r="AV1999" s="7">
        <v>0</v>
      </c>
      <c r="AW1999" s="7">
        <v>0</v>
      </c>
      <c r="AX1999" s="7">
        <v>0</v>
      </c>
      <c r="AY1999" s="7">
        <v>0</v>
      </c>
    </row>
    <row r="2000" spans="1:51" ht="13.5" customHeight="1" x14ac:dyDescent="0.25">
      <c r="A2000" s="7" t="s">
        <v>3996</v>
      </c>
      <c r="B2000" s="8"/>
      <c r="C2000" s="8"/>
      <c r="D2000" s="7" t="s">
        <v>91</v>
      </c>
      <c r="E2000" s="7" t="s">
        <v>126</v>
      </c>
      <c r="F2000" s="8"/>
      <c r="G2000" s="8"/>
      <c r="H2000" s="8"/>
      <c r="I2000" s="8"/>
      <c r="J2000" s="8"/>
      <c r="K2000" s="8"/>
      <c r="L2000" s="8"/>
      <c r="M2000" s="8"/>
      <c r="N2000" s="7">
        <v>8</v>
      </c>
      <c r="O2000" s="7" t="s">
        <v>85</v>
      </c>
      <c r="P2000" s="7">
        <v>5</v>
      </c>
      <c r="Q2000" s="7" t="s">
        <v>3997</v>
      </c>
      <c r="R2000" s="7">
        <v>2250</v>
      </c>
      <c r="S2000" s="7" t="s">
        <v>94</v>
      </c>
      <c r="T2000" s="7" t="s">
        <v>3995</v>
      </c>
      <c r="AE2000" s="7">
        <v>0</v>
      </c>
      <c r="AF2000" s="7">
        <v>0</v>
      </c>
      <c r="AG2000" s="7">
        <v>0</v>
      </c>
      <c r="AH2000" s="7">
        <v>1</v>
      </c>
      <c r="AI2000" s="7">
        <v>0</v>
      </c>
      <c r="AJ2000" s="7">
        <v>0</v>
      </c>
      <c r="AK2000" s="7">
        <v>0</v>
      </c>
      <c r="AL2000" s="7">
        <v>0</v>
      </c>
      <c r="AM2000" s="7">
        <v>0</v>
      </c>
      <c r="AN2000" s="7" t="s">
        <v>91</v>
      </c>
      <c r="AO2000" s="7">
        <v>5</v>
      </c>
      <c r="AP2000" s="7">
        <v>4500</v>
      </c>
      <c r="AQ2000" s="7">
        <v>2250</v>
      </c>
      <c r="AT2000" s="7" t="s">
        <v>206</v>
      </c>
      <c r="AU2000" s="7">
        <v>2652</v>
      </c>
      <c r="AV2000" s="7">
        <v>0</v>
      </c>
      <c r="AW2000" s="7">
        <v>0</v>
      </c>
      <c r="AX2000" s="7">
        <v>0</v>
      </c>
      <c r="AY2000" s="7">
        <v>0</v>
      </c>
    </row>
    <row r="2001" spans="1:51" ht="13.5" customHeight="1" x14ac:dyDescent="0.25">
      <c r="A2001" s="7" t="s">
        <v>3998</v>
      </c>
      <c r="B2001" s="8"/>
      <c r="C2001" s="8"/>
      <c r="D2001" s="7" t="s">
        <v>83</v>
      </c>
      <c r="E2001" s="7" t="s">
        <v>116</v>
      </c>
      <c r="F2001" s="8"/>
      <c r="G2001" s="8"/>
      <c r="H2001" s="8"/>
      <c r="I2001" s="8"/>
      <c r="J2001" s="8"/>
      <c r="K2001" s="8"/>
      <c r="L2001" s="8"/>
      <c r="M2001" s="8"/>
      <c r="N2001" s="7">
        <v>3</v>
      </c>
      <c r="O2001" s="7" t="s">
        <v>162</v>
      </c>
      <c r="P2001" s="7">
        <v>5</v>
      </c>
      <c r="Q2001" s="7" t="s">
        <v>3999</v>
      </c>
      <c r="R2001" s="7">
        <v>2000</v>
      </c>
      <c r="S2001" s="7" t="s">
        <v>94</v>
      </c>
      <c r="T2001" s="7" t="s">
        <v>3995</v>
      </c>
      <c r="AE2001" s="7">
        <v>0</v>
      </c>
      <c r="AF2001" s="7">
        <v>0</v>
      </c>
      <c r="AG2001" s="7">
        <v>1</v>
      </c>
      <c r="AH2001" s="7">
        <v>0</v>
      </c>
      <c r="AI2001" s="7">
        <v>0</v>
      </c>
      <c r="AJ2001" s="7">
        <v>0</v>
      </c>
      <c r="AK2001" s="7">
        <v>0</v>
      </c>
      <c r="AL2001" s="7">
        <v>0</v>
      </c>
      <c r="AM2001" s="7">
        <v>0</v>
      </c>
      <c r="AN2001" s="7" t="s">
        <v>83</v>
      </c>
      <c r="AO2001" s="7">
        <v>5</v>
      </c>
      <c r="AP2001" s="7">
        <v>4000</v>
      </c>
      <c r="AQ2001" s="7">
        <v>2000</v>
      </c>
      <c r="AT2001" s="7" t="s">
        <v>206</v>
      </c>
      <c r="AU2001" s="7">
        <v>2653</v>
      </c>
      <c r="AV2001" s="7">
        <v>0</v>
      </c>
      <c r="AW2001" s="7">
        <v>0</v>
      </c>
      <c r="AX2001" s="7">
        <v>0</v>
      </c>
      <c r="AY2001" s="7">
        <v>0</v>
      </c>
    </row>
    <row r="2002" spans="1:51" ht="13.5" customHeight="1" x14ac:dyDescent="0.25">
      <c r="A2002" s="7" t="s">
        <v>4000</v>
      </c>
      <c r="B2002" s="8"/>
      <c r="C2002" s="8"/>
      <c r="D2002" s="7" t="s">
        <v>91</v>
      </c>
      <c r="E2002" s="7" t="s">
        <v>92</v>
      </c>
      <c r="F2002" s="8"/>
      <c r="G2002" s="8"/>
      <c r="H2002" s="8"/>
      <c r="I2002" s="8"/>
      <c r="J2002" s="8"/>
      <c r="K2002" s="8"/>
      <c r="L2002" s="8"/>
      <c r="M2002" s="8"/>
      <c r="N2002" s="7">
        <v>6</v>
      </c>
      <c r="O2002" s="7" t="s">
        <v>85</v>
      </c>
      <c r="P2002" s="7" t="s">
        <v>107</v>
      </c>
      <c r="Q2002" s="7" t="s">
        <v>4001</v>
      </c>
      <c r="R2002" s="7">
        <v>1125</v>
      </c>
      <c r="S2002" s="7" t="s">
        <v>94</v>
      </c>
      <c r="T2002" s="7" t="s">
        <v>3995</v>
      </c>
      <c r="AE2002" s="7">
        <v>0</v>
      </c>
      <c r="AF2002" s="7">
        <v>0</v>
      </c>
      <c r="AG2002" s="7">
        <v>0</v>
      </c>
      <c r="AH2002" s="7">
        <v>0</v>
      </c>
      <c r="AI2002" s="7">
        <v>0</v>
      </c>
      <c r="AJ2002" s="7">
        <v>0</v>
      </c>
      <c r="AK2002" s="7">
        <v>0</v>
      </c>
      <c r="AL2002" s="7">
        <v>0</v>
      </c>
      <c r="AM2002" s="7">
        <v>1</v>
      </c>
      <c r="AN2002" s="7" t="s">
        <v>91</v>
      </c>
      <c r="AO2002" s="7">
        <v>0</v>
      </c>
      <c r="AP2002" s="7">
        <v>2250</v>
      </c>
      <c r="AQ2002" s="7">
        <v>1125</v>
      </c>
      <c r="AT2002" s="7" t="s">
        <v>206</v>
      </c>
      <c r="AU2002" s="7">
        <v>2654</v>
      </c>
      <c r="AV2002" s="7">
        <v>0</v>
      </c>
      <c r="AW2002" s="7">
        <v>0</v>
      </c>
      <c r="AX2002" s="7">
        <v>0</v>
      </c>
      <c r="AY2002" s="7">
        <v>0</v>
      </c>
    </row>
    <row r="2003" spans="1:51" ht="13.5" customHeight="1" x14ac:dyDescent="0.25">
      <c r="A2003" s="7" t="s">
        <v>4002</v>
      </c>
      <c r="B2003" s="8"/>
      <c r="C2003" s="8"/>
      <c r="D2003" s="7" t="s">
        <v>83</v>
      </c>
      <c r="E2003" s="7" t="s">
        <v>126</v>
      </c>
      <c r="G2003" s="8"/>
      <c r="H2003" s="8"/>
      <c r="I2003" s="8"/>
      <c r="J2003" s="8"/>
      <c r="K2003" s="7" t="s">
        <v>877</v>
      </c>
      <c r="L2003" s="8"/>
      <c r="M2003" s="8"/>
      <c r="N2003" s="7">
        <v>5</v>
      </c>
      <c r="O2003" s="7" t="s">
        <v>85</v>
      </c>
      <c r="P2003" s="7">
        <v>1</v>
      </c>
      <c r="Q2003" s="7" t="s">
        <v>4003</v>
      </c>
      <c r="R2003" s="7">
        <v>6125</v>
      </c>
      <c r="S2003" s="7" t="s">
        <v>4004</v>
      </c>
      <c r="T2003" s="7" t="s">
        <v>3995</v>
      </c>
      <c r="AE2003" s="7">
        <v>0</v>
      </c>
      <c r="AF2003" s="7">
        <v>0</v>
      </c>
      <c r="AG2003" s="7">
        <v>0</v>
      </c>
      <c r="AH2003" s="7">
        <v>1</v>
      </c>
      <c r="AI2003" s="7">
        <v>0</v>
      </c>
      <c r="AJ2003" s="7">
        <v>0</v>
      </c>
      <c r="AK2003" s="7">
        <v>0</v>
      </c>
      <c r="AL2003" s="7">
        <v>0</v>
      </c>
      <c r="AM2003" s="7">
        <v>0</v>
      </c>
      <c r="AN2003" s="7" t="s">
        <v>83</v>
      </c>
      <c r="AO2003" s="7">
        <v>1</v>
      </c>
      <c r="AP2003" s="7">
        <v>12250</v>
      </c>
      <c r="AQ2003" s="7">
        <v>6125</v>
      </c>
      <c r="AS2003" s="7" t="s">
        <v>3992</v>
      </c>
      <c r="AT2003" s="7" t="s">
        <v>206</v>
      </c>
      <c r="AU2003" s="7">
        <v>2655</v>
      </c>
      <c r="AV2003" s="7">
        <v>0</v>
      </c>
      <c r="AW2003" s="7">
        <v>0</v>
      </c>
      <c r="AX2003" s="7">
        <v>0</v>
      </c>
      <c r="AY2003" s="7">
        <v>0</v>
      </c>
    </row>
    <row r="2004" spans="1:51" ht="13.5" customHeight="1" x14ac:dyDescent="0.25">
      <c r="A2004" s="7" t="s">
        <v>4005</v>
      </c>
      <c r="B2004" s="8"/>
      <c r="C2004" s="8"/>
      <c r="D2004" s="7" t="s">
        <v>83</v>
      </c>
      <c r="E2004" s="7" t="s">
        <v>92</v>
      </c>
      <c r="F2004" s="8"/>
      <c r="G2004" s="8"/>
      <c r="H2004" s="8"/>
      <c r="I2004" s="8"/>
      <c r="J2004" s="8"/>
      <c r="K2004" s="8"/>
      <c r="L2004" s="8"/>
      <c r="M2004" s="8"/>
      <c r="N2004" s="7">
        <v>3</v>
      </c>
      <c r="O2004" s="7" t="s">
        <v>96</v>
      </c>
      <c r="P2004" s="7">
        <v>4</v>
      </c>
      <c r="Q2004" s="7" t="s">
        <v>4006</v>
      </c>
      <c r="R2004" s="7">
        <v>2150</v>
      </c>
      <c r="S2004" s="7" t="s">
        <v>94</v>
      </c>
      <c r="T2004" s="7" t="s">
        <v>3995</v>
      </c>
      <c r="AE2004" s="7">
        <v>0</v>
      </c>
      <c r="AF2004" s="7">
        <v>0</v>
      </c>
      <c r="AG2004" s="7">
        <v>0</v>
      </c>
      <c r="AH2004" s="7">
        <v>0</v>
      </c>
      <c r="AI2004" s="7">
        <v>0</v>
      </c>
      <c r="AJ2004" s="7">
        <v>0</v>
      </c>
      <c r="AK2004" s="7">
        <v>0</v>
      </c>
      <c r="AL2004" s="7">
        <v>0</v>
      </c>
      <c r="AM2004" s="7">
        <v>1</v>
      </c>
      <c r="AN2004" s="7" t="s">
        <v>83</v>
      </c>
      <c r="AO2004" s="7">
        <v>4</v>
      </c>
      <c r="AP2004" s="7">
        <v>4300</v>
      </c>
      <c r="AQ2004" s="7">
        <v>2150</v>
      </c>
      <c r="AT2004" s="7" t="s">
        <v>206</v>
      </c>
      <c r="AU2004" s="7">
        <v>2656</v>
      </c>
      <c r="AV2004" s="7">
        <v>0</v>
      </c>
      <c r="AW2004" s="7">
        <v>0</v>
      </c>
      <c r="AX2004" s="7">
        <v>0</v>
      </c>
      <c r="AY2004" s="7">
        <v>0</v>
      </c>
    </row>
    <row r="2005" spans="1:51" ht="13.5" customHeight="1" x14ac:dyDescent="0.25">
      <c r="A2005" s="7" t="s">
        <v>4007</v>
      </c>
      <c r="B2005" s="8"/>
      <c r="C2005" s="8"/>
      <c r="D2005" s="7" t="s">
        <v>83</v>
      </c>
      <c r="E2005" s="7" t="s">
        <v>129</v>
      </c>
      <c r="F2005" s="8"/>
      <c r="G2005" s="8"/>
      <c r="H2005" s="8"/>
      <c r="I2005" s="8"/>
      <c r="J2005" s="8"/>
      <c r="K2005" s="8"/>
      <c r="L2005" s="8"/>
      <c r="M2005" s="8"/>
      <c r="N2005" s="7">
        <v>3</v>
      </c>
      <c r="O2005" s="7" t="s">
        <v>85</v>
      </c>
      <c r="P2005" s="7">
        <v>8</v>
      </c>
      <c r="Q2005" s="7" t="s">
        <v>4008</v>
      </c>
      <c r="R2005" s="7">
        <v>2115</v>
      </c>
      <c r="S2005" s="7" t="s">
        <v>87</v>
      </c>
      <c r="T2005" s="7" t="s">
        <v>3995</v>
      </c>
      <c r="AE2005" s="7">
        <v>0</v>
      </c>
      <c r="AF2005" s="7">
        <v>0</v>
      </c>
      <c r="AG2005" s="7">
        <v>0</v>
      </c>
      <c r="AH2005" s="7">
        <v>0</v>
      </c>
      <c r="AI2005" s="7">
        <v>0</v>
      </c>
      <c r="AJ2005" s="7">
        <v>1</v>
      </c>
      <c r="AK2005" s="7">
        <v>0</v>
      </c>
      <c r="AL2005" s="7">
        <v>0</v>
      </c>
      <c r="AM2005" s="7">
        <v>0</v>
      </c>
      <c r="AN2005" s="7" t="s">
        <v>83</v>
      </c>
      <c r="AO2005" s="7">
        <v>8</v>
      </c>
      <c r="AP2005" s="7">
        <v>3925</v>
      </c>
      <c r="AQ2005" s="7">
        <v>2115</v>
      </c>
      <c r="AS2005" s="7" t="s">
        <v>4009</v>
      </c>
      <c r="AT2005" s="7" t="s">
        <v>206</v>
      </c>
      <c r="AU2005" s="7">
        <v>2657</v>
      </c>
      <c r="AV2005" s="7">
        <v>0</v>
      </c>
      <c r="AW2005" s="7">
        <v>0</v>
      </c>
      <c r="AX2005" s="7">
        <v>0</v>
      </c>
      <c r="AY2005" s="7">
        <v>0</v>
      </c>
    </row>
    <row r="2006" spans="1:51" ht="13.5" customHeight="1" x14ac:dyDescent="0.25">
      <c r="A2006" s="7" t="s">
        <v>4010</v>
      </c>
      <c r="B2006" s="8"/>
      <c r="C2006" s="8"/>
      <c r="D2006" s="7" t="s">
        <v>83</v>
      </c>
      <c r="E2006" s="7" t="s">
        <v>92</v>
      </c>
      <c r="F2006" s="8"/>
      <c r="G2006" s="8"/>
      <c r="H2006" s="8"/>
      <c r="I2006" s="8"/>
      <c r="J2006" s="8"/>
      <c r="K2006" s="8"/>
      <c r="L2006" s="8"/>
      <c r="M2006" s="8"/>
      <c r="N2006" s="7">
        <v>3</v>
      </c>
      <c r="O2006" s="7" t="s">
        <v>85</v>
      </c>
      <c r="P2006" s="7" t="s">
        <v>107</v>
      </c>
      <c r="Q2006" s="7" t="s">
        <v>4011</v>
      </c>
      <c r="R2006" s="7">
        <v>375</v>
      </c>
      <c r="S2006" s="7" t="s">
        <v>94</v>
      </c>
      <c r="T2006" s="7" t="s">
        <v>3995</v>
      </c>
      <c r="AE2006" s="7">
        <v>0</v>
      </c>
      <c r="AF2006" s="7">
        <v>0</v>
      </c>
      <c r="AG2006" s="7">
        <v>0</v>
      </c>
      <c r="AH2006" s="7">
        <v>0</v>
      </c>
      <c r="AI2006" s="7">
        <v>0</v>
      </c>
      <c r="AJ2006" s="7">
        <v>0</v>
      </c>
      <c r="AK2006" s="7">
        <v>0</v>
      </c>
      <c r="AL2006" s="7">
        <v>0</v>
      </c>
      <c r="AM2006" s="7">
        <v>1</v>
      </c>
      <c r="AN2006" s="7" t="s">
        <v>83</v>
      </c>
      <c r="AO2006" s="7">
        <v>0</v>
      </c>
      <c r="AP2006" s="7">
        <v>750</v>
      </c>
      <c r="AQ2006" s="7">
        <v>375</v>
      </c>
      <c r="AT2006" s="7" t="s">
        <v>206</v>
      </c>
      <c r="AU2006" s="7">
        <v>2658</v>
      </c>
      <c r="AV2006" s="7">
        <v>0</v>
      </c>
      <c r="AW2006" s="7">
        <v>0</v>
      </c>
      <c r="AX2006" s="7">
        <v>0</v>
      </c>
      <c r="AY2006" s="7">
        <v>0</v>
      </c>
    </row>
    <row r="2007" spans="1:51" ht="13.5" customHeight="1" x14ac:dyDescent="0.25">
      <c r="A2007" s="7" t="s">
        <v>4012</v>
      </c>
      <c r="B2007" s="8"/>
      <c r="C2007" s="8"/>
      <c r="D2007" s="7" t="s">
        <v>83</v>
      </c>
      <c r="E2007" s="7" t="s">
        <v>129</v>
      </c>
      <c r="G2007" s="8"/>
      <c r="H2007" s="8"/>
      <c r="I2007" s="7" t="s">
        <v>798</v>
      </c>
      <c r="J2007" s="8"/>
      <c r="K2007" s="8"/>
      <c r="L2007" s="8"/>
      <c r="M2007" s="8"/>
      <c r="N2007" s="7">
        <v>5</v>
      </c>
      <c r="O2007" s="7" t="s">
        <v>85</v>
      </c>
      <c r="P2007" s="7" t="s">
        <v>107</v>
      </c>
      <c r="Q2007" s="7" t="s">
        <v>4013</v>
      </c>
      <c r="R2007" s="7">
        <v>750</v>
      </c>
      <c r="S2007" s="7" t="s">
        <v>94</v>
      </c>
      <c r="T2007" s="7" t="s">
        <v>3995</v>
      </c>
      <c r="AE2007" s="7">
        <v>0</v>
      </c>
      <c r="AF2007" s="7">
        <v>0</v>
      </c>
      <c r="AG2007" s="7">
        <v>0</v>
      </c>
      <c r="AH2007" s="7">
        <v>0</v>
      </c>
      <c r="AI2007" s="7">
        <v>0</v>
      </c>
      <c r="AJ2007" s="7">
        <v>1</v>
      </c>
      <c r="AK2007" s="7">
        <v>0</v>
      </c>
      <c r="AL2007" s="7">
        <v>0</v>
      </c>
      <c r="AM2007" s="7">
        <v>0</v>
      </c>
      <c r="AN2007" s="7" t="s">
        <v>83</v>
      </c>
      <c r="AO2007" s="7">
        <v>0</v>
      </c>
      <c r="AP2007" s="7">
        <v>1500</v>
      </c>
      <c r="AQ2007" s="7">
        <v>750</v>
      </c>
      <c r="AT2007" s="7" t="s">
        <v>206</v>
      </c>
      <c r="AU2007" s="7">
        <v>2659</v>
      </c>
      <c r="AV2007" s="7">
        <v>0</v>
      </c>
      <c r="AW2007" s="7">
        <v>0</v>
      </c>
      <c r="AX2007" s="7">
        <v>0</v>
      </c>
      <c r="AY2007" s="7">
        <v>0</v>
      </c>
    </row>
    <row r="2008" spans="1:51" ht="13.5" customHeight="1" x14ac:dyDescent="0.25">
      <c r="A2008" s="7" t="s">
        <v>4014</v>
      </c>
      <c r="B2008" s="8"/>
      <c r="C2008" s="8"/>
      <c r="D2008" s="7" t="s">
        <v>83</v>
      </c>
      <c r="E2008" s="7" t="s">
        <v>99</v>
      </c>
      <c r="F2008" s="8"/>
      <c r="G2008" s="8"/>
      <c r="H2008" s="8"/>
      <c r="I2008" s="8"/>
      <c r="J2008" s="8"/>
      <c r="K2008" s="8"/>
      <c r="L2008" s="8"/>
      <c r="M2008" s="8"/>
      <c r="N2008" s="7">
        <v>4</v>
      </c>
      <c r="O2008" s="7" t="s">
        <v>638</v>
      </c>
      <c r="P2008" s="7">
        <v>1</v>
      </c>
      <c r="Q2008" s="7" t="s">
        <v>4015</v>
      </c>
      <c r="R2008" s="7">
        <v>2400</v>
      </c>
      <c r="S2008" s="7" t="s">
        <v>94</v>
      </c>
      <c r="T2008" s="7" t="s">
        <v>4016</v>
      </c>
      <c r="AE2008" s="7">
        <v>0</v>
      </c>
      <c r="AF2008" s="7">
        <v>0</v>
      </c>
      <c r="AG2008" s="7">
        <v>0</v>
      </c>
      <c r="AH2008" s="7">
        <v>0</v>
      </c>
      <c r="AI2008" s="7">
        <v>1</v>
      </c>
      <c r="AJ2008" s="7">
        <v>0</v>
      </c>
      <c r="AK2008" s="7">
        <v>0</v>
      </c>
      <c r="AL2008" s="7">
        <v>0</v>
      </c>
      <c r="AM2008" s="7">
        <v>0</v>
      </c>
      <c r="AN2008" s="7" t="s">
        <v>83</v>
      </c>
      <c r="AO2008" s="7">
        <v>1</v>
      </c>
      <c r="AP2008" s="7">
        <v>4800</v>
      </c>
      <c r="AQ2008" s="7">
        <v>2400</v>
      </c>
      <c r="AT2008" s="7" t="s">
        <v>206</v>
      </c>
      <c r="AU2008" s="7">
        <v>2660</v>
      </c>
      <c r="AV2008" s="7">
        <v>0</v>
      </c>
      <c r="AW2008" s="7">
        <v>0</v>
      </c>
      <c r="AX2008" s="7">
        <v>0</v>
      </c>
      <c r="AY2008" s="7">
        <v>0</v>
      </c>
    </row>
    <row r="2009" spans="1:51" ht="13.5" customHeight="1" x14ac:dyDescent="0.25">
      <c r="A2009" s="7" t="s">
        <v>4017</v>
      </c>
      <c r="B2009" s="8"/>
      <c r="C2009" s="8"/>
      <c r="D2009" s="7" t="s">
        <v>91</v>
      </c>
      <c r="E2009" s="7" t="s">
        <v>129</v>
      </c>
      <c r="F2009" s="8"/>
      <c r="G2009" s="8"/>
      <c r="H2009" s="8"/>
      <c r="I2009" s="8"/>
      <c r="J2009" s="8"/>
      <c r="K2009" s="8"/>
      <c r="L2009" s="8"/>
      <c r="M2009" s="8"/>
      <c r="N2009" s="7">
        <v>9</v>
      </c>
      <c r="O2009" s="7" t="s">
        <v>106</v>
      </c>
      <c r="P2009" s="7">
        <v>3</v>
      </c>
      <c r="Q2009" s="7" t="s">
        <v>4018</v>
      </c>
      <c r="R2009" s="7">
        <v>2500</v>
      </c>
      <c r="S2009" s="7" t="s">
        <v>94</v>
      </c>
      <c r="T2009" s="7" t="s">
        <v>4016</v>
      </c>
      <c r="AE2009" s="7">
        <v>0</v>
      </c>
      <c r="AF2009" s="7">
        <v>0</v>
      </c>
      <c r="AG2009" s="7">
        <v>0</v>
      </c>
      <c r="AH2009" s="7">
        <v>0</v>
      </c>
      <c r="AI2009" s="7">
        <v>0</v>
      </c>
      <c r="AJ2009" s="7">
        <v>1</v>
      </c>
      <c r="AK2009" s="7">
        <v>0</v>
      </c>
      <c r="AL2009" s="7">
        <v>0</v>
      </c>
      <c r="AM2009" s="7">
        <v>0</v>
      </c>
      <c r="AN2009" s="7" t="s">
        <v>91</v>
      </c>
      <c r="AO2009" s="7">
        <v>3</v>
      </c>
      <c r="AP2009" s="7">
        <v>5000</v>
      </c>
      <c r="AQ2009" s="7">
        <v>2500</v>
      </c>
      <c r="AT2009" s="7" t="s">
        <v>206</v>
      </c>
      <c r="AU2009" s="7">
        <v>2661</v>
      </c>
      <c r="AV2009" s="7">
        <v>0</v>
      </c>
      <c r="AW2009" s="7">
        <v>0</v>
      </c>
      <c r="AX2009" s="7">
        <v>0</v>
      </c>
      <c r="AY2009" s="7">
        <v>0</v>
      </c>
    </row>
    <row r="2010" spans="1:51" ht="13.5" customHeight="1" x14ac:dyDescent="0.25">
      <c r="A2010" s="7" t="s">
        <v>4019</v>
      </c>
      <c r="B2010" s="8"/>
      <c r="C2010" s="8"/>
      <c r="D2010" s="7" t="s">
        <v>91</v>
      </c>
      <c r="E2010" s="7" t="s">
        <v>157</v>
      </c>
      <c r="F2010" s="8"/>
      <c r="H2010" s="8"/>
      <c r="I2010" s="8"/>
      <c r="J2010" s="8"/>
      <c r="K2010" s="8"/>
      <c r="L2010" s="7" t="s">
        <v>1027</v>
      </c>
      <c r="M2010" s="8"/>
      <c r="N2010" s="7">
        <v>7</v>
      </c>
      <c r="O2010" s="7" t="s">
        <v>96</v>
      </c>
      <c r="P2010" s="7">
        <v>4</v>
      </c>
      <c r="Q2010" s="7" t="s">
        <v>4020</v>
      </c>
      <c r="R2010" s="7">
        <v>10000</v>
      </c>
      <c r="S2010" s="7" t="s">
        <v>94</v>
      </c>
      <c r="T2010" s="7" t="s">
        <v>4016</v>
      </c>
      <c r="AE2010" s="7">
        <v>0</v>
      </c>
      <c r="AF2010" s="7">
        <v>0</v>
      </c>
      <c r="AG2010" s="7">
        <v>0</v>
      </c>
      <c r="AH2010" s="7">
        <v>0</v>
      </c>
      <c r="AI2010" s="7">
        <v>0</v>
      </c>
      <c r="AJ2010" s="7">
        <v>0</v>
      </c>
      <c r="AK2010" s="7">
        <v>1</v>
      </c>
      <c r="AL2010" s="7">
        <v>0</v>
      </c>
      <c r="AM2010" s="7">
        <v>0</v>
      </c>
      <c r="AN2010" s="7" t="s">
        <v>91</v>
      </c>
      <c r="AO2010" s="7">
        <v>4</v>
      </c>
      <c r="AP2010" s="7">
        <v>20000</v>
      </c>
      <c r="AQ2010" s="7">
        <v>10000</v>
      </c>
      <c r="AT2010" s="7" t="s">
        <v>206</v>
      </c>
      <c r="AU2010" s="7">
        <v>2662</v>
      </c>
      <c r="AV2010" s="7">
        <v>0</v>
      </c>
      <c r="AW2010" s="7">
        <v>0</v>
      </c>
      <c r="AX2010" s="7">
        <v>0</v>
      </c>
      <c r="AY2010" s="7">
        <v>0</v>
      </c>
    </row>
    <row r="2011" spans="1:51" ht="13.5" customHeight="1" x14ac:dyDescent="0.25">
      <c r="A2011" s="7" t="s">
        <v>4021</v>
      </c>
      <c r="B2011" s="8"/>
      <c r="C2011" s="8"/>
      <c r="D2011" s="7" t="s">
        <v>83</v>
      </c>
      <c r="E2011" s="7" t="s">
        <v>92</v>
      </c>
      <c r="F2011" s="8"/>
      <c r="G2011" s="8"/>
      <c r="H2011" s="8"/>
      <c r="I2011" s="8"/>
      <c r="J2011" s="8"/>
      <c r="K2011" s="8"/>
      <c r="L2011" s="8"/>
      <c r="M2011" s="8"/>
      <c r="N2011" s="7">
        <v>5</v>
      </c>
      <c r="O2011" s="7" t="s">
        <v>638</v>
      </c>
      <c r="P2011" s="7">
        <v>1</v>
      </c>
      <c r="Q2011" s="7" t="s">
        <v>2362</v>
      </c>
      <c r="R2011" s="7">
        <v>5500</v>
      </c>
      <c r="S2011" s="7" t="s">
        <v>94</v>
      </c>
      <c r="T2011" s="7" t="s">
        <v>4016</v>
      </c>
      <c r="AE2011" s="7">
        <v>0</v>
      </c>
      <c r="AF2011" s="7">
        <v>0</v>
      </c>
      <c r="AG2011" s="7">
        <v>0</v>
      </c>
      <c r="AH2011" s="7">
        <v>0</v>
      </c>
      <c r="AI2011" s="7">
        <v>0</v>
      </c>
      <c r="AJ2011" s="7">
        <v>0</v>
      </c>
      <c r="AK2011" s="7">
        <v>0</v>
      </c>
      <c r="AL2011" s="7">
        <v>0</v>
      </c>
      <c r="AM2011" s="7">
        <v>1</v>
      </c>
      <c r="AN2011" s="7" t="s">
        <v>83</v>
      </c>
      <c r="AO2011" s="7">
        <v>1</v>
      </c>
      <c r="AP2011" s="7">
        <v>11000</v>
      </c>
      <c r="AQ2011" s="7">
        <v>5500</v>
      </c>
      <c r="AT2011" s="7" t="s">
        <v>206</v>
      </c>
      <c r="AU2011" s="7">
        <v>2663</v>
      </c>
      <c r="AV2011" s="7">
        <v>0</v>
      </c>
      <c r="AW2011" s="7">
        <v>0</v>
      </c>
      <c r="AX2011" s="7">
        <v>0</v>
      </c>
      <c r="AY2011" s="7">
        <v>0</v>
      </c>
    </row>
    <row r="2012" spans="1:51" ht="13.5" customHeight="1" x14ac:dyDescent="0.25">
      <c r="A2012" s="7" t="s">
        <v>4022</v>
      </c>
      <c r="B2012" s="8"/>
      <c r="C2012" s="8"/>
      <c r="D2012" s="7" t="s">
        <v>91</v>
      </c>
      <c r="E2012" s="7" t="s">
        <v>157</v>
      </c>
      <c r="F2012" s="7" t="s">
        <v>92</v>
      </c>
      <c r="I2012" s="8"/>
      <c r="J2012" s="8"/>
      <c r="K2012" s="7" t="s">
        <v>4023</v>
      </c>
      <c r="L2012" s="7" t="s">
        <v>4024</v>
      </c>
      <c r="N2012" s="7">
        <v>7</v>
      </c>
      <c r="O2012" s="7" t="s">
        <v>381</v>
      </c>
      <c r="P2012" s="7">
        <v>15</v>
      </c>
      <c r="Q2012" s="7" t="s">
        <v>4025</v>
      </c>
      <c r="R2012" s="7">
        <v>8000</v>
      </c>
      <c r="S2012" s="7" t="s">
        <v>94</v>
      </c>
      <c r="T2012" s="7" t="s">
        <v>4016</v>
      </c>
      <c r="AE2012" s="7">
        <v>0</v>
      </c>
      <c r="AF2012" s="7">
        <v>0</v>
      </c>
      <c r="AG2012" s="7">
        <v>0</v>
      </c>
      <c r="AH2012" s="7">
        <v>0</v>
      </c>
      <c r="AI2012" s="7">
        <v>0</v>
      </c>
      <c r="AJ2012" s="7">
        <v>0</v>
      </c>
      <c r="AK2012" s="7">
        <v>1</v>
      </c>
      <c r="AL2012" s="7">
        <v>0</v>
      </c>
      <c r="AM2012" s="7">
        <v>1</v>
      </c>
      <c r="AN2012" s="7" t="s">
        <v>91</v>
      </c>
      <c r="AO2012" s="7">
        <v>15</v>
      </c>
      <c r="AP2012" s="7">
        <v>16000</v>
      </c>
      <c r="AQ2012" s="7">
        <v>8000</v>
      </c>
      <c r="AT2012" s="7" t="s">
        <v>206</v>
      </c>
      <c r="AU2012" s="7">
        <v>2664</v>
      </c>
      <c r="AV2012" s="7">
        <v>0</v>
      </c>
      <c r="AW2012" s="7">
        <v>0</v>
      </c>
      <c r="AX2012" s="7">
        <v>0</v>
      </c>
      <c r="AY2012" s="7">
        <v>0</v>
      </c>
    </row>
    <row r="2013" spans="1:51" ht="13.5" customHeight="1" x14ac:dyDescent="0.25">
      <c r="A2013" s="7" t="s">
        <v>4026</v>
      </c>
      <c r="B2013" s="7">
        <v>14000</v>
      </c>
      <c r="C2013" s="7" t="s">
        <v>4027</v>
      </c>
      <c r="D2013" s="10" t="s">
        <v>120</v>
      </c>
      <c r="E2013" s="10" t="s">
        <v>107</v>
      </c>
      <c r="F2013" s="11"/>
      <c r="G2013" s="11"/>
      <c r="H2013" s="11"/>
      <c r="I2013" s="11"/>
      <c r="J2013" s="11"/>
      <c r="K2013" s="11"/>
      <c r="L2013" s="11"/>
      <c r="M2013" s="8"/>
      <c r="N2013" s="7">
        <v>17</v>
      </c>
      <c r="O2013" s="7" t="s">
        <v>85</v>
      </c>
      <c r="P2013" s="7">
        <v>5</v>
      </c>
      <c r="Q2013" s="7" t="s">
        <v>4028</v>
      </c>
      <c r="R2013" s="7">
        <v>7000</v>
      </c>
      <c r="S2013" s="7" t="s">
        <v>561</v>
      </c>
      <c r="T2013" s="7" t="s">
        <v>4016</v>
      </c>
      <c r="AE2013" s="7">
        <v>0</v>
      </c>
      <c r="AF2013" s="7">
        <v>0</v>
      </c>
      <c r="AG2013" s="7">
        <v>0</v>
      </c>
      <c r="AH2013" s="7">
        <v>0</v>
      </c>
      <c r="AI2013" s="7">
        <v>0</v>
      </c>
      <c r="AJ2013" s="7">
        <v>0</v>
      </c>
      <c r="AK2013" s="7">
        <v>0</v>
      </c>
      <c r="AL2013" s="7">
        <v>0</v>
      </c>
      <c r="AM2013" s="7">
        <v>0</v>
      </c>
      <c r="AN2013" s="7" t="s">
        <v>120</v>
      </c>
      <c r="AO2013" s="7">
        <v>5</v>
      </c>
      <c r="AP2013" s="7">
        <v>14000</v>
      </c>
      <c r="AQ2013" s="7">
        <v>7000</v>
      </c>
      <c r="AT2013" s="7" t="s">
        <v>206</v>
      </c>
      <c r="AU2013" s="7">
        <v>2665</v>
      </c>
      <c r="AV2013" s="7">
        <v>0</v>
      </c>
      <c r="AW2013" s="7">
        <v>0</v>
      </c>
      <c r="AX2013" s="7">
        <v>0</v>
      </c>
      <c r="AY2013" s="7">
        <v>0</v>
      </c>
    </row>
    <row r="2014" spans="1:51" ht="13.5" customHeight="1" x14ac:dyDescent="0.25">
      <c r="A2014" s="7" t="s">
        <v>4029</v>
      </c>
      <c r="B2014" s="7">
        <v>54000</v>
      </c>
      <c r="C2014" s="7" t="s">
        <v>4027</v>
      </c>
      <c r="D2014" s="10" t="s">
        <v>120</v>
      </c>
      <c r="E2014" s="10" t="s">
        <v>107</v>
      </c>
      <c r="F2014" s="11"/>
      <c r="G2014" s="11"/>
      <c r="H2014" s="11"/>
      <c r="I2014" s="11"/>
      <c r="J2014" s="11"/>
      <c r="K2014" s="11"/>
      <c r="L2014" s="11"/>
      <c r="M2014" s="8"/>
      <c r="N2014" s="7">
        <v>17</v>
      </c>
      <c r="O2014" s="7" t="s">
        <v>85</v>
      </c>
      <c r="P2014" s="7">
        <v>5</v>
      </c>
      <c r="Q2014" s="7" t="s">
        <v>4028</v>
      </c>
      <c r="R2014" s="7">
        <v>27000</v>
      </c>
      <c r="S2014" s="7" t="s">
        <v>561</v>
      </c>
      <c r="T2014" s="7" t="s">
        <v>4016</v>
      </c>
      <c r="AE2014" s="7">
        <v>0</v>
      </c>
      <c r="AF2014" s="7">
        <v>0</v>
      </c>
      <c r="AG2014" s="7">
        <v>0</v>
      </c>
      <c r="AH2014" s="7">
        <v>0</v>
      </c>
      <c r="AI2014" s="7">
        <v>0</v>
      </c>
      <c r="AJ2014" s="7">
        <v>0</v>
      </c>
      <c r="AK2014" s="7">
        <v>0</v>
      </c>
      <c r="AL2014" s="7">
        <v>0</v>
      </c>
      <c r="AM2014" s="7">
        <v>0</v>
      </c>
      <c r="AN2014" s="7" t="s">
        <v>120</v>
      </c>
      <c r="AO2014" s="7">
        <v>5</v>
      </c>
      <c r="AP2014" s="7">
        <v>54000</v>
      </c>
      <c r="AQ2014" s="7">
        <v>27000</v>
      </c>
      <c r="AT2014" s="7" t="s">
        <v>206</v>
      </c>
      <c r="AU2014" s="7">
        <v>2666</v>
      </c>
      <c r="AV2014" s="7">
        <v>0</v>
      </c>
      <c r="AW2014" s="7">
        <v>0</v>
      </c>
      <c r="AX2014" s="7">
        <v>0</v>
      </c>
      <c r="AY2014" s="7">
        <v>0</v>
      </c>
    </row>
    <row r="2015" spans="1:51" ht="13.5" customHeight="1" x14ac:dyDescent="0.25">
      <c r="A2015" s="7" t="s">
        <v>4030</v>
      </c>
      <c r="B2015" s="7">
        <v>121000</v>
      </c>
      <c r="C2015" s="7" t="s">
        <v>4027</v>
      </c>
      <c r="D2015" s="10" t="s">
        <v>120</v>
      </c>
      <c r="E2015" s="10" t="s">
        <v>107</v>
      </c>
      <c r="F2015" s="11"/>
      <c r="G2015" s="11"/>
      <c r="H2015" s="11"/>
      <c r="I2015" s="11"/>
      <c r="J2015" s="11"/>
      <c r="K2015" s="11"/>
      <c r="L2015" s="11"/>
      <c r="M2015" s="8"/>
      <c r="N2015" s="7">
        <v>17</v>
      </c>
      <c r="O2015" s="7" t="s">
        <v>85</v>
      </c>
      <c r="P2015" s="7">
        <v>5</v>
      </c>
      <c r="Q2015" s="7" t="s">
        <v>4028</v>
      </c>
      <c r="R2015" s="7">
        <v>60750</v>
      </c>
      <c r="S2015" s="7" t="s">
        <v>561</v>
      </c>
      <c r="T2015" s="7" t="s">
        <v>4016</v>
      </c>
      <c r="AE2015" s="7">
        <v>0</v>
      </c>
      <c r="AF2015" s="7">
        <v>0</v>
      </c>
      <c r="AG2015" s="7">
        <v>0</v>
      </c>
      <c r="AH2015" s="7">
        <v>0</v>
      </c>
      <c r="AI2015" s="7">
        <v>0</v>
      </c>
      <c r="AJ2015" s="7">
        <v>0</v>
      </c>
      <c r="AK2015" s="7">
        <v>0</v>
      </c>
      <c r="AL2015" s="7">
        <v>0</v>
      </c>
      <c r="AM2015" s="7">
        <v>0</v>
      </c>
      <c r="AN2015" s="7" t="s">
        <v>120</v>
      </c>
      <c r="AO2015" s="7">
        <v>5</v>
      </c>
      <c r="AP2015" s="7">
        <v>121000</v>
      </c>
      <c r="AQ2015" s="7">
        <v>60750</v>
      </c>
      <c r="AT2015" s="7" t="s">
        <v>206</v>
      </c>
      <c r="AU2015" s="7">
        <v>2667</v>
      </c>
      <c r="AV2015" s="7">
        <v>0</v>
      </c>
      <c r="AW2015" s="7">
        <v>0</v>
      </c>
      <c r="AX2015" s="7">
        <v>0</v>
      </c>
      <c r="AY2015" s="7">
        <v>0</v>
      </c>
    </row>
    <row r="2016" spans="1:51" ht="13.5" customHeight="1" x14ac:dyDescent="0.25">
      <c r="A2016" s="7" t="s">
        <v>4031</v>
      </c>
      <c r="B2016" s="8"/>
      <c r="C2016" s="8"/>
      <c r="D2016" s="7" t="s">
        <v>91</v>
      </c>
      <c r="E2016" s="7" t="s">
        <v>92</v>
      </c>
      <c r="F2016" s="8"/>
      <c r="G2016" s="8"/>
      <c r="H2016" s="8"/>
      <c r="I2016" s="8"/>
      <c r="J2016" s="8"/>
      <c r="K2016" s="8"/>
      <c r="L2016" s="8"/>
      <c r="M2016" s="8"/>
      <c r="N2016" s="7">
        <v>11</v>
      </c>
      <c r="O2016" s="7" t="s">
        <v>85</v>
      </c>
      <c r="P2016" s="7">
        <v>1</v>
      </c>
      <c r="Q2016" s="7" t="s">
        <v>4032</v>
      </c>
      <c r="R2016" s="7">
        <v>7000</v>
      </c>
      <c r="S2016" s="7" t="s">
        <v>94</v>
      </c>
      <c r="T2016" s="7" t="s">
        <v>4016</v>
      </c>
      <c r="AE2016" s="7">
        <v>0</v>
      </c>
      <c r="AF2016" s="7">
        <v>0</v>
      </c>
      <c r="AG2016" s="7">
        <v>0</v>
      </c>
      <c r="AH2016" s="7">
        <v>0</v>
      </c>
      <c r="AI2016" s="7">
        <v>0</v>
      </c>
      <c r="AJ2016" s="7">
        <v>0</v>
      </c>
      <c r="AK2016" s="7">
        <v>0</v>
      </c>
      <c r="AL2016" s="7">
        <v>0</v>
      </c>
      <c r="AM2016" s="7">
        <v>1</v>
      </c>
      <c r="AN2016" s="7" t="s">
        <v>91</v>
      </c>
      <c r="AO2016" s="7">
        <v>1</v>
      </c>
      <c r="AP2016" s="7">
        <v>14000</v>
      </c>
      <c r="AQ2016" s="7">
        <v>7000</v>
      </c>
      <c r="AT2016" s="7" t="s">
        <v>206</v>
      </c>
      <c r="AU2016" s="7">
        <v>2668</v>
      </c>
      <c r="AV2016" s="7">
        <v>0</v>
      </c>
      <c r="AW2016" s="7">
        <v>0</v>
      </c>
      <c r="AX2016" s="7">
        <v>0</v>
      </c>
      <c r="AY2016" s="7">
        <v>0</v>
      </c>
    </row>
    <row r="2017" spans="1:51" ht="13.5" customHeight="1" x14ac:dyDescent="0.25">
      <c r="A2017" s="7" t="s">
        <v>4033</v>
      </c>
      <c r="B2017" s="8"/>
      <c r="C2017" s="8"/>
      <c r="D2017" s="7" t="s">
        <v>91</v>
      </c>
      <c r="E2017" s="7" t="s">
        <v>129</v>
      </c>
      <c r="F2017" s="7" t="s">
        <v>92</v>
      </c>
      <c r="G2017" s="8"/>
      <c r="H2017" s="8"/>
      <c r="I2017" s="8"/>
      <c r="J2017" s="8"/>
      <c r="K2017" s="8"/>
      <c r="L2017" s="8"/>
      <c r="M2017" s="8"/>
      <c r="N2017" s="7">
        <v>9</v>
      </c>
      <c r="O2017" s="7" t="s">
        <v>85</v>
      </c>
      <c r="P2017" s="7">
        <v>4</v>
      </c>
      <c r="Q2017" s="7" t="s">
        <v>4034</v>
      </c>
      <c r="R2017" s="7">
        <v>3250</v>
      </c>
      <c r="S2017" s="7" t="s">
        <v>94</v>
      </c>
      <c r="T2017" s="7" t="s">
        <v>4016</v>
      </c>
      <c r="AE2017" s="7">
        <v>0</v>
      </c>
      <c r="AF2017" s="7">
        <v>0</v>
      </c>
      <c r="AG2017" s="7">
        <v>0</v>
      </c>
      <c r="AH2017" s="7">
        <v>0</v>
      </c>
      <c r="AI2017" s="7">
        <v>0</v>
      </c>
      <c r="AJ2017" s="7">
        <v>1</v>
      </c>
      <c r="AK2017" s="7">
        <v>0</v>
      </c>
      <c r="AL2017" s="7">
        <v>0</v>
      </c>
      <c r="AM2017" s="7">
        <v>1</v>
      </c>
      <c r="AN2017" s="7" t="s">
        <v>91</v>
      </c>
      <c r="AO2017" s="7">
        <v>4</v>
      </c>
      <c r="AP2017" s="7">
        <v>6500</v>
      </c>
      <c r="AQ2017" s="7">
        <v>3250</v>
      </c>
      <c r="AT2017" s="7" t="s">
        <v>206</v>
      </c>
      <c r="AU2017" s="7">
        <v>2669</v>
      </c>
      <c r="AV2017" s="7">
        <v>0</v>
      </c>
      <c r="AW2017" s="7">
        <v>0</v>
      </c>
      <c r="AX2017" s="7">
        <v>0</v>
      </c>
      <c r="AY2017" s="7">
        <v>0</v>
      </c>
    </row>
    <row r="2018" spans="1:51" ht="13.5" customHeight="1" x14ac:dyDescent="0.25">
      <c r="A2018" s="7" t="s">
        <v>4035</v>
      </c>
      <c r="B2018" s="8"/>
      <c r="C2018" s="8"/>
      <c r="D2018" s="7" t="s">
        <v>91</v>
      </c>
      <c r="E2018" s="7" t="s">
        <v>129</v>
      </c>
      <c r="F2018" s="8"/>
      <c r="G2018" s="8"/>
      <c r="H2018" s="8"/>
      <c r="I2018" s="8"/>
      <c r="J2018" s="8"/>
      <c r="K2018" s="8"/>
      <c r="L2018" s="8"/>
      <c r="M2018" s="8"/>
      <c r="N2018" s="7">
        <v>9</v>
      </c>
      <c r="O2018" s="7" t="s">
        <v>85</v>
      </c>
      <c r="P2018" s="7">
        <v>5</v>
      </c>
      <c r="Q2018" s="7" t="s">
        <v>4036</v>
      </c>
      <c r="R2018" s="7">
        <v>6150</v>
      </c>
      <c r="S2018" s="7" t="s">
        <v>561</v>
      </c>
      <c r="T2018" s="7" t="s">
        <v>4016</v>
      </c>
      <c r="AE2018" s="7">
        <v>0</v>
      </c>
      <c r="AF2018" s="7">
        <v>0</v>
      </c>
      <c r="AG2018" s="7">
        <v>0</v>
      </c>
      <c r="AH2018" s="7">
        <v>0</v>
      </c>
      <c r="AI2018" s="7">
        <v>0</v>
      </c>
      <c r="AJ2018" s="7">
        <v>1</v>
      </c>
      <c r="AK2018" s="7">
        <v>0</v>
      </c>
      <c r="AL2018" s="7">
        <v>0</v>
      </c>
      <c r="AM2018" s="7">
        <v>0</v>
      </c>
      <c r="AN2018" s="7" t="s">
        <v>91</v>
      </c>
      <c r="AO2018" s="7">
        <v>5</v>
      </c>
      <c r="AP2018" s="7">
        <v>12300</v>
      </c>
      <c r="AQ2018" s="7">
        <v>6150</v>
      </c>
      <c r="AT2018" s="7" t="s">
        <v>206</v>
      </c>
      <c r="AU2018" s="7">
        <v>2670</v>
      </c>
      <c r="AV2018" s="7">
        <v>0</v>
      </c>
      <c r="AW2018" s="7">
        <v>0</v>
      </c>
      <c r="AX2018" s="7">
        <v>0</v>
      </c>
      <c r="AY2018" s="7">
        <v>0</v>
      </c>
    </row>
    <row r="2019" spans="1:51" ht="13.5" customHeight="1" x14ac:dyDescent="0.25">
      <c r="A2019" s="7" t="s">
        <v>4037</v>
      </c>
      <c r="B2019" s="8"/>
      <c r="C2019" s="8"/>
      <c r="D2019" s="7" t="s">
        <v>91</v>
      </c>
      <c r="E2019" s="7" t="s">
        <v>126</v>
      </c>
      <c r="F2019" s="7" t="s">
        <v>129</v>
      </c>
      <c r="I2019" s="8"/>
      <c r="J2019" s="8"/>
      <c r="K2019" s="7" t="s">
        <v>4038</v>
      </c>
      <c r="L2019" s="7" t="s">
        <v>4039</v>
      </c>
      <c r="M2019" s="8"/>
      <c r="N2019" s="7">
        <v>8</v>
      </c>
      <c r="O2019" s="7" t="s">
        <v>85</v>
      </c>
      <c r="P2019" s="7">
        <v>2</v>
      </c>
      <c r="Q2019" s="7" t="s">
        <v>4040</v>
      </c>
      <c r="R2019" s="7">
        <v>6101</v>
      </c>
      <c r="S2019" s="7" t="s">
        <v>87</v>
      </c>
      <c r="T2019" s="7" t="s">
        <v>4016</v>
      </c>
      <c r="AE2019" s="7">
        <v>0</v>
      </c>
      <c r="AF2019" s="7">
        <v>0</v>
      </c>
      <c r="AG2019" s="7">
        <v>0</v>
      </c>
      <c r="AH2019" s="7">
        <v>1</v>
      </c>
      <c r="AI2019" s="7">
        <v>0</v>
      </c>
      <c r="AJ2019" s="7">
        <v>1</v>
      </c>
      <c r="AK2019" s="7">
        <v>0</v>
      </c>
      <c r="AL2019" s="7">
        <v>0</v>
      </c>
      <c r="AM2019" s="7">
        <v>0</v>
      </c>
      <c r="AN2019" s="7" t="s">
        <v>91</v>
      </c>
      <c r="AO2019" s="7">
        <v>2</v>
      </c>
      <c r="AP2019" s="7">
        <v>11901</v>
      </c>
      <c r="AQ2019" s="7">
        <v>6101</v>
      </c>
      <c r="AS2019" s="7" t="s">
        <v>4041</v>
      </c>
      <c r="AT2019" s="7" t="s">
        <v>206</v>
      </c>
      <c r="AU2019" s="7">
        <v>2671</v>
      </c>
      <c r="AV2019" s="7">
        <v>0</v>
      </c>
      <c r="AW2019" s="7">
        <v>0</v>
      </c>
      <c r="AX2019" s="7">
        <v>0</v>
      </c>
      <c r="AY2019" s="7">
        <v>0</v>
      </c>
    </row>
    <row r="2020" spans="1:51" ht="13.5" customHeight="1" x14ac:dyDescent="0.25">
      <c r="A2020" s="7" t="s">
        <v>4042</v>
      </c>
      <c r="B2020" s="8"/>
      <c r="C2020" s="8"/>
      <c r="D2020" s="7" t="s">
        <v>91</v>
      </c>
      <c r="E2020" s="7" t="s">
        <v>92</v>
      </c>
      <c r="F2020" s="8"/>
      <c r="G2020" s="8"/>
      <c r="H2020" s="8"/>
      <c r="I2020" s="8"/>
      <c r="J2020" s="8"/>
      <c r="K2020" s="8"/>
      <c r="L2020" s="8"/>
      <c r="M2020" s="8"/>
      <c r="N2020" s="7">
        <v>10</v>
      </c>
      <c r="O2020" s="7" t="s">
        <v>85</v>
      </c>
      <c r="P2020" s="7">
        <v>2</v>
      </c>
      <c r="Q2020" s="7" t="s">
        <v>4043</v>
      </c>
      <c r="R2020" s="7">
        <v>2500</v>
      </c>
      <c r="S2020" s="7" t="s">
        <v>94</v>
      </c>
      <c r="T2020" s="7" t="s">
        <v>4044</v>
      </c>
      <c r="AE2020" s="7">
        <v>0</v>
      </c>
      <c r="AF2020" s="7">
        <v>0</v>
      </c>
      <c r="AG2020" s="7">
        <v>0</v>
      </c>
      <c r="AH2020" s="7">
        <v>0</v>
      </c>
      <c r="AI2020" s="7">
        <v>0</v>
      </c>
      <c r="AJ2020" s="7">
        <v>0</v>
      </c>
      <c r="AK2020" s="7">
        <v>0</v>
      </c>
      <c r="AL2020" s="7">
        <v>0</v>
      </c>
      <c r="AM2020" s="7">
        <v>1</v>
      </c>
      <c r="AN2020" s="7" t="s">
        <v>91</v>
      </c>
      <c r="AO2020" s="7">
        <v>2</v>
      </c>
      <c r="AP2020" s="7">
        <v>5000</v>
      </c>
      <c r="AQ2020" s="7">
        <v>2500</v>
      </c>
      <c r="AT2020" s="7" t="s">
        <v>206</v>
      </c>
      <c r="AU2020" s="7">
        <v>2672</v>
      </c>
      <c r="AV2020" s="7">
        <v>0</v>
      </c>
      <c r="AW2020" s="7">
        <v>0</v>
      </c>
      <c r="AX2020" s="7">
        <v>0</v>
      </c>
      <c r="AY2020" s="7">
        <v>0</v>
      </c>
    </row>
    <row r="2021" spans="1:51" ht="13.5" customHeight="1" x14ac:dyDescent="0.25">
      <c r="A2021" s="7" t="s">
        <v>4045</v>
      </c>
      <c r="B2021" s="8"/>
      <c r="C2021" s="8"/>
      <c r="D2021" s="7" t="s">
        <v>91</v>
      </c>
      <c r="E2021" s="7" t="s">
        <v>157</v>
      </c>
      <c r="G2021" s="8"/>
      <c r="H2021" s="8"/>
      <c r="I2021" s="8"/>
      <c r="J2021" s="8"/>
      <c r="K2021" s="11"/>
      <c r="L2021" s="11"/>
      <c r="M2021" s="11"/>
      <c r="N2021" s="7">
        <v>10</v>
      </c>
      <c r="O2021" s="7" t="s">
        <v>85</v>
      </c>
      <c r="P2021" s="7">
        <v>2</v>
      </c>
      <c r="Q2021" s="7" t="s">
        <v>4046</v>
      </c>
      <c r="R2021" s="7">
        <v>6556</v>
      </c>
      <c r="S2021" s="7" t="s">
        <v>87</v>
      </c>
      <c r="T2021" s="7" t="s">
        <v>4047</v>
      </c>
      <c r="AE2021" s="7">
        <v>0</v>
      </c>
      <c r="AF2021" s="7">
        <v>0</v>
      </c>
      <c r="AG2021" s="7">
        <v>0</v>
      </c>
      <c r="AH2021" s="7">
        <v>0</v>
      </c>
      <c r="AI2021" s="7">
        <v>0</v>
      </c>
      <c r="AJ2021" s="7">
        <v>0</v>
      </c>
      <c r="AK2021" s="7">
        <v>1</v>
      </c>
      <c r="AL2021" s="7">
        <v>0</v>
      </c>
      <c r="AM2021" s="7">
        <v>0</v>
      </c>
      <c r="AN2021" s="7" t="s">
        <v>91</v>
      </c>
      <c r="AO2021" s="7">
        <v>2</v>
      </c>
      <c r="AP2021" s="7">
        <v>12806</v>
      </c>
      <c r="AQ2021" s="7">
        <v>6556</v>
      </c>
      <c r="AS2021" s="7" t="s">
        <v>4048</v>
      </c>
      <c r="AT2021" s="7" t="s">
        <v>206</v>
      </c>
      <c r="AU2021" s="7">
        <v>2673</v>
      </c>
      <c r="AV2021" s="7">
        <v>0</v>
      </c>
      <c r="AW2021" s="7">
        <v>0</v>
      </c>
      <c r="AX2021" s="7">
        <v>0</v>
      </c>
      <c r="AY2021" s="7">
        <v>0</v>
      </c>
    </row>
    <row r="2022" spans="1:51" ht="13.5" customHeight="1" x14ac:dyDescent="0.25">
      <c r="A2022" s="7" t="s">
        <v>4049</v>
      </c>
      <c r="B2022" s="8"/>
      <c r="C2022" s="8"/>
      <c r="D2022" s="7" t="s">
        <v>83</v>
      </c>
      <c r="E2022" s="7" t="s">
        <v>116</v>
      </c>
      <c r="F2022" s="8"/>
      <c r="G2022" s="8"/>
      <c r="H2022" s="8"/>
      <c r="I2022" s="8"/>
      <c r="J2022" s="8"/>
      <c r="K2022" s="8"/>
      <c r="L2022" s="8"/>
      <c r="M2022" s="8"/>
      <c r="N2022" s="7">
        <v>3</v>
      </c>
      <c r="O2022" s="7" t="s">
        <v>85</v>
      </c>
      <c r="P2022" s="7">
        <v>6</v>
      </c>
      <c r="Q2022" s="7" t="s">
        <v>4050</v>
      </c>
      <c r="R2022" s="7">
        <v>1654</v>
      </c>
      <c r="S2022" s="7" t="s">
        <v>87</v>
      </c>
      <c r="T2022" s="7" t="s">
        <v>4047</v>
      </c>
      <c r="AE2022" s="7">
        <v>0</v>
      </c>
      <c r="AF2022" s="7">
        <v>0</v>
      </c>
      <c r="AG2022" s="7">
        <v>1</v>
      </c>
      <c r="AH2022" s="7">
        <v>0</v>
      </c>
      <c r="AI2022" s="7">
        <v>0</v>
      </c>
      <c r="AJ2022" s="7">
        <v>0</v>
      </c>
      <c r="AK2022" s="7">
        <v>0</v>
      </c>
      <c r="AL2022" s="7">
        <v>0</v>
      </c>
      <c r="AM2022" s="7">
        <v>0</v>
      </c>
      <c r="AN2022" s="7" t="s">
        <v>83</v>
      </c>
      <c r="AO2022" s="7">
        <v>6</v>
      </c>
      <c r="AP2022" s="7">
        <v>3000</v>
      </c>
      <c r="AQ2022" s="7">
        <v>1654</v>
      </c>
      <c r="AS2022" s="7" t="s">
        <v>4051</v>
      </c>
      <c r="AT2022" s="7" t="s">
        <v>206</v>
      </c>
      <c r="AU2022" s="7">
        <v>2674</v>
      </c>
      <c r="AV2022" s="7">
        <v>0</v>
      </c>
      <c r="AW2022" s="7">
        <v>0</v>
      </c>
      <c r="AX2022" s="7">
        <v>0</v>
      </c>
      <c r="AY2022" s="7">
        <v>0</v>
      </c>
    </row>
    <row r="2023" spans="1:51" ht="13.5" customHeight="1" x14ac:dyDescent="0.25">
      <c r="A2023" s="7" t="s">
        <v>4052</v>
      </c>
      <c r="B2023" s="8"/>
      <c r="C2023" s="8"/>
      <c r="D2023" s="7" t="s">
        <v>91</v>
      </c>
      <c r="E2023" s="7" t="s">
        <v>116</v>
      </c>
      <c r="F2023" s="7" t="s">
        <v>84</v>
      </c>
      <c r="G2023" s="8"/>
      <c r="H2023" s="8"/>
      <c r="I2023" s="8"/>
      <c r="J2023" s="8"/>
      <c r="K2023" s="8"/>
      <c r="L2023" s="8"/>
      <c r="M2023" s="8"/>
      <c r="N2023" s="7">
        <v>6</v>
      </c>
      <c r="O2023" s="7" t="s">
        <v>103</v>
      </c>
      <c r="P2023" s="7">
        <v>1</v>
      </c>
      <c r="Q2023" s="7" t="s">
        <v>4053</v>
      </c>
      <c r="R2023" s="7">
        <v>3500</v>
      </c>
      <c r="S2023" s="7" t="s">
        <v>94</v>
      </c>
      <c r="T2023" s="7" t="s">
        <v>4047</v>
      </c>
      <c r="AE2023" s="7">
        <v>0</v>
      </c>
      <c r="AF2023" s="7">
        <v>0</v>
      </c>
      <c r="AG2023" s="7">
        <v>1</v>
      </c>
      <c r="AH2023" s="7">
        <v>0</v>
      </c>
      <c r="AI2023" s="7">
        <v>0</v>
      </c>
      <c r="AJ2023" s="7">
        <v>0</v>
      </c>
      <c r="AK2023" s="7">
        <v>0</v>
      </c>
      <c r="AL2023" s="7">
        <v>1</v>
      </c>
      <c r="AM2023" s="7">
        <v>0</v>
      </c>
      <c r="AN2023" s="7" t="s">
        <v>91</v>
      </c>
      <c r="AO2023" s="7">
        <v>1</v>
      </c>
      <c r="AP2023" s="7">
        <v>7000</v>
      </c>
      <c r="AQ2023" s="7">
        <v>3500</v>
      </c>
      <c r="AT2023" s="7" t="s">
        <v>206</v>
      </c>
      <c r="AU2023" s="7">
        <v>2675</v>
      </c>
      <c r="AV2023" s="7">
        <v>0</v>
      </c>
      <c r="AW2023" s="7">
        <v>0</v>
      </c>
      <c r="AX2023" s="7">
        <v>0</v>
      </c>
      <c r="AY2023" s="7">
        <v>0</v>
      </c>
    </row>
    <row r="2024" spans="1:51" ht="13.5" customHeight="1" x14ac:dyDescent="0.25">
      <c r="A2024" s="7" t="s">
        <v>4054</v>
      </c>
      <c r="B2024" s="8"/>
      <c r="C2024" s="8"/>
      <c r="D2024" s="7" t="s">
        <v>83</v>
      </c>
      <c r="E2024" s="7" t="s">
        <v>92</v>
      </c>
      <c r="F2024" s="8"/>
      <c r="G2024" s="8"/>
      <c r="H2024" s="8"/>
      <c r="I2024" s="8"/>
      <c r="J2024" s="8"/>
      <c r="K2024" s="8"/>
      <c r="L2024" s="8"/>
      <c r="M2024" s="8"/>
      <c r="N2024" s="7">
        <v>5</v>
      </c>
      <c r="O2024" s="7" t="s">
        <v>85</v>
      </c>
      <c r="P2024" s="7">
        <v>10</v>
      </c>
      <c r="Q2024" s="7" t="s">
        <v>4055</v>
      </c>
      <c r="R2024" s="7">
        <v>3150</v>
      </c>
      <c r="S2024" s="7" t="s">
        <v>94</v>
      </c>
      <c r="T2024" s="7" t="s">
        <v>4047</v>
      </c>
      <c r="AE2024" s="7">
        <v>0</v>
      </c>
      <c r="AF2024" s="7">
        <v>0</v>
      </c>
      <c r="AG2024" s="7">
        <v>0</v>
      </c>
      <c r="AH2024" s="7">
        <v>0</v>
      </c>
      <c r="AI2024" s="7">
        <v>0</v>
      </c>
      <c r="AJ2024" s="7">
        <v>0</v>
      </c>
      <c r="AK2024" s="7">
        <v>0</v>
      </c>
      <c r="AL2024" s="7">
        <v>0</v>
      </c>
      <c r="AM2024" s="7">
        <v>1</v>
      </c>
      <c r="AN2024" s="7" t="s">
        <v>83</v>
      </c>
      <c r="AO2024" s="7">
        <v>10</v>
      </c>
      <c r="AP2024" s="7">
        <v>6300</v>
      </c>
      <c r="AQ2024" s="7">
        <v>3150</v>
      </c>
      <c r="AT2024" s="7" t="s">
        <v>206</v>
      </c>
      <c r="AU2024" s="7">
        <v>2676</v>
      </c>
      <c r="AV2024" s="7">
        <v>0</v>
      </c>
      <c r="AW2024" s="7">
        <v>0</v>
      </c>
      <c r="AX2024" s="7">
        <v>0</v>
      </c>
      <c r="AY2024" s="7">
        <v>0</v>
      </c>
    </row>
    <row r="2025" spans="1:51" ht="13.5" customHeight="1" x14ac:dyDescent="0.25">
      <c r="A2025" s="7" t="s">
        <v>4056</v>
      </c>
      <c r="B2025" s="8"/>
      <c r="C2025" s="8"/>
      <c r="D2025" s="7" t="s">
        <v>91</v>
      </c>
      <c r="E2025" s="7" t="s">
        <v>92</v>
      </c>
      <c r="F2025" s="8"/>
      <c r="G2025" s="8"/>
      <c r="H2025" s="8"/>
      <c r="I2025" s="8"/>
      <c r="J2025" s="8"/>
      <c r="K2025" s="8"/>
      <c r="L2025" s="8"/>
      <c r="M2025" s="8"/>
      <c r="N2025" s="7">
        <v>11</v>
      </c>
      <c r="O2025" s="7" t="s">
        <v>162</v>
      </c>
      <c r="P2025" s="7">
        <v>5</v>
      </c>
      <c r="Q2025" s="7" t="s">
        <v>4057</v>
      </c>
      <c r="R2025" s="7">
        <v>1675</v>
      </c>
      <c r="S2025" s="7" t="s">
        <v>94</v>
      </c>
      <c r="T2025" s="7" t="s">
        <v>4047</v>
      </c>
      <c r="AE2025" s="7">
        <v>0</v>
      </c>
      <c r="AF2025" s="7">
        <v>0</v>
      </c>
      <c r="AG2025" s="7">
        <v>0</v>
      </c>
      <c r="AH2025" s="7">
        <v>0</v>
      </c>
      <c r="AI2025" s="7">
        <v>0</v>
      </c>
      <c r="AJ2025" s="7">
        <v>0</v>
      </c>
      <c r="AK2025" s="7">
        <v>0</v>
      </c>
      <c r="AL2025" s="7">
        <v>0</v>
      </c>
      <c r="AM2025" s="7">
        <v>1</v>
      </c>
      <c r="AN2025" s="7" t="s">
        <v>91</v>
      </c>
      <c r="AO2025" s="7">
        <v>5</v>
      </c>
      <c r="AP2025" s="7">
        <v>3350</v>
      </c>
      <c r="AQ2025" s="7">
        <v>1675</v>
      </c>
      <c r="AT2025" s="7" t="s">
        <v>206</v>
      </c>
      <c r="AU2025" s="7">
        <v>2677</v>
      </c>
      <c r="AV2025" s="7">
        <v>0</v>
      </c>
      <c r="AW2025" s="7">
        <v>0</v>
      </c>
      <c r="AX2025" s="7">
        <v>0</v>
      </c>
      <c r="AY2025" s="7">
        <v>0</v>
      </c>
    </row>
    <row r="2026" spans="1:51" ht="13.5" customHeight="1" x14ac:dyDescent="0.25">
      <c r="A2026" s="7" t="s">
        <v>4058</v>
      </c>
      <c r="B2026" s="8"/>
      <c r="C2026" s="8"/>
      <c r="D2026" s="7" t="s">
        <v>83</v>
      </c>
      <c r="E2026" s="7" t="s">
        <v>116</v>
      </c>
      <c r="F2026" s="8"/>
      <c r="G2026" s="8"/>
      <c r="H2026" s="8"/>
      <c r="I2026" s="8"/>
      <c r="J2026" s="8"/>
      <c r="K2026" s="8"/>
      <c r="L2026" s="8"/>
      <c r="M2026" s="8"/>
      <c r="N2026" s="7">
        <v>5</v>
      </c>
      <c r="O2026" s="7" t="s">
        <v>146</v>
      </c>
      <c r="P2026" s="7" t="s">
        <v>107</v>
      </c>
      <c r="Q2026" s="7" t="s">
        <v>4059</v>
      </c>
      <c r="R2026" s="7">
        <v>2250</v>
      </c>
      <c r="S2026" s="7" t="s">
        <v>94</v>
      </c>
      <c r="T2026" s="7" t="s">
        <v>4047</v>
      </c>
      <c r="AE2026" s="7">
        <v>0</v>
      </c>
      <c r="AF2026" s="7">
        <v>0</v>
      </c>
      <c r="AG2026" s="7">
        <v>1</v>
      </c>
      <c r="AH2026" s="7">
        <v>0</v>
      </c>
      <c r="AI2026" s="7">
        <v>0</v>
      </c>
      <c r="AJ2026" s="7">
        <v>0</v>
      </c>
      <c r="AK2026" s="7">
        <v>0</v>
      </c>
      <c r="AL2026" s="7">
        <v>0</v>
      </c>
      <c r="AM2026" s="7">
        <v>0</v>
      </c>
      <c r="AN2026" s="7" t="s">
        <v>83</v>
      </c>
      <c r="AO2026" s="7">
        <v>0</v>
      </c>
      <c r="AP2026" s="7">
        <v>4500</v>
      </c>
      <c r="AQ2026" s="7">
        <v>2250</v>
      </c>
      <c r="AT2026" s="7" t="s">
        <v>206</v>
      </c>
      <c r="AU2026" s="7">
        <v>2678</v>
      </c>
      <c r="AV2026" s="7">
        <v>0</v>
      </c>
      <c r="AW2026" s="7">
        <v>0</v>
      </c>
      <c r="AX2026" s="7">
        <v>0</v>
      </c>
      <c r="AY2026" s="7">
        <v>0</v>
      </c>
    </row>
    <row r="2027" spans="1:51" ht="13.5" customHeight="1" x14ac:dyDescent="0.25">
      <c r="A2027" s="7" t="s">
        <v>4060</v>
      </c>
      <c r="B2027" s="8"/>
      <c r="C2027" s="8"/>
      <c r="D2027" s="7" t="s">
        <v>83</v>
      </c>
      <c r="E2027" s="7" t="s">
        <v>99</v>
      </c>
      <c r="F2027" s="8"/>
      <c r="G2027" s="8"/>
      <c r="H2027" s="8"/>
      <c r="I2027" s="8"/>
      <c r="J2027" s="8"/>
      <c r="K2027" s="8"/>
      <c r="L2027" s="8"/>
      <c r="M2027" s="8"/>
      <c r="N2027" s="7">
        <v>3</v>
      </c>
      <c r="O2027" s="7" t="s">
        <v>100</v>
      </c>
      <c r="P2027" s="7" t="s">
        <v>107</v>
      </c>
      <c r="Q2027" s="7" t="s">
        <v>4061</v>
      </c>
      <c r="R2027" s="7">
        <v>6750</v>
      </c>
      <c r="S2027" s="7" t="s">
        <v>94</v>
      </c>
      <c r="T2027" s="7" t="s">
        <v>4062</v>
      </c>
      <c r="AE2027" s="7">
        <v>0</v>
      </c>
      <c r="AF2027" s="7">
        <v>0</v>
      </c>
      <c r="AG2027" s="7">
        <v>0</v>
      </c>
      <c r="AH2027" s="7">
        <v>0</v>
      </c>
      <c r="AI2027" s="7">
        <v>1</v>
      </c>
      <c r="AJ2027" s="7">
        <v>0</v>
      </c>
      <c r="AK2027" s="7">
        <v>0</v>
      </c>
      <c r="AL2027" s="7">
        <v>0</v>
      </c>
      <c r="AM2027" s="7">
        <v>0</v>
      </c>
      <c r="AN2027" s="7" t="s">
        <v>83</v>
      </c>
      <c r="AO2027" s="7">
        <v>0</v>
      </c>
      <c r="AP2027" s="7">
        <v>13500</v>
      </c>
      <c r="AQ2027" s="7">
        <v>6750</v>
      </c>
      <c r="AT2027" s="7" t="s">
        <v>206</v>
      </c>
      <c r="AU2027" s="7">
        <v>2679</v>
      </c>
      <c r="AV2027" s="7">
        <v>0</v>
      </c>
      <c r="AW2027" s="7">
        <v>0</v>
      </c>
      <c r="AX2027" s="7">
        <v>0</v>
      </c>
      <c r="AY2027" s="7">
        <v>0</v>
      </c>
    </row>
    <row r="2028" spans="1:51" ht="13.5" customHeight="1" x14ac:dyDescent="0.25">
      <c r="A2028" s="7" t="s">
        <v>4063</v>
      </c>
      <c r="B2028" s="8"/>
      <c r="C2028" s="8"/>
      <c r="D2028" s="7" t="s">
        <v>83</v>
      </c>
      <c r="E2028" s="7" t="s">
        <v>99</v>
      </c>
      <c r="F2028" s="8"/>
      <c r="G2028" s="8"/>
      <c r="H2028" s="8"/>
      <c r="I2028" s="8"/>
      <c r="J2028" s="8"/>
      <c r="K2028" s="8"/>
      <c r="L2028" s="8"/>
      <c r="M2028" s="8"/>
      <c r="N2028" s="7">
        <v>4</v>
      </c>
      <c r="O2028" s="7" t="s">
        <v>85</v>
      </c>
      <c r="P2028" s="7" t="s">
        <v>107</v>
      </c>
      <c r="Q2028" s="7" t="s">
        <v>4064</v>
      </c>
      <c r="R2028" s="7">
        <v>300</v>
      </c>
      <c r="S2028" s="7" t="s">
        <v>94</v>
      </c>
      <c r="T2028" s="7" t="s">
        <v>4062</v>
      </c>
      <c r="AE2028" s="7">
        <v>0</v>
      </c>
      <c r="AF2028" s="7">
        <v>0</v>
      </c>
      <c r="AG2028" s="7">
        <v>0</v>
      </c>
      <c r="AH2028" s="7">
        <v>0</v>
      </c>
      <c r="AI2028" s="7">
        <v>1</v>
      </c>
      <c r="AJ2028" s="7">
        <v>0</v>
      </c>
      <c r="AK2028" s="7">
        <v>0</v>
      </c>
      <c r="AL2028" s="7">
        <v>0</v>
      </c>
      <c r="AM2028" s="7">
        <v>0</v>
      </c>
      <c r="AN2028" s="7" t="s">
        <v>83</v>
      </c>
      <c r="AO2028" s="7">
        <v>0</v>
      </c>
      <c r="AP2028" s="7">
        <v>600</v>
      </c>
      <c r="AQ2028" s="7">
        <v>300</v>
      </c>
      <c r="AT2028" s="7" t="s">
        <v>206</v>
      </c>
      <c r="AU2028" s="7">
        <v>2680</v>
      </c>
      <c r="AV2028" s="7">
        <v>0</v>
      </c>
      <c r="AW2028" s="7">
        <v>0</v>
      </c>
      <c r="AX2028" s="7">
        <v>0</v>
      </c>
      <c r="AY2028" s="7">
        <v>0</v>
      </c>
    </row>
    <row r="2029" spans="1:51" ht="13.5" customHeight="1" x14ac:dyDescent="0.25">
      <c r="A2029" s="7" t="s">
        <v>4065</v>
      </c>
      <c r="B2029" s="8"/>
      <c r="C2029" s="8"/>
      <c r="D2029" s="7" t="s">
        <v>120</v>
      </c>
      <c r="E2029" s="7" t="s">
        <v>99</v>
      </c>
      <c r="F2029" s="8"/>
      <c r="G2029" s="8"/>
      <c r="H2029" s="8"/>
      <c r="I2029" s="8"/>
      <c r="J2029" s="8"/>
      <c r="K2029" s="8"/>
      <c r="L2029" s="8"/>
      <c r="M2029" s="8"/>
      <c r="N2029" s="7">
        <v>12</v>
      </c>
      <c r="O2029" s="7" t="s">
        <v>85</v>
      </c>
      <c r="P2029" s="7" t="s">
        <v>107</v>
      </c>
      <c r="Q2029" s="7" t="s">
        <v>4066</v>
      </c>
      <c r="R2029" s="7">
        <v>4000</v>
      </c>
      <c r="S2029" s="7" t="s">
        <v>94</v>
      </c>
      <c r="T2029" s="7" t="s">
        <v>4062</v>
      </c>
      <c r="AE2029" s="7">
        <v>0</v>
      </c>
      <c r="AF2029" s="7">
        <v>0</v>
      </c>
      <c r="AG2029" s="7">
        <v>0</v>
      </c>
      <c r="AH2029" s="7">
        <v>0</v>
      </c>
      <c r="AI2029" s="7">
        <v>1</v>
      </c>
      <c r="AJ2029" s="7">
        <v>0</v>
      </c>
      <c r="AK2029" s="7">
        <v>0</v>
      </c>
      <c r="AL2029" s="7">
        <v>0</v>
      </c>
      <c r="AM2029" s="7">
        <v>0</v>
      </c>
      <c r="AN2029" s="7" t="s">
        <v>120</v>
      </c>
      <c r="AO2029" s="7">
        <v>0</v>
      </c>
      <c r="AP2029" s="7">
        <v>8000</v>
      </c>
      <c r="AQ2029" s="7">
        <v>4000</v>
      </c>
      <c r="AT2029" s="7" t="s">
        <v>206</v>
      </c>
      <c r="AU2029" s="7">
        <v>2681</v>
      </c>
      <c r="AV2029" s="7">
        <v>0</v>
      </c>
      <c r="AW2029" s="7">
        <v>0</v>
      </c>
      <c r="AX2029" s="7">
        <v>0</v>
      </c>
      <c r="AY2029" s="7">
        <v>0</v>
      </c>
    </row>
    <row r="2030" spans="1:51" ht="13.5" customHeight="1" x14ac:dyDescent="0.25">
      <c r="A2030" s="7" t="s">
        <v>4067</v>
      </c>
      <c r="B2030" s="8"/>
      <c r="C2030" s="8"/>
      <c r="D2030" s="7" t="s">
        <v>120</v>
      </c>
      <c r="E2030" s="7" t="s">
        <v>99</v>
      </c>
      <c r="F2030" s="8"/>
      <c r="G2030" s="8"/>
      <c r="H2030" s="8"/>
      <c r="I2030" s="8"/>
      <c r="J2030" s="8"/>
      <c r="K2030" s="8"/>
      <c r="L2030" s="8"/>
      <c r="M2030" s="8"/>
      <c r="N2030" s="7">
        <v>12</v>
      </c>
      <c r="O2030" s="7" t="s">
        <v>85</v>
      </c>
      <c r="P2030" s="7" t="s">
        <v>107</v>
      </c>
      <c r="Q2030" s="7" t="s">
        <v>4068</v>
      </c>
      <c r="R2030" s="7">
        <v>5000</v>
      </c>
      <c r="S2030" s="7" t="s">
        <v>94</v>
      </c>
      <c r="T2030" s="7" t="s">
        <v>4062</v>
      </c>
      <c r="AE2030" s="7">
        <v>0</v>
      </c>
      <c r="AF2030" s="7">
        <v>0</v>
      </c>
      <c r="AG2030" s="7">
        <v>0</v>
      </c>
      <c r="AH2030" s="7">
        <v>0</v>
      </c>
      <c r="AI2030" s="7">
        <v>1</v>
      </c>
      <c r="AJ2030" s="7">
        <v>0</v>
      </c>
      <c r="AK2030" s="7">
        <v>0</v>
      </c>
      <c r="AL2030" s="7">
        <v>0</v>
      </c>
      <c r="AM2030" s="7">
        <v>0</v>
      </c>
      <c r="AN2030" s="7" t="s">
        <v>120</v>
      </c>
      <c r="AO2030" s="7">
        <v>0</v>
      </c>
      <c r="AP2030" s="7">
        <v>10000</v>
      </c>
      <c r="AQ2030" s="7">
        <v>5000</v>
      </c>
      <c r="AT2030" s="7" t="s">
        <v>206</v>
      </c>
      <c r="AU2030" s="7">
        <v>2682</v>
      </c>
      <c r="AV2030" s="7">
        <v>0</v>
      </c>
      <c r="AW2030" s="7">
        <v>0</v>
      </c>
      <c r="AX2030" s="7">
        <v>0</v>
      </c>
      <c r="AY2030" s="7">
        <v>0</v>
      </c>
    </row>
    <row r="2031" spans="1:51" ht="13.5" customHeight="1" x14ac:dyDescent="0.25">
      <c r="A2031" s="7" t="s">
        <v>4069</v>
      </c>
      <c r="B2031" s="8"/>
      <c r="C2031" s="8"/>
      <c r="D2031" s="8" t="s">
        <v>83</v>
      </c>
      <c r="E2031" s="8" t="s">
        <v>214</v>
      </c>
      <c r="F2031" s="8"/>
      <c r="G2031" s="8"/>
      <c r="H2031" s="8"/>
      <c r="I2031" s="8"/>
      <c r="J2031" s="8"/>
      <c r="K2031" s="8"/>
      <c r="L2031" s="8"/>
      <c r="M2031" s="8"/>
      <c r="N2031" s="7">
        <v>5</v>
      </c>
      <c r="O2031" s="7" t="s">
        <v>85</v>
      </c>
      <c r="P2031" s="7">
        <v>2</v>
      </c>
      <c r="Q2031" s="8" t="s">
        <v>4070</v>
      </c>
      <c r="R2031" s="8">
        <v>6000</v>
      </c>
      <c r="S2031" s="7" t="s">
        <v>94</v>
      </c>
      <c r="T2031" s="7" t="s">
        <v>4062</v>
      </c>
      <c r="AE2031" s="7">
        <v>0</v>
      </c>
      <c r="AF2031" s="7">
        <v>0</v>
      </c>
      <c r="AG2031" s="7">
        <v>0</v>
      </c>
      <c r="AH2031" s="7">
        <v>0</v>
      </c>
      <c r="AI2031" s="7">
        <v>0</v>
      </c>
      <c r="AJ2031" s="7">
        <v>0</v>
      </c>
      <c r="AK2031" s="7">
        <v>0</v>
      </c>
      <c r="AL2031" s="7">
        <v>0</v>
      </c>
      <c r="AM2031" s="7">
        <v>0</v>
      </c>
      <c r="AN2031" s="7" t="s">
        <v>83</v>
      </c>
      <c r="AO2031" s="7">
        <v>2</v>
      </c>
      <c r="AP2031" s="7">
        <v>12000</v>
      </c>
      <c r="AQ2031" s="7">
        <v>6000</v>
      </c>
      <c r="AT2031" s="7" t="s">
        <v>206</v>
      </c>
      <c r="AU2031" s="7">
        <v>2683</v>
      </c>
      <c r="AV2031" s="7">
        <v>0</v>
      </c>
      <c r="AW2031" s="7">
        <v>0</v>
      </c>
      <c r="AX2031" s="7">
        <v>1</v>
      </c>
      <c r="AY2031" s="7">
        <v>0</v>
      </c>
    </row>
    <row r="2032" spans="1:51" ht="13.5" customHeight="1" x14ac:dyDescent="0.25">
      <c r="A2032" s="7" t="s">
        <v>4071</v>
      </c>
      <c r="B2032" s="8"/>
      <c r="C2032" s="8"/>
      <c r="D2032" s="8" t="s">
        <v>83</v>
      </c>
      <c r="E2032" s="8" t="s">
        <v>157</v>
      </c>
      <c r="F2032" s="8"/>
      <c r="H2032" s="8"/>
      <c r="I2032" s="8"/>
      <c r="J2032" s="8"/>
      <c r="K2032" s="8"/>
      <c r="L2032" s="8" t="s">
        <v>4072</v>
      </c>
      <c r="M2032" s="8"/>
      <c r="N2032" s="7">
        <v>3</v>
      </c>
      <c r="O2032" s="7" t="s">
        <v>85</v>
      </c>
      <c r="P2032" s="7">
        <v>3</v>
      </c>
      <c r="Q2032" s="8" t="s">
        <v>4073</v>
      </c>
      <c r="R2032" s="8">
        <v>450</v>
      </c>
      <c r="S2032" s="7" t="s">
        <v>94</v>
      </c>
      <c r="T2032" s="7" t="s">
        <v>4062</v>
      </c>
      <c r="AE2032" s="7">
        <v>0</v>
      </c>
      <c r="AF2032" s="7">
        <v>0</v>
      </c>
      <c r="AG2032" s="7">
        <v>0</v>
      </c>
      <c r="AH2032" s="7">
        <v>0</v>
      </c>
      <c r="AI2032" s="7">
        <v>0</v>
      </c>
      <c r="AJ2032" s="7">
        <v>0</v>
      </c>
      <c r="AK2032" s="7">
        <v>1</v>
      </c>
      <c r="AL2032" s="7">
        <v>0</v>
      </c>
      <c r="AM2032" s="7">
        <v>0</v>
      </c>
      <c r="AN2032" s="7" t="s">
        <v>83</v>
      </c>
      <c r="AO2032" s="7">
        <v>3</v>
      </c>
      <c r="AP2032" s="7">
        <v>850</v>
      </c>
      <c r="AQ2032" s="7">
        <v>450</v>
      </c>
      <c r="AT2032" s="7" t="s">
        <v>206</v>
      </c>
      <c r="AU2032" s="7">
        <v>2684</v>
      </c>
      <c r="AV2032" s="7">
        <v>0</v>
      </c>
      <c r="AW2032" s="7">
        <v>0</v>
      </c>
      <c r="AX2032" s="7">
        <v>0</v>
      </c>
      <c r="AY2032" s="7">
        <v>0</v>
      </c>
    </row>
    <row r="2033" spans="1:51" ht="13.5" customHeight="1" x14ac:dyDescent="0.25">
      <c r="A2033" s="7" t="s">
        <v>4074</v>
      </c>
      <c r="B2033" s="8"/>
      <c r="C2033" s="8"/>
      <c r="D2033" s="8" t="s">
        <v>91</v>
      </c>
      <c r="E2033" s="8" t="s">
        <v>99</v>
      </c>
      <c r="F2033" s="8"/>
      <c r="G2033" s="8"/>
      <c r="H2033" s="8"/>
      <c r="I2033" s="8"/>
      <c r="J2033" s="8"/>
      <c r="K2033" s="8"/>
      <c r="L2033" s="8"/>
      <c r="M2033" s="8"/>
      <c r="N2033" s="7">
        <v>10</v>
      </c>
      <c r="O2033" s="7" t="s">
        <v>85</v>
      </c>
      <c r="P2033" s="7">
        <v>1</v>
      </c>
      <c r="Q2033" s="8" t="s">
        <v>4075</v>
      </c>
      <c r="R2033" s="8">
        <v>2000</v>
      </c>
      <c r="S2033" s="7" t="s">
        <v>94</v>
      </c>
      <c r="T2033" s="7" t="s">
        <v>4062</v>
      </c>
      <c r="AE2033" s="7">
        <v>0</v>
      </c>
      <c r="AF2033" s="7">
        <v>0</v>
      </c>
      <c r="AG2033" s="7">
        <v>0</v>
      </c>
      <c r="AH2033" s="7">
        <v>0</v>
      </c>
      <c r="AI2033" s="7">
        <v>1</v>
      </c>
      <c r="AJ2033" s="7">
        <v>0</v>
      </c>
      <c r="AK2033" s="7">
        <v>0</v>
      </c>
      <c r="AL2033" s="7">
        <v>0</v>
      </c>
      <c r="AM2033" s="7">
        <v>0</v>
      </c>
      <c r="AN2033" s="7" t="s">
        <v>91</v>
      </c>
      <c r="AO2033" s="7">
        <v>1</v>
      </c>
      <c r="AP2033" s="7">
        <v>4000</v>
      </c>
      <c r="AQ2033" s="7">
        <v>2000</v>
      </c>
      <c r="AT2033" s="7" t="s">
        <v>206</v>
      </c>
      <c r="AU2033" s="7">
        <v>2685</v>
      </c>
      <c r="AV2033" s="7">
        <v>0</v>
      </c>
      <c r="AW2033" s="7">
        <v>0</v>
      </c>
      <c r="AX2033" s="7">
        <v>0</v>
      </c>
      <c r="AY2033" s="7">
        <v>0</v>
      </c>
    </row>
    <row r="2034" spans="1:51" ht="13.5" customHeight="1" x14ac:dyDescent="0.25">
      <c r="A2034" s="7" t="s">
        <v>4076</v>
      </c>
      <c r="B2034" s="8"/>
      <c r="C2034" s="8"/>
      <c r="D2034" s="8" t="s">
        <v>91</v>
      </c>
      <c r="E2034" s="8" t="s">
        <v>126</v>
      </c>
      <c r="G2034" s="8"/>
      <c r="H2034" s="8"/>
      <c r="I2034" s="8" t="s">
        <v>538</v>
      </c>
      <c r="J2034" s="8"/>
      <c r="K2034" s="11"/>
      <c r="L2034" s="11"/>
      <c r="M2034" s="11"/>
      <c r="N2034" s="7">
        <v>7</v>
      </c>
      <c r="O2034" s="7" t="s">
        <v>85</v>
      </c>
      <c r="P2034" s="7">
        <v>7</v>
      </c>
      <c r="Q2034" s="8" t="s">
        <v>4077</v>
      </c>
      <c r="R2034" s="8">
        <v>3800</v>
      </c>
      <c r="S2034" s="7" t="s">
        <v>94</v>
      </c>
      <c r="T2034" s="7" t="s">
        <v>4062</v>
      </c>
      <c r="AE2034" s="7">
        <v>0</v>
      </c>
      <c r="AF2034" s="7">
        <v>0</v>
      </c>
      <c r="AG2034" s="7">
        <v>0</v>
      </c>
      <c r="AH2034" s="7">
        <v>1</v>
      </c>
      <c r="AI2034" s="7">
        <v>0</v>
      </c>
      <c r="AJ2034" s="7">
        <v>0</v>
      </c>
      <c r="AK2034" s="7">
        <v>0</v>
      </c>
      <c r="AL2034" s="7">
        <v>0</v>
      </c>
      <c r="AM2034" s="7">
        <v>0</v>
      </c>
      <c r="AN2034" s="7" t="s">
        <v>91</v>
      </c>
      <c r="AO2034" s="7">
        <v>7</v>
      </c>
      <c r="AP2034" s="7">
        <v>7600</v>
      </c>
      <c r="AQ2034" s="7">
        <v>3800</v>
      </c>
      <c r="AT2034" s="7" t="s">
        <v>206</v>
      </c>
      <c r="AU2034" s="7">
        <v>2686</v>
      </c>
      <c r="AV2034" s="7">
        <v>0</v>
      </c>
      <c r="AW2034" s="7">
        <v>0</v>
      </c>
      <c r="AX2034" s="7">
        <v>0</v>
      </c>
      <c r="AY2034" s="7">
        <v>0</v>
      </c>
    </row>
    <row r="2035" spans="1:51" ht="13.5" customHeight="1" x14ac:dyDescent="0.25">
      <c r="A2035" s="7" t="s">
        <v>4078</v>
      </c>
      <c r="B2035" s="8"/>
      <c r="C2035" s="8"/>
      <c r="D2035" s="7" t="s">
        <v>91</v>
      </c>
      <c r="E2035" s="7" t="s">
        <v>84</v>
      </c>
      <c r="F2035" s="8"/>
      <c r="G2035" s="8"/>
      <c r="H2035" s="8"/>
      <c r="I2035" s="8"/>
      <c r="J2035" s="8"/>
      <c r="K2035" s="8"/>
      <c r="L2035" s="8"/>
      <c r="M2035" s="8"/>
      <c r="N2035" s="7">
        <v>9</v>
      </c>
      <c r="O2035" s="7" t="s">
        <v>85</v>
      </c>
      <c r="P2035" s="7" t="s">
        <v>107</v>
      </c>
      <c r="Q2035" s="7" t="s">
        <v>4079</v>
      </c>
      <c r="R2035" s="7">
        <v>563</v>
      </c>
      <c r="S2035" s="7" t="s">
        <v>94</v>
      </c>
      <c r="T2035" s="7" t="s">
        <v>4062</v>
      </c>
      <c r="AE2035" s="7">
        <v>0</v>
      </c>
      <c r="AF2035" s="7">
        <v>0</v>
      </c>
      <c r="AG2035" s="7">
        <v>0</v>
      </c>
      <c r="AH2035" s="7">
        <v>0</v>
      </c>
      <c r="AI2035" s="7">
        <v>0</v>
      </c>
      <c r="AJ2035" s="7">
        <v>0</v>
      </c>
      <c r="AK2035" s="7">
        <v>0</v>
      </c>
      <c r="AL2035" s="7">
        <v>1</v>
      </c>
      <c r="AM2035" s="7">
        <v>0</v>
      </c>
      <c r="AN2035" s="7" t="s">
        <v>91</v>
      </c>
      <c r="AO2035" s="7">
        <v>0</v>
      </c>
      <c r="AP2035" s="7">
        <v>1125</v>
      </c>
      <c r="AQ2035" s="7">
        <v>563</v>
      </c>
      <c r="AT2035" s="7" t="s">
        <v>206</v>
      </c>
      <c r="AU2035" s="7">
        <v>2687</v>
      </c>
      <c r="AV2035" s="7">
        <v>0</v>
      </c>
      <c r="AW2035" s="7">
        <v>0</v>
      </c>
      <c r="AX2035" s="7">
        <v>0</v>
      </c>
      <c r="AY2035" s="7">
        <v>0</v>
      </c>
    </row>
    <row r="2036" spans="1:51" ht="13.5" customHeight="1" x14ac:dyDescent="0.25">
      <c r="A2036" s="7" t="s">
        <v>4080</v>
      </c>
      <c r="B2036" s="8"/>
      <c r="C2036" s="8"/>
      <c r="D2036" s="7" t="s">
        <v>120</v>
      </c>
      <c r="E2036" s="7" t="s">
        <v>116</v>
      </c>
      <c r="F2036" s="7" t="s">
        <v>126</v>
      </c>
      <c r="G2036" s="7" t="s">
        <v>92</v>
      </c>
      <c r="H2036" s="8"/>
      <c r="I2036" s="8"/>
      <c r="J2036" s="8"/>
      <c r="K2036" s="8"/>
      <c r="L2036" s="8"/>
      <c r="M2036" s="8"/>
      <c r="N2036" s="7">
        <v>20</v>
      </c>
      <c r="O2036" s="7" t="s">
        <v>170</v>
      </c>
      <c r="P2036" s="7" t="s">
        <v>107</v>
      </c>
      <c r="S2036" s="7" t="s">
        <v>237</v>
      </c>
      <c r="T2036" s="7" t="s">
        <v>4081</v>
      </c>
      <c r="AD2036" s="7" t="s">
        <v>4082</v>
      </c>
      <c r="AE2036" s="7">
        <v>1</v>
      </c>
      <c r="AF2036" s="7">
        <v>0</v>
      </c>
      <c r="AG2036" s="7">
        <v>1</v>
      </c>
      <c r="AH2036" s="7">
        <v>1</v>
      </c>
      <c r="AI2036" s="7">
        <v>0</v>
      </c>
      <c r="AJ2036" s="7">
        <v>0</v>
      </c>
      <c r="AK2036" s="7">
        <v>0</v>
      </c>
      <c r="AL2036" s="7">
        <v>0</v>
      </c>
      <c r="AM2036" s="7">
        <v>1</v>
      </c>
      <c r="AN2036" s="7" t="s">
        <v>120</v>
      </c>
      <c r="AO2036" s="7">
        <v>0</v>
      </c>
      <c r="AP2036" s="7">
        <v>0</v>
      </c>
      <c r="AQ2036" s="7">
        <v>0</v>
      </c>
      <c r="AT2036" s="7" t="s">
        <v>206</v>
      </c>
      <c r="AU2036" s="7">
        <v>2688</v>
      </c>
      <c r="AV2036" s="7">
        <v>0</v>
      </c>
      <c r="AW2036" s="7">
        <v>0</v>
      </c>
      <c r="AX2036" s="7">
        <v>0</v>
      </c>
      <c r="AY2036" s="7">
        <v>0</v>
      </c>
    </row>
    <row r="2037" spans="1:51" ht="13.5" customHeight="1" x14ac:dyDescent="0.25">
      <c r="A2037" s="7" t="s">
        <v>4083</v>
      </c>
      <c r="B2037" s="8"/>
      <c r="C2037" s="8"/>
      <c r="D2037" s="7" t="s">
        <v>91</v>
      </c>
      <c r="E2037" s="7" t="s">
        <v>92</v>
      </c>
      <c r="F2037" s="8"/>
      <c r="G2037" s="8"/>
      <c r="H2037" s="8"/>
      <c r="I2037" s="8"/>
      <c r="J2037" s="8"/>
      <c r="K2037" s="8"/>
      <c r="L2037" s="8"/>
      <c r="M2037" s="8"/>
      <c r="N2037" s="7">
        <v>10</v>
      </c>
      <c r="O2037" s="7" t="s">
        <v>96</v>
      </c>
      <c r="P2037" s="7">
        <v>2</v>
      </c>
      <c r="Q2037" s="7" t="s">
        <v>4084</v>
      </c>
      <c r="R2037" s="7">
        <v>10000</v>
      </c>
      <c r="S2037" s="7" t="s">
        <v>94</v>
      </c>
      <c r="T2037" s="7" t="s">
        <v>4081</v>
      </c>
      <c r="AE2037" s="7">
        <v>0</v>
      </c>
      <c r="AF2037" s="7">
        <v>0</v>
      </c>
      <c r="AG2037" s="7">
        <v>0</v>
      </c>
      <c r="AH2037" s="7">
        <v>0</v>
      </c>
      <c r="AI2037" s="7">
        <v>0</v>
      </c>
      <c r="AJ2037" s="7">
        <v>0</v>
      </c>
      <c r="AK2037" s="7">
        <v>0</v>
      </c>
      <c r="AL2037" s="7">
        <v>0</v>
      </c>
      <c r="AM2037" s="7">
        <v>1</v>
      </c>
      <c r="AN2037" s="7" t="s">
        <v>91</v>
      </c>
      <c r="AO2037" s="7">
        <v>2</v>
      </c>
      <c r="AP2037" s="7">
        <v>20000</v>
      </c>
      <c r="AQ2037" s="7">
        <v>10000</v>
      </c>
      <c r="AT2037" s="7" t="s">
        <v>206</v>
      </c>
      <c r="AU2037" s="7">
        <v>2689</v>
      </c>
      <c r="AV2037" s="7">
        <v>0</v>
      </c>
      <c r="AW2037" s="7">
        <v>0</v>
      </c>
      <c r="AX2037" s="7">
        <v>0</v>
      </c>
      <c r="AY2037" s="7">
        <v>0</v>
      </c>
    </row>
    <row r="2038" spans="1:51" ht="13.5" customHeight="1" x14ac:dyDescent="0.25">
      <c r="A2038" s="7" t="s">
        <v>4085</v>
      </c>
      <c r="B2038" s="7">
        <v>21500</v>
      </c>
      <c r="C2038" s="7" t="s">
        <v>4086</v>
      </c>
      <c r="D2038" s="10" t="s">
        <v>120</v>
      </c>
      <c r="E2038" s="10" t="s">
        <v>107</v>
      </c>
      <c r="F2038" s="11"/>
      <c r="G2038" s="11"/>
      <c r="H2038" s="11"/>
      <c r="I2038" s="11"/>
      <c r="J2038" s="11"/>
      <c r="K2038" s="11"/>
      <c r="L2038" s="11"/>
      <c r="M2038" s="8"/>
      <c r="N2038" s="7">
        <v>17</v>
      </c>
      <c r="O2038" s="7" t="s">
        <v>85</v>
      </c>
      <c r="P2038" s="7">
        <v>5</v>
      </c>
      <c r="Q2038" s="7" t="s">
        <v>4087</v>
      </c>
      <c r="R2038" s="7">
        <v>10750</v>
      </c>
      <c r="S2038" s="7" t="s">
        <v>94</v>
      </c>
      <c r="T2038" s="7" t="s">
        <v>4081</v>
      </c>
      <c r="AE2038" s="7">
        <v>0</v>
      </c>
      <c r="AF2038" s="7">
        <v>0</v>
      </c>
      <c r="AG2038" s="7">
        <v>0</v>
      </c>
      <c r="AH2038" s="7">
        <v>0</v>
      </c>
      <c r="AI2038" s="7">
        <v>0</v>
      </c>
      <c r="AJ2038" s="7">
        <v>0</v>
      </c>
      <c r="AK2038" s="7">
        <v>0</v>
      </c>
      <c r="AL2038" s="7">
        <v>0</v>
      </c>
      <c r="AM2038" s="7">
        <v>0</v>
      </c>
      <c r="AN2038" s="7" t="s">
        <v>120</v>
      </c>
      <c r="AO2038" s="7">
        <v>5</v>
      </c>
      <c r="AP2038" s="7">
        <v>21500</v>
      </c>
      <c r="AQ2038" s="7">
        <v>10750</v>
      </c>
      <c r="AT2038" s="7" t="s">
        <v>206</v>
      </c>
      <c r="AU2038" s="7">
        <v>2690</v>
      </c>
      <c r="AV2038" s="7">
        <v>0</v>
      </c>
      <c r="AW2038" s="7">
        <v>0</v>
      </c>
      <c r="AX2038" s="7">
        <v>0</v>
      </c>
      <c r="AY2038" s="7">
        <v>0</v>
      </c>
    </row>
    <row r="2039" spans="1:51" ht="13.5" customHeight="1" x14ac:dyDescent="0.25">
      <c r="A2039" s="7" t="s">
        <v>4088</v>
      </c>
      <c r="B2039" s="8"/>
      <c r="C2039" s="8"/>
      <c r="D2039" s="7" t="s">
        <v>91</v>
      </c>
      <c r="E2039" s="7" t="s">
        <v>157</v>
      </c>
      <c r="F2039" s="8"/>
      <c r="G2039" s="8"/>
      <c r="H2039" s="8"/>
      <c r="I2039" s="8"/>
      <c r="J2039" s="8"/>
      <c r="K2039" s="8"/>
      <c r="L2039" s="8"/>
      <c r="M2039" s="8"/>
      <c r="N2039" s="7">
        <v>9</v>
      </c>
      <c r="O2039" s="7" t="s">
        <v>85</v>
      </c>
      <c r="P2039" s="7">
        <v>10</v>
      </c>
      <c r="Q2039" s="7" t="s">
        <v>4089</v>
      </c>
      <c r="R2039" s="7">
        <v>12424</v>
      </c>
      <c r="S2039" s="7" t="s">
        <v>87</v>
      </c>
      <c r="T2039" s="7" t="s">
        <v>4081</v>
      </c>
      <c r="AE2039" s="7">
        <v>0</v>
      </c>
      <c r="AF2039" s="7">
        <v>0</v>
      </c>
      <c r="AG2039" s="7">
        <v>0</v>
      </c>
      <c r="AH2039" s="7">
        <v>0</v>
      </c>
      <c r="AI2039" s="7">
        <v>0</v>
      </c>
      <c r="AJ2039" s="7">
        <v>0</v>
      </c>
      <c r="AK2039" s="7">
        <v>1</v>
      </c>
      <c r="AL2039" s="7">
        <v>0</v>
      </c>
      <c r="AM2039" s="7">
        <v>0</v>
      </c>
      <c r="AN2039" s="7" t="s">
        <v>91</v>
      </c>
      <c r="AO2039" s="7">
        <v>10</v>
      </c>
      <c r="AP2039" s="7">
        <v>24524</v>
      </c>
      <c r="AQ2039" s="7">
        <v>12424</v>
      </c>
      <c r="AS2039" s="7" t="s">
        <v>3800</v>
      </c>
      <c r="AT2039" s="7" t="s">
        <v>206</v>
      </c>
      <c r="AU2039" s="7">
        <v>2691</v>
      </c>
      <c r="AV2039" s="7">
        <v>0</v>
      </c>
      <c r="AW2039" s="7">
        <v>0</v>
      </c>
      <c r="AX2039" s="7">
        <v>0</v>
      </c>
      <c r="AY2039" s="7">
        <v>0</v>
      </c>
    </row>
    <row r="2040" spans="1:51" ht="13.5" customHeight="1" x14ac:dyDescent="0.25">
      <c r="A2040" s="7" t="s">
        <v>4090</v>
      </c>
      <c r="B2040" s="8"/>
      <c r="C2040" s="8"/>
      <c r="D2040" s="7" t="s">
        <v>120</v>
      </c>
      <c r="E2040" s="7" t="s">
        <v>92</v>
      </c>
      <c r="F2040" s="8"/>
      <c r="G2040" s="8"/>
      <c r="H2040" s="8"/>
      <c r="I2040" s="8"/>
      <c r="J2040" s="8"/>
      <c r="K2040" s="8"/>
      <c r="L2040" s="8"/>
      <c r="M2040" s="8"/>
      <c r="N2040" s="7">
        <v>13</v>
      </c>
      <c r="O2040" s="7" t="s">
        <v>85</v>
      </c>
      <c r="P2040" s="7">
        <v>1</v>
      </c>
      <c r="Q2040" s="7" t="s">
        <v>4091</v>
      </c>
      <c r="R2040" s="7">
        <v>2275</v>
      </c>
      <c r="S2040" s="7" t="s">
        <v>94</v>
      </c>
      <c r="T2040" s="7" t="s">
        <v>4081</v>
      </c>
      <c r="AE2040" s="7">
        <v>0</v>
      </c>
      <c r="AF2040" s="7">
        <v>0</v>
      </c>
      <c r="AG2040" s="7">
        <v>0</v>
      </c>
      <c r="AH2040" s="7">
        <v>0</v>
      </c>
      <c r="AI2040" s="7">
        <v>0</v>
      </c>
      <c r="AJ2040" s="7">
        <v>0</v>
      </c>
      <c r="AK2040" s="7">
        <v>0</v>
      </c>
      <c r="AL2040" s="7">
        <v>0</v>
      </c>
      <c r="AM2040" s="7">
        <v>1</v>
      </c>
      <c r="AN2040" s="7" t="s">
        <v>120</v>
      </c>
      <c r="AO2040" s="7">
        <v>1</v>
      </c>
      <c r="AP2040" s="7">
        <v>4550</v>
      </c>
      <c r="AQ2040" s="7">
        <v>2275</v>
      </c>
      <c r="AT2040" s="7" t="s">
        <v>206</v>
      </c>
      <c r="AU2040" s="7">
        <v>2692</v>
      </c>
      <c r="AV2040" s="7">
        <v>0</v>
      </c>
      <c r="AW2040" s="7">
        <v>0</v>
      </c>
      <c r="AX2040" s="7">
        <v>0</v>
      </c>
      <c r="AY2040" s="7">
        <v>0</v>
      </c>
    </row>
    <row r="2041" spans="1:51" ht="13.5" customHeight="1" x14ac:dyDescent="0.25">
      <c r="A2041" s="7" t="s">
        <v>4092</v>
      </c>
      <c r="B2041" s="8"/>
      <c r="C2041" s="8"/>
      <c r="D2041" s="7" t="s">
        <v>91</v>
      </c>
      <c r="E2041" s="7" t="s">
        <v>157</v>
      </c>
      <c r="F2041" s="8"/>
      <c r="G2041" s="8"/>
      <c r="H2041" s="8"/>
      <c r="I2041" s="8"/>
      <c r="J2041" s="8"/>
      <c r="K2041" s="8"/>
      <c r="L2041" s="8"/>
      <c r="M2041" s="8"/>
      <c r="N2041" s="7">
        <v>6</v>
      </c>
      <c r="O2041" s="7" t="s">
        <v>123</v>
      </c>
      <c r="P2041" s="7">
        <v>20</v>
      </c>
      <c r="Q2041" s="7" t="s">
        <v>4093</v>
      </c>
      <c r="R2041" s="7">
        <v>7700</v>
      </c>
      <c r="S2041" s="7" t="s">
        <v>185</v>
      </c>
      <c r="T2041" s="7" t="s">
        <v>4081</v>
      </c>
      <c r="AE2041" s="7">
        <v>0</v>
      </c>
      <c r="AF2041" s="7">
        <v>0</v>
      </c>
      <c r="AG2041" s="7">
        <v>0</v>
      </c>
      <c r="AH2041" s="7">
        <v>0</v>
      </c>
      <c r="AI2041" s="7">
        <v>0</v>
      </c>
      <c r="AJ2041" s="7">
        <v>0</v>
      </c>
      <c r="AK2041" s="7">
        <v>1</v>
      </c>
      <c r="AL2041" s="7">
        <v>0</v>
      </c>
      <c r="AM2041" s="7">
        <v>0</v>
      </c>
      <c r="AN2041" s="7" t="s">
        <v>91</v>
      </c>
      <c r="AO2041" s="7">
        <v>20</v>
      </c>
      <c r="AP2041" s="7">
        <v>15100</v>
      </c>
      <c r="AQ2041" s="7">
        <v>7700</v>
      </c>
      <c r="AS2041" s="7" t="s">
        <v>4094</v>
      </c>
      <c r="AT2041" s="7" t="s">
        <v>206</v>
      </c>
      <c r="AU2041" s="7">
        <v>2693</v>
      </c>
      <c r="AV2041" s="7">
        <v>0</v>
      </c>
      <c r="AW2041" s="7">
        <v>0</v>
      </c>
      <c r="AX2041" s="7">
        <v>0</v>
      </c>
      <c r="AY2041" s="7">
        <v>0</v>
      </c>
    </row>
    <row r="2042" spans="1:51" ht="13.5" customHeight="1" x14ac:dyDescent="0.25">
      <c r="A2042" s="7" t="s">
        <v>4095</v>
      </c>
      <c r="B2042" s="8"/>
      <c r="C2042" s="8"/>
      <c r="D2042" s="7" t="s">
        <v>83</v>
      </c>
      <c r="E2042" s="7" t="s">
        <v>92</v>
      </c>
      <c r="F2042" s="8"/>
      <c r="G2042" s="8"/>
      <c r="H2042" s="8"/>
      <c r="I2042" s="8"/>
      <c r="J2042" s="8"/>
      <c r="K2042" s="8"/>
      <c r="L2042" s="8"/>
      <c r="M2042" s="8"/>
      <c r="N2042" s="7">
        <v>1</v>
      </c>
      <c r="O2042" s="7" t="s">
        <v>96</v>
      </c>
      <c r="P2042" s="7">
        <v>1</v>
      </c>
      <c r="Q2042" s="7" t="s">
        <v>4096</v>
      </c>
      <c r="R2042" s="7">
        <v>800</v>
      </c>
      <c r="S2042" s="7" t="s">
        <v>94</v>
      </c>
      <c r="T2042" s="7" t="s">
        <v>4097</v>
      </c>
      <c r="AE2042" s="7">
        <v>0</v>
      </c>
      <c r="AF2042" s="7">
        <v>0</v>
      </c>
      <c r="AG2042" s="7">
        <v>0</v>
      </c>
      <c r="AH2042" s="7">
        <v>0</v>
      </c>
      <c r="AI2042" s="7">
        <v>0</v>
      </c>
      <c r="AJ2042" s="7">
        <v>0</v>
      </c>
      <c r="AK2042" s="7">
        <v>0</v>
      </c>
      <c r="AL2042" s="7">
        <v>0</v>
      </c>
      <c r="AM2042" s="7">
        <v>1</v>
      </c>
      <c r="AN2042" s="7" t="s">
        <v>83</v>
      </c>
      <c r="AO2042" s="7">
        <v>1</v>
      </c>
      <c r="AP2042" s="7">
        <v>1600</v>
      </c>
      <c r="AQ2042" s="7">
        <v>800</v>
      </c>
      <c r="AT2042" s="7" t="s">
        <v>206</v>
      </c>
      <c r="AU2042" s="7">
        <v>2694</v>
      </c>
      <c r="AV2042" s="7">
        <v>0</v>
      </c>
      <c r="AW2042" s="7">
        <v>0</v>
      </c>
      <c r="AX2042" s="7">
        <v>0</v>
      </c>
      <c r="AY2042" s="7">
        <v>0</v>
      </c>
    </row>
    <row r="2043" spans="1:51" ht="13.5" customHeight="1" x14ac:dyDescent="0.25">
      <c r="A2043" s="7" t="s">
        <v>4098</v>
      </c>
      <c r="B2043" s="8"/>
      <c r="C2043" s="8"/>
      <c r="D2043" s="7" t="s">
        <v>120</v>
      </c>
      <c r="E2043" s="7" t="s">
        <v>116</v>
      </c>
      <c r="F2043" s="7" t="s">
        <v>126</v>
      </c>
      <c r="G2043" s="7" t="s">
        <v>157</v>
      </c>
      <c r="H2043" s="8"/>
      <c r="I2043" s="8"/>
      <c r="J2043" s="8"/>
      <c r="K2043" s="8"/>
      <c r="L2043" s="8"/>
      <c r="M2043" s="8"/>
      <c r="N2043" s="7">
        <v>17</v>
      </c>
      <c r="O2043" s="7" t="s">
        <v>85</v>
      </c>
      <c r="P2043" s="7">
        <v>5</v>
      </c>
      <c r="Q2043" s="7" t="s">
        <v>4099</v>
      </c>
      <c r="R2043" s="7">
        <v>33533</v>
      </c>
      <c r="S2043" s="7" t="s">
        <v>87</v>
      </c>
      <c r="T2043" s="7" t="s">
        <v>4097</v>
      </c>
      <c r="AE2043" s="7">
        <v>0</v>
      </c>
      <c r="AF2043" s="7">
        <v>0</v>
      </c>
      <c r="AG2043" s="7">
        <v>1</v>
      </c>
      <c r="AH2043" s="7">
        <v>1</v>
      </c>
      <c r="AI2043" s="7">
        <v>0</v>
      </c>
      <c r="AJ2043" s="7">
        <v>0</v>
      </c>
      <c r="AK2043" s="7">
        <v>1</v>
      </c>
      <c r="AL2043" s="7">
        <v>0</v>
      </c>
      <c r="AM2043" s="7">
        <v>0</v>
      </c>
      <c r="AN2043" s="7" t="s">
        <v>120</v>
      </c>
      <c r="AO2043" s="7">
        <v>5</v>
      </c>
      <c r="AP2043" s="7">
        <v>66750</v>
      </c>
      <c r="AQ2043" s="7">
        <v>33533</v>
      </c>
      <c r="AS2043" s="7" t="s">
        <v>4100</v>
      </c>
      <c r="AT2043" s="7" t="s">
        <v>206</v>
      </c>
      <c r="AU2043" s="7">
        <v>2695</v>
      </c>
      <c r="AV2043" s="7">
        <v>0</v>
      </c>
      <c r="AW2043" s="7">
        <v>0</v>
      </c>
      <c r="AX2043" s="7">
        <v>0</v>
      </c>
      <c r="AY2043" s="7">
        <v>0</v>
      </c>
    </row>
    <row r="2044" spans="1:51" ht="13.5" customHeight="1" x14ac:dyDescent="0.25">
      <c r="A2044" s="7" t="s">
        <v>4101</v>
      </c>
      <c r="B2044" s="8"/>
      <c r="C2044" s="8"/>
      <c r="D2044" s="7" t="s">
        <v>120</v>
      </c>
      <c r="E2044" s="7" t="s">
        <v>116</v>
      </c>
      <c r="F2044" s="8"/>
      <c r="G2044" s="8"/>
      <c r="H2044" s="8"/>
      <c r="I2044" s="8"/>
      <c r="J2044" s="8"/>
      <c r="K2044" s="8"/>
      <c r="L2044" s="8"/>
      <c r="M2044" s="8"/>
      <c r="N2044" s="7">
        <v>12</v>
      </c>
      <c r="O2044" s="7" t="s">
        <v>196</v>
      </c>
      <c r="P2044" s="7">
        <v>23</v>
      </c>
      <c r="Q2044" s="7" t="s">
        <v>4102</v>
      </c>
      <c r="R2044" s="7">
        <v>60930</v>
      </c>
      <c r="S2044" s="7" t="s">
        <v>185</v>
      </c>
      <c r="T2044" s="7" t="s">
        <v>4097</v>
      </c>
      <c r="AE2044" s="7">
        <v>0</v>
      </c>
      <c r="AF2044" s="7">
        <v>0</v>
      </c>
      <c r="AG2044" s="7">
        <v>1</v>
      </c>
      <c r="AH2044" s="7">
        <v>0</v>
      </c>
      <c r="AI2044" s="7">
        <v>0</v>
      </c>
      <c r="AJ2044" s="7">
        <v>0</v>
      </c>
      <c r="AK2044" s="7">
        <v>0</v>
      </c>
      <c r="AL2044" s="7">
        <v>0</v>
      </c>
      <c r="AM2044" s="7">
        <v>0</v>
      </c>
      <c r="AN2044" s="7" t="s">
        <v>120</v>
      </c>
      <c r="AO2044" s="7">
        <v>23</v>
      </c>
      <c r="AP2044" s="7">
        <v>120830</v>
      </c>
      <c r="AQ2044" s="7">
        <v>60930</v>
      </c>
      <c r="AS2044" s="7" t="s">
        <v>4103</v>
      </c>
      <c r="AT2044" s="7" t="s">
        <v>206</v>
      </c>
      <c r="AU2044" s="7">
        <v>2696</v>
      </c>
      <c r="AV2044" s="7">
        <v>0</v>
      </c>
      <c r="AW2044" s="7">
        <v>0</v>
      </c>
      <c r="AX2044" s="7">
        <v>0</v>
      </c>
      <c r="AY2044" s="7">
        <v>0</v>
      </c>
    </row>
    <row r="2045" spans="1:51" ht="13.5" customHeight="1" x14ac:dyDescent="0.25">
      <c r="A2045" s="7" t="s">
        <v>4104</v>
      </c>
      <c r="B2045" s="8"/>
      <c r="C2045" s="8"/>
      <c r="D2045" s="7" t="s">
        <v>91</v>
      </c>
      <c r="E2045" s="7" t="s">
        <v>116</v>
      </c>
      <c r="F2045" s="7" t="s">
        <v>126</v>
      </c>
      <c r="H2045" s="8"/>
      <c r="I2045" s="8"/>
      <c r="J2045" s="8"/>
      <c r="K2045" s="8"/>
      <c r="L2045" s="8"/>
      <c r="M2045" s="8"/>
      <c r="N2045" s="7">
        <v>7</v>
      </c>
      <c r="O2045" s="7" t="s">
        <v>123</v>
      </c>
      <c r="P2045" s="7">
        <v>30</v>
      </c>
      <c r="Q2045" s="7" t="s">
        <v>4105</v>
      </c>
      <c r="R2045" s="7">
        <v>26450</v>
      </c>
      <c r="S2045" s="7" t="s">
        <v>185</v>
      </c>
      <c r="T2045" s="7" t="s">
        <v>4097</v>
      </c>
      <c r="AE2045" s="7">
        <v>0</v>
      </c>
      <c r="AF2045" s="7">
        <v>0</v>
      </c>
      <c r="AG2045" s="7">
        <v>1</v>
      </c>
      <c r="AH2045" s="7">
        <v>1</v>
      </c>
      <c r="AI2045" s="7">
        <v>0</v>
      </c>
      <c r="AJ2045" s="7">
        <v>0</v>
      </c>
      <c r="AK2045" s="7">
        <v>0</v>
      </c>
      <c r="AL2045" s="7">
        <v>0</v>
      </c>
      <c r="AM2045" s="7">
        <v>0</v>
      </c>
      <c r="AN2045" s="7" t="s">
        <v>91</v>
      </c>
      <c r="AO2045" s="7">
        <v>30</v>
      </c>
      <c r="AP2045" s="7">
        <v>52900</v>
      </c>
      <c r="AQ2045" s="7">
        <v>26450</v>
      </c>
      <c r="AS2045" s="7" t="s">
        <v>1421</v>
      </c>
      <c r="AT2045" s="7" t="s">
        <v>206</v>
      </c>
      <c r="AU2045" s="7">
        <v>2697</v>
      </c>
      <c r="AV2045" s="7">
        <v>0</v>
      </c>
      <c r="AW2045" s="7">
        <v>0</v>
      </c>
      <c r="AX2045" s="7">
        <v>0</v>
      </c>
      <c r="AY2045" s="7">
        <v>0</v>
      </c>
    </row>
    <row r="2046" spans="1:51" ht="13.5" customHeight="1" x14ac:dyDescent="0.25">
      <c r="A2046" s="7" t="s">
        <v>4106</v>
      </c>
      <c r="B2046" s="8"/>
      <c r="C2046" s="8"/>
      <c r="D2046" s="7" t="s">
        <v>91</v>
      </c>
      <c r="E2046" s="7" t="s">
        <v>116</v>
      </c>
      <c r="F2046" s="7" t="s">
        <v>126</v>
      </c>
      <c r="G2046" s="8"/>
      <c r="H2046" s="8"/>
      <c r="I2046" s="8"/>
      <c r="J2046" s="8"/>
      <c r="K2046" s="8"/>
      <c r="L2046" s="8"/>
      <c r="M2046" s="8"/>
      <c r="N2046" s="7">
        <v>7</v>
      </c>
      <c r="O2046" s="7" t="s">
        <v>162</v>
      </c>
      <c r="P2046" s="7">
        <v>10</v>
      </c>
      <c r="Q2046" s="7" t="s">
        <v>4107</v>
      </c>
      <c r="R2046" s="7">
        <v>6100</v>
      </c>
      <c r="S2046" s="7" t="s">
        <v>94</v>
      </c>
      <c r="T2046" s="7" t="s">
        <v>4097</v>
      </c>
      <c r="AE2046" s="7">
        <v>0</v>
      </c>
      <c r="AF2046" s="7">
        <v>0</v>
      </c>
      <c r="AG2046" s="7">
        <v>1</v>
      </c>
      <c r="AH2046" s="7">
        <v>1</v>
      </c>
      <c r="AI2046" s="7">
        <v>0</v>
      </c>
      <c r="AJ2046" s="7">
        <v>0</v>
      </c>
      <c r="AK2046" s="7">
        <v>0</v>
      </c>
      <c r="AL2046" s="7">
        <v>0</v>
      </c>
      <c r="AM2046" s="7">
        <v>0</v>
      </c>
      <c r="AN2046" s="7" t="s">
        <v>91</v>
      </c>
      <c r="AO2046" s="7">
        <v>10</v>
      </c>
      <c r="AP2046" s="7">
        <v>12200</v>
      </c>
      <c r="AQ2046" s="7">
        <v>6100</v>
      </c>
      <c r="AT2046" s="7" t="s">
        <v>206</v>
      </c>
      <c r="AU2046" s="7">
        <v>2698</v>
      </c>
      <c r="AV2046" s="7">
        <v>0</v>
      </c>
      <c r="AW2046" s="7">
        <v>0</v>
      </c>
      <c r="AX2046" s="7">
        <v>0</v>
      </c>
      <c r="AY2046" s="7">
        <v>0</v>
      </c>
    </row>
    <row r="2047" spans="1:51" ht="13.5" customHeight="1" x14ac:dyDescent="0.25">
      <c r="A2047" s="7" t="s">
        <v>4108</v>
      </c>
      <c r="B2047" s="8"/>
      <c r="C2047" s="8"/>
      <c r="D2047" s="7" t="s">
        <v>91</v>
      </c>
      <c r="E2047" s="7" t="s">
        <v>157</v>
      </c>
      <c r="F2047" s="7" t="s">
        <v>92</v>
      </c>
      <c r="G2047" s="8"/>
      <c r="H2047" s="8"/>
      <c r="I2047" s="8"/>
      <c r="J2047" s="8"/>
      <c r="K2047" s="8"/>
      <c r="L2047" s="8"/>
      <c r="M2047" s="8"/>
      <c r="N2047" s="7">
        <v>9</v>
      </c>
      <c r="O2047" s="7" t="s">
        <v>123</v>
      </c>
      <c r="P2047" s="7">
        <v>50</v>
      </c>
      <c r="Q2047" s="7" t="s">
        <v>4109</v>
      </c>
      <c r="R2047" s="7">
        <v>18890</v>
      </c>
      <c r="S2047" s="7" t="s">
        <v>185</v>
      </c>
      <c r="T2047" s="7" t="s">
        <v>4097</v>
      </c>
      <c r="AE2047" s="7">
        <v>0</v>
      </c>
      <c r="AF2047" s="7">
        <v>0</v>
      </c>
      <c r="AG2047" s="7">
        <v>0</v>
      </c>
      <c r="AH2047" s="7">
        <v>0</v>
      </c>
      <c r="AI2047" s="7">
        <v>0</v>
      </c>
      <c r="AJ2047" s="7">
        <v>0</v>
      </c>
      <c r="AK2047" s="7">
        <v>1</v>
      </c>
      <c r="AL2047" s="7">
        <v>0</v>
      </c>
      <c r="AM2047" s="7">
        <v>1</v>
      </c>
      <c r="AN2047" s="7" t="s">
        <v>91</v>
      </c>
      <c r="AO2047" s="7">
        <v>50</v>
      </c>
      <c r="AP2047" s="7">
        <v>36130</v>
      </c>
      <c r="AQ2047" s="7">
        <v>18890</v>
      </c>
      <c r="AS2047" s="7" t="s">
        <v>4110</v>
      </c>
      <c r="AT2047" s="7" t="s">
        <v>206</v>
      </c>
      <c r="AU2047" s="7">
        <v>2699</v>
      </c>
      <c r="AV2047" s="7">
        <v>0</v>
      </c>
      <c r="AW2047" s="7">
        <v>0</v>
      </c>
      <c r="AX2047" s="7">
        <v>0</v>
      </c>
      <c r="AY2047" s="7">
        <v>0</v>
      </c>
    </row>
    <row r="2048" spans="1:51" ht="13.5" customHeight="1" x14ac:dyDescent="0.25">
      <c r="A2048" s="7" t="s">
        <v>4111</v>
      </c>
      <c r="B2048" s="8"/>
      <c r="C2048" s="8"/>
      <c r="D2048" s="7" t="s">
        <v>120</v>
      </c>
      <c r="E2048" s="7" t="s">
        <v>116</v>
      </c>
      <c r="F2048" s="7" t="s">
        <v>157</v>
      </c>
      <c r="G2048" s="8"/>
      <c r="H2048" s="8"/>
      <c r="I2048" s="8"/>
      <c r="J2048" s="8"/>
      <c r="K2048" s="8"/>
      <c r="L2048" s="8"/>
      <c r="M2048" s="8"/>
      <c r="N2048" s="7">
        <v>12</v>
      </c>
      <c r="O2048" s="7" t="s">
        <v>85</v>
      </c>
      <c r="P2048" s="7">
        <v>2</v>
      </c>
      <c r="Q2048" s="7" t="s">
        <v>4112</v>
      </c>
      <c r="R2048" s="7">
        <v>26650</v>
      </c>
      <c r="S2048" s="7" t="s">
        <v>87</v>
      </c>
      <c r="T2048" s="7" t="s">
        <v>4097</v>
      </c>
      <c r="AE2048" s="7">
        <v>0</v>
      </c>
      <c r="AF2048" s="7">
        <v>0</v>
      </c>
      <c r="AG2048" s="7">
        <v>1</v>
      </c>
      <c r="AH2048" s="7">
        <v>0</v>
      </c>
      <c r="AI2048" s="7">
        <v>0</v>
      </c>
      <c r="AJ2048" s="7">
        <v>0</v>
      </c>
      <c r="AK2048" s="7">
        <v>1</v>
      </c>
      <c r="AL2048" s="7">
        <v>0</v>
      </c>
      <c r="AM2048" s="7">
        <v>0</v>
      </c>
      <c r="AN2048" s="7" t="s">
        <v>120</v>
      </c>
      <c r="AO2048" s="7">
        <v>2</v>
      </c>
      <c r="AP2048" s="7">
        <v>53000</v>
      </c>
      <c r="AQ2048" s="7">
        <v>26650</v>
      </c>
      <c r="AS2048" s="7" t="s">
        <v>4113</v>
      </c>
      <c r="AT2048" s="7" t="s">
        <v>206</v>
      </c>
      <c r="AU2048" s="7">
        <v>2700</v>
      </c>
      <c r="AV2048" s="7">
        <v>0</v>
      </c>
      <c r="AW2048" s="7">
        <v>0</v>
      </c>
      <c r="AX2048" s="7">
        <v>0</v>
      </c>
      <c r="AY2048" s="7">
        <v>0</v>
      </c>
    </row>
    <row r="2049" spans="1:51" ht="13.5" customHeight="1" x14ac:dyDescent="0.25">
      <c r="A2049" s="7" t="s">
        <v>4114</v>
      </c>
      <c r="B2049" s="8"/>
      <c r="C2049" s="8"/>
      <c r="D2049" s="7" t="s">
        <v>91</v>
      </c>
      <c r="E2049" s="7" t="s">
        <v>92</v>
      </c>
      <c r="F2049" s="8"/>
      <c r="G2049" s="8"/>
      <c r="H2049" s="8"/>
      <c r="I2049" s="8"/>
      <c r="J2049" s="8"/>
      <c r="K2049" s="8"/>
      <c r="L2049" s="8"/>
      <c r="M2049" s="8"/>
      <c r="N2049" s="7">
        <v>6</v>
      </c>
      <c r="O2049" s="7" t="s">
        <v>85</v>
      </c>
      <c r="P2049" s="7">
        <v>5</v>
      </c>
      <c r="Q2049" s="7" t="s">
        <v>4115</v>
      </c>
      <c r="R2049" s="7">
        <v>19800</v>
      </c>
      <c r="S2049" s="7" t="s">
        <v>87</v>
      </c>
      <c r="T2049" s="7" t="s">
        <v>4097</v>
      </c>
      <c r="AE2049" s="7">
        <v>0</v>
      </c>
      <c r="AF2049" s="7">
        <v>0</v>
      </c>
      <c r="AG2049" s="7">
        <v>0</v>
      </c>
      <c r="AH2049" s="7">
        <v>0</v>
      </c>
      <c r="AI2049" s="7">
        <v>0</v>
      </c>
      <c r="AJ2049" s="7">
        <v>0</v>
      </c>
      <c r="AK2049" s="7">
        <v>0</v>
      </c>
      <c r="AL2049" s="7">
        <v>0</v>
      </c>
      <c r="AM2049" s="7">
        <v>1</v>
      </c>
      <c r="AN2049" s="7" t="s">
        <v>91</v>
      </c>
      <c r="AO2049" s="7">
        <v>5</v>
      </c>
      <c r="AP2049" s="7">
        <v>37550</v>
      </c>
      <c r="AQ2049" s="7">
        <v>19800</v>
      </c>
      <c r="AS2049" s="7" t="s">
        <v>4116</v>
      </c>
      <c r="AT2049" s="7" t="s">
        <v>206</v>
      </c>
      <c r="AU2049" s="7">
        <v>2701</v>
      </c>
      <c r="AV2049" s="7">
        <v>0</v>
      </c>
      <c r="AW2049" s="7">
        <v>0</v>
      </c>
      <c r="AX2049" s="7">
        <v>0</v>
      </c>
      <c r="AY2049" s="7">
        <v>0</v>
      </c>
    </row>
    <row r="2050" spans="1:51" ht="13.5" customHeight="1" x14ac:dyDescent="0.25">
      <c r="A2050" s="7" t="s">
        <v>4117</v>
      </c>
      <c r="B2050" s="8"/>
      <c r="C2050" s="8"/>
      <c r="D2050" s="7" t="s">
        <v>91</v>
      </c>
      <c r="E2050" s="7" t="s">
        <v>265</v>
      </c>
      <c r="F2050" s="8"/>
      <c r="G2050" s="8"/>
      <c r="H2050" s="8"/>
      <c r="I2050" s="8"/>
      <c r="J2050" s="8"/>
      <c r="K2050" s="8"/>
      <c r="L2050" s="8"/>
      <c r="M2050" s="8"/>
      <c r="N2050" s="7">
        <v>17</v>
      </c>
      <c r="O2050" s="7" t="s">
        <v>85</v>
      </c>
      <c r="P2050" s="7">
        <v>5</v>
      </c>
      <c r="Q2050" s="7" t="s">
        <v>4118</v>
      </c>
      <c r="R2050" s="7">
        <v>25840</v>
      </c>
      <c r="S2050" s="7" t="s">
        <v>444</v>
      </c>
      <c r="T2050" s="7" t="s">
        <v>4097</v>
      </c>
      <c r="AE2050" s="7">
        <v>0</v>
      </c>
      <c r="AF2050" s="7">
        <v>0</v>
      </c>
      <c r="AG2050" s="7">
        <v>0</v>
      </c>
      <c r="AH2050" s="7">
        <v>0</v>
      </c>
      <c r="AI2050" s="7">
        <v>0</v>
      </c>
      <c r="AJ2050" s="7">
        <v>0</v>
      </c>
      <c r="AK2050" s="7">
        <v>0</v>
      </c>
      <c r="AL2050" s="7">
        <v>0</v>
      </c>
      <c r="AM2050" s="7">
        <v>0</v>
      </c>
      <c r="AN2050" s="7" t="s">
        <v>91</v>
      </c>
      <c r="AO2050" s="7">
        <v>5</v>
      </c>
      <c r="AP2050" s="7">
        <v>51688</v>
      </c>
      <c r="AQ2050" s="7">
        <v>25840</v>
      </c>
      <c r="AT2050" s="7" t="s">
        <v>206</v>
      </c>
      <c r="AU2050" s="7">
        <v>2702</v>
      </c>
      <c r="AV2050" s="7">
        <v>0</v>
      </c>
      <c r="AW2050" s="7">
        <v>0</v>
      </c>
      <c r="AX2050" s="7">
        <v>0</v>
      </c>
      <c r="AY2050" s="7">
        <v>0</v>
      </c>
    </row>
    <row r="2051" spans="1:51" ht="13.5" customHeight="1" x14ac:dyDescent="0.25">
      <c r="A2051" s="7" t="s">
        <v>4119</v>
      </c>
      <c r="C2051" s="7" t="s">
        <v>4120</v>
      </c>
      <c r="D2051" s="11" t="s">
        <v>120</v>
      </c>
      <c r="E2051" s="11" t="s">
        <v>486</v>
      </c>
      <c r="F2051" s="11"/>
      <c r="G2051" s="11"/>
      <c r="H2051" s="11"/>
      <c r="I2051" s="11"/>
      <c r="J2051" s="11"/>
      <c r="K2051" s="11"/>
      <c r="L2051" s="11"/>
      <c r="M2051" s="8"/>
      <c r="N2051" s="7">
        <v>18</v>
      </c>
      <c r="O2051" s="7" t="s">
        <v>85</v>
      </c>
      <c r="P2051" s="7">
        <v>2</v>
      </c>
      <c r="S2051" s="7" t="s">
        <v>237</v>
      </c>
      <c r="T2051" s="7" t="s">
        <v>4121</v>
      </c>
      <c r="AD2051" s="8" t="s">
        <v>1018</v>
      </c>
      <c r="AE2051" s="7">
        <v>1</v>
      </c>
      <c r="AF2051" s="7">
        <v>0</v>
      </c>
      <c r="AG2051" s="7">
        <v>0</v>
      </c>
      <c r="AH2051" s="7">
        <v>0</v>
      </c>
      <c r="AI2051" s="7">
        <v>0</v>
      </c>
      <c r="AJ2051" s="7">
        <v>0</v>
      </c>
      <c r="AK2051" s="7">
        <v>0</v>
      </c>
      <c r="AL2051" s="7">
        <v>0</v>
      </c>
      <c r="AM2051" s="7">
        <v>0</v>
      </c>
      <c r="AN2051" s="7" t="s">
        <v>120</v>
      </c>
      <c r="AO2051" s="7">
        <v>2</v>
      </c>
      <c r="AP2051" s="7">
        <v>0</v>
      </c>
      <c r="AQ2051" s="7">
        <v>0</v>
      </c>
      <c r="AT2051" s="7" t="s">
        <v>206</v>
      </c>
      <c r="AU2051" s="7">
        <v>2703</v>
      </c>
      <c r="AV2051" s="7">
        <v>0</v>
      </c>
      <c r="AW2051" s="7">
        <v>0</v>
      </c>
      <c r="AX2051" s="7">
        <v>0</v>
      </c>
      <c r="AY2051" s="7">
        <v>0</v>
      </c>
    </row>
    <row r="2052" spans="1:51" ht="13.5" customHeight="1" x14ac:dyDescent="0.25">
      <c r="A2052" s="7" t="s">
        <v>4122</v>
      </c>
      <c r="B2052" s="8"/>
      <c r="C2052" s="8"/>
      <c r="D2052" s="7" t="s">
        <v>83</v>
      </c>
      <c r="E2052" s="7" t="s">
        <v>92</v>
      </c>
      <c r="F2052" s="8"/>
      <c r="G2052" s="8"/>
      <c r="H2052" s="8"/>
      <c r="I2052" s="8"/>
      <c r="J2052" s="8"/>
      <c r="K2052" s="8"/>
      <c r="L2052" s="8"/>
      <c r="M2052" s="8"/>
      <c r="N2052" s="7">
        <v>3</v>
      </c>
      <c r="O2052" s="7" t="s">
        <v>85</v>
      </c>
      <c r="P2052" s="7">
        <v>3</v>
      </c>
      <c r="Q2052" s="7" t="s">
        <v>4123</v>
      </c>
      <c r="R2052" s="7">
        <v>4176</v>
      </c>
      <c r="S2052" s="7" t="s">
        <v>94</v>
      </c>
      <c r="T2052" s="7" t="s">
        <v>4124</v>
      </c>
      <c r="AE2052" s="7">
        <v>0</v>
      </c>
      <c r="AF2052" s="7">
        <v>0</v>
      </c>
      <c r="AG2052" s="7">
        <v>0</v>
      </c>
      <c r="AH2052" s="7">
        <v>0</v>
      </c>
      <c r="AI2052" s="7">
        <v>0</v>
      </c>
      <c r="AJ2052" s="7">
        <v>0</v>
      </c>
      <c r="AK2052" s="7">
        <v>0</v>
      </c>
      <c r="AL2052" s="7">
        <v>0</v>
      </c>
      <c r="AM2052" s="7">
        <v>1</v>
      </c>
      <c r="AN2052" s="7" t="s">
        <v>83</v>
      </c>
      <c r="AO2052" s="7">
        <v>3</v>
      </c>
      <c r="AP2052" s="7">
        <v>8000</v>
      </c>
      <c r="AQ2052" s="7">
        <v>4176</v>
      </c>
      <c r="AT2052" s="7" t="s">
        <v>206</v>
      </c>
      <c r="AU2052" s="7">
        <v>2704</v>
      </c>
      <c r="AV2052" s="7">
        <v>0</v>
      </c>
      <c r="AW2052" s="7">
        <v>0</v>
      </c>
      <c r="AX2052" s="7">
        <v>0</v>
      </c>
      <c r="AY2052" s="7">
        <v>0</v>
      </c>
    </row>
    <row r="2053" spans="1:51" ht="13.5" customHeight="1" x14ac:dyDescent="0.25">
      <c r="A2053" s="7" t="s">
        <v>4125</v>
      </c>
      <c r="B2053" s="8"/>
      <c r="C2053" s="8"/>
      <c r="D2053" s="7" t="s">
        <v>91</v>
      </c>
      <c r="E2053" s="7" t="s">
        <v>157</v>
      </c>
      <c r="F2053" s="8"/>
      <c r="G2053" s="8"/>
      <c r="H2053" s="8"/>
      <c r="I2053" s="8"/>
      <c r="J2053" s="8"/>
      <c r="K2053" s="8"/>
      <c r="L2053" s="8"/>
      <c r="M2053" s="8"/>
      <c r="N2053" s="7">
        <v>8</v>
      </c>
      <c r="O2053" s="7" t="s">
        <v>106</v>
      </c>
      <c r="P2053" s="7" t="s">
        <v>107</v>
      </c>
      <c r="Q2053" s="7" t="s">
        <v>4126</v>
      </c>
      <c r="R2053" s="7">
        <v>2400</v>
      </c>
      <c r="S2053" s="7" t="s">
        <v>94</v>
      </c>
      <c r="T2053" s="7" t="s">
        <v>4124</v>
      </c>
      <c r="AE2053" s="7">
        <v>0</v>
      </c>
      <c r="AF2053" s="7">
        <v>0</v>
      </c>
      <c r="AG2053" s="7">
        <v>0</v>
      </c>
      <c r="AH2053" s="7">
        <v>0</v>
      </c>
      <c r="AI2053" s="7">
        <v>0</v>
      </c>
      <c r="AJ2053" s="7">
        <v>0</v>
      </c>
      <c r="AK2053" s="7">
        <v>1</v>
      </c>
      <c r="AL2053" s="7">
        <v>0</v>
      </c>
      <c r="AM2053" s="7">
        <v>0</v>
      </c>
      <c r="AN2053" s="7" t="s">
        <v>91</v>
      </c>
      <c r="AO2053" s="7">
        <v>0</v>
      </c>
      <c r="AP2053" s="7">
        <v>4800</v>
      </c>
      <c r="AQ2053" s="7">
        <v>2400</v>
      </c>
      <c r="AT2053" s="7" t="s">
        <v>206</v>
      </c>
      <c r="AU2053" s="7">
        <v>2705</v>
      </c>
      <c r="AV2053" s="7">
        <v>0</v>
      </c>
      <c r="AW2053" s="7">
        <v>0</v>
      </c>
      <c r="AX2053" s="7">
        <v>0</v>
      </c>
      <c r="AY2053" s="7">
        <v>0</v>
      </c>
    </row>
    <row r="2054" spans="1:51" ht="13.5" customHeight="1" x14ac:dyDescent="0.25">
      <c r="A2054" s="7" t="s">
        <v>4127</v>
      </c>
      <c r="B2054" s="8"/>
      <c r="C2054" s="8"/>
      <c r="D2054" s="7" t="s">
        <v>83</v>
      </c>
      <c r="E2054" s="7" t="s">
        <v>116</v>
      </c>
      <c r="F2054" s="7" t="s">
        <v>92</v>
      </c>
      <c r="G2054" s="8"/>
      <c r="H2054" s="8"/>
      <c r="I2054" s="8"/>
      <c r="J2054" s="8"/>
      <c r="K2054" s="8"/>
      <c r="L2054" s="8"/>
      <c r="M2054" s="8"/>
      <c r="N2054" s="7">
        <v>3</v>
      </c>
      <c r="O2054" s="7" t="s">
        <v>103</v>
      </c>
      <c r="P2054" s="7">
        <v>7</v>
      </c>
      <c r="Q2054" s="7" t="s">
        <v>4128</v>
      </c>
      <c r="R2054" s="7">
        <v>6690</v>
      </c>
      <c r="S2054" s="7" t="s">
        <v>94</v>
      </c>
      <c r="T2054" s="7" t="s">
        <v>4124</v>
      </c>
      <c r="AE2054" s="7">
        <v>0</v>
      </c>
      <c r="AF2054" s="7">
        <v>0</v>
      </c>
      <c r="AG2054" s="7">
        <v>1</v>
      </c>
      <c r="AH2054" s="7">
        <v>0</v>
      </c>
      <c r="AI2054" s="7">
        <v>0</v>
      </c>
      <c r="AJ2054" s="7">
        <v>0</v>
      </c>
      <c r="AK2054" s="7">
        <v>0</v>
      </c>
      <c r="AL2054" s="7">
        <v>0</v>
      </c>
      <c r="AM2054" s="7">
        <v>1</v>
      </c>
      <c r="AN2054" s="7" t="s">
        <v>83</v>
      </c>
      <c r="AO2054" s="7">
        <v>7</v>
      </c>
      <c r="AP2054" s="7">
        <v>13380</v>
      </c>
      <c r="AQ2054" s="7">
        <v>6690</v>
      </c>
      <c r="AT2054" s="7" t="s">
        <v>206</v>
      </c>
      <c r="AU2054" s="7">
        <v>2706</v>
      </c>
      <c r="AV2054" s="7">
        <v>0</v>
      </c>
      <c r="AW2054" s="7">
        <v>0</v>
      </c>
      <c r="AX2054" s="7">
        <v>0</v>
      </c>
      <c r="AY2054" s="7">
        <v>0</v>
      </c>
    </row>
    <row r="2055" spans="1:51" ht="13.5" customHeight="1" x14ac:dyDescent="0.25">
      <c r="A2055" s="7" t="s">
        <v>4129</v>
      </c>
      <c r="B2055" s="8"/>
      <c r="C2055" s="8"/>
      <c r="D2055" s="7" t="s">
        <v>91</v>
      </c>
      <c r="E2055" s="7" t="s">
        <v>116</v>
      </c>
      <c r="F2055" s="7" t="s">
        <v>129</v>
      </c>
      <c r="G2055" s="8"/>
      <c r="H2055" s="8"/>
      <c r="I2055" s="8"/>
      <c r="J2055" s="8"/>
      <c r="K2055" s="8"/>
      <c r="L2055" s="8"/>
      <c r="M2055" s="8"/>
      <c r="N2055" s="7">
        <v>8</v>
      </c>
      <c r="O2055" s="7" t="s">
        <v>123</v>
      </c>
      <c r="P2055" s="7">
        <v>25</v>
      </c>
      <c r="Q2055" s="7" t="s">
        <v>4130</v>
      </c>
      <c r="R2055" s="7">
        <v>9405</v>
      </c>
      <c r="S2055" s="7" t="s">
        <v>185</v>
      </c>
      <c r="T2055" s="7" t="s">
        <v>4124</v>
      </c>
      <c r="AE2055" s="7">
        <v>0</v>
      </c>
      <c r="AF2055" s="7">
        <v>0</v>
      </c>
      <c r="AG2055" s="7">
        <v>1</v>
      </c>
      <c r="AH2055" s="7">
        <v>0</v>
      </c>
      <c r="AI2055" s="7">
        <v>0</v>
      </c>
      <c r="AJ2055" s="7">
        <v>1</v>
      </c>
      <c r="AK2055" s="7">
        <v>0</v>
      </c>
      <c r="AL2055" s="7">
        <v>0</v>
      </c>
      <c r="AM2055" s="7">
        <v>0</v>
      </c>
      <c r="AN2055" s="7" t="s">
        <v>91</v>
      </c>
      <c r="AO2055" s="7">
        <v>25</v>
      </c>
      <c r="AP2055" s="7">
        <v>18480</v>
      </c>
      <c r="AQ2055" s="7">
        <v>9405</v>
      </c>
      <c r="AS2055" s="7" t="s">
        <v>4131</v>
      </c>
      <c r="AT2055" s="7" t="s">
        <v>206</v>
      </c>
      <c r="AU2055" s="7">
        <v>2707</v>
      </c>
      <c r="AV2055" s="7">
        <v>0</v>
      </c>
      <c r="AW2055" s="7">
        <v>0</v>
      </c>
      <c r="AX2055" s="7">
        <v>0</v>
      </c>
      <c r="AY2055" s="7">
        <v>0</v>
      </c>
    </row>
    <row r="2056" spans="1:51" ht="13.5" customHeight="1" x14ac:dyDescent="0.25">
      <c r="A2056" s="7" t="s">
        <v>4132</v>
      </c>
      <c r="B2056" s="8"/>
      <c r="C2056" s="8"/>
      <c r="D2056" s="7" t="s">
        <v>91</v>
      </c>
      <c r="E2056" s="7" t="s">
        <v>126</v>
      </c>
      <c r="F2056" s="7" t="s">
        <v>92</v>
      </c>
      <c r="G2056" s="8"/>
      <c r="H2056" s="8"/>
      <c r="I2056" s="8"/>
      <c r="J2056" s="8"/>
      <c r="K2056" s="8"/>
      <c r="L2056" s="8"/>
      <c r="M2056" s="8"/>
      <c r="N2056" s="7">
        <v>11</v>
      </c>
      <c r="O2056" s="7" t="s">
        <v>85</v>
      </c>
      <c r="P2056" s="7">
        <v>1</v>
      </c>
      <c r="Q2056" s="7" t="s">
        <v>4133</v>
      </c>
      <c r="R2056" s="7">
        <v>7500</v>
      </c>
      <c r="S2056" s="7" t="s">
        <v>94</v>
      </c>
      <c r="T2056" s="7" t="s">
        <v>4124</v>
      </c>
      <c r="AE2056" s="7">
        <v>0</v>
      </c>
      <c r="AF2056" s="7">
        <v>0</v>
      </c>
      <c r="AG2056" s="7">
        <v>0</v>
      </c>
      <c r="AH2056" s="7">
        <v>1</v>
      </c>
      <c r="AI2056" s="7">
        <v>0</v>
      </c>
      <c r="AJ2056" s="7">
        <v>0</v>
      </c>
      <c r="AK2056" s="7">
        <v>0</v>
      </c>
      <c r="AL2056" s="7">
        <v>0</v>
      </c>
      <c r="AM2056" s="7">
        <v>1</v>
      </c>
      <c r="AN2056" s="7" t="s">
        <v>91</v>
      </c>
      <c r="AO2056" s="7">
        <v>1</v>
      </c>
      <c r="AP2056" s="7">
        <v>15000</v>
      </c>
      <c r="AQ2056" s="7">
        <v>7500</v>
      </c>
      <c r="AT2056" s="7" t="s">
        <v>206</v>
      </c>
      <c r="AU2056" s="7">
        <v>2708</v>
      </c>
      <c r="AV2056" s="7">
        <v>0</v>
      </c>
      <c r="AW2056" s="7">
        <v>0</v>
      </c>
      <c r="AX2056" s="7">
        <v>0</v>
      </c>
      <c r="AY2056" s="7">
        <v>0</v>
      </c>
    </row>
    <row r="2057" spans="1:51" ht="13.5" customHeight="1" x14ac:dyDescent="0.25">
      <c r="A2057" s="7" t="s">
        <v>4134</v>
      </c>
      <c r="B2057" s="8"/>
      <c r="C2057" s="8"/>
      <c r="D2057" s="7" t="s">
        <v>91</v>
      </c>
      <c r="E2057" s="7" t="s">
        <v>157</v>
      </c>
      <c r="G2057" s="8"/>
      <c r="H2057" s="8"/>
      <c r="I2057" s="8"/>
      <c r="J2057" s="8"/>
      <c r="K2057" s="10" t="s">
        <v>877</v>
      </c>
      <c r="L2057" s="11"/>
      <c r="M2057" s="11"/>
      <c r="N2057" s="7">
        <v>8</v>
      </c>
      <c r="O2057" s="7" t="s">
        <v>85</v>
      </c>
      <c r="P2057" s="7">
        <v>4</v>
      </c>
      <c r="Q2057" s="7" t="s">
        <v>4135</v>
      </c>
      <c r="R2057" s="7">
        <v>8635</v>
      </c>
      <c r="S2057" s="7" t="s">
        <v>87</v>
      </c>
      <c r="T2057" s="7" t="s">
        <v>4124</v>
      </c>
      <c r="AE2057" s="7">
        <v>0</v>
      </c>
      <c r="AF2057" s="7">
        <v>0</v>
      </c>
      <c r="AG2057" s="7">
        <v>0</v>
      </c>
      <c r="AH2057" s="7">
        <v>0</v>
      </c>
      <c r="AI2057" s="7">
        <v>0</v>
      </c>
      <c r="AJ2057" s="7">
        <v>0</v>
      </c>
      <c r="AK2057" s="7">
        <v>1</v>
      </c>
      <c r="AL2057" s="7">
        <v>0</v>
      </c>
      <c r="AM2057" s="7">
        <v>0</v>
      </c>
      <c r="AN2057" s="7" t="s">
        <v>91</v>
      </c>
      <c r="AO2057" s="7">
        <v>4</v>
      </c>
      <c r="AP2057" s="7">
        <v>16955</v>
      </c>
      <c r="AQ2057" s="7">
        <v>8635</v>
      </c>
      <c r="AS2057" s="7" t="s">
        <v>4136</v>
      </c>
      <c r="AT2057" s="7" t="s">
        <v>206</v>
      </c>
      <c r="AU2057" s="7">
        <v>2709</v>
      </c>
      <c r="AV2057" s="7">
        <v>0</v>
      </c>
      <c r="AW2057" s="7">
        <v>0</v>
      </c>
      <c r="AX2057" s="7">
        <v>0</v>
      </c>
      <c r="AY2057" s="7">
        <v>0</v>
      </c>
    </row>
    <row r="2058" spans="1:51" ht="13.5" customHeight="1" x14ac:dyDescent="0.25">
      <c r="A2058" s="7" t="s">
        <v>4137</v>
      </c>
      <c r="B2058" s="8"/>
      <c r="C2058" s="8"/>
      <c r="D2058" s="7" t="s">
        <v>120</v>
      </c>
      <c r="E2058" s="7" t="s">
        <v>92</v>
      </c>
      <c r="F2058" s="8"/>
      <c r="G2058" s="8"/>
      <c r="H2058" s="8"/>
      <c r="I2058" s="8"/>
      <c r="J2058" s="8"/>
      <c r="K2058" s="8"/>
      <c r="L2058" s="8"/>
      <c r="M2058" s="8"/>
      <c r="N2058" s="7">
        <v>17</v>
      </c>
      <c r="O2058" s="7" t="s">
        <v>85</v>
      </c>
      <c r="P2058" s="7" t="s">
        <v>107</v>
      </c>
      <c r="Q2058" s="7" t="s">
        <v>4138</v>
      </c>
      <c r="R2058" s="7">
        <v>750</v>
      </c>
      <c r="S2058" s="7" t="s">
        <v>94</v>
      </c>
      <c r="T2058" s="7" t="s">
        <v>4124</v>
      </c>
      <c r="AE2058" s="7">
        <v>0</v>
      </c>
      <c r="AF2058" s="7">
        <v>0</v>
      </c>
      <c r="AG2058" s="7">
        <v>0</v>
      </c>
      <c r="AH2058" s="7">
        <v>0</v>
      </c>
      <c r="AI2058" s="7">
        <v>0</v>
      </c>
      <c r="AJ2058" s="7">
        <v>0</v>
      </c>
      <c r="AK2058" s="7">
        <v>0</v>
      </c>
      <c r="AL2058" s="7">
        <v>0</v>
      </c>
      <c r="AM2058" s="7">
        <v>1</v>
      </c>
      <c r="AN2058" s="7" t="s">
        <v>120</v>
      </c>
      <c r="AO2058" s="7">
        <v>0</v>
      </c>
      <c r="AP2058" s="7">
        <v>1500</v>
      </c>
      <c r="AQ2058" s="7">
        <v>750</v>
      </c>
      <c r="AT2058" s="7" t="s">
        <v>206</v>
      </c>
      <c r="AU2058" s="7">
        <v>2710</v>
      </c>
      <c r="AV2058" s="7">
        <v>0</v>
      </c>
      <c r="AW2058" s="7">
        <v>0</v>
      </c>
      <c r="AX2058" s="7">
        <v>0</v>
      </c>
      <c r="AY2058" s="7">
        <v>0</v>
      </c>
    </row>
    <row r="2059" spans="1:51" ht="13.5" customHeight="1" x14ac:dyDescent="0.25">
      <c r="A2059" s="7" t="s">
        <v>4139</v>
      </c>
      <c r="B2059" s="8"/>
      <c r="C2059" s="8"/>
      <c r="D2059" s="7" t="s">
        <v>83</v>
      </c>
      <c r="E2059" s="7" t="s">
        <v>126</v>
      </c>
      <c r="F2059" s="7" t="s">
        <v>92</v>
      </c>
      <c r="G2059" s="8"/>
      <c r="H2059" s="8"/>
      <c r="I2059" s="8"/>
      <c r="J2059" s="8"/>
      <c r="K2059" s="8"/>
      <c r="L2059" s="8"/>
      <c r="M2059" s="8"/>
      <c r="N2059" s="7">
        <v>5</v>
      </c>
      <c r="O2059" s="7" t="s">
        <v>85</v>
      </c>
      <c r="P2059" s="7">
        <v>1</v>
      </c>
      <c r="Q2059" s="7" t="s">
        <v>4140</v>
      </c>
      <c r="R2059" s="7">
        <v>11700</v>
      </c>
      <c r="S2059" s="7" t="s">
        <v>94</v>
      </c>
      <c r="T2059" s="7" t="s">
        <v>4141</v>
      </c>
      <c r="AE2059" s="7">
        <v>0</v>
      </c>
      <c r="AF2059" s="7">
        <v>0</v>
      </c>
      <c r="AG2059" s="7">
        <v>0</v>
      </c>
      <c r="AH2059" s="7">
        <v>1</v>
      </c>
      <c r="AI2059" s="7">
        <v>0</v>
      </c>
      <c r="AJ2059" s="7">
        <v>0</v>
      </c>
      <c r="AK2059" s="7">
        <v>0</v>
      </c>
      <c r="AL2059" s="7">
        <v>0</v>
      </c>
      <c r="AM2059" s="7">
        <v>1</v>
      </c>
      <c r="AN2059" s="7" t="s">
        <v>83</v>
      </c>
      <c r="AO2059" s="7">
        <v>1</v>
      </c>
      <c r="AP2059" s="7">
        <v>23400</v>
      </c>
      <c r="AQ2059" s="7">
        <v>11700</v>
      </c>
      <c r="AT2059" s="7" t="s">
        <v>206</v>
      </c>
      <c r="AU2059" s="7">
        <v>2711</v>
      </c>
      <c r="AV2059" s="7">
        <v>0</v>
      </c>
      <c r="AW2059" s="7">
        <v>0</v>
      </c>
      <c r="AX2059" s="7">
        <v>0</v>
      </c>
      <c r="AY2059" s="7">
        <v>0</v>
      </c>
    </row>
    <row r="2060" spans="1:51" ht="13.5" customHeight="1" x14ac:dyDescent="0.25">
      <c r="A2060" s="7" t="s">
        <v>4141</v>
      </c>
      <c r="C2060" s="7" t="s">
        <v>4142</v>
      </c>
      <c r="D2060" s="11" t="s">
        <v>236</v>
      </c>
      <c r="E2060" s="11" t="s">
        <v>486</v>
      </c>
      <c r="F2060" s="13"/>
      <c r="G2060" s="11"/>
      <c r="H2060" s="11"/>
      <c r="I2060" s="11"/>
      <c r="J2060" s="11"/>
      <c r="K2060" s="11"/>
      <c r="L2060" s="11" t="s">
        <v>1027</v>
      </c>
      <c r="M2060" s="8"/>
      <c r="N2060" s="7">
        <v>25</v>
      </c>
      <c r="O2060" s="7" t="s">
        <v>85</v>
      </c>
      <c r="P2060" s="7">
        <v>12</v>
      </c>
      <c r="S2060" s="7" t="s">
        <v>237</v>
      </c>
      <c r="T2060" s="7" t="s">
        <v>4141</v>
      </c>
      <c r="AD2060" s="8" t="s">
        <v>4143</v>
      </c>
      <c r="AE2060" s="7">
        <v>1</v>
      </c>
      <c r="AF2060" s="7">
        <v>0</v>
      </c>
      <c r="AG2060" s="7">
        <v>0</v>
      </c>
      <c r="AH2060" s="7">
        <v>0</v>
      </c>
      <c r="AI2060" s="7">
        <v>0</v>
      </c>
      <c r="AJ2060" s="7">
        <v>0</v>
      </c>
      <c r="AK2060" s="7">
        <v>0</v>
      </c>
      <c r="AL2060" s="7">
        <v>0</v>
      </c>
      <c r="AM2060" s="7">
        <v>0</v>
      </c>
      <c r="AN2060" s="7" t="s">
        <v>85</v>
      </c>
      <c r="AO2060" s="7">
        <v>12</v>
      </c>
      <c r="AP2060" s="7">
        <v>0</v>
      </c>
      <c r="AQ2060" s="7">
        <v>0</v>
      </c>
      <c r="AT2060" s="7" t="s">
        <v>206</v>
      </c>
      <c r="AU2060" s="7">
        <v>2712</v>
      </c>
      <c r="AV2060" s="7">
        <v>0</v>
      </c>
      <c r="AW2060" s="7">
        <v>0</v>
      </c>
      <c r="AX2060" s="7">
        <v>0</v>
      </c>
      <c r="AY2060" s="7">
        <v>0</v>
      </c>
    </row>
    <row r="2061" spans="1:51" ht="13.5" customHeight="1" x14ac:dyDescent="0.25">
      <c r="A2061" s="7" t="s">
        <v>4144</v>
      </c>
      <c r="B2061" s="8"/>
      <c r="C2061" s="8"/>
      <c r="D2061" s="7" t="s">
        <v>120</v>
      </c>
      <c r="E2061" s="7" t="s">
        <v>157</v>
      </c>
      <c r="G2061" s="8"/>
      <c r="H2061" s="8"/>
      <c r="I2061" s="8"/>
      <c r="J2061" s="8"/>
      <c r="K2061" s="7" t="s">
        <v>952</v>
      </c>
      <c r="L2061" s="8"/>
      <c r="M2061" s="8"/>
      <c r="N2061" s="7">
        <v>13</v>
      </c>
      <c r="O2061" s="7" t="s">
        <v>123</v>
      </c>
      <c r="P2061" s="7">
        <v>50</v>
      </c>
      <c r="Q2061" s="7" t="s">
        <v>4145</v>
      </c>
      <c r="R2061" s="7">
        <v>50850</v>
      </c>
      <c r="S2061" s="7" t="s">
        <v>185</v>
      </c>
      <c r="T2061" s="7" t="s">
        <v>4141</v>
      </c>
      <c r="AE2061" s="7">
        <v>0</v>
      </c>
      <c r="AF2061" s="7">
        <v>0</v>
      </c>
      <c r="AG2061" s="7">
        <v>0</v>
      </c>
      <c r="AH2061" s="7">
        <v>0</v>
      </c>
      <c r="AI2061" s="7">
        <v>0</v>
      </c>
      <c r="AJ2061" s="7">
        <v>0</v>
      </c>
      <c r="AK2061" s="7">
        <v>1</v>
      </c>
      <c r="AL2061" s="7">
        <v>0</v>
      </c>
      <c r="AM2061" s="7">
        <v>0</v>
      </c>
      <c r="AN2061" s="7" t="s">
        <v>120</v>
      </c>
      <c r="AO2061" s="7">
        <v>50</v>
      </c>
      <c r="AP2061" s="7">
        <v>100050</v>
      </c>
      <c r="AQ2061" s="7">
        <v>50850</v>
      </c>
      <c r="AS2061" s="8" t="s">
        <v>4146</v>
      </c>
      <c r="AT2061" s="7" t="s">
        <v>206</v>
      </c>
      <c r="AU2061" s="7">
        <v>2713</v>
      </c>
      <c r="AV2061" s="7">
        <v>0</v>
      </c>
      <c r="AW2061" s="7">
        <v>0</v>
      </c>
      <c r="AX2061" s="7">
        <v>0</v>
      </c>
      <c r="AY2061" s="7">
        <v>0</v>
      </c>
    </row>
    <row r="2062" spans="1:51" ht="13.5" customHeight="1" x14ac:dyDescent="0.25">
      <c r="A2062" s="7" t="s">
        <v>4147</v>
      </c>
      <c r="B2062" s="8"/>
      <c r="C2062" s="8"/>
      <c r="D2062" s="7" t="s">
        <v>83</v>
      </c>
      <c r="E2062" s="7" t="s">
        <v>214</v>
      </c>
      <c r="F2062" s="8"/>
      <c r="G2062" s="8"/>
      <c r="H2062" s="8"/>
      <c r="I2062" s="8"/>
      <c r="J2062" s="8"/>
      <c r="K2062" s="8"/>
      <c r="L2062" s="8"/>
      <c r="M2062" s="8"/>
      <c r="N2062" s="7">
        <v>3</v>
      </c>
      <c r="O2062" s="7" t="s">
        <v>170</v>
      </c>
      <c r="P2062" s="7" t="s">
        <v>107</v>
      </c>
      <c r="Q2062" s="7" t="s">
        <v>4148</v>
      </c>
      <c r="R2062" s="7">
        <v>4950</v>
      </c>
      <c r="S2062" s="7" t="s">
        <v>94</v>
      </c>
      <c r="T2062" s="7" t="s">
        <v>4141</v>
      </c>
      <c r="AE2062" s="7">
        <v>0</v>
      </c>
      <c r="AF2062" s="7">
        <v>0</v>
      </c>
      <c r="AG2062" s="7">
        <v>0</v>
      </c>
      <c r="AH2062" s="7">
        <v>0</v>
      </c>
      <c r="AI2062" s="7">
        <v>0</v>
      </c>
      <c r="AJ2062" s="7">
        <v>0</v>
      </c>
      <c r="AK2062" s="7">
        <v>0</v>
      </c>
      <c r="AL2062" s="7">
        <v>0</v>
      </c>
      <c r="AM2062" s="7">
        <v>0</v>
      </c>
      <c r="AN2062" s="7" t="s">
        <v>83</v>
      </c>
      <c r="AO2062" s="7">
        <v>0</v>
      </c>
      <c r="AP2062" s="7">
        <v>9900</v>
      </c>
      <c r="AQ2062" s="7">
        <v>4950</v>
      </c>
      <c r="AT2062" s="7" t="s">
        <v>206</v>
      </c>
      <c r="AU2062" s="7">
        <v>2714</v>
      </c>
      <c r="AV2062" s="7">
        <v>0</v>
      </c>
      <c r="AW2062" s="7">
        <v>0</v>
      </c>
      <c r="AX2062" s="7">
        <v>1</v>
      </c>
      <c r="AY2062" s="7">
        <v>0</v>
      </c>
    </row>
    <row r="2063" spans="1:51" ht="13.5" customHeight="1" x14ac:dyDescent="0.25">
      <c r="A2063" s="7" t="s">
        <v>4149</v>
      </c>
      <c r="B2063" s="8"/>
      <c r="C2063" s="8"/>
      <c r="D2063" s="7" t="s">
        <v>120</v>
      </c>
      <c r="E2063" s="7" t="s">
        <v>214</v>
      </c>
      <c r="F2063" s="7" t="s">
        <v>92</v>
      </c>
      <c r="G2063" s="8"/>
      <c r="H2063" s="8"/>
      <c r="I2063" s="8"/>
      <c r="J2063" s="8"/>
      <c r="K2063" s="8"/>
      <c r="L2063" s="8"/>
      <c r="M2063" s="8"/>
      <c r="N2063" s="7">
        <v>13</v>
      </c>
      <c r="O2063" s="7" t="s">
        <v>85</v>
      </c>
      <c r="P2063" s="7">
        <v>5</v>
      </c>
      <c r="Q2063" s="7" t="s">
        <v>4150</v>
      </c>
      <c r="R2063" s="7">
        <v>29700</v>
      </c>
      <c r="S2063" s="7" t="s">
        <v>444</v>
      </c>
      <c r="T2063" s="7" t="s">
        <v>4141</v>
      </c>
      <c r="AE2063" s="7">
        <v>0</v>
      </c>
      <c r="AF2063" s="7">
        <v>0</v>
      </c>
      <c r="AG2063" s="7">
        <v>0</v>
      </c>
      <c r="AH2063" s="7">
        <v>0</v>
      </c>
      <c r="AI2063" s="7">
        <v>0</v>
      </c>
      <c r="AJ2063" s="7">
        <v>0</v>
      </c>
      <c r="AK2063" s="7">
        <v>0</v>
      </c>
      <c r="AL2063" s="7">
        <v>0</v>
      </c>
      <c r="AM2063" s="7">
        <v>1</v>
      </c>
      <c r="AN2063" s="7" t="s">
        <v>120</v>
      </c>
      <c r="AO2063" s="7">
        <v>5</v>
      </c>
      <c r="AP2063" s="7">
        <v>59400</v>
      </c>
      <c r="AQ2063" s="7">
        <v>29700</v>
      </c>
      <c r="AT2063" s="7" t="s">
        <v>206</v>
      </c>
      <c r="AU2063" s="7">
        <v>2715</v>
      </c>
      <c r="AV2063" s="7">
        <v>0</v>
      </c>
      <c r="AW2063" s="7">
        <v>0</v>
      </c>
      <c r="AX2063" s="7">
        <v>1</v>
      </c>
      <c r="AY2063" s="7">
        <v>0</v>
      </c>
    </row>
    <row r="2064" spans="1:51" ht="13.5" customHeight="1" x14ac:dyDescent="0.25">
      <c r="A2064" s="7" t="s">
        <v>4151</v>
      </c>
      <c r="B2064" s="8"/>
      <c r="C2064" s="8"/>
      <c r="D2064" s="8" t="s">
        <v>120</v>
      </c>
      <c r="E2064" s="8" t="s">
        <v>214</v>
      </c>
      <c r="F2064" s="8" t="s">
        <v>92</v>
      </c>
      <c r="G2064" s="8"/>
      <c r="H2064" s="8"/>
      <c r="I2064" s="8"/>
      <c r="J2064" s="8"/>
      <c r="K2064" s="8"/>
      <c r="L2064" s="8"/>
      <c r="M2064" s="8"/>
      <c r="N2064" s="7">
        <v>5</v>
      </c>
      <c r="O2064" s="7" t="s">
        <v>85</v>
      </c>
      <c r="P2064" s="7">
        <v>3</v>
      </c>
      <c r="Q2064" s="7" t="s">
        <v>4152</v>
      </c>
      <c r="R2064" s="7">
        <v>10824</v>
      </c>
      <c r="S2064" s="7" t="s">
        <v>87</v>
      </c>
      <c r="T2064" s="7" t="s">
        <v>4141</v>
      </c>
      <c r="AE2064" s="7">
        <v>0</v>
      </c>
      <c r="AF2064" s="7">
        <v>0</v>
      </c>
      <c r="AG2064" s="7">
        <v>0</v>
      </c>
      <c r="AH2064" s="7">
        <v>0</v>
      </c>
      <c r="AI2064" s="7">
        <v>0</v>
      </c>
      <c r="AJ2064" s="7">
        <v>0</v>
      </c>
      <c r="AK2064" s="7">
        <v>0</v>
      </c>
      <c r="AL2064" s="7">
        <v>0</v>
      </c>
      <c r="AM2064" s="7">
        <v>1</v>
      </c>
      <c r="AN2064" s="7" t="s">
        <v>120</v>
      </c>
      <c r="AO2064" s="7">
        <v>3</v>
      </c>
      <c r="AP2064" s="7">
        <v>21324</v>
      </c>
      <c r="AQ2064" s="7">
        <v>10824</v>
      </c>
      <c r="AS2064" s="8" t="s">
        <v>4153</v>
      </c>
      <c r="AT2064" s="7" t="s">
        <v>206</v>
      </c>
      <c r="AU2064" s="7">
        <v>2716</v>
      </c>
      <c r="AV2064" s="7">
        <v>0</v>
      </c>
      <c r="AW2064" s="7">
        <v>0</v>
      </c>
      <c r="AX2064" s="7">
        <v>1</v>
      </c>
      <c r="AY2064" s="7">
        <v>0</v>
      </c>
    </row>
    <row r="2065" spans="1:51" ht="13.5" customHeight="1" x14ac:dyDescent="0.25">
      <c r="A2065" s="7" t="s">
        <v>4154</v>
      </c>
      <c r="B2065" s="8"/>
      <c r="C2065" s="8"/>
      <c r="D2065" s="8" t="s">
        <v>91</v>
      </c>
      <c r="E2065" s="8" t="s">
        <v>157</v>
      </c>
      <c r="G2065" s="8"/>
      <c r="H2065" s="8"/>
      <c r="I2065" s="8"/>
      <c r="J2065" s="8"/>
      <c r="K2065" s="8"/>
      <c r="L2065" s="8" t="s">
        <v>1027</v>
      </c>
      <c r="M2065" s="8"/>
      <c r="N2065" s="7">
        <v>9</v>
      </c>
      <c r="O2065" s="7" t="s">
        <v>85</v>
      </c>
      <c r="P2065" s="7">
        <v>8</v>
      </c>
      <c r="Q2065" s="7" t="s">
        <v>4155</v>
      </c>
      <c r="R2065" s="7">
        <v>16350</v>
      </c>
      <c r="S2065" s="7" t="s">
        <v>87</v>
      </c>
      <c r="T2065" s="7" t="s">
        <v>4141</v>
      </c>
      <c r="AE2065" s="7">
        <v>0</v>
      </c>
      <c r="AF2065" s="7">
        <v>0</v>
      </c>
      <c r="AG2065" s="7">
        <v>0</v>
      </c>
      <c r="AH2065" s="7">
        <v>0</v>
      </c>
      <c r="AI2065" s="7">
        <v>0</v>
      </c>
      <c r="AJ2065" s="7">
        <v>0</v>
      </c>
      <c r="AK2065" s="7">
        <v>1</v>
      </c>
      <c r="AL2065" s="7">
        <v>0</v>
      </c>
      <c r="AM2065" s="7">
        <v>0</v>
      </c>
      <c r="AN2065" s="7" t="s">
        <v>91</v>
      </c>
      <c r="AO2065" s="7">
        <v>8</v>
      </c>
      <c r="AP2065" s="7">
        <v>32350</v>
      </c>
      <c r="AQ2065" s="7">
        <v>16350</v>
      </c>
      <c r="AS2065" s="8" t="s">
        <v>4156</v>
      </c>
      <c r="AT2065" s="7" t="s">
        <v>206</v>
      </c>
      <c r="AU2065" s="7">
        <v>2717</v>
      </c>
      <c r="AV2065" s="7">
        <v>0</v>
      </c>
      <c r="AW2065" s="7">
        <v>0</v>
      </c>
      <c r="AX2065" s="7">
        <v>0</v>
      </c>
      <c r="AY2065" s="7">
        <v>0</v>
      </c>
    </row>
    <row r="2066" spans="1:51" ht="13.5" customHeight="1" x14ac:dyDescent="0.25">
      <c r="A2066" s="7" t="s">
        <v>4157</v>
      </c>
      <c r="C2066" s="7" t="s">
        <v>4158</v>
      </c>
      <c r="D2066" s="10" t="s">
        <v>120</v>
      </c>
      <c r="E2066" s="10" t="s">
        <v>486</v>
      </c>
      <c r="F2066" s="11"/>
      <c r="G2066" s="11"/>
      <c r="H2066" s="11"/>
      <c r="I2066" s="11"/>
      <c r="J2066" s="11"/>
      <c r="K2066" s="11"/>
      <c r="L2066" s="11"/>
      <c r="M2066" s="8"/>
      <c r="N2066" s="7">
        <v>11</v>
      </c>
      <c r="O2066" s="7" t="s">
        <v>85</v>
      </c>
      <c r="P2066" s="7">
        <v>8</v>
      </c>
      <c r="S2066" s="7" t="s">
        <v>237</v>
      </c>
      <c r="T2066" s="7" t="s">
        <v>4159</v>
      </c>
      <c r="AD2066" s="8" t="s">
        <v>4160</v>
      </c>
      <c r="AE2066" s="7">
        <v>1</v>
      </c>
      <c r="AF2066" s="7">
        <v>0</v>
      </c>
      <c r="AG2066" s="7">
        <v>0</v>
      </c>
      <c r="AH2066" s="7">
        <v>0</v>
      </c>
      <c r="AI2066" s="7">
        <v>0</v>
      </c>
      <c r="AJ2066" s="7">
        <v>0</v>
      </c>
      <c r="AK2066" s="7">
        <v>0</v>
      </c>
      <c r="AL2066" s="7">
        <v>0</v>
      </c>
      <c r="AM2066" s="7">
        <v>0</v>
      </c>
      <c r="AN2066" s="7" t="s">
        <v>120</v>
      </c>
      <c r="AO2066" s="7">
        <v>8</v>
      </c>
      <c r="AP2066" s="7">
        <v>0</v>
      </c>
      <c r="AQ2066" s="7">
        <v>0</v>
      </c>
      <c r="AT2066" s="7" t="s">
        <v>206</v>
      </c>
      <c r="AU2066" s="7">
        <v>2718</v>
      </c>
      <c r="AV2066" s="7">
        <v>0</v>
      </c>
      <c r="AW2066" s="7">
        <v>0</v>
      </c>
      <c r="AX2066" s="7">
        <v>0</v>
      </c>
      <c r="AY2066" s="7">
        <v>0</v>
      </c>
    </row>
    <row r="2067" spans="1:51" ht="13.5" customHeight="1" x14ac:dyDescent="0.25">
      <c r="A2067" s="7" t="s">
        <v>4161</v>
      </c>
      <c r="B2067" s="8"/>
      <c r="C2067" s="8"/>
      <c r="D2067" s="7" t="s">
        <v>83</v>
      </c>
      <c r="E2067" s="7" t="s">
        <v>157</v>
      </c>
      <c r="F2067" s="8"/>
      <c r="G2067" s="8"/>
      <c r="H2067" s="8"/>
      <c r="I2067" s="8"/>
      <c r="J2067" s="8"/>
      <c r="K2067" s="8"/>
      <c r="L2067" s="8"/>
      <c r="M2067" s="8"/>
      <c r="N2067" s="7">
        <v>5</v>
      </c>
      <c r="O2067" s="7" t="s">
        <v>106</v>
      </c>
      <c r="P2067" s="7" t="s">
        <v>107</v>
      </c>
      <c r="Q2067" s="7" t="s">
        <v>4162</v>
      </c>
      <c r="R2067" s="7">
        <v>2000</v>
      </c>
      <c r="S2067" s="7" t="s">
        <v>94</v>
      </c>
      <c r="T2067" s="7" t="s">
        <v>88</v>
      </c>
      <c r="AE2067" s="7">
        <v>0</v>
      </c>
      <c r="AF2067" s="7">
        <v>0</v>
      </c>
      <c r="AG2067" s="7">
        <v>0</v>
      </c>
      <c r="AH2067" s="7">
        <v>0</v>
      </c>
      <c r="AI2067" s="7">
        <v>0</v>
      </c>
      <c r="AJ2067" s="7">
        <v>0</v>
      </c>
      <c r="AK2067" s="7">
        <v>1</v>
      </c>
      <c r="AL2067" s="7">
        <v>0</v>
      </c>
      <c r="AM2067" s="7">
        <v>0</v>
      </c>
      <c r="AN2067" s="7" t="s">
        <v>83</v>
      </c>
      <c r="AO2067" s="7">
        <v>0</v>
      </c>
      <c r="AP2067" s="7">
        <v>4000</v>
      </c>
      <c r="AQ2067" s="7">
        <v>2000</v>
      </c>
      <c r="AT2067" s="7" t="s">
        <v>206</v>
      </c>
      <c r="AU2067" s="7">
        <v>2719</v>
      </c>
      <c r="AV2067" s="7">
        <v>0</v>
      </c>
      <c r="AW2067" s="7">
        <v>0</v>
      </c>
      <c r="AX2067" s="7">
        <v>0</v>
      </c>
      <c r="AY2067" s="7">
        <v>0</v>
      </c>
    </row>
    <row r="2068" spans="1:51" ht="13.5" customHeight="1" x14ac:dyDescent="0.25">
      <c r="A2068" s="7" t="s">
        <v>4163</v>
      </c>
      <c r="B2068" s="8"/>
      <c r="C2068" s="8"/>
      <c r="D2068" s="7" t="s">
        <v>83</v>
      </c>
      <c r="E2068" s="7" t="s">
        <v>157</v>
      </c>
      <c r="F2068" s="8"/>
      <c r="G2068" s="8"/>
      <c r="H2068" s="8"/>
      <c r="I2068" s="8"/>
      <c r="J2068" s="8"/>
      <c r="K2068" s="8"/>
      <c r="L2068" s="8"/>
      <c r="M2068" s="8"/>
      <c r="N2068" s="7">
        <v>5</v>
      </c>
      <c r="O2068" s="7" t="s">
        <v>106</v>
      </c>
      <c r="P2068" s="7" t="s">
        <v>107</v>
      </c>
      <c r="Q2068" s="7" t="s">
        <v>4162</v>
      </c>
      <c r="R2068" s="7">
        <v>8000</v>
      </c>
      <c r="S2068" s="7" t="s">
        <v>94</v>
      </c>
      <c r="T2068" s="7" t="s">
        <v>88</v>
      </c>
      <c r="AE2068" s="7">
        <v>0</v>
      </c>
      <c r="AF2068" s="7">
        <v>0</v>
      </c>
      <c r="AG2068" s="7">
        <v>0</v>
      </c>
      <c r="AH2068" s="7">
        <v>0</v>
      </c>
      <c r="AI2068" s="7">
        <v>0</v>
      </c>
      <c r="AJ2068" s="7">
        <v>0</v>
      </c>
      <c r="AK2068" s="7">
        <v>1</v>
      </c>
      <c r="AL2068" s="7">
        <v>0</v>
      </c>
      <c r="AM2068" s="7">
        <v>0</v>
      </c>
      <c r="AN2068" s="7" t="s">
        <v>83</v>
      </c>
      <c r="AO2068" s="7">
        <v>0</v>
      </c>
      <c r="AP2068" s="7">
        <v>16000</v>
      </c>
      <c r="AQ2068" s="7">
        <v>8000</v>
      </c>
      <c r="AT2068" s="7" t="s">
        <v>206</v>
      </c>
      <c r="AU2068" s="7">
        <v>2720</v>
      </c>
      <c r="AV2068" s="7">
        <v>0</v>
      </c>
      <c r="AW2068" s="7">
        <v>0</v>
      </c>
      <c r="AX2068" s="7">
        <v>0</v>
      </c>
      <c r="AY2068" s="7">
        <v>0</v>
      </c>
    </row>
    <row r="2069" spans="1:51" ht="13.5" customHeight="1" x14ac:dyDescent="0.25">
      <c r="A2069" s="7" t="s">
        <v>4164</v>
      </c>
      <c r="B2069" s="8"/>
      <c r="C2069" s="8"/>
      <c r="D2069" s="7" t="s">
        <v>83</v>
      </c>
      <c r="E2069" s="7" t="s">
        <v>157</v>
      </c>
      <c r="F2069" s="8"/>
      <c r="G2069" s="8"/>
      <c r="H2069" s="8"/>
      <c r="I2069" s="8"/>
      <c r="J2069" s="8"/>
      <c r="K2069" s="8"/>
      <c r="L2069" s="8"/>
      <c r="M2069" s="8"/>
      <c r="N2069" s="7">
        <v>5</v>
      </c>
      <c r="O2069" s="7" t="s">
        <v>106</v>
      </c>
      <c r="P2069" s="7" t="s">
        <v>107</v>
      </c>
      <c r="Q2069" s="7" t="s">
        <v>4162</v>
      </c>
      <c r="R2069" s="7">
        <v>18000</v>
      </c>
      <c r="S2069" s="7" t="s">
        <v>94</v>
      </c>
      <c r="T2069" s="7" t="s">
        <v>88</v>
      </c>
      <c r="AE2069" s="7">
        <v>0</v>
      </c>
      <c r="AF2069" s="7">
        <v>0</v>
      </c>
      <c r="AG2069" s="7">
        <v>0</v>
      </c>
      <c r="AH2069" s="7">
        <v>0</v>
      </c>
      <c r="AI2069" s="7">
        <v>0</v>
      </c>
      <c r="AJ2069" s="7">
        <v>0</v>
      </c>
      <c r="AK2069" s="7">
        <v>1</v>
      </c>
      <c r="AL2069" s="7">
        <v>0</v>
      </c>
      <c r="AM2069" s="7">
        <v>0</v>
      </c>
      <c r="AN2069" s="7" t="s">
        <v>83</v>
      </c>
      <c r="AO2069" s="7">
        <v>0</v>
      </c>
      <c r="AP2069" s="7">
        <v>36000</v>
      </c>
      <c r="AQ2069" s="7">
        <v>18000</v>
      </c>
      <c r="AT2069" s="7" t="s">
        <v>206</v>
      </c>
      <c r="AU2069" s="7">
        <v>2721</v>
      </c>
      <c r="AV2069" s="7">
        <v>0</v>
      </c>
      <c r="AW2069" s="7">
        <v>0</v>
      </c>
      <c r="AX2069" s="7">
        <v>0</v>
      </c>
      <c r="AY2069" s="7">
        <v>0</v>
      </c>
    </row>
    <row r="2070" spans="1:51" ht="13.5" customHeight="1" x14ac:dyDescent="0.25">
      <c r="A2070" s="7" t="s">
        <v>4165</v>
      </c>
      <c r="B2070" s="8"/>
      <c r="C2070" s="8"/>
      <c r="D2070" s="7" t="s">
        <v>83</v>
      </c>
      <c r="E2070" s="7" t="s">
        <v>157</v>
      </c>
      <c r="F2070" s="8"/>
      <c r="G2070" s="8"/>
      <c r="H2070" s="8"/>
      <c r="I2070" s="8"/>
      <c r="J2070" s="8"/>
      <c r="K2070" s="8"/>
      <c r="L2070" s="8"/>
      <c r="M2070" s="8"/>
      <c r="N2070" s="7">
        <v>5</v>
      </c>
      <c r="O2070" s="7" t="s">
        <v>106</v>
      </c>
      <c r="P2070" s="7" t="s">
        <v>107</v>
      </c>
      <c r="Q2070" s="7" t="s">
        <v>4162</v>
      </c>
      <c r="R2070" s="7">
        <v>32000</v>
      </c>
      <c r="S2070" s="7" t="s">
        <v>94</v>
      </c>
      <c r="T2070" s="7" t="s">
        <v>88</v>
      </c>
      <c r="AE2070" s="7">
        <v>0</v>
      </c>
      <c r="AF2070" s="7">
        <v>0</v>
      </c>
      <c r="AG2070" s="7">
        <v>0</v>
      </c>
      <c r="AH2070" s="7">
        <v>0</v>
      </c>
      <c r="AI2070" s="7">
        <v>0</v>
      </c>
      <c r="AJ2070" s="7">
        <v>0</v>
      </c>
      <c r="AK2070" s="7">
        <v>1</v>
      </c>
      <c r="AL2070" s="7">
        <v>0</v>
      </c>
      <c r="AM2070" s="7">
        <v>0</v>
      </c>
      <c r="AN2070" s="7" t="s">
        <v>83</v>
      </c>
      <c r="AO2070" s="7">
        <v>0</v>
      </c>
      <c r="AP2070" s="7">
        <v>64000</v>
      </c>
      <c r="AQ2070" s="7">
        <v>32000</v>
      </c>
      <c r="AT2070" s="7" t="s">
        <v>206</v>
      </c>
      <c r="AU2070" s="7">
        <v>2722</v>
      </c>
      <c r="AV2070" s="7">
        <v>0</v>
      </c>
      <c r="AW2070" s="7">
        <v>0</v>
      </c>
      <c r="AX2070" s="7">
        <v>0</v>
      </c>
      <c r="AY2070" s="7">
        <v>0</v>
      </c>
    </row>
    <row r="2071" spans="1:51" ht="13.5" customHeight="1" x14ac:dyDescent="0.25">
      <c r="A2071" s="7" t="s">
        <v>4166</v>
      </c>
      <c r="B2071" s="8"/>
      <c r="C2071" s="8"/>
      <c r="D2071" s="7" t="s">
        <v>83</v>
      </c>
      <c r="E2071" s="7" t="s">
        <v>157</v>
      </c>
      <c r="F2071" s="8"/>
      <c r="G2071" s="8"/>
      <c r="H2071" s="8"/>
      <c r="I2071" s="8"/>
      <c r="J2071" s="8"/>
      <c r="K2071" s="8"/>
      <c r="L2071" s="8"/>
      <c r="M2071" s="8"/>
      <c r="N2071" s="7">
        <v>5</v>
      </c>
      <c r="O2071" s="7" t="s">
        <v>106</v>
      </c>
      <c r="P2071" s="7" t="s">
        <v>107</v>
      </c>
      <c r="Q2071" s="7" t="s">
        <v>4162</v>
      </c>
      <c r="R2071" s="7">
        <v>50000</v>
      </c>
      <c r="S2071" s="7" t="s">
        <v>94</v>
      </c>
      <c r="T2071" s="7" t="s">
        <v>88</v>
      </c>
      <c r="AE2071" s="7">
        <v>0</v>
      </c>
      <c r="AF2071" s="7">
        <v>0</v>
      </c>
      <c r="AG2071" s="7">
        <v>0</v>
      </c>
      <c r="AH2071" s="7">
        <v>0</v>
      </c>
      <c r="AI2071" s="7">
        <v>0</v>
      </c>
      <c r="AJ2071" s="7">
        <v>0</v>
      </c>
      <c r="AK2071" s="7">
        <v>1</v>
      </c>
      <c r="AL2071" s="7">
        <v>0</v>
      </c>
      <c r="AM2071" s="7">
        <v>0</v>
      </c>
      <c r="AN2071" s="7" t="s">
        <v>83</v>
      </c>
      <c r="AO2071" s="7">
        <v>0</v>
      </c>
      <c r="AP2071" s="7">
        <v>100000</v>
      </c>
      <c r="AQ2071" s="7">
        <v>50000</v>
      </c>
      <c r="AT2071" s="7" t="s">
        <v>206</v>
      </c>
      <c r="AU2071" s="7">
        <v>2723</v>
      </c>
      <c r="AV2071" s="7">
        <v>0</v>
      </c>
      <c r="AW2071" s="7">
        <v>0</v>
      </c>
      <c r="AX2071" s="7">
        <v>0</v>
      </c>
      <c r="AY2071" s="7">
        <v>0</v>
      </c>
    </row>
    <row r="2072" spans="1:51" ht="13.5" customHeight="1" x14ac:dyDescent="0.25">
      <c r="A2072" s="7" t="s">
        <v>4167</v>
      </c>
      <c r="B2072" s="8"/>
      <c r="C2072" s="8"/>
      <c r="D2072" s="7" t="s">
        <v>91</v>
      </c>
      <c r="E2072" s="7" t="s">
        <v>126</v>
      </c>
      <c r="F2072" s="8"/>
      <c r="G2072" s="8"/>
      <c r="H2072" s="8"/>
      <c r="I2072" s="8"/>
      <c r="J2072" s="8"/>
      <c r="K2072" s="8"/>
      <c r="L2072" s="8"/>
      <c r="M2072" s="8"/>
      <c r="N2072" s="7">
        <v>9</v>
      </c>
      <c r="O2072" s="7" t="s">
        <v>162</v>
      </c>
      <c r="P2072" s="7">
        <v>1</v>
      </c>
      <c r="Q2072" s="7" t="s">
        <v>4077</v>
      </c>
      <c r="R2072" s="7">
        <v>5400</v>
      </c>
      <c r="S2072" s="7" t="s">
        <v>94</v>
      </c>
      <c r="T2072" s="7" t="s">
        <v>88</v>
      </c>
      <c r="AE2072" s="7">
        <v>0</v>
      </c>
      <c r="AF2072" s="7">
        <v>0</v>
      </c>
      <c r="AG2072" s="7">
        <v>0</v>
      </c>
      <c r="AH2072" s="7">
        <v>1</v>
      </c>
      <c r="AI2072" s="7">
        <v>0</v>
      </c>
      <c r="AJ2072" s="7">
        <v>0</v>
      </c>
      <c r="AK2072" s="7">
        <v>0</v>
      </c>
      <c r="AL2072" s="7">
        <v>0</v>
      </c>
      <c r="AM2072" s="7">
        <v>0</v>
      </c>
      <c r="AN2072" s="7" t="s">
        <v>91</v>
      </c>
      <c r="AO2072" s="7">
        <v>1</v>
      </c>
      <c r="AP2072" s="7">
        <v>10800</v>
      </c>
      <c r="AQ2072" s="7">
        <v>5400</v>
      </c>
      <c r="AT2072" s="7" t="s">
        <v>206</v>
      </c>
      <c r="AU2072" s="7">
        <v>2724</v>
      </c>
      <c r="AV2072" s="7">
        <v>0</v>
      </c>
      <c r="AW2072" s="7">
        <v>0</v>
      </c>
      <c r="AX2072" s="7">
        <v>0</v>
      </c>
      <c r="AY2072" s="7">
        <v>0</v>
      </c>
    </row>
    <row r="2073" spans="1:51" ht="13.5" customHeight="1" x14ac:dyDescent="0.25">
      <c r="A2073" s="7" t="s">
        <v>4168</v>
      </c>
      <c r="B2073" s="8"/>
      <c r="C2073" s="8"/>
      <c r="D2073" s="7" t="s">
        <v>120</v>
      </c>
      <c r="E2073" s="7" t="s">
        <v>157</v>
      </c>
      <c r="F2073" s="8"/>
      <c r="G2073" s="8"/>
      <c r="H2073" s="8"/>
      <c r="I2073" s="8"/>
      <c r="J2073" s="8"/>
      <c r="K2073" s="8"/>
      <c r="L2073" s="8"/>
      <c r="M2073" s="8"/>
      <c r="N2073" s="7">
        <v>15</v>
      </c>
      <c r="O2073" s="7" t="s">
        <v>85</v>
      </c>
      <c r="P2073" s="7">
        <v>160</v>
      </c>
      <c r="Q2073" s="7" t="s">
        <v>4169</v>
      </c>
      <c r="R2073" s="7">
        <v>12805</v>
      </c>
      <c r="S2073" s="7" t="s">
        <v>94</v>
      </c>
      <c r="T2073" s="7" t="s">
        <v>88</v>
      </c>
      <c r="AE2073" s="7">
        <v>0</v>
      </c>
      <c r="AF2073" s="7">
        <v>0</v>
      </c>
      <c r="AG2073" s="7">
        <v>0</v>
      </c>
      <c r="AH2073" s="7">
        <v>0</v>
      </c>
      <c r="AI2073" s="7">
        <v>0</v>
      </c>
      <c r="AJ2073" s="7">
        <v>0</v>
      </c>
      <c r="AK2073" s="7">
        <v>1</v>
      </c>
      <c r="AL2073" s="7">
        <v>0</v>
      </c>
      <c r="AM2073" s="7">
        <v>0</v>
      </c>
      <c r="AN2073" s="7" t="s">
        <v>120</v>
      </c>
      <c r="AO2073" s="7">
        <v>160</v>
      </c>
      <c r="AP2073" s="7">
        <v>25305</v>
      </c>
      <c r="AQ2073" s="7">
        <v>12805</v>
      </c>
      <c r="AS2073" s="7" t="s">
        <v>4170</v>
      </c>
      <c r="AT2073" s="7" t="s">
        <v>206</v>
      </c>
      <c r="AU2073" s="7">
        <v>2725</v>
      </c>
      <c r="AV2073" s="7">
        <v>0</v>
      </c>
      <c r="AW2073" s="7">
        <v>0</v>
      </c>
      <c r="AX2073" s="7">
        <v>0</v>
      </c>
      <c r="AY2073" s="7">
        <v>0</v>
      </c>
    </row>
    <row r="2074" spans="1:51" ht="13.5" customHeight="1" x14ac:dyDescent="0.25">
      <c r="A2074" s="7" t="s">
        <v>4171</v>
      </c>
      <c r="B2074" s="8"/>
      <c r="C2074" s="8"/>
      <c r="D2074" s="7" t="s">
        <v>120</v>
      </c>
      <c r="E2074" s="7" t="s">
        <v>92</v>
      </c>
      <c r="F2074" s="8"/>
      <c r="G2074" s="8"/>
      <c r="H2074" s="8"/>
      <c r="I2074" s="8"/>
      <c r="J2074" s="8"/>
      <c r="K2074" s="8"/>
      <c r="L2074" s="8"/>
      <c r="M2074" s="8"/>
      <c r="N2074" s="7">
        <v>12</v>
      </c>
      <c r="O2074" s="7" t="s">
        <v>103</v>
      </c>
      <c r="P2074" s="7">
        <v>1</v>
      </c>
      <c r="Q2074" s="7" t="s">
        <v>4172</v>
      </c>
      <c r="R2074" s="7">
        <v>17000</v>
      </c>
      <c r="S2074" s="7" t="s">
        <v>94</v>
      </c>
      <c r="T2074" s="7" t="s">
        <v>4173</v>
      </c>
      <c r="AE2074" s="7">
        <v>0</v>
      </c>
      <c r="AF2074" s="7">
        <v>0</v>
      </c>
      <c r="AG2074" s="7">
        <v>0</v>
      </c>
      <c r="AH2074" s="7">
        <v>0</v>
      </c>
      <c r="AI2074" s="7">
        <v>0</v>
      </c>
      <c r="AJ2074" s="7">
        <v>0</v>
      </c>
      <c r="AK2074" s="7">
        <v>0</v>
      </c>
      <c r="AL2074" s="7">
        <v>0</v>
      </c>
      <c r="AM2074" s="7">
        <v>1</v>
      </c>
      <c r="AN2074" s="7" t="s">
        <v>120</v>
      </c>
      <c r="AO2074" s="7">
        <v>1</v>
      </c>
      <c r="AP2074" s="7">
        <v>34000</v>
      </c>
      <c r="AQ2074" s="7">
        <v>17000</v>
      </c>
      <c r="AT2074" s="7" t="s">
        <v>206</v>
      </c>
      <c r="AU2074" s="7">
        <v>2726</v>
      </c>
      <c r="AV2074" s="7">
        <v>0</v>
      </c>
      <c r="AW2074" s="7">
        <v>0</v>
      </c>
      <c r="AX2074" s="7">
        <v>0</v>
      </c>
      <c r="AY2074" s="7">
        <v>0</v>
      </c>
    </row>
    <row r="2075" spans="1:51" ht="13.5" customHeight="1" x14ac:dyDescent="0.25">
      <c r="A2075" s="7" t="s">
        <v>4174</v>
      </c>
      <c r="B2075" s="8"/>
      <c r="C2075" s="8"/>
      <c r="D2075" s="7" t="s">
        <v>91</v>
      </c>
      <c r="E2075" s="7" t="s">
        <v>126</v>
      </c>
      <c r="F2075" s="8"/>
      <c r="G2075" s="8"/>
      <c r="H2075" s="8"/>
      <c r="I2075" s="8"/>
      <c r="J2075" s="8"/>
      <c r="K2075" s="8"/>
      <c r="L2075" s="8"/>
      <c r="M2075" s="8"/>
      <c r="N2075" s="7">
        <v>7</v>
      </c>
      <c r="O2075" s="7" t="s">
        <v>85</v>
      </c>
      <c r="P2075" s="7">
        <v>1</v>
      </c>
      <c r="Q2075" s="7" t="s">
        <v>4175</v>
      </c>
      <c r="R2075" s="7">
        <v>750</v>
      </c>
      <c r="S2075" s="7" t="s">
        <v>87</v>
      </c>
      <c r="T2075" s="7" t="s">
        <v>4173</v>
      </c>
      <c r="AE2075" s="7">
        <v>0</v>
      </c>
      <c r="AF2075" s="7">
        <v>0</v>
      </c>
      <c r="AG2075" s="7">
        <v>0</v>
      </c>
      <c r="AH2075" s="7">
        <v>1</v>
      </c>
      <c r="AI2075" s="7">
        <v>0</v>
      </c>
      <c r="AJ2075" s="7">
        <v>0</v>
      </c>
      <c r="AK2075" s="7">
        <v>0</v>
      </c>
      <c r="AL2075" s="7">
        <v>0</v>
      </c>
      <c r="AM2075" s="7">
        <v>0</v>
      </c>
      <c r="AN2075" s="7" t="s">
        <v>91</v>
      </c>
      <c r="AO2075" s="7">
        <v>1</v>
      </c>
      <c r="AP2075" s="7">
        <v>1450</v>
      </c>
      <c r="AQ2075" s="7">
        <v>750</v>
      </c>
      <c r="AS2075" s="7" t="s">
        <v>4176</v>
      </c>
      <c r="AT2075" s="7" t="s">
        <v>206</v>
      </c>
      <c r="AU2075" s="7">
        <v>2727</v>
      </c>
      <c r="AV2075" s="7">
        <v>0</v>
      </c>
      <c r="AW2075" s="7">
        <v>0</v>
      </c>
      <c r="AX2075" s="7">
        <v>0</v>
      </c>
      <c r="AY2075" s="7">
        <v>0</v>
      </c>
    </row>
    <row r="2076" spans="1:51" ht="13.5" customHeight="1" x14ac:dyDescent="0.25">
      <c r="A2076" s="7" t="s">
        <v>4177</v>
      </c>
      <c r="B2076" s="8"/>
      <c r="C2076" s="8"/>
      <c r="D2076" s="7" t="s">
        <v>91</v>
      </c>
      <c r="E2076" s="7" t="s">
        <v>116</v>
      </c>
      <c r="F2076" s="8"/>
      <c r="G2076" s="8"/>
      <c r="H2076" s="8"/>
      <c r="I2076" s="8"/>
      <c r="J2076" s="8"/>
      <c r="K2076" s="8"/>
      <c r="L2076" s="8"/>
      <c r="M2076" s="8"/>
      <c r="N2076" s="7">
        <v>7</v>
      </c>
      <c r="O2076" s="7" t="s">
        <v>146</v>
      </c>
      <c r="P2076" s="7">
        <v>2</v>
      </c>
      <c r="Q2076" s="7" t="s">
        <v>4178</v>
      </c>
      <c r="R2076" s="7">
        <v>8500</v>
      </c>
      <c r="S2076" s="7" t="s">
        <v>94</v>
      </c>
      <c r="T2076" s="7" t="s">
        <v>4173</v>
      </c>
      <c r="AE2076" s="7">
        <v>0</v>
      </c>
      <c r="AF2076" s="7">
        <v>0</v>
      </c>
      <c r="AG2076" s="7">
        <v>1</v>
      </c>
      <c r="AH2076" s="7">
        <v>0</v>
      </c>
      <c r="AI2076" s="7">
        <v>0</v>
      </c>
      <c r="AJ2076" s="7">
        <v>0</v>
      </c>
      <c r="AK2076" s="7">
        <v>0</v>
      </c>
      <c r="AL2076" s="7">
        <v>0</v>
      </c>
      <c r="AM2076" s="7">
        <v>0</v>
      </c>
      <c r="AN2076" s="7" t="s">
        <v>91</v>
      </c>
      <c r="AO2076" s="7">
        <v>2</v>
      </c>
      <c r="AP2076" s="7">
        <v>17000</v>
      </c>
      <c r="AQ2076" s="7">
        <v>8500</v>
      </c>
      <c r="AT2076" s="7" t="s">
        <v>206</v>
      </c>
      <c r="AU2076" s="7">
        <v>2728</v>
      </c>
      <c r="AV2076" s="7">
        <v>0</v>
      </c>
      <c r="AW2076" s="7">
        <v>0</v>
      </c>
      <c r="AX2076" s="7">
        <v>0</v>
      </c>
      <c r="AY2076" s="7">
        <v>0</v>
      </c>
    </row>
    <row r="2077" spans="1:51" ht="13.5" customHeight="1" x14ac:dyDescent="0.25">
      <c r="A2077" s="7" t="s">
        <v>4179</v>
      </c>
      <c r="B2077" s="8"/>
      <c r="C2077" s="8"/>
      <c r="D2077" s="7" t="s">
        <v>120</v>
      </c>
      <c r="E2077" s="7" t="s">
        <v>129</v>
      </c>
      <c r="F2077" s="8"/>
      <c r="G2077" s="8"/>
      <c r="H2077" s="8"/>
      <c r="I2077" s="8"/>
      <c r="J2077" s="8"/>
      <c r="K2077" s="8"/>
      <c r="L2077" s="8"/>
      <c r="M2077" s="8"/>
      <c r="N2077" s="7">
        <v>15</v>
      </c>
      <c r="O2077" s="7" t="s">
        <v>85</v>
      </c>
      <c r="P2077" s="7">
        <v>50</v>
      </c>
      <c r="Q2077" s="7" t="s">
        <v>4180</v>
      </c>
      <c r="R2077" s="7">
        <v>3500</v>
      </c>
      <c r="S2077" s="7" t="s">
        <v>94</v>
      </c>
      <c r="T2077" s="7" t="s">
        <v>4173</v>
      </c>
      <c r="AE2077" s="7">
        <v>0</v>
      </c>
      <c r="AF2077" s="7">
        <v>0</v>
      </c>
      <c r="AG2077" s="7">
        <v>0</v>
      </c>
      <c r="AH2077" s="7">
        <v>0</v>
      </c>
      <c r="AI2077" s="7">
        <v>0</v>
      </c>
      <c r="AJ2077" s="7">
        <v>1</v>
      </c>
      <c r="AK2077" s="7">
        <v>0</v>
      </c>
      <c r="AL2077" s="7">
        <v>0</v>
      </c>
      <c r="AM2077" s="7">
        <v>0</v>
      </c>
      <c r="AN2077" s="7" t="s">
        <v>120</v>
      </c>
      <c r="AO2077" s="7">
        <v>50</v>
      </c>
      <c r="AP2077" s="7">
        <v>6500</v>
      </c>
      <c r="AQ2077" s="7">
        <v>3500</v>
      </c>
      <c r="AT2077" s="7" t="s">
        <v>206</v>
      </c>
      <c r="AU2077" s="7">
        <v>2729</v>
      </c>
      <c r="AV2077" s="7">
        <v>0</v>
      </c>
      <c r="AW2077" s="7">
        <v>0</v>
      </c>
      <c r="AX2077" s="7">
        <v>0</v>
      </c>
      <c r="AY2077" s="7">
        <v>0</v>
      </c>
    </row>
    <row r="2078" spans="1:51" ht="13.5" customHeight="1" x14ac:dyDescent="0.25">
      <c r="A2078" s="7" t="s">
        <v>4181</v>
      </c>
      <c r="B2078" s="8"/>
      <c r="C2078" s="8"/>
      <c r="D2078" s="7" t="s">
        <v>120</v>
      </c>
      <c r="E2078" s="7" t="s">
        <v>126</v>
      </c>
      <c r="F2078" s="8"/>
      <c r="G2078" s="8"/>
      <c r="H2078" s="8"/>
      <c r="I2078" s="8"/>
      <c r="J2078" s="8"/>
      <c r="K2078" s="8"/>
      <c r="L2078" s="8"/>
      <c r="M2078" s="8"/>
      <c r="N2078" s="7">
        <v>13</v>
      </c>
      <c r="O2078" s="7" t="s">
        <v>85</v>
      </c>
      <c r="P2078" s="7">
        <v>140</v>
      </c>
      <c r="Q2078" s="7" t="s">
        <v>4182</v>
      </c>
      <c r="R2078" s="7">
        <v>17800</v>
      </c>
      <c r="S2078" s="7" t="s">
        <v>87</v>
      </c>
      <c r="T2078" s="7" t="s">
        <v>4173</v>
      </c>
      <c r="AE2078" s="7">
        <v>0</v>
      </c>
      <c r="AF2078" s="7">
        <v>0</v>
      </c>
      <c r="AG2078" s="7">
        <v>0</v>
      </c>
      <c r="AH2078" s="7">
        <v>1</v>
      </c>
      <c r="AI2078" s="7">
        <v>0</v>
      </c>
      <c r="AJ2078" s="7">
        <v>0</v>
      </c>
      <c r="AK2078" s="7">
        <v>0</v>
      </c>
      <c r="AL2078" s="7">
        <v>0</v>
      </c>
      <c r="AM2078" s="7">
        <v>0</v>
      </c>
      <c r="AN2078" s="7" t="s">
        <v>120</v>
      </c>
      <c r="AO2078" s="7">
        <v>140</v>
      </c>
      <c r="AP2078" s="7">
        <v>33800</v>
      </c>
      <c r="AQ2078" s="7">
        <v>17800</v>
      </c>
      <c r="AS2078" s="7" t="s">
        <v>4183</v>
      </c>
      <c r="AT2078" s="7" t="s">
        <v>206</v>
      </c>
      <c r="AU2078" s="7">
        <v>2730</v>
      </c>
      <c r="AV2078" s="7">
        <v>0</v>
      </c>
      <c r="AW2078" s="7">
        <v>0</v>
      </c>
      <c r="AX2078" s="7">
        <v>0</v>
      </c>
      <c r="AY2078" s="7">
        <v>0</v>
      </c>
    </row>
    <row r="2079" spans="1:51" ht="13.5" customHeight="1" x14ac:dyDescent="0.25">
      <c r="A2079" s="7" t="s">
        <v>4184</v>
      </c>
      <c r="B2079" s="8"/>
      <c r="C2079" s="8"/>
      <c r="D2079" s="7" t="s">
        <v>83</v>
      </c>
      <c r="E2079" s="7" t="s">
        <v>99</v>
      </c>
      <c r="F2079" s="8"/>
      <c r="G2079" s="8"/>
      <c r="H2079" s="8"/>
      <c r="I2079" s="8"/>
      <c r="J2079" s="8"/>
      <c r="K2079" s="8"/>
      <c r="L2079" s="8"/>
      <c r="M2079" s="8"/>
      <c r="N2079" s="7">
        <v>5</v>
      </c>
      <c r="O2079" s="7" t="s">
        <v>146</v>
      </c>
      <c r="P2079" s="7">
        <v>3</v>
      </c>
      <c r="Q2079" s="7" t="s">
        <v>4185</v>
      </c>
      <c r="R2079" s="7">
        <v>4500</v>
      </c>
      <c r="S2079" s="7" t="s">
        <v>94</v>
      </c>
      <c r="T2079" s="7" t="s">
        <v>4173</v>
      </c>
      <c r="AE2079" s="7">
        <v>0</v>
      </c>
      <c r="AF2079" s="7">
        <v>0</v>
      </c>
      <c r="AG2079" s="7">
        <v>0</v>
      </c>
      <c r="AH2079" s="7">
        <v>0</v>
      </c>
      <c r="AI2079" s="7">
        <v>1</v>
      </c>
      <c r="AJ2079" s="7">
        <v>0</v>
      </c>
      <c r="AK2079" s="7">
        <v>0</v>
      </c>
      <c r="AL2079" s="7">
        <v>0</v>
      </c>
      <c r="AM2079" s="7">
        <v>0</v>
      </c>
      <c r="AN2079" s="7" t="s">
        <v>83</v>
      </c>
      <c r="AO2079" s="7">
        <v>3</v>
      </c>
      <c r="AP2079" s="7">
        <v>9000</v>
      </c>
      <c r="AQ2079" s="7">
        <v>4500</v>
      </c>
      <c r="AT2079" s="7" t="s">
        <v>206</v>
      </c>
      <c r="AU2079" s="7">
        <v>2731</v>
      </c>
      <c r="AV2079" s="7">
        <v>0</v>
      </c>
      <c r="AW2079" s="7">
        <v>0</v>
      </c>
      <c r="AX2079" s="7">
        <v>0</v>
      </c>
      <c r="AY2079" s="7">
        <v>0</v>
      </c>
    </row>
    <row r="2080" spans="1:51" ht="13.5" customHeight="1" x14ac:dyDescent="0.25">
      <c r="A2080" s="7" t="s">
        <v>4186</v>
      </c>
      <c r="B2080" s="8"/>
      <c r="C2080" s="8"/>
      <c r="D2080" s="7" t="s">
        <v>83</v>
      </c>
      <c r="E2080" s="7" t="s">
        <v>99</v>
      </c>
      <c r="F2080" s="7" t="s">
        <v>157</v>
      </c>
      <c r="I2080" s="8"/>
      <c r="J2080" s="8"/>
      <c r="K2080" s="7" t="s">
        <v>4072</v>
      </c>
      <c r="L2080" s="8"/>
      <c r="M2080" s="8"/>
      <c r="N2080" s="7">
        <v>3</v>
      </c>
      <c r="O2080" s="7" t="s">
        <v>85</v>
      </c>
      <c r="P2080" s="7">
        <v>200</v>
      </c>
      <c r="Q2080" s="7" t="s">
        <v>4187</v>
      </c>
      <c r="R2080" s="7">
        <v>12050</v>
      </c>
      <c r="S2080" s="7" t="s">
        <v>94</v>
      </c>
      <c r="T2080" s="7" t="s">
        <v>4173</v>
      </c>
      <c r="AE2080" s="7">
        <v>0</v>
      </c>
      <c r="AF2080" s="7">
        <v>0</v>
      </c>
      <c r="AG2080" s="7">
        <v>0</v>
      </c>
      <c r="AH2080" s="7">
        <v>0</v>
      </c>
      <c r="AI2080" s="7">
        <v>1</v>
      </c>
      <c r="AJ2080" s="7">
        <v>0</v>
      </c>
      <c r="AK2080" s="7">
        <v>1</v>
      </c>
      <c r="AL2080" s="7">
        <v>0</v>
      </c>
      <c r="AM2080" s="7">
        <v>0</v>
      </c>
      <c r="AN2080" s="7" t="s">
        <v>83</v>
      </c>
      <c r="AO2080" s="7">
        <v>200</v>
      </c>
      <c r="AP2080" s="7">
        <v>24050</v>
      </c>
      <c r="AQ2080" s="7">
        <v>12050</v>
      </c>
      <c r="AT2080" s="7" t="s">
        <v>206</v>
      </c>
      <c r="AU2080" s="7">
        <v>2732</v>
      </c>
      <c r="AV2080" s="7">
        <v>0</v>
      </c>
      <c r="AW2080" s="7">
        <v>0</v>
      </c>
      <c r="AX2080" s="7">
        <v>0</v>
      </c>
      <c r="AY2080" s="7">
        <v>0</v>
      </c>
    </row>
    <row r="2081" spans="1:51" ht="13.5" customHeight="1" x14ac:dyDescent="0.25">
      <c r="A2081" s="7" t="s">
        <v>4188</v>
      </c>
      <c r="B2081" s="8"/>
      <c r="C2081" s="8"/>
      <c r="D2081" s="7" t="s">
        <v>91</v>
      </c>
      <c r="E2081" s="7" t="s">
        <v>84</v>
      </c>
      <c r="F2081" s="8"/>
      <c r="G2081" s="8"/>
      <c r="H2081" s="8"/>
      <c r="I2081" s="8"/>
      <c r="J2081" s="8"/>
      <c r="K2081" s="8"/>
      <c r="L2081" s="8"/>
      <c r="M2081" s="8"/>
      <c r="N2081" s="7">
        <v>6</v>
      </c>
      <c r="O2081" s="7" t="s">
        <v>85</v>
      </c>
      <c r="P2081" s="7">
        <v>1</v>
      </c>
      <c r="Q2081" s="7" t="s">
        <v>204</v>
      </c>
      <c r="R2081" s="7">
        <v>3250</v>
      </c>
      <c r="S2081" s="7" t="s">
        <v>94</v>
      </c>
      <c r="T2081" s="7" t="s">
        <v>4173</v>
      </c>
      <c r="AE2081" s="7">
        <v>0</v>
      </c>
      <c r="AF2081" s="7">
        <v>0</v>
      </c>
      <c r="AG2081" s="7">
        <v>0</v>
      </c>
      <c r="AH2081" s="7">
        <v>0</v>
      </c>
      <c r="AI2081" s="7">
        <v>0</v>
      </c>
      <c r="AJ2081" s="7">
        <v>0</v>
      </c>
      <c r="AK2081" s="7">
        <v>0</v>
      </c>
      <c r="AL2081" s="7">
        <v>1</v>
      </c>
      <c r="AM2081" s="7">
        <v>0</v>
      </c>
      <c r="AN2081" s="7" t="s">
        <v>91</v>
      </c>
      <c r="AO2081" s="7">
        <v>1</v>
      </c>
      <c r="AP2081" s="7">
        <v>6500</v>
      </c>
      <c r="AQ2081" s="7">
        <v>3250</v>
      </c>
      <c r="AT2081" s="7" t="s">
        <v>206</v>
      </c>
      <c r="AU2081" s="7">
        <v>2733</v>
      </c>
      <c r="AV2081" s="7">
        <v>0</v>
      </c>
      <c r="AW2081" s="7">
        <v>0</v>
      </c>
      <c r="AX2081" s="7">
        <v>0</v>
      </c>
      <c r="AY2081" s="7">
        <v>0</v>
      </c>
    </row>
    <row r="2082" spans="1:51" ht="13.5" customHeight="1" x14ac:dyDescent="0.25">
      <c r="A2082" s="7" t="s">
        <v>4189</v>
      </c>
      <c r="B2082" s="8"/>
      <c r="C2082" s="8"/>
      <c r="D2082" s="8" t="s">
        <v>91</v>
      </c>
      <c r="E2082" s="8" t="s">
        <v>157</v>
      </c>
      <c r="F2082" s="8"/>
      <c r="G2082" s="8"/>
      <c r="H2082" s="8"/>
      <c r="I2082" s="8"/>
      <c r="J2082" s="8"/>
      <c r="K2082" s="8"/>
      <c r="L2082" s="8"/>
      <c r="M2082" s="8"/>
      <c r="N2082" s="7">
        <v>11</v>
      </c>
      <c r="O2082" s="7" t="s">
        <v>85</v>
      </c>
      <c r="P2082" s="7">
        <v>2</v>
      </c>
      <c r="Q2082" s="7" t="s">
        <v>4190</v>
      </c>
      <c r="R2082" s="7">
        <v>4000</v>
      </c>
      <c r="S2082" s="7" t="s">
        <v>94</v>
      </c>
      <c r="T2082" s="7" t="s">
        <v>4191</v>
      </c>
      <c r="AE2082" s="7">
        <v>0</v>
      </c>
      <c r="AF2082" s="7">
        <v>0</v>
      </c>
      <c r="AG2082" s="7">
        <v>0</v>
      </c>
      <c r="AH2082" s="7">
        <v>0</v>
      </c>
      <c r="AI2082" s="7">
        <v>0</v>
      </c>
      <c r="AJ2082" s="7">
        <v>0</v>
      </c>
      <c r="AK2082" s="7">
        <v>1</v>
      </c>
      <c r="AL2082" s="7">
        <v>0</v>
      </c>
      <c r="AM2082" s="7">
        <v>0</v>
      </c>
      <c r="AN2082" s="7" t="s">
        <v>91</v>
      </c>
      <c r="AO2082" s="7">
        <v>2</v>
      </c>
      <c r="AP2082" s="7">
        <v>8000</v>
      </c>
      <c r="AQ2082" s="7">
        <v>4000</v>
      </c>
      <c r="AT2082" s="7" t="s">
        <v>206</v>
      </c>
      <c r="AU2082" s="7">
        <v>2734</v>
      </c>
      <c r="AV2082" s="7">
        <v>0</v>
      </c>
      <c r="AW2082" s="7">
        <v>0</v>
      </c>
      <c r="AX2082" s="7">
        <v>0</v>
      </c>
      <c r="AY2082" s="7">
        <v>0</v>
      </c>
    </row>
    <row r="2083" spans="1:51" ht="13.5" customHeight="1" x14ac:dyDescent="0.25">
      <c r="A2083" s="7" t="s">
        <v>4192</v>
      </c>
      <c r="B2083" s="8"/>
      <c r="C2083" s="8"/>
      <c r="D2083" s="8" t="s">
        <v>83</v>
      </c>
      <c r="E2083" s="8" t="s">
        <v>92</v>
      </c>
      <c r="F2083" s="8"/>
      <c r="G2083" s="8"/>
      <c r="H2083" s="8"/>
      <c r="I2083" s="8"/>
      <c r="J2083" s="8"/>
      <c r="K2083" s="8"/>
      <c r="L2083" s="8"/>
      <c r="M2083" s="8"/>
      <c r="N2083" s="7">
        <v>3</v>
      </c>
      <c r="O2083" s="7" t="s">
        <v>85</v>
      </c>
      <c r="P2083" s="7">
        <v>4</v>
      </c>
      <c r="Q2083" s="7" t="s">
        <v>4193</v>
      </c>
      <c r="R2083" s="7">
        <v>3101</v>
      </c>
      <c r="S2083" s="7" t="s">
        <v>87</v>
      </c>
      <c r="T2083" s="7" t="s">
        <v>4191</v>
      </c>
      <c r="AE2083" s="7">
        <v>0</v>
      </c>
      <c r="AF2083" s="7">
        <v>0</v>
      </c>
      <c r="AG2083" s="7">
        <v>0</v>
      </c>
      <c r="AH2083" s="7">
        <v>0</v>
      </c>
      <c r="AI2083" s="7">
        <v>0</v>
      </c>
      <c r="AJ2083" s="7">
        <v>0</v>
      </c>
      <c r="AK2083" s="7">
        <v>0</v>
      </c>
      <c r="AL2083" s="7">
        <v>0</v>
      </c>
      <c r="AM2083" s="7">
        <v>1</v>
      </c>
      <c r="AN2083" s="7" t="s">
        <v>83</v>
      </c>
      <c r="AO2083" s="7">
        <v>4</v>
      </c>
      <c r="AP2083" s="7">
        <v>5901</v>
      </c>
      <c r="AQ2083" s="7">
        <v>3101</v>
      </c>
      <c r="AS2083" s="8" t="s">
        <v>4194</v>
      </c>
      <c r="AT2083" s="7" t="s">
        <v>206</v>
      </c>
      <c r="AU2083" s="7">
        <v>2735</v>
      </c>
      <c r="AV2083" s="7">
        <v>0</v>
      </c>
      <c r="AW2083" s="7">
        <v>0</v>
      </c>
      <c r="AX2083" s="7">
        <v>0</v>
      </c>
      <c r="AY2083" s="7">
        <v>0</v>
      </c>
    </row>
    <row r="2084" spans="1:51" ht="13.5" customHeight="1" x14ac:dyDescent="0.25">
      <c r="A2084" s="7" t="s">
        <v>4195</v>
      </c>
      <c r="B2084" s="8"/>
      <c r="C2084" s="8"/>
      <c r="D2084" s="8" t="s">
        <v>91</v>
      </c>
      <c r="E2084" s="8" t="s">
        <v>92</v>
      </c>
      <c r="F2084" s="8"/>
      <c r="G2084" s="8"/>
      <c r="H2084" s="8"/>
      <c r="I2084" s="8"/>
      <c r="J2084" s="8"/>
      <c r="K2084" s="8"/>
      <c r="L2084" s="8"/>
      <c r="M2084" s="8"/>
      <c r="N2084" s="7">
        <v>11</v>
      </c>
      <c r="O2084" s="7" t="s">
        <v>85</v>
      </c>
      <c r="P2084" s="7" t="s">
        <v>107</v>
      </c>
      <c r="Q2084" s="7" t="s">
        <v>4196</v>
      </c>
      <c r="R2084" s="7">
        <v>215</v>
      </c>
      <c r="S2084" s="7" t="s">
        <v>94</v>
      </c>
      <c r="T2084" s="7" t="s">
        <v>4191</v>
      </c>
      <c r="AE2084" s="7">
        <v>0</v>
      </c>
      <c r="AF2084" s="7">
        <v>0</v>
      </c>
      <c r="AG2084" s="7">
        <v>0</v>
      </c>
      <c r="AH2084" s="7">
        <v>0</v>
      </c>
      <c r="AI2084" s="7">
        <v>0</v>
      </c>
      <c r="AJ2084" s="7">
        <v>0</v>
      </c>
      <c r="AK2084" s="7">
        <v>0</v>
      </c>
      <c r="AL2084" s="7">
        <v>0</v>
      </c>
      <c r="AM2084" s="7">
        <v>1</v>
      </c>
      <c r="AN2084" s="7" t="s">
        <v>91</v>
      </c>
      <c r="AO2084" s="7">
        <v>0</v>
      </c>
      <c r="AP2084" s="7">
        <v>430</v>
      </c>
      <c r="AQ2084" s="7">
        <v>215</v>
      </c>
      <c r="AT2084" s="7" t="s">
        <v>206</v>
      </c>
      <c r="AU2084" s="7">
        <v>2736</v>
      </c>
      <c r="AV2084" s="7">
        <v>0</v>
      </c>
      <c r="AW2084" s="7">
        <v>0</v>
      </c>
      <c r="AX2084" s="7">
        <v>0</v>
      </c>
      <c r="AY2084" s="7">
        <v>0</v>
      </c>
    </row>
    <row r="2085" spans="1:51" ht="13.5" customHeight="1" x14ac:dyDescent="0.25">
      <c r="A2085" s="7" t="s">
        <v>4197</v>
      </c>
      <c r="B2085" s="8"/>
      <c r="C2085" s="8"/>
      <c r="D2085" s="8" t="s">
        <v>83</v>
      </c>
      <c r="E2085" s="8" t="s">
        <v>116</v>
      </c>
      <c r="F2085" s="8"/>
      <c r="G2085" s="8"/>
      <c r="H2085" s="8"/>
      <c r="I2085" s="8"/>
      <c r="J2085" s="8"/>
      <c r="K2085" s="8"/>
      <c r="L2085" s="8"/>
      <c r="M2085" s="8"/>
      <c r="N2085" s="7">
        <v>3</v>
      </c>
      <c r="O2085" s="7" t="s">
        <v>103</v>
      </c>
      <c r="P2085" s="7">
        <v>1</v>
      </c>
      <c r="Q2085" s="7" t="s">
        <v>4198</v>
      </c>
      <c r="R2085" s="7">
        <v>15000</v>
      </c>
      <c r="S2085" s="7" t="s">
        <v>185</v>
      </c>
      <c r="T2085" s="7" t="s">
        <v>4191</v>
      </c>
      <c r="AE2085" s="7">
        <v>0</v>
      </c>
      <c r="AF2085" s="7">
        <v>0</v>
      </c>
      <c r="AG2085" s="7">
        <v>1</v>
      </c>
      <c r="AH2085" s="7">
        <v>0</v>
      </c>
      <c r="AI2085" s="7">
        <v>0</v>
      </c>
      <c r="AJ2085" s="7">
        <v>0</v>
      </c>
      <c r="AK2085" s="7">
        <v>0</v>
      </c>
      <c r="AL2085" s="7">
        <v>0</v>
      </c>
      <c r="AM2085" s="7">
        <v>0</v>
      </c>
      <c r="AN2085" s="7" t="s">
        <v>83</v>
      </c>
      <c r="AO2085" s="7">
        <v>1</v>
      </c>
      <c r="AP2085" s="7">
        <v>30000</v>
      </c>
      <c r="AQ2085" s="7">
        <v>15000</v>
      </c>
      <c r="AT2085" s="7" t="s">
        <v>206</v>
      </c>
      <c r="AU2085" s="7">
        <v>2737</v>
      </c>
      <c r="AV2085" s="7">
        <v>0</v>
      </c>
      <c r="AW2085" s="7">
        <v>0</v>
      </c>
      <c r="AX2085" s="7">
        <v>0</v>
      </c>
      <c r="AY2085" s="7">
        <v>0</v>
      </c>
    </row>
    <row r="2086" spans="1:51" ht="13.5" customHeight="1" x14ac:dyDescent="0.25">
      <c r="A2086" s="7" t="s">
        <v>4199</v>
      </c>
      <c r="B2086" s="8"/>
      <c r="C2086" s="8"/>
      <c r="D2086" s="8" t="s">
        <v>83</v>
      </c>
      <c r="E2086" s="8" t="s">
        <v>92</v>
      </c>
      <c r="F2086" s="8"/>
      <c r="G2086" s="8"/>
      <c r="H2086" s="8"/>
      <c r="I2086" s="8"/>
      <c r="J2086" s="8"/>
      <c r="K2086" s="8"/>
      <c r="L2086" s="8"/>
      <c r="M2086" s="8"/>
      <c r="N2086" s="7">
        <v>3</v>
      </c>
      <c r="O2086" s="7" t="s">
        <v>85</v>
      </c>
      <c r="P2086" s="7" t="s">
        <v>107</v>
      </c>
      <c r="Q2086" s="7" t="s">
        <v>4200</v>
      </c>
      <c r="R2086" s="7">
        <v>86</v>
      </c>
      <c r="S2086" s="7" t="s">
        <v>87</v>
      </c>
      <c r="T2086" s="7" t="s">
        <v>4191</v>
      </c>
      <c r="AE2086" s="7">
        <v>0</v>
      </c>
      <c r="AF2086" s="7">
        <v>0</v>
      </c>
      <c r="AG2086" s="7">
        <v>0</v>
      </c>
      <c r="AH2086" s="7">
        <v>0</v>
      </c>
      <c r="AI2086" s="7">
        <v>0</v>
      </c>
      <c r="AJ2086" s="7">
        <v>0</v>
      </c>
      <c r="AK2086" s="7">
        <v>0</v>
      </c>
      <c r="AL2086" s="7">
        <v>0</v>
      </c>
      <c r="AM2086" s="7">
        <v>1</v>
      </c>
      <c r="AN2086" s="7" t="s">
        <v>83</v>
      </c>
      <c r="AO2086" s="7">
        <v>0</v>
      </c>
      <c r="AP2086" s="7">
        <v>166</v>
      </c>
      <c r="AQ2086" s="7">
        <v>86</v>
      </c>
      <c r="AS2086" s="8" t="s">
        <v>1554</v>
      </c>
      <c r="AT2086" s="7" t="s">
        <v>206</v>
      </c>
      <c r="AU2086" s="7">
        <v>2738</v>
      </c>
      <c r="AV2086" s="7">
        <v>0</v>
      </c>
      <c r="AW2086" s="7">
        <v>0</v>
      </c>
      <c r="AX2086" s="7">
        <v>0</v>
      </c>
      <c r="AY2086" s="7">
        <v>0</v>
      </c>
    </row>
    <row r="2087" spans="1:51" ht="13.5" customHeight="1" x14ac:dyDescent="0.25">
      <c r="A2087" s="7" t="s">
        <v>4201</v>
      </c>
      <c r="B2087" s="8"/>
      <c r="C2087" s="8"/>
      <c r="D2087" s="7" t="s">
        <v>91</v>
      </c>
      <c r="E2087" s="7" t="s">
        <v>92</v>
      </c>
      <c r="F2087" s="8"/>
      <c r="G2087" s="8"/>
      <c r="H2087" s="8"/>
      <c r="I2087" s="8"/>
      <c r="J2087" s="8"/>
      <c r="K2087" s="8"/>
      <c r="L2087" s="8"/>
      <c r="M2087" s="8"/>
      <c r="N2087" s="7">
        <v>11</v>
      </c>
      <c r="O2087" s="7" t="s">
        <v>85</v>
      </c>
      <c r="P2087" s="7" t="s">
        <v>107</v>
      </c>
      <c r="Q2087" s="7" t="s">
        <v>4196</v>
      </c>
      <c r="R2087" s="7">
        <v>1650</v>
      </c>
      <c r="S2087" s="7" t="s">
        <v>94</v>
      </c>
      <c r="T2087" s="7" t="s">
        <v>4191</v>
      </c>
      <c r="AE2087" s="7">
        <v>0</v>
      </c>
      <c r="AF2087" s="7">
        <v>0</v>
      </c>
      <c r="AG2087" s="7">
        <v>0</v>
      </c>
      <c r="AH2087" s="7">
        <v>0</v>
      </c>
      <c r="AI2087" s="7">
        <v>0</v>
      </c>
      <c r="AJ2087" s="7">
        <v>0</v>
      </c>
      <c r="AK2087" s="7">
        <v>0</v>
      </c>
      <c r="AL2087" s="7">
        <v>0</v>
      </c>
      <c r="AM2087" s="7">
        <v>1</v>
      </c>
      <c r="AN2087" s="7" t="s">
        <v>91</v>
      </c>
      <c r="AO2087" s="7">
        <v>0</v>
      </c>
      <c r="AP2087" s="7">
        <v>3300</v>
      </c>
      <c r="AQ2087" s="7">
        <v>1650</v>
      </c>
      <c r="AT2087" s="7" t="s">
        <v>206</v>
      </c>
      <c r="AU2087" s="7">
        <v>2739</v>
      </c>
      <c r="AV2087" s="7">
        <v>0</v>
      </c>
      <c r="AW2087" s="7">
        <v>0</v>
      </c>
      <c r="AX2087" s="7">
        <v>0</v>
      </c>
      <c r="AY2087" s="7">
        <v>0</v>
      </c>
    </row>
    <row r="2088" spans="1:51" ht="13.5" customHeight="1" x14ac:dyDescent="0.25">
      <c r="A2088" s="7" t="s">
        <v>4202</v>
      </c>
      <c r="B2088" s="8"/>
      <c r="C2088" s="8"/>
      <c r="D2088" s="7" t="s">
        <v>91</v>
      </c>
      <c r="E2088" s="7" t="s">
        <v>126</v>
      </c>
      <c r="F2088" s="8"/>
      <c r="G2088" s="8"/>
      <c r="H2088" s="8"/>
      <c r="I2088" s="8"/>
      <c r="J2088" s="8"/>
      <c r="K2088" s="8"/>
      <c r="L2088" s="8"/>
      <c r="M2088" s="8"/>
      <c r="N2088" s="7">
        <v>5</v>
      </c>
      <c r="O2088" s="7" t="s">
        <v>85</v>
      </c>
      <c r="P2088" s="7">
        <v>1</v>
      </c>
      <c r="Q2088" s="7" t="s">
        <v>4203</v>
      </c>
      <c r="R2088" s="7">
        <v>2815</v>
      </c>
      <c r="S2088" s="7" t="s">
        <v>87</v>
      </c>
      <c r="T2088" s="7" t="s">
        <v>4191</v>
      </c>
      <c r="AE2088" s="7">
        <v>0</v>
      </c>
      <c r="AF2088" s="7">
        <v>0</v>
      </c>
      <c r="AG2088" s="7">
        <v>0</v>
      </c>
      <c r="AH2088" s="7">
        <v>1</v>
      </c>
      <c r="AI2088" s="7">
        <v>0</v>
      </c>
      <c r="AJ2088" s="7">
        <v>0</v>
      </c>
      <c r="AK2088" s="7">
        <v>0</v>
      </c>
      <c r="AL2088" s="7">
        <v>0</v>
      </c>
      <c r="AM2088" s="7">
        <v>0</v>
      </c>
      <c r="AN2088" s="7" t="s">
        <v>91</v>
      </c>
      <c r="AO2088" s="7">
        <v>1</v>
      </c>
      <c r="AP2088" s="7">
        <v>5315</v>
      </c>
      <c r="AQ2088" s="7">
        <v>2815</v>
      </c>
      <c r="AS2088" s="8" t="s">
        <v>4204</v>
      </c>
      <c r="AT2088" s="7" t="s">
        <v>206</v>
      </c>
      <c r="AU2088" s="7">
        <v>2740</v>
      </c>
      <c r="AV2088" s="7">
        <v>0</v>
      </c>
      <c r="AW2088" s="7">
        <v>0</v>
      </c>
      <c r="AX2088" s="7">
        <v>0</v>
      </c>
      <c r="AY2088" s="7">
        <v>0</v>
      </c>
    </row>
    <row r="2089" spans="1:51" ht="13.5" customHeight="1" x14ac:dyDescent="0.25">
      <c r="A2089" s="7" t="s">
        <v>4205</v>
      </c>
      <c r="B2089" s="8"/>
      <c r="C2089" s="8"/>
      <c r="D2089" s="7" t="s">
        <v>83</v>
      </c>
      <c r="E2089" s="7" t="s">
        <v>92</v>
      </c>
      <c r="F2089" s="8"/>
      <c r="G2089" s="8"/>
      <c r="H2089" s="8"/>
      <c r="I2089" s="8"/>
      <c r="J2089" s="8"/>
      <c r="K2089" s="8"/>
      <c r="L2089" s="8"/>
      <c r="M2089" s="8"/>
      <c r="N2089" s="7">
        <v>5</v>
      </c>
      <c r="O2089" s="7" t="s">
        <v>85</v>
      </c>
      <c r="P2089" s="7">
        <v>3</v>
      </c>
      <c r="Q2089" s="7" t="s">
        <v>4206</v>
      </c>
      <c r="R2089" s="7">
        <v>375</v>
      </c>
      <c r="S2089" s="7" t="s">
        <v>94</v>
      </c>
      <c r="T2089" s="7" t="s">
        <v>4191</v>
      </c>
      <c r="AE2089" s="7">
        <v>0</v>
      </c>
      <c r="AF2089" s="7">
        <v>0</v>
      </c>
      <c r="AG2089" s="7">
        <v>0</v>
      </c>
      <c r="AH2089" s="7">
        <v>0</v>
      </c>
      <c r="AI2089" s="7">
        <v>0</v>
      </c>
      <c r="AJ2089" s="7">
        <v>0</v>
      </c>
      <c r="AK2089" s="7">
        <v>0</v>
      </c>
      <c r="AL2089" s="7">
        <v>0</v>
      </c>
      <c r="AM2089" s="7">
        <v>1</v>
      </c>
      <c r="AN2089" s="7" t="s">
        <v>83</v>
      </c>
      <c r="AO2089" s="7">
        <v>3</v>
      </c>
      <c r="AP2089" s="7">
        <v>750</v>
      </c>
      <c r="AQ2089" s="7">
        <v>375</v>
      </c>
      <c r="AT2089" s="7" t="s">
        <v>206</v>
      </c>
      <c r="AU2089" s="7">
        <v>2741</v>
      </c>
      <c r="AV2089" s="7">
        <v>0</v>
      </c>
      <c r="AW2089" s="7">
        <v>0</v>
      </c>
      <c r="AX2089" s="7">
        <v>0</v>
      </c>
      <c r="AY2089" s="7">
        <v>0</v>
      </c>
    </row>
    <row r="2090" spans="1:51" ht="13.5" customHeight="1" x14ac:dyDescent="0.25">
      <c r="A2090" s="7" t="s">
        <v>4207</v>
      </c>
      <c r="B2090" s="8"/>
      <c r="C2090" s="8"/>
      <c r="D2090" s="7" t="s">
        <v>91</v>
      </c>
      <c r="E2090" s="7" t="s">
        <v>129</v>
      </c>
      <c r="F2090" s="8"/>
      <c r="G2090" s="8"/>
      <c r="H2090" s="8"/>
      <c r="I2090" s="8"/>
      <c r="J2090" s="8"/>
      <c r="K2090" s="8"/>
      <c r="L2090" s="8"/>
      <c r="M2090" s="8"/>
      <c r="N2090" s="7">
        <v>9</v>
      </c>
      <c r="O2090" s="7" t="s">
        <v>85</v>
      </c>
      <c r="P2090" s="7">
        <v>2</v>
      </c>
      <c r="Q2090" s="7" t="s">
        <v>4208</v>
      </c>
      <c r="R2090" s="7">
        <v>12000</v>
      </c>
      <c r="S2090" s="7" t="s">
        <v>94</v>
      </c>
      <c r="T2090" s="7" t="s">
        <v>4191</v>
      </c>
      <c r="AE2090" s="7">
        <v>0</v>
      </c>
      <c r="AF2090" s="7">
        <v>0</v>
      </c>
      <c r="AG2090" s="7">
        <v>0</v>
      </c>
      <c r="AH2090" s="7">
        <v>0</v>
      </c>
      <c r="AI2090" s="7">
        <v>0</v>
      </c>
      <c r="AJ2090" s="7">
        <v>1</v>
      </c>
      <c r="AK2090" s="7">
        <v>0</v>
      </c>
      <c r="AL2090" s="7">
        <v>0</v>
      </c>
      <c r="AM2090" s="7">
        <v>0</v>
      </c>
      <c r="AN2090" s="7" t="s">
        <v>91</v>
      </c>
      <c r="AO2090" s="7">
        <v>2</v>
      </c>
      <c r="AP2090" s="7">
        <v>2250</v>
      </c>
      <c r="AQ2090" s="7">
        <v>12000</v>
      </c>
      <c r="AT2090" s="7" t="s">
        <v>206</v>
      </c>
      <c r="AU2090" s="7">
        <v>2742</v>
      </c>
      <c r="AV2090" s="7">
        <v>0</v>
      </c>
      <c r="AW2090" s="7">
        <v>0</v>
      </c>
      <c r="AX2090" s="7">
        <v>0</v>
      </c>
      <c r="AY2090" s="7">
        <v>0</v>
      </c>
    </row>
    <row r="2091" spans="1:51" ht="13.5" customHeight="1" x14ac:dyDescent="0.25">
      <c r="A2091" s="7" t="s">
        <v>4209</v>
      </c>
      <c r="B2091" s="8"/>
      <c r="C2091" s="8"/>
      <c r="D2091" s="7" t="s">
        <v>83</v>
      </c>
      <c r="E2091" s="7" t="s">
        <v>214</v>
      </c>
      <c r="F2091" s="7" t="s">
        <v>92</v>
      </c>
      <c r="G2091" s="8"/>
      <c r="H2091" s="8"/>
      <c r="I2091" s="8"/>
      <c r="J2091" s="8"/>
      <c r="K2091" s="8"/>
      <c r="L2091" s="8"/>
      <c r="M2091" s="8"/>
      <c r="N2091" s="7">
        <v>1</v>
      </c>
      <c r="O2091" s="7" t="s">
        <v>85</v>
      </c>
      <c r="P2091" s="7">
        <v>40</v>
      </c>
      <c r="Q2091" s="7" t="s">
        <v>4210</v>
      </c>
      <c r="R2091" s="7">
        <v>450</v>
      </c>
      <c r="S2091" s="7" t="s">
        <v>94</v>
      </c>
      <c r="T2091" s="7" t="s">
        <v>4191</v>
      </c>
      <c r="AE2091" s="7">
        <v>0</v>
      </c>
      <c r="AF2091" s="7">
        <v>0</v>
      </c>
      <c r="AG2091" s="7">
        <v>0</v>
      </c>
      <c r="AH2091" s="7">
        <v>0</v>
      </c>
      <c r="AI2091" s="7">
        <v>0</v>
      </c>
      <c r="AJ2091" s="7">
        <v>0</v>
      </c>
      <c r="AK2091" s="7">
        <v>0</v>
      </c>
      <c r="AL2091" s="7">
        <v>0</v>
      </c>
      <c r="AM2091" s="7">
        <v>1</v>
      </c>
      <c r="AN2091" s="7" t="s">
        <v>83</v>
      </c>
      <c r="AO2091" s="7">
        <v>40</v>
      </c>
      <c r="AP2091" s="7">
        <v>850</v>
      </c>
      <c r="AQ2091" s="7">
        <v>450</v>
      </c>
      <c r="AT2091" s="7" t="s">
        <v>206</v>
      </c>
      <c r="AU2091" s="7">
        <v>2743</v>
      </c>
      <c r="AV2091" s="7">
        <v>0</v>
      </c>
      <c r="AW2091" s="7">
        <v>0</v>
      </c>
      <c r="AX2091" s="7">
        <v>1</v>
      </c>
      <c r="AY2091" s="7">
        <v>0</v>
      </c>
    </row>
    <row r="2092" spans="1:51" ht="13.5" customHeight="1" x14ac:dyDescent="0.25">
      <c r="A2092" s="7" t="s">
        <v>4211</v>
      </c>
      <c r="B2092" s="8"/>
      <c r="C2092" s="8"/>
      <c r="D2092" s="7" t="s">
        <v>83</v>
      </c>
      <c r="E2092" s="7" t="s">
        <v>126</v>
      </c>
      <c r="F2092" s="8"/>
      <c r="G2092" s="8"/>
      <c r="H2092" s="8"/>
      <c r="I2092" s="8"/>
      <c r="J2092" s="8"/>
      <c r="K2092" s="8"/>
      <c r="L2092" s="8"/>
      <c r="M2092" s="8"/>
      <c r="N2092" s="7">
        <v>3</v>
      </c>
      <c r="O2092" s="7" t="s">
        <v>85</v>
      </c>
      <c r="P2092" s="7">
        <v>2</v>
      </c>
      <c r="Q2092" s="7" t="s">
        <v>4212</v>
      </c>
      <c r="R2092" s="7">
        <v>150</v>
      </c>
      <c r="S2092" s="7" t="s">
        <v>94</v>
      </c>
      <c r="T2092" s="7" t="s">
        <v>4191</v>
      </c>
      <c r="AE2092" s="7">
        <v>0</v>
      </c>
      <c r="AF2092" s="7">
        <v>0</v>
      </c>
      <c r="AG2092" s="7">
        <v>0</v>
      </c>
      <c r="AH2092" s="7">
        <v>1</v>
      </c>
      <c r="AI2092" s="7">
        <v>0</v>
      </c>
      <c r="AJ2092" s="7">
        <v>0</v>
      </c>
      <c r="AK2092" s="7">
        <v>0</v>
      </c>
      <c r="AL2092" s="7">
        <v>0</v>
      </c>
      <c r="AM2092" s="7">
        <v>0</v>
      </c>
      <c r="AN2092" s="7" t="s">
        <v>83</v>
      </c>
      <c r="AO2092" s="7">
        <v>2</v>
      </c>
      <c r="AP2092" s="7">
        <v>300</v>
      </c>
      <c r="AQ2092" s="7">
        <v>150</v>
      </c>
      <c r="AT2092" s="7" t="s">
        <v>206</v>
      </c>
      <c r="AU2092" s="7">
        <v>2744</v>
      </c>
      <c r="AV2092" s="7">
        <v>0</v>
      </c>
      <c r="AW2092" s="7">
        <v>0</v>
      </c>
      <c r="AX2092" s="7">
        <v>0</v>
      </c>
      <c r="AY2092" s="7">
        <v>0</v>
      </c>
    </row>
    <row r="2093" spans="1:51" ht="13.5" customHeight="1" x14ac:dyDescent="0.25">
      <c r="A2093" s="7" t="s">
        <v>4213</v>
      </c>
      <c r="B2093" s="8"/>
      <c r="C2093" s="8"/>
      <c r="D2093" s="7" t="s">
        <v>83</v>
      </c>
      <c r="E2093" s="7" t="s">
        <v>157</v>
      </c>
      <c r="F2093" s="8"/>
      <c r="G2093" s="8"/>
      <c r="H2093" s="8"/>
      <c r="I2093" s="8"/>
      <c r="J2093" s="8"/>
      <c r="K2093" s="8"/>
      <c r="L2093" s="8"/>
      <c r="M2093" s="8"/>
      <c r="N2093" s="7">
        <v>5</v>
      </c>
      <c r="O2093" s="7" t="s">
        <v>85</v>
      </c>
      <c r="P2093" s="7">
        <v>0.5</v>
      </c>
      <c r="Q2093" s="7" t="s">
        <v>4214</v>
      </c>
      <c r="R2093" s="7">
        <v>375</v>
      </c>
      <c r="S2093" s="7" t="s">
        <v>94</v>
      </c>
      <c r="T2093" s="7" t="s">
        <v>4191</v>
      </c>
      <c r="AE2093" s="7">
        <v>0</v>
      </c>
      <c r="AF2093" s="7">
        <v>0</v>
      </c>
      <c r="AG2093" s="7">
        <v>0</v>
      </c>
      <c r="AH2093" s="7">
        <v>0</v>
      </c>
      <c r="AI2093" s="7">
        <v>0</v>
      </c>
      <c r="AJ2093" s="7">
        <v>0</v>
      </c>
      <c r="AK2093" s="7">
        <v>1</v>
      </c>
      <c r="AL2093" s="7">
        <v>0</v>
      </c>
      <c r="AM2093" s="7">
        <v>0</v>
      </c>
      <c r="AN2093" s="7" t="s">
        <v>83</v>
      </c>
      <c r="AO2093" s="7">
        <v>0.5</v>
      </c>
      <c r="AP2093" s="7">
        <v>750</v>
      </c>
      <c r="AQ2093" s="7">
        <v>375</v>
      </c>
      <c r="AT2093" s="7" t="s">
        <v>206</v>
      </c>
      <c r="AU2093" s="7">
        <v>2745</v>
      </c>
      <c r="AV2093" s="7">
        <v>0</v>
      </c>
      <c r="AW2093" s="7">
        <v>0</v>
      </c>
      <c r="AX2093" s="7">
        <v>0</v>
      </c>
      <c r="AY2093" s="7">
        <v>0</v>
      </c>
    </row>
    <row r="2094" spans="1:51" ht="13.5" customHeight="1" x14ac:dyDescent="0.25">
      <c r="A2094" s="7" t="s">
        <v>4215</v>
      </c>
      <c r="B2094" s="8"/>
      <c r="C2094" s="8"/>
      <c r="D2094" s="7" t="s">
        <v>83</v>
      </c>
      <c r="E2094" s="7" t="s">
        <v>157</v>
      </c>
      <c r="F2094" s="8"/>
      <c r="G2094" s="8"/>
      <c r="H2094" s="8"/>
      <c r="I2094" s="8"/>
      <c r="J2094" s="8"/>
      <c r="K2094" s="8"/>
      <c r="L2094" s="8"/>
      <c r="M2094" s="8"/>
      <c r="N2094" s="7">
        <v>1</v>
      </c>
      <c r="O2094" s="7" t="s">
        <v>85</v>
      </c>
      <c r="P2094" s="7">
        <v>4</v>
      </c>
      <c r="Q2094" s="7" t="s">
        <v>4216</v>
      </c>
      <c r="R2094" s="7">
        <v>175</v>
      </c>
      <c r="S2094" s="7" t="s">
        <v>94</v>
      </c>
      <c r="T2094" s="7" t="s">
        <v>4191</v>
      </c>
      <c r="AE2094" s="7">
        <v>0</v>
      </c>
      <c r="AF2094" s="7">
        <v>0</v>
      </c>
      <c r="AG2094" s="7">
        <v>0</v>
      </c>
      <c r="AH2094" s="7">
        <v>0</v>
      </c>
      <c r="AI2094" s="7">
        <v>0</v>
      </c>
      <c r="AJ2094" s="7">
        <v>0</v>
      </c>
      <c r="AK2094" s="7">
        <v>1</v>
      </c>
      <c r="AL2094" s="7">
        <v>0</v>
      </c>
      <c r="AM2094" s="7">
        <v>0</v>
      </c>
      <c r="AN2094" s="7" t="s">
        <v>83</v>
      </c>
      <c r="AO2094" s="7">
        <v>4</v>
      </c>
      <c r="AP2094" s="7">
        <v>850</v>
      </c>
      <c r="AQ2094" s="7">
        <v>175</v>
      </c>
      <c r="AT2094" s="7" t="s">
        <v>206</v>
      </c>
      <c r="AU2094" s="7">
        <v>2746</v>
      </c>
      <c r="AV2094" s="7">
        <v>0</v>
      </c>
      <c r="AW2094" s="7">
        <v>0</v>
      </c>
      <c r="AX2094" s="7">
        <v>0</v>
      </c>
      <c r="AY2094" s="7">
        <v>0</v>
      </c>
    </row>
    <row r="2095" spans="1:51" ht="13.5" customHeight="1" x14ac:dyDescent="0.25">
      <c r="A2095" s="7" t="s">
        <v>4217</v>
      </c>
      <c r="B2095" s="8"/>
      <c r="C2095" s="8"/>
      <c r="D2095" s="7" t="s">
        <v>91</v>
      </c>
      <c r="E2095" s="7" t="s">
        <v>99</v>
      </c>
      <c r="F2095" s="8"/>
      <c r="G2095" s="8"/>
      <c r="H2095" s="8"/>
      <c r="I2095" s="8"/>
      <c r="J2095" s="8"/>
      <c r="K2095" s="8"/>
      <c r="L2095" s="8"/>
      <c r="M2095" s="8"/>
      <c r="N2095" s="7">
        <v>10</v>
      </c>
      <c r="O2095" s="7" t="s">
        <v>85</v>
      </c>
      <c r="P2095" s="7">
        <v>3</v>
      </c>
      <c r="Q2095" s="8" t="s">
        <v>4218</v>
      </c>
      <c r="R2095" s="8">
        <v>50000</v>
      </c>
      <c r="S2095" s="7" t="s">
        <v>94</v>
      </c>
      <c r="T2095" s="7" t="s">
        <v>4219</v>
      </c>
      <c r="AE2095" s="7">
        <v>0</v>
      </c>
      <c r="AF2095" s="7">
        <v>0</v>
      </c>
      <c r="AG2095" s="7">
        <v>0</v>
      </c>
      <c r="AH2095" s="7">
        <v>0</v>
      </c>
      <c r="AI2095" s="7">
        <v>1</v>
      </c>
      <c r="AJ2095" s="7">
        <v>0</v>
      </c>
      <c r="AK2095" s="7">
        <v>0</v>
      </c>
      <c r="AL2095" s="7">
        <v>0</v>
      </c>
      <c r="AM2095" s="7">
        <v>0</v>
      </c>
      <c r="AN2095" s="7" t="s">
        <v>91</v>
      </c>
      <c r="AO2095" s="7">
        <v>3</v>
      </c>
      <c r="AP2095" s="7">
        <v>100000</v>
      </c>
      <c r="AQ2095" s="7">
        <v>50000</v>
      </c>
      <c r="AT2095" s="7" t="s">
        <v>206</v>
      </c>
      <c r="AU2095" s="7">
        <v>2747</v>
      </c>
      <c r="AV2095" s="7">
        <v>0</v>
      </c>
      <c r="AW2095" s="7">
        <v>0</v>
      </c>
      <c r="AX2095" s="7">
        <v>0</v>
      </c>
      <c r="AY2095" s="7">
        <v>0</v>
      </c>
    </row>
    <row r="2096" spans="1:51" ht="13.5" customHeight="1" x14ac:dyDescent="0.25">
      <c r="A2096" s="7" t="s">
        <v>4220</v>
      </c>
      <c r="B2096" s="8"/>
      <c r="C2096" s="8"/>
      <c r="D2096" s="7" t="s">
        <v>91</v>
      </c>
      <c r="E2096" s="7" t="s">
        <v>99</v>
      </c>
      <c r="F2096" s="8"/>
      <c r="G2096" s="8"/>
      <c r="H2096" s="8"/>
      <c r="I2096" s="8"/>
      <c r="J2096" s="8"/>
      <c r="K2096" s="8"/>
      <c r="L2096" s="8"/>
      <c r="M2096" s="8"/>
      <c r="N2096" s="7">
        <v>10</v>
      </c>
      <c r="O2096" s="7" t="s">
        <v>85</v>
      </c>
      <c r="P2096" s="7">
        <v>3</v>
      </c>
      <c r="Q2096" s="7" t="s">
        <v>4218</v>
      </c>
      <c r="R2096" s="7">
        <v>10000</v>
      </c>
      <c r="S2096" s="7" t="s">
        <v>94</v>
      </c>
      <c r="T2096" s="7" t="s">
        <v>4219</v>
      </c>
      <c r="AE2096" s="7">
        <v>0</v>
      </c>
      <c r="AF2096" s="7">
        <v>0</v>
      </c>
      <c r="AG2096" s="7">
        <v>0</v>
      </c>
      <c r="AH2096" s="7">
        <v>0</v>
      </c>
      <c r="AI2096" s="7">
        <v>1</v>
      </c>
      <c r="AJ2096" s="7">
        <v>0</v>
      </c>
      <c r="AK2096" s="7">
        <v>0</v>
      </c>
      <c r="AL2096" s="7">
        <v>0</v>
      </c>
      <c r="AM2096" s="7">
        <v>0</v>
      </c>
      <c r="AN2096" s="7" t="s">
        <v>91</v>
      </c>
      <c r="AO2096" s="7">
        <v>3</v>
      </c>
      <c r="AP2096" s="7">
        <v>20000</v>
      </c>
      <c r="AQ2096" s="7">
        <v>10000</v>
      </c>
      <c r="AT2096" s="7" t="s">
        <v>206</v>
      </c>
      <c r="AU2096" s="7">
        <v>2748</v>
      </c>
      <c r="AV2096" s="7">
        <v>0</v>
      </c>
      <c r="AW2096" s="7">
        <v>0</v>
      </c>
      <c r="AX2096" s="7">
        <v>0</v>
      </c>
      <c r="AY2096" s="7">
        <v>0</v>
      </c>
    </row>
    <row r="2097" spans="1:51" ht="13.5" customHeight="1" x14ac:dyDescent="0.25">
      <c r="A2097" s="7" t="s">
        <v>4221</v>
      </c>
      <c r="B2097" s="8"/>
      <c r="C2097" s="8"/>
      <c r="D2097" s="7" t="s">
        <v>83</v>
      </c>
      <c r="E2097" s="7" t="s">
        <v>92</v>
      </c>
      <c r="F2097" s="8"/>
      <c r="G2097" s="8"/>
      <c r="H2097" s="8"/>
      <c r="I2097" s="8"/>
      <c r="J2097" s="8"/>
      <c r="K2097" s="8"/>
      <c r="L2097" s="8"/>
      <c r="M2097" s="8"/>
      <c r="N2097" s="7">
        <v>5</v>
      </c>
      <c r="O2097" s="7" t="s">
        <v>146</v>
      </c>
      <c r="P2097" s="7" t="s">
        <v>107</v>
      </c>
      <c r="Q2097" s="7" t="s">
        <v>2722</v>
      </c>
      <c r="R2097" s="7">
        <v>2250</v>
      </c>
      <c r="S2097" s="7" t="s">
        <v>94</v>
      </c>
      <c r="T2097" s="7" t="s">
        <v>4219</v>
      </c>
      <c r="AE2097" s="7">
        <v>0</v>
      </c>
      <c r="AF2097" s="7">
        <v>0</v>
      </c>
      <c r="AG2097" s="7">
        <v>0</v>
      </c>
      <c r="AH2097" s="7">
        <v>0</v>
      </c>
      <c r="AI2097" s="7">
        <v>0</v>
      </c>
      <c r="AJ2097" s="7">
        <v>0</v>
      </c>
      <c r="AK2097" s="7">
        <v>0</v>
      </c>
      <c r="AL2097" s="7">
        <v>0</v>
      </c>
      <c r="AM2097" s="7">
        <v>1</v>
      </c>
      <c r="AN2097" s="7" t="s">
        <v>83</v>
      </c>
      <c r="AO2097" s="7">
        <v>0</v>
      </c>
      <c r="AP2097" s="7">
        <v>4500</v>
      </c>
      <c r="AQ2097" s="7">
        <v>2250</v>
      </c>
      <c r="AT2097" s="7" t="s">
        <v>206</v>
      </c>
      <c r="AU2097" s="7">
        <v>2749</v>
      </c>
      <c r="AV2097" s="7">
        <v>0</v>
      </c>
      <c r="AW2097" s="7">
        <v>0</v>
      </c>
      <c r="AX2097" s="7">
        <v>0</v>
      </c>
      <c r="AY2097" s="7">
        <v>0</v>
      </c>
    </row>
    <row r="2098" spans="1:51" ht="13.5" customHeight="1" x14ac:dyDescent="0.25">
      <c r="A2098" s="7" t="s">
        <v>4222</v>
      </c>
      <c r="B2098" s="8"/>
      <c r="C2098" s="8"/>
      <c r="D2098" s="8" t="s">
        <v>91</v>
      </c>
      <c r="E2098" s="8" t="s">
        <v>129</v>
      </c>
      <c r="F2098" s="8"/>
      <c r="G2098" s="8"/>
      <c r="H2098" s="8"/>
      <c r="I2098" s="8"/>
      <c r="J2098" s="8"/>
      <c r="K2098" s="8"/>
      <c r="L2098" s="8"/>
      <c r="M2098" s="8"/>
      <c r="N2098" s="7">
        <v>9</v>
      </c>
      <c r="O2098" s="7" t="s">
        <v>85</v>
      </c>
      <c r="P2098" s="7">
        <v>3</v>
      </c>
      <c r="Q2098" s="8" t="s">
        <v>3099</v>
      </c>
      <c r="R2098" s="8">
        <v>3250</v>
      </c>
      <c r="S2098" s="7" t="s">
        <v>94</v>
      </c>
      <c r="T2098" s="7" t="s">
        <v>4219</v>
      </c>
      <c r="AE2098" s="7">
        <v>0</v>
      </c>
      <c r="AF2098" s="7">
        <v>0</v>
      </c>
      <c r="AG2098" s="7">
        <v>0</v>
      </c>
      <c r="AH2098" s="7">
        <v>0</v>
      </c>
      <c r="AI2098" s="7">
        <v>0</v>
      </c>
      <c r="AJ2098" s="7">
        <v>1</v>
      </c>
      <c r="AK2098" s="7">
        <v>0</v>
      </c>
      <c r="AL2098" s="7">
        <v>0</v>
      </c>
      <c r="AM2098" s="7">
        <v>0</v>
      </c>
      <c r="AN2098" s="7" t="s">
        <v>91</v>
      </c>
      <c r="AO2098" s="7">
        <v>3</v>
      </c>
      <c r="AP2098" s="7">
        <v>6500</v>
      </c>
      <c r="AQ2098" s="7">
        <v>3250</v>
      </c>
      <c r="AT2098" s="7" t="s">
        <v>206</v>
      </c>
      <c r="AU2098" s="7">
        <v>2750</v>
      </c>
      <c r="AV2098" s="7">
        <v>0</v>
      </c>
      <c r="AW2098" s="7">
        <v>0</v>
      </c>
      <c r="AX2098" s="7">
        <v>0</v>
      </c>
      <c r="AY2098" s="7">
        <v>0</v>
      </c>
    </row>
    <row r="2099" spans="1:51" ht="13.5" customHeight="1" x14ac:dyDescent="0.25">
      <c r="A2099" s="7" t="s">
        <v>4223</v>
      </c>
      <c r="B2099" s="8"/>
      <c r="C2099" s="8"/>
      <c r="D2099" s="7" t="s">
        <v>91</v>
      </c>
      <c r="E2099" s="7" t="s">
        <v>99</v>
      </c>
      <c r="F2099" s="8"/>
      <c r="G2099" s="8"/>
      <c r="H2099" s="8"/>
      <c r="I2099" s="8"/>
      <c r="J2099" s="8"/>
      <c r="K2099" s="8"/>
      <c r="L2099" s="8"/>
      <c r="M2099" s="8"/>
      <c r="N2099" s="7">
        <v>5</v>
      </c>
      <c r="O2099" s="7" t="s">
        <v>85</v>
      </c>
      <c r="P2099" s="7">
        <v>6</v>
      </c>
      <c r="Q2099" s="7" t="s">
        <v>4224</v>
      </c>
      <c r="R2099" s="7">
        <v>3500</v>
      </c>
      <c r="S2099" s="7" t="s">
        <v>94</v>
      </c>
      <c r="T2099" s="7" t="s">
        <v>4219</v>
      </c>
      <c r="AE2099" s="7">
        <v>0</v>
      </c>
      <c r="AF2099" s="7">
        <v>0</v>
      </c>
      <c r="AG2099" s="7">
        <v>0</v>
      </c>
      <c r="AH2099" s="7">
        <v>0</v>
      </c>
      <c r="AI2099" s="7">
        <v>1</v>
      </c>
      <c r="AJ2099" s="7">
        <v>0</v>
      </c>
      <c r="AK2099" s="7">
        <v>0</v>
      </c>
      <c r="AL2099" s="7">
        <v>0</v>
      </c>
      <c r="AM2099" s="7">
        <v>0</v>
      </c>
      <c r="AN2099" s="7" t="s">
        <v>91</v>
      </c>
      <c r="AO2099" s="7">
        <v>6</v>
      </c>
      <c r="AP2099" s="7">
        <v>7000</v>
      </c>
      <c r="AQ2099" s="7">
        <v>3500</v>
      </c>
      <c r="AT2099" s="7" t="s">
        <v>206</v>
      </c>
      <c r="AU2099" s="7">
        <v>2751</v>
      </c>
      <c r="AV2099" s="7">
        <v>0</v>
      </c>
      <c r="AW2099" s="7">
        <v>0</v>
      </c>
      <c r="AX2099" s="7">
        <v>0</v>
      </c>
      <c r="AY2099" s="7">
        <v>0</v>
      </c>
    </row>
    <row r="2100" spans="1:51" ht="13.5" customHeight="1" x14ac:dyDescent="0.25">
      <c r="A2100" s="7" t="s">
        <v>4225</v>
      </c>
      <c r="B2100" s="8"/>
      <c r="C2100" s="8"/>
      <c r="D2100" s="7" t="s">
        <v>83</v>
      </c>
      <c r="E2100" s="7" t="s">
        <v>129</v>
      </c>
      <c r="F2100" s="8"/>
      <c r="G2100" s="8"/>
      <c r="H2100" s="8"/>
      <c r="I2100" s="8"/>
      <c r="J2100" s="8"/>
      <c r="K2100" s="8"/>
      <c r="L2100" s="8"/>
      <c r="M2100" s="8"/>
      <c r="N2100" s="7">
        <v>1</v>
      </c>
      <c r="O2100" s="7" t="s">
        <v>106</v>
      </c>
      <c r="P2100" s="7" t="s">
        <v>107</v>
      </c>
      <c r="Q2100" s="7" t="s">
        <v>4226</v>
      </c>
      <c r="R2100" s="7">
        <v>2000</v>
      </c>
      <c r="S2100" s="7" t="s">
        <v>94</v>
      </c>
      <c r="T2100" s="7" t="s">
        <v>4219</v>
      </c>
      <c r="AE2100" s="7">
        <v>0</v>
      </c>
      <c r="AF2100" s="7">
        <v>0</v>
      </c>
      <c r="AG2100" s="7">
        <v>0</v>
      </c>
      <c r="AH2100" s="7">
        <v>0</v>
      </c>
      <c r="AI2100" s="7">
        <v>0</v>
      </c>
      <c r="AJ2100" s="7">
        <v>1</v>
      </c>
      <c r="AK2100" s="7">
        <v>0</v>
      </c>
      <c r="AL2100" s="7">
        <v>0</v>
      </c>
      <c r="AM2100" s="7">
        <v>0</v>
      </c>
      <c r="AN2100" s="7" t="s">
        <v>83</v>
      </c>
      <c r="AO2100" s="7">
        <v>0</v>
      </c>
      <c r="AP2100" s="7">
        <v>4000</v>
      </c>
      <c r="AQ2100" s="7">
        <v>2000</v>
      </c>
      <c r="AT2100" s="7" t="s">
        <v>206</v>
      </c>
      <c r="AU2100" s="7">
        <v>2752</v>
      </c>
      <c r="AV2100" s="7">
        <v>0</v>
      </c>
      <c r="AW2100" s="7">
        <v>0</v>
      </c>
      <c r="AX2100" s="7">
        <v>0</v>
      </c>
      <c r="AY2100" s="7">
        <v>0</v>
      </c>
    </row>
    <row r="2101" spans="1:51" ht="13.5" customHeight="1" x14ac:dyDescent="0.25">
      <c r="A2101" s="7" t="s">
        <v>4227</v>
      </c>
      <c r="B2101" s="8"/>
      <c r="C2101" s="8"/>
      <c r="D2101" s="7" t="s">
        <v>83</v>
      </c>
      <c r="E2101" s="7" t="s">
        <v>157</v>
      </c>
      <c r="F2101" s="8"/>
      <c r="G2101" s="8"/>
      <c r="H2101" s="8"/>
      <c r="I2101" s="8"/>
      <c r="J2101" s="8"/>
      <c r="K2101" s="8"/>
      <c r="L2101" s="8"/>
      <c r="M2101" s="8"/>
      <c r="N2101" s="7">
        <v>4</v>
      </c>
      <c r="O2101" s="7" t="s">
        <v>85</v>
      </c>
      <c r="P2101" s="7" t="s">
        <v>107</v>
      </c>
      <c r="Q2101" s="7" t="s">
        <v>4228</v>
      </c>
      <c r="R2101" s="7">
        <v>125</v>
      </c>
      <c r="S2101" s="7" t="s">
        <v>94</v>
      </c>
      <c r="T2101" s="7" t="s">
        <v>4229</v>
      </c>
      <c r="AE2101" s="7">
        <v>0</v>
      </c>
      <c r="AF2101" s="7">
        <v>0</v>
      </c>
      <c r="AG2101" s="7">
        <v>0</v>
      </c>
      <c r="AH2101" s="7">
        <v>0</v>
      </c>
      <c r="AI2101" s="7">
        <v>0</v>
      </c>
      <c r="AJ2101" s="7">
        <v>0</v>
      </c>
      <c r="AK2101" s="7">
        <v>1</v>
      </c>
      <c r="AL2101" s="7">
        <v>0</v>
      </c>
      <c r="AM2101" s="7">
        <v>0</v>
      </c>
      <c r="AN2101" s="7" t="s">
        <v>83</v>
      </c>
      <c r="AO2101" s="7">
        <v>0</v>
      </c>
      <c r="AP2101" s="7">
        <v>250</v>
      </c>
      <c r="AQ2101" s="7">
        <v>125</v>
      </c>
      <c r="AT2101" s="7" t="s">
        <v>206</v>
      </c>
      <c r="AU2101" s="7">
        <v>2753</v>
      </c>
      <c r="AV2101" s="7">
        <v>0</v>
      </c>
      <c r="AW2101" s="7">
        <v>0</v>
      </c>
      <c r="AX2101" s="7">
        <v>0</v>
      </c>
      <c r="AY2101" s="7">
        <v>0</v>
      </c>
    </row>
    <row r="2102" spans="1:51" ht="13.5" customHeight="1" x14ac:dyDescent="0.25">
      <c r="A2102" s="7" t="s">
        <v>4230</v>
      </c>
      <c r="B2102" s="8"/>
      <c r="C2102" s="8"/>
      <c r="D2102" s="7" t="s">
        <v>120</v>
      </c>
      <c r="E2102" s="7" t="s">
        <v>92</v>
      </c>
      <c r="F2102" s="7" t="s">
        <v>126</v>
      </c>
      <c r="G2102" s="8"/>
      <c r="H2102" s="8"/>
      <c r="I2102" s="8"/>
      <c r="J2102" s="8"/>
      <c r="K2102" s="8"/>
      <c r="L2102" s="8"/>
      <c r="M2102" s="8"/>
      <c r="N2102" s="7">
        <v>13</v>
      </c>
      <c r="O2102" s="7" t="s">
        <v>170</v>
      </c>
      <c r="P2102" s="7" t="s">
        <v>107</v>
      </c>
      <c r="Q2102" s="7" t="s">
        <v>4231</v>
      </c>
      <c r="R2102" s="7">
        <v>20000</v>
      </c>
      <c r="S2102" s="7" t="s">
        <v>326</v>
      </c>
      <c r="T2102" s="7" t="s">
        <v>4232</v>
      </c>
      <c r="AE2102" s="7">
        <v>0</v>
      </c>
      <c r="AF2102" s="7">
        <v>0</v>
      </c>
      <c r="AG2102" s="7">
        <v>0</v>
      </c>
      <c r="AH2102" s="7">
        <v>1</v>
      </c>
      <c r="AI2102" s="7">
        <v>0</v>
      </c>
      <c r="AJ2102" s="7">
        <v>0</v>
      </c>
      <c r="AK2102" s="7">
        <v>0</v>
      </c>
      <c r="AL2102" s="7">
        <v>0</v>
      </c>
      <c r="AM2102" s="7">
        <v>1</v>
      </c>
      <c r="AN2102" s="7" t="s">
        <v>120</v>
      </c>
      <c r="AO2102" s="7">
        <v>0</v>
      </c>
      <c r="AP2102" s="7">
        <v>40000</v>
      </c>
      <c r="AQ2102" s="7">
        <v>20000</v>
      </c>
      <c r="AT2102" s="7" t="s">
        <v>206</v>
      </c>
      <c r="AU2102" s="7">
        <v>2754</v>
      </c>
      <c r="AV2102" s="7">
        <v>0</v>
      </c>
      <c r="AW2102" s="7">
        <v>0</v>
      </c>
      <c r="AX2102" s="7">
        <v>0</v>
      </c>
      <c r="AY2102" s="7">
        <v>0</v>
      </c>
    </row>
    <row r="2103" spans="1:51" ht="13.5" customHeight="1" x14ac:dyDescent="0.25">
      <c r="A2103" s="7" t="s">
        <v>4233</v>
      </c>
      <c r="B2103" s="8"/>
      <c r="C2103" s="8"/>
      <c r="D2103" s="7" t="s">
        <v>120</v>
      </c>
      <c r="E2103" s="7" t="s">
        <v>92</v>
      </c>
      <c r="F2103" s="8"/>
      <c r="G2103" s="8"/>
      <c r="H2103" s="8"/>
      <c r="I2103" s="8"/>
      <c r="J2103" s="8"/>
      <c r="K2103" s="8"/>
      <c r="L2103" s="8"/>
      <c r="M2103" s="8"/>
      <c r="N2103" s="7">
        <v>20</v>
      </c>
      <c r="O2103" s="7" t="s">
        <v>85</v>
      </c>
      <c r="P2103" s="7">
        <v>3</v>
      </c>
      <c r="S2103" s="7" t="s">
        <v>237</v>
      </c>
      <c r="T2103" s="7" t="s">
        <v>4234</v>
      </c>
      <c r="AD2103" s="7" t="s">
        <v>4235</v>
      </c>
      <c r="AE2103" s="7">
        <v>1</v>
      </c>
      <c r="AF2103" s="7">
        <v>0</v>
      </c>
      <c r="AG2103" s="7">
        <v>0</v>
      </c>
      <c r="AH2103" s="7">
        <v>0</v>
      </c>
      <c r="AI2103" s="7">
        <v>0</v>
      </c>
      <c r="AJ2103" s="7">
        <v>0</v>
      </c>
      <c r="AK2103" s="7">
        <v>0</v>
      </c>
      <c r="AL2103" s="7">
        <v>0</v>
      </c>
      <c r="AM2103" s="7">
        <v>1</v>
      </c>
      <c r="AN2103" s="7" t="s">
        <v>120</v>
      </c>
      <c r="AO2103" s="7">
        <v>3</v>
      </c>
      <c r="AP2103" s="7">
        <v>0</v>
      </c>
      <c r="AQ2103" s="7">
        <v>0</v>
      </c>
      <c r="AT2103" s="7" t="s">
        <v>206</v>
      </c>
      <c r="AU2103" s="7">
        <v>2756</v>
      </c>
      <c r="AV2103" s="7">
        <v>0</v>
      </c>
      <c r="AW2103" s="7">
        <v>0</v>
      </c>
      <c r="AX2103" s="7">
        <v>0</v>
      </c>
      <c r="AY2103" s="7">
        <v>0</v>
      </c>
    </row>
    <row r="2104" spans="1:51" ht="13.5" customHeight="1" x14ac:dyDescent="0.25">
      <c r="A2104" s="7" t="s">
        <v>4236</v>
      </c>
      <c r="B2104" s="8"/>
      <c r="C2104" s="8"/>
      <c r="D2104" s="7" t="s">
        <v>120</v>
      </c>
      <c r="E2104" s="7" t="s">
        <v>92</v>
      </c>
      <c r="F2104" s="8"/>
      <c r="G2104" s="8"/>
      <c r="H2104" s="8"/>
      <c r="I2104" s="8"/>
      <c r="J2104" s="8"/>
      <c r="K2104" s="8"/>
      <c r="L2104" s="8"/>
      <c r="M2104" s="8"/>
      <c r="N2104" s="7">
        <v>20</v>
      </c>
      <c r="O2104" s="7" t="s">
        <v>85</v>
      </c>
      <c r="P2104" s="7">
        <v>50</v>
      </c>
      <c r="S2104" s="7" t="s">
        <v>237</v>
      </c>
      <c r="T2104" s="7" t="s">
        <v>4234</v>
      </c>
      <c r="AD2104" s="7" t="s">
        <v>4237</v>
      </c>
      <c r="AE2104" s="7">
        <v>1</v>
      </c>
      <c r="AF2104" s="7">
        <v>0</v>
      </c>
      <c r="AG2104" s="7">
        <v>0</v>
      </c>
      <c r="AH2104" s="7">
        <v>0</v>
      </c>
      <c r="AI2104" s="7">
        <v>0</v>
      </c>
      <c r="AJ2104" s="7">
        <v>0</v>
      </c>
      <c r="AK2104" s="7">
        <v>0</v>
      </c>
      <c r="AL2104" s="7">
        <v>0</v>
      </c>
      <c r="AM2104" s="7">
        <v>1</v>
      </c>
      <c r="AN2104" s="7" t="s">
        <v>120</v>
      </c>
      <c r="AO2104" s="7">
        <v>50</v>
      </c>
      <c r="AP2104" s="7">
        <v>0</v>
      </c>
      <c r="AQ2104" s="7">
        <v>0</v>
      </c>
      <c r="AS2104" s="7" t="s">
        <v>4238</v>
      </c>
      <c r="AT2104" s="7" t="s">
        <v>206</v>
      </c>
      <c r="AU2104" s="7">
        <v>2757</v>
      </c>
      <c r="AV2104" s="7">
        <v>0</v>
      </c>
      <c r="AW2104" s="7">
        <v>0</v>
      </c>
      <c r="AX2104" s="7">
        <v>0</v>
      </c>
      <c r="AY2104" s="7">
        <v>0</v>
      </c>
    </row>
    <row r="2105" spans="1:51" ht="13.5" customHeight="1" x14ac:dyDescent="0.25">
      <c r="A2105" s="7" t="s">
        <v>4239</v>
      </c>
      <c r="B2105" s="8"/>
      <c r="C2105" s="8"/>
      <c r="D2105" s="7" t="s">
        <v>120</v>
      </c>
      <c r="E2105" s="7" t="s">
        <v>92</v>
      </c>
      <c r="F2105" s="8"/>
      <c r="G2105" s="8"/>
      <c r="H2105" s="8"/>
      <c r="I2105" s="8"/>
      <c r="J2105" s="8"/>
      <c r="K2105" s="8"/>
      <c r="L2105" s="8"/>
      <c r="M2105" s="8"/>
      <c r="N2105" s="7">
        <v>20</v>
      </c>
      <c r="O2105" s="7" t="s">
        <v>146</v>
      </c>
      <c r="P2105" s="7">
        <v>3</v>
      </c>
      <c r="S2105" s="7" t="s">
        <v>237</v>
      </c>
      <c r="T2105" s="7" t="s">
        <v>4234</v>
      </c>
      <c r="AD2105" s="7" t="s">
        <v>4240</v>
      </c>
      <c r="AE2105" s="7">
        <v>0</v>
      </c>
      <c r="AF2105" s="7">
        <v>1</v>
      </c>
      <c r="AG2105" s="7">
        <v>0</v>
      </c>
      <c r="AH2105" s="7">
        <v>0</v>
      </c>
      <c r="AI2105" s="7">
        <v>0</v>
      </c>
      <c r="AJ2105" s="7">
        <v>0</v>
      </c>
      <c r="AK2105" s="7">
        <v>0</v>
      </c>
      <c r="AL2105" s="7">
        <v>0</v>
      </c>
      <c r="AM2105" s="7">
        <v>1</v>
      </c>
      <c r="AN2105" s="7" t="s">
        <v>120</v>
      </c>
      <c r="AO2105" s="7">
        <v>3</v>
      </c>
      <c r="AP2105" s="7">
        <v>0</v>
      </c>
      <c r="AQ2105" s="7">
        <v>0</v>
      </c>
      <c r="AT2105" s="7" t="s">
        <v>206</v>
      </c>
      <c r="AU2105" s="7">
        <v>2758</v>
      </c>
      <c r="AV2105" s="7">
        <v>0</v>
      </c>
      <c r="AW2105" s="7">
        <v>0</v>
      </c>
      <c r="AX2105" s="7">
        <v>0</v>
      </c>
      <c r="AY2105" s="7">
        <v>0</v>
      </c>
    </row>
    <row r="2106" spans="1:51" ht="13.5" customHeight="1" x14ac:dyDescent="0.25">
      <c r="A2106" s="7" t="s">
        <v>4241</v>
      </c>
      <c r="B2106" s="8"/>
      <c r="C2106" s="8"/>
      <c r="D2106" s="7" t="s">
        <v>120</v>
      </c>
      <c r="E2106" s="7" t="s">
        <v>157</v>
      </c>
      <c r="F2106" s="8"/>
      <c r="G2106" s="8"/>
      <c r="H2106" s="8"/>
      <c r="I2106" s="8"/>
      <c r="J2106" s="8"/>
      <c r="K2106" s="8"/>
      <c r="L2106" s="8"/>
      <c r="M2106" s="8"/>
      <c r="N2106" s="7">
        <v>15</v>
      </c>
      <c r="O2106" s="7" t="s">
        <v>85</v>
      </c>
      <c r="P2106" s="7">
        <v>36</v>
      </c>
      <c r="Q2106" s="7" t="s">
        <v>4242</v>
      </c>
      <c r="R2106" s="7">
        <v>49320</v>
      </c>
      <c r="S2106" s="7" t="s">
        <v>87</v>
      </c>
      <c r="T2106" s="7" t="s">
        <v>4234</v>
      </c>
      <c r="AE2106" s="7">
        <v>0</v>
      </c>
      <c r="AF2106" s="7">
        <v>0</v>
      </c>
      <c r="AG2106" s="7">
        <v>0</v>
      </c>
      <c r="AH2106" s="7">
        <v>0</v>
      </c>
      <c r="AI2106" s="7">
        <v>0</v>
      </c>
      <c r="AJ2106" s="7">
        <v>0</v>
      </c>
      <c r="AK2106" s="7">
        <v>1</v>
      </c>
      <c r="AL2106" s="7">
        <v>0</v>
      </c>
      <c r="AM2106" s="7">
        <v>0</v>
      </c>
      <c r="AN2106" s="7" t="s">
        <v>120</v>
      </c>
      <c r="AO2106" s="7">
        <v>36</v>
      </c>
      <c r="AP2106" s="7">
        <v>98320</v>
      </c>
      <c r="AQ2106" s="7">
        <v>49320</v>
      </c>
      <c r="AS2106" s="7" t="s">
        <v>4243</v>
      </c>
      <c r="AT2106" s="7" t="s">
        <v>206</v>
      </c>
      <c r="AU2106" s="7">
        <v>2759</v>
      </c>
      <c r="AV2106" s="7">
        <v>0</v>
      </c>
      <c r="AW2106" s="7">
        <v>0</v>
      </c>
      <c r="AX2106" s="7">
        <v>0</v>
      </c>
      <c r="AY2106" s="7">
        <v>0</v>
      </c>
    </row>
    <row r="2107" spans="1:51" ht="13.5" customHeight="1" x14ac:dyDescent="0.25">
      <c r="A2107" s="7" t="s">
        <v>4244</v>
      </c>
      <c r="B2107" s="8"/>
      <c r="C2107" s="8"/>
      <c r="D2107" s="7" t="s">
        <v>120</v>
      </c>
      <c r="E2107" s="7" t="s">
        <v>157</v>
      </c>
      <c r="F2107" s="7" t="s">
        <v>92</v>
      </c>
      <c r="G2107" s="8"/>
      <c r="H2107" s="8"/>
      <c r="I2107" s="8"/>
      <c r="J2107" s="8"/>
      <c r="K2107" s="8"/>
      <c r="L2107" s="8"/>
      <c r="M2107" s="8"/>
      <c r="N2107" s="7">
        <v>19</v>
      </c>
      <c r="O2107" s="7" t="s">
        <v>85</v>
      </c>
      <c r="P2107" s="7">
        <v>5</v>
      </c>
      <c r="Q2107" s="7" t="s">
        <v>4245</v>
      </c>
      <c r="R2107" s="7">
        <v>114000</v>
      </c>
      <c r="S2107" s="7" t="s">
        <v>444</v>
      </c>
      <c r="T2107" s="7" t="s">
        <v>4234</v>
      </c>
      <c r="AE2107" s="7">
        <v>0</v>
      </c>
      <c r="AF2107" s="7">
        <v>0</v>
      </c>
      <c r="AG2107" s="7">
        <v>0</v>
      </c>
      <c r="AH2107" s="7">
        <v>0</v>
      </c>
      <c r="AI2107" s="7">
        <v>0</v>
      </c>
      <c r="AJ2107" s="7">
        <v>0</v>
      </c>
      <c r="AK2107" s="7">
        <v>1</v>
      </c>
      <c r="AL2107" s="7">
        <v>0</v>
      </c>
      <c r="AM2107" s="7">
        <v>1</v>
      </c>
      <c r="AN2107" s="7" t="s">
        <v>120</v>
      </c>
      <c r="AO2107" s="7">
        <v>5</v>
      </c>
      <c r="AP2107" s="7">
        <v>228000</v>
      </c>
      <c r="AQ2107" s="7">
        <v>114000</v>
      </c>
      <c r="AS2107" s="7" t="s">
        <v>4246</v>
      </c>
      <c r="AT2107" s="7" t="s">
        <v>206</v>
      </c>
      <c r="AU2107" s="7">
        <v>2760</v>
      </c>
      <c r="AV2107" s="7">
        <v>0</v>
      </c>
      <c r="AW2107" s="7">
        <v>0</v>
      </c>
      <c r="AX2107" s="7">
        <v>0</v>
      </c>
      <c r="AY2107" s="7">
        <v>0</v>
      </c>
    </row>
    <row r="2108" spans="1:51" ht="13.5" customHeight="1" x14ac:dyDescent="0.25">
      <c r="A2108" s="7" t="s">
        <v>4247</v>
      </c>
      <c r="B2108" s="8"/>
      <c r="C2108" s="8"/>
      <c r="D2108" s="7" t="s">
        <v>120</v>
      </c>
      <c r="E2108" s="7" t="s">
        <v>126</v>
      </c>
      <c r="F2108" s="7" t="s">
        <v>157</v>
      </c>
      <c r="G2108" s="8"/>
      <c r="H2108" s="8"/>
      <c r="I2108" s="8"/>
      <c r="J2108" s="8"/>
      <c r="K2108" s="8"/>
      <c r="L2108" s="8"/>
      <c r="M2108" s="8"/>
      <c r="N2108" s="7">
        <v>20</v>
      </c>
      <c r="O2108" s="7" t="s">
        <v>85</v>
      </c>
      <c r="P2108" s="7" t="s">
        <v>265</v>
      </c>
      <c r="S2108" s="7" t="s">
        <v>237</v>
      </c>
      <c r="T2108" s="7" t="s">
        <v>4234</v>
      </c>
      <c r="AD2108" s="7" t="s">
        <v>4248</v>
      </c>
      <c r="AE2108" s="7">
        <v>0</v>
      </c>
      <c r="AF2108" s="7">
        <v>1</v>
      </c>
      <c r="AG2108" s="7">
        <v>0</v>
      </c>
      <c r="AH2108" s="7">
        <v>1</v>
      </c>
      <c r="AI2108" s="7">
        <v>0</v>
      </c>
      <c r="AJ2108" s="7">
        <v>0</v>
      </c>
      <c r="AK2108" s="7">
        <v>1</v>
      </c>
      <c r="AL2108" s="7">
        <v>0</v>
      </c>
      <c r="AM2108" s="7">
        <v>0</v>
      </c>
      <c r="AN2108" s="7" t="s">
        <v>120</v>
      </c>
      <c r="AO2108" s="7">
        <v>0</v>
      </c>
      <c r="AP2108" s="7">
        <v>0</v>
      </c>
      <c r="AQ2108" s="7">
        <v>0</v>
      </c>
      <c r="AT2108" s="7" t="s">
        <v>206</v>
      </c>
      <c r="AU2108" s="7">
        <v>2761</v>
      </c>
      <c r="AV2108" s="7">
        <v>0</v>
      </c>
      <c r="AW2108" s="7">
        <v>0</v>
      </c>
      <c r="AX2108" s="7">
        <v>0</v>
      </c>
      <c r="AY2108" s="7">
        <v>0</v>
      </c>
    </row>
    <row r="2109" spans="1:51" ht="13.5" customHeight="1" x14ac:dyDescent="0.25">
      <c r="A2109" s="7" t="s">
        <v>4249</v>
      </c>
      <c r="B2109" s="8"/>
      <c r="C2109" s="8"/>
      <c r="D2109" s="7" t="s">
        <v>91</v>
      </c>
      <c r="E2109" s="7" t="s">
        <v>92</v>
      </c>
      <c r="F2109" s="8"/>
      <c r="G2109" s="8"/>
      <c r="H2109" s="8"/>
      <c r="I2109" s="8"/>
      <c r="J2109" s="8"/>
      <c r="K2109" s="8"/>
      <c r="L2109" s="8"/>
      <c r="M2109" s="8"/>
      <c r="N2109" s="7">
        <v>5</v>
      </c>
      <c r="O2109" s="7" t="s">
        <v>96</v>
      </c>
      <c r="P2109" s="7">
        <v>1</v>
      </c>
      <c r="Q2109" s="7" t="s">
        <v>2667</v>
      </c>
      <c r="R2109" s="7">
        <v>2700</v>
      </c>
      <c r="S2109" s="7" t="s">
        <v>94</v>
      </c>
      <c r="T2109" s="7" t="s">
        <v>4250</v>
      </c>
      <c r="AE2109" s="7">
        <v>0</v>
      </c>
      <c r="AF2109" s="7">
        <v>0</v>
      </c>
      <c r="AG2109" s="7">
        <v>0</v>
      </c>
      <c r="AH2109" s="7">
        <v>0</v>
      </c>
      <c r="AI2109" s="7">
        <v>0</v>
      </c>
      <c r="AJ2109" s="7">
        <v>0</v>
      </c>
      <c r="AK2109" s="7">
        <v>0</v>
      </c>
      <c r="AL2109" s="7">
        <v>0</v>
      </c>
      <c r="AM2109" s="7">
        <v>1</v>
      </c>
      <c r="AN2109" s="7" t="s">
        <v>91</v>
      </c>
      <c r="AO2109" s="7">
        <v>1</v>
      </c>
      <c r="AP2109" s="7">
        <v>5400</v>
      </c>
      <c r="AQ2109" s="7">
        <v>2700</v>
      </c>
      <c r="AT2109" s="7" t="s">
        <v>206</v>
      </c>
      <c r="AU2109" s="7">
        <v>2762</v>
      </c>
      <c r="AV2109" s="7">
        <v>0</v>
      </c>
      <c r="AW2109" s="7">
        <v>0</v>
      </c>
      <c r="AX2109" s="7">
        <v>0</v>
      </c>
      <c r="AY2109" s="7">
        <v>0</v>
      </c>
    </row>
    <row r="2110" spans="1:51" ht="13.5" customHeight="1" x14ac:dyDescent="0.25">
      <c r="A2110" s="7" t="s">
        <v>4251</v>
      </c>
      <c r="B2110" s="8"/>
      <c r="C2110" s="8"/>
      <c r="D2110" s="7" t="s">
        <v>120</v>
      </c>
      <c r="E2110" s="7" t="s">
        <v>126</v>
      </c>
      <c r="F2110" s="7" t="s">
        <v>99</v>
      </c>
      <c r="G2110" s="8"/>
      <c r="H2110" s="8"/>
      <c r="I2110" s="8"/>
      <c r="J2110" s="8"/>
      <c r="K2110" s="8"/>
      <c r="L2110" s="8"/>
      <c r="M2110" s="8"/>
      <c r="N2110" s="7">
        <v>18</v>
      </c>
      <c r="O2110" s="7" t="s">
        <v>123</v>
      </c>
      <c r="P2110" s="7">
        <v>35</v>
      </c>
      <c r="Q2110" s="7" t="s">
        <v>4252</v>
      </c>
      <c r="R2110" s="7">
        <v>11200</v>
      </c>
      <c r="S2110" s="7" t="s">
        <v>185</v>
      </c>
      <c r="T2110" s="7" t="s">
        <v>4250</v>
      </c>
      <c r="AE2110" s="7">
        <v>0</v>
      </c>
      <c r="AF2110" s="7">
        <v>0</v>
      </c>
      <c r="AG2110" s="7">
        <v>0</v>
      </c>
      <c r="AH2110" s="7">
        <v>1</v>
      </c>
      <c r="AI2110" s="7">
        <v>1</v>
      </c>
      <c r="AJ2110" s="7">
        <v>0</v>
      </c>
      <c r="AK2110" s="7">
        <v>0</v>
      </c>
      <c r="AL2110" s="7">
        <v>0</v>
      </c>
      <c r="AM2110" s="7">
        <v>0</v>
      </c>
      <c r="AN2110" s="7" t="s">
        <v>120</v>
      </c>
      <c r="AO2110" s="7">
        <v>35</v>
      </c>
      <c r="AP2110" s="7">
        <v>22400</v>
      </c>
      <c r="AQ2110" s="7">
        <v>11200</v>
      </c>
      <c r="AS2110" s="8" t="s">
        <v>4253</v>
      </c>
      <c r="AT2110" s="7" t="s">
        <v>206</v>
      </c>
      <c r="AU2110" s="7">
        <v>2763</v>
      </c>
      <c r="AV2110" s="7">
        <v>0</v>
      </c>
      <c r="AW2110" s="7">
        <v>0</v>
      </c>
      <c r="AX2110" s="7">
        <v>0</v>
      </c>
      <c r="AY2110" s="7">
        <v>0</v>
      </c>
    </row>
    <row r="2111" spans="1:51" ht="13.5" customHeight="1" x14ac:dyDescent="0.25">
      <c r="A2111" s="7" t="s">
        <v>4254</v>
      </c>
      <c r="B2111" s="8"/>
      <c r="C2111" s="8"/>
      <c r="D2111" s="7" t="s">
        <v>91</v>
      </c>
      <c r="E2111" s="7" t="s">
        <v>92</v>
      </c>
      <c r="F2111" s="8"/>
      <c r="G2111" s="8"/>
      <c r="H2111" s="8"/>
      <c r="I2111" s="8"/>
      <c r="J2111" s="8"/>
      <c r="K2111" s="8"/>
      <c r="L2111" s="8"/>
      <c r="M2111" s="8"/>
      <c r="N2111" s="7">
        <v>11</v>
      </c>
      <c r="O2111" s="7" t="s">
        <v>123</v>
      </c>
      <c r="P2111" s="7">
        <v>15</v>
      </c>
      <c r="Q2111" s="7" t="s">
        <v>4255</v>
      </c>
      <c r="R2111" s="7">
        <v>12060</v>
      </c>
      <c r="S2111" s="7" t="s">
        <v>185</v>
      </c>
      <c r="T2111" s="7" t="s">
        <v>4250</v>
      </c>
      <c r="AE2111" s="7">
        <v>0</v>
      </c>
      <c r="AF2111" s="7">
        <v>0</v>
      </c>
      <c r="AG2111" s="7">
        <v>0</v>
      </c>
      <c r="AH2111" s="7">
        <v>0</v>
      </c>
      <c r="AI2111" s="7">
        <v>0</v>
      </c>
      <c r="AJ2111" s="7">
        <v>0</v>
      </c>
      <c r="AK2111" s="7">
        <v>0</v>
      </c>
      <c r="AL2111" s="7">
        <v>0</v>
      </c>
      <c r="AM2111" s="7">
        <v>1</v>
      </c>
      <c r="AN2111" s="7" t="s">
        <v>91</v>
      </c>
      <c r="AO2111" s="7">
        <v>15</v>
      </c>
      <c r="AP2111" s="7">
        <v>24120</v>
      </c>
      <c r="AQ2111" s="7">
        <v>12060</v>
      </c>
      <c r="AS2111" s="8" t="s">
        <v>4256</v>
      </c>
      <c r="AT2111" s="7" t="s">
        <v>206</v>
      </c>
      <c r="AU2111" s="7">
        <v>2764</v>
      </c>
      <c r="AV2111" s="7">
        <v>0</v>
      </c>
      <c r="AW2111" s="7">
        <v>0</v>
      </c>
      <c r="AX2111" s="7">
        <v>0</v>
      </c>
      <c r="AY2111" s="7">
        <v>0</v>
      </c>
    </row>
    <row r="2112" spans="1:51" ht="13.5" customHeight="1" x14ac:dyDescent="0.25">
      <c r="A2112" s="7" t="s">
        <v>4257</v>
      </c>
      <c r="B2112" s="8"/>
      <c r="C2112" s="8"/>
      <c r="D2112" s="7" t="s">
        <v>120</v>
      </c>
      <c r="E2112" s="7" t="s">
        <v>126</v>
      </c>
      <c r="F2112" s="7" t="s">
        <v>92</v>
      </c>
      <c r="G2112" s="8"/>
      <c r="H2112" s="8"/>
      <c r="I2112" s="8"/>
      <c r="J2112" s="8"/>
      <c r="K2112" s="8"/>
      <c r="L2112" s="8"/>
      <c r="M2112" s="8"/>
      <c r="N2112" s="7">
        <v>13</v>
      </c>
      <c r="O2112" s="7" t="s">
        <v>85</v>
      </c>
      <c r="P2112" s="7">
        <v>12</v>
      </c>
      <c r="Q2112" s="7" t="s">
        <v>4258</v>
      </c>
      <c r="R2112" s="7">
        <v>16155</v>
      </c>
      <c r="S2112" s="7" t="s">
        <v>87</v>
      </c>
      <c r="T2112" s="7" t="s">
        <v>4250</v>
      </c>
      <c r="AE2112" s="7">
        <v>0</v>
      </c>
      <c r="AF2112" s="7">
        <v>0</v>
      </c>
      <c r="AG2112" s="7">
        <v>0</v>
      </c>
      <c r="AH2112" s="7">
        <v>1</v>
      </c>
      <c r="AI2112" s="7">
        <v>0</v>
      </c>
      <c r="AJ2112" s="7">
        <v>0</v>
      </c>
      <c r="AK2112" s="7">
        <v>0</v>
      </c>
      <c r="AL2112" s="7">
        <v>0</v>
      </c>
      <c r="AM2112" s="7">
        <v>1</v>
      </c>
      <c r="AN2112" s="7" t="s">
        <v>120</v>
      </c>
      <c r="AO2112" s="7">
        <v>12</v>
      </c>
      <c r="AP2112" s="7">
        <v>32310</v>
      </c>
      <c r="AQ2112" s="7">
        <v>16155</v>
      </c>
      <c r="AS2112" s="8" t="s">
        <v>4259</v>
      </c>
      <c r="AT2112" s="7" t="s">
        <v>206</v>
      </c>
      <c r="AU2112" s="7">
        <v>2765</v>
      </c>
      <c r="AV2112" s="7">
        <v>0</v>
      </c>
      <c r="AW2112" s="7">
        <v>0</v>
      </c>
      <c r="AX2112" s="7">
        <v>0</v>
      </c>
      <c r="AY2112" s="7">
        <v>0</v>
      </c>
    </row>
    <row r="2113" spans="1:51" ht="13.5" customHeight="1" x14ac:dyDescent="0.25">
      <c r="A2113" s="7" t="s">
        <v>4260</v>
      </c>
      <c r="B2113" s="8"/>
      <c r="C2113" s="8"/>
      <c r="D2113" s="7" t="s">
        <v>91</v>
      </c>
      <c r="E2113" s="7" t="s">
        <v>116</v>
      </c>
      <c r="F2113" s="8"/>
      <c r="G2113" s="8"/>
      <c r="H2113" s="8"/>
      <c r="I2113" s="8"/>
      <c r="J2113" s="8"/>
      <c r="K2113" s="8"/>
      <c r="L2113" s="8"/>
      <c r="M2113" s="8"/>
      <c r="N2113" s="7">
        <v>9</v>
      </c>
      <c r="O2113" s="7" t="s">
        <v>85</v>
      </c>
      <c r="P2113" s="7" t="s">
        <v>107</v>
      </c>
      <c r="Q2113" s="7" t="s">
        <v>3248</v>
      </c>
      <c r="R2113" s="7">
        <v>900</v>
      </c>
      <c r="S2113" s="7" t="s">
        <v>94</v>
      </c>
      <c r="T2113" s="7" t="s">
        <v>4250</v>
      </c>
      <c r="AE2113" s="7">
        <v>0</v>
      </c>
      <c r="AF2113" s="7">
        <v>0</v>
      </c>
      <c r="AG2113" s="7">
        <v>1</v>
      </c>
      <c r="AH2113" s="7">
        <v>0</v>
      </c>
      <c r="AI2113" s="7">
        <v>0</v>
      </c>
      <c r="AJ2113" s="7">
        <v>0</v>
      </c>
      <c r="AK2113" s="7">
        <v>0</v>
      </c>
      <c r="AL2113" s="7">
        <v>0</v>
      </c>
      <c r="AM2113" s="7">
        <v>0</v>
      </c>
      <c r="AN2113" s="7" t="s">
        <v>91</v>
      </c>
      <c r="AO2113" s="7">
        <v>0</v>
      </c>
      <c r="AP2113" s="7">
        <v>1800</v>
      </c>
      <c r="AQ2113" s="7">
        <v>900</v>
      </c>
      <c r="AT2113" s="7" t="s">
        <v>206</v>
      </c>
      <c r="AU2113" s="7">
        <v>2766</v>
      </c>
      <c r="AV2113" s="7">
        <v>0</v>
      </c>
      <c r="AW2113" s="7">
        <v>0</v>
      </c>
      <c r="AX2113" s="7">
        <v>0</v>
      </c>
      <c r="AY2113" s="7">
        <v>0</v>
      </c>
    </row>
    <row r="2114" spans="1:51" ht="13.5" customHeight="1" x14ac:dyDescent="0.25">
      <c r="A2114" s="7" t="s">
        <v>4261</v>
      </c>
      <c r="B2114" s="8"/>
      <c r="C2114" s="8"/>
      <c r="D2114" s="7" t="s">
        <v>91</v>
      </c>
      <c r="E2114" s="7" t="s">
        <v>116</v>
      </c>
      <c r="F2114" s="8"/>
      <c r="G2114" s="8"/>
      <c r="H2114" s="8"/>
      <c r="I2114" s="8"/>
      <c r="J2114" s="8"/>
      <c r="K2114" s="8"/>
      <c r="L2114" s="8"/>
      <c r="M2114" s="8"/>
      <c r="N2114" s="7">
        <v>8</v>
      </c>
      <c r="O2114" s="7" t="s">
        <v>106</v>
      </c>
      <c r="P2114" s="7" t="s">
        <v>107</v>
      </c>
      <c r="Q2114" s="7" t="s">
        <v>4262</v>
      </c>
      <c r="R2114" s="7">
        <v>5000</v>
      </c>
      <c r="S2114" s="7" t="s">
        <v>94</v>
      </c>
      <c r="T2114" s="7" t="s">
        <v>4250</v>
      </c>
      <c r="AE2114" s="7">
        <v>0</v>
      </c>
      <c r="AF2114" s="7">
        <v>0</v>
      </c>
      <c r="AG2114" s="7">
        <v>1</v>
      </c>
      <c r="AH2114" s="7">
        <v>0</v>
      </c>
      <c r="AI2114" s="7">
        <v>0</v>
      </c>
      <c r="AJ2114" s="7">
        <v>0</v>
      </c>
      <c r="AK2114" s="7">
        <v>0</v>
      </c>
      <c r="AL2114" s="7">
        <v>0</v>
      </c>
      <c r="AM2114" s="7">
        <v>0</v>
      </c>
      <c r="AN2114" s="7" t="s">
        <v>91</v>
      </c>
      <c r="AO2114" s="7">
        <v>0</v>
      </c>
      <c r="AP2114" s="7">
        <v>10000</v>
      </c>
      <c r="AQ2114" s="7">
        <v>5000</v>
      </c>
      <c r="AT2114" s="7" t="s">
        <v>206</v>
      </c>
      <c r="AU2114" s="7">
        <v>2767</v>
      </c>
      <c r="AV2114" s="7">
        <v>0</v>
      </c>
      <c r="AW2114" s="7">
        <v>0</v>
      </c>
      <c r="AX2114" s="7">
        <v>0</v>
      </c>
      <c r="AY2114" s="7">
        <v>0</v>
      </c>
    </row>
    <row r="2115" spans="1:51" ht="13.5" customHeight="1" x14ac:dyDescent="0.25">
      <c r="A2115" s="7" t="s">
        <v>4263</v>
      </c>
      <c r="B2115" s="8"/>
      <c r="C2115" s="8"/>
      <c r="D2115" s="7" t="s">
        <v>91</v>
      </c>
      <c r="E2115" s="7" t="s">
        <v>116</v>
      </c>
      <c r="F2115" s="8"/>
      <c r="G2115" s="8"/>
      <c r="H2115" s="8"/>
      <c r="I2115" s="8"/>
      <c r="J2115" s="8"/>
      <c r="K2115" s="8"/>
      <c r="L2115" s="8"/>
      <c r="M2115" s="8"/>
      <c r="N2115" s="7">
        <v>10</v>
      </c>
      <c r="O2115" s="7" t="s">
        <v>85</v>
      </c>
      <c r="P2115" s="7" t="s">
        <v>107</v>
      </c>
      <c r="Q2115" s="7" t="s">
        <v>4264</v>
      </c>
      <c r="R2115" s="7">
        <v>750</v>
      </c>
      <c r="S2115" s="7" t="s">
        <v>94</v>
      </c>
      <c r="T2115" s="7" t="s">
        <v>4250</v>
      </c>
      <c r="AE2115" s="7">
        <v>0</v>
      </c>
      <c r="AF2115" s="7">
        <v>0</v>
      </c>
      <c r="AG2115" s="7">
        <v>1</v>
      </c>
      <c r="AH2115" s="7">
        <v>0</v>
      </c>
      <c r="AI2115" s="7">
        <v>0</v>
      </c>
      <c r="AJ2115" s="7">
        <v>0</v>
      </c>
      <c r="AK2115" s="7">
        <v>0</v>
      </c>
      <c r="AL2115" s="7">
        <v>0</v>
      </c>
      <c r="AM2115" s="7">
        <v>0</v>
      </c>
      <c r="AN2115" s="7" t="s">
        <v>91</v>
      </c>
      <c r="AO2115" s="7">
        <v>0</v>
      </c>
      <c r="AP2115" s="7">
        <v>1500</v>
      </c>
      <c r="AQ2115" s="7">
        <v>750</v>
      </c>
      <c r="AT2115" s="7" t="s">
        <v>206</v>
      </c>
      <c r="AU2115" s="7">
        <v>2768</v>
      </c>
      <c r="AV2115" s="7">
        <v>0</v>
      </c>
      <c r="AW2115" s="7">
        <v>0</v>
      </c>
      <c r="AX2115" s="7">
        <v>0</v>
      </c>
      <c r="AY2115" s="7">
        <v>0</v>
      </c>
    </row>
    <row r="2116" spans="1:51" ht="13.5" customHeight="1" x14ac:dyDescent="0.25">
      <c r="A2116" s="7" t="s">
        <v>4265</v>
      </c>
      <c r="B2116" s="8"/>
      <c r="C2116" s="8"/>
      <c r="D2116" s="7" t="s">
        <v>83</v>
      </c>
      <c r="E2116" s="7" t="s">
        <v>92</v>
      </c>
      <c r="F2116" s="8" t="s">
        <v>84</v>
      </c>
      <c r="G2116" s="8"/>
      <c r="H2116" s="8"/>
      <c r="I2116" s="8"/>
      <c r="J2116" s="8"/>
      <c r="K2116" s="8"/>
      <c r="L2116" s="8"/>
      <c r="M2116" s="8"/>
      <c r="N2116" s="7">
        <v>1</v>
      </c>
      <c r="O2116" s="7" t="s">
        <v>143</v>
      </c>
      <c r="P2116" s="7">
        <v>1</v>
      </c>
      <c r="Q2116" s="7" t="s">
        <v>4266</v>
      </c>
      <c r="R2116" s="7">
        <v>2500</v>
      </c>
      <c r="S2116" s="7" t="s">
        <v>94</v>
      </c>
      <c r="T2116" s="7" t="s">
        <v>4250</v>
      </c>
      <c r="AE2116" s="7">
        <v>0</v>
      </c>
      <c r="AF2116" s="7">
        <v>0</v>
      </c>
      <c r="AG2116" s="7">
        <v>0</v>
      </c>
      <c r="AH2116" s="7">
        <v>0</v>
      </c>
      <c r="AI2116" s="7">
        <v>0</v>
      </c>
      <c r="AJ2116" s="7">
        <v>0</v>
      </c>
      <c r="AK2116" s="7">
        <v>0</v>
      </c>
      <c r="AL2116" s="7">
        <v>1</v>
      </c>
      <c r="AM2116" s="7">
        <v>1</v>
      </c>
      <c r="AN2116" s="7" t="s">
        <v>83</v>
      </c>
      <c r="AO2116" s="7">
        <v>1</v>
      </c>
      <c r="AP2116" s="7">
        <v>10000</v>
      </c>
      <c r="AQ2116" s="7">
        <v>2500</v>
      </c>
      <c r="AT2116" s="7" t="s">
        <v>206</v>
      </c>
      <c r="AU2116" s="7">
        <v>2769</v>
      </c>
      <c r="AV2116" s="7">
        <v>0</v>
      </c>
      <c r="AW2116" s="7">
        <v>0</v>
      </c>
      <c r="AX2116" s="7">
        <v>0</v>
      </c>
      <c r="AY2116" s="7">
        <v>0</v>
      </c>
    </row>
    <row r="2117" spans="1:51" ht="13.5" customHeight="1" x14ac:dyDescent="0.25">
      <c r="A2117" s="7" t="s">
        <v>4267</v>
      </c>
      <c r="B2117" s="8"/>
      <c r="C2117" s="8"/>
      <c r="D2117" s="7" t="s">
        <v>91</v>
      </c>
      <c r="E2117" s="7" t="s">
        <v>116</v>
      </c>
      <c r="F2117" s="7" t="s">
        <v>84</v>
      </c>
      <c r="G2117" s="8"/>
      <c r="H2117" s="8"/>
      <c r="I2117" s="8"/>
      <c r="J2117" s="8"/>
      <c r="K2117" s="8"/>
      <c r="L2117" s="8"/>
      <c r="M2117" s="8"/>
      <c r="N2117" s="7">
        <v>7</v>
      </c>
      <c r="O2117" s="7" t="s">
        <v>170</v>
      </c>
      <c r="P2117" s="7" t="s">
        <v>107</v>
      </c>
      <c r="Q2117" s="7" t="s">
        <v>4268</v>
      </c>
      <c r="R2117" s="7">
        <v>24000</v>
      </c>
      <c r="S2117" s="7" t="s">
        <v>326</v>
      </c>
      <c r="T2117" s="7" t="s">
        <v>4250</v>
      </c>
      <c r="AE2117" s="7">
        <v>0</v>
      </c>
      <c r="AF2117" s="7">
        <v>0</v>
      </c>
      <c r="AG2117" s="7">
        <v>1</v>
      </c>
      <c r="AH2117" s="7">
        <v>0</v>
      </c>
      <c r="AI2117" s="7">
        <v>0</v>
      </c>
      <c r="AJ2117" s="7">
        <v>0</v>
      </c>
      <c r="AK2117" s="7">
        <v>0</v>
      </c>
      <c r="AL2117" s="7">
        <v>1</v>
      </c>
      <c r="AM2117" s="7">
        <v>0</v>
      </c>
      <c r="AN2117" s="7" t="s">
        <v>91</v>
      </c>
      <c r="AO2117" s="7">
        <v>0</v>
      </c>
      <c r="AP2117" s="7">
        <v>48000</v>
      </c>
      <c r="AQ2117" s="7">
        <v>24000</v>
      </c>
      <c r="AT2117" s="7" t="s">
        <v>206</v>
      </c>
      <c r="AU2117" s="7">
        <v>2770</v>
      </c>
      <c r="AV2117" s="7">
        <v>0</v>
      </c>
      <c r="AW2117" s="7">
        <v>0</v>
      </c>
      <c r="AX2117" s="7">
        <v>0</v>
      </c>
      <c r="AY2117" s="7">
        <v>0</v>
      </c>
    </row>
    <row r="2118" spans="1:51" ht="13.5" customHeight="1" x14ac:dyDescent="0.25">
      <c r="A2118" s="7" t="s">
        <v>4269</v>
      </c>
      <c r="B2118" s="8"/>
      <c r="C2118" s="8"/>
      <c r="D2118" s="7" t="s">
        <v>91</v>
      </c>
      <c r="E2118" s="7" t="s">
        <v>92</v>
      </c>
      <c r="F2118" s="8"/>
      <c r="G2118" s="8"/>
      <c r="H2118" s="8"/>
      <c r="I2118" s="8"/>
      <c r="J2118" s="8"/>
      <c r="K2118" s="8"/>
      <c r="L2118" s="8"/>
      <c r="M2118" s="8"/>
      <c r="N2118" s="7">
        <v>11</v>
      </c>
      <c r="O2118" s="7" t="s">
        <v>381</v>
      </c>
      <c r="P2118" s="7">
        <v>1</v>
      </c>
      <c r="Q2118" s="7" t="s">
        <v>4270</v>
      </c>
      <c r="R2118" s="7">
        <v>36500</v>
      </c>
      <c r="S2118" s="7" t="s">
        <v>94</v>
      </c>
      <c r="T2118" s="7" t="s">
        <v>4250</v>
      </c>
      <c r="AE2118" s="7">
        <v>0</v>
      </c>
      <c r="AF2118" s="7">
        <v>0</v>
      </c>
      <c r="AG2118" s="7">
        <v>0</v>
      </c>
      <c r="AH2118" s="7">
        <v>0</v>
      </c>
      <c r="AI2118" s="7">
        <v>0</v>
      </c>
      <c r="AJ2118" s="7">
        <v>0</v>
      </c>
      <c r="AK2118" s="7">
        <v>0</v>
      </c>
      <c r="AL2118" s="7">
        <v>0</v>
      </c>
      <c r="AM2118" s="7">
        <v>1</v>
      </c>
      <c r="AN2118" s="7" t="s">
        <v>91</v>
      </c>
      <c r="AO2118" s="7">
        <v>1</v>
      </c>
      <c r="AP2118" s="7">
        <v>73000</v>
      </c>
      <c r="AQ2118" s="7">
        <v>36500</v>
      </c>
      <c r="AT2118" s="7" t="s">
        <v>206</v>
      </c>
      <c r="AU2118" s="7">
        <v>2771</v>
      </c>
      <c r="AV2118" s="7">
        <v>0</v>
      </c>
      <c r="AW2118" s="7">
        <v>0</v>
      </c>
      <c r="AX2118" s="7">
        <v>0</v>
      </c>
      <c r="AY2118" s="7">
        <v>0</v>
      </c>
    </row>
    <row r="2119" spans="1:51" ht="13.5" customHeight="1" x14ac:dyDescent="0.25">
      <c r="A2119" s="7" t="s">
        <v>4271</v>
      </c>
      <c r="B2119" s="8"/>
      <c r="C2119" s="8"/>
      <c r="D2119" s="7" t="s">
        <v>120</v>
      </c>
      <c r="E2119" s="7" t="s">
        <v>265</v>
      </c>
      <c r="F2119" s="8"/>
      <c r="G2119" s="8"/>
      <c r="H2119" s="8"/>
      <c r="I2119" s="8"/>
      <c r="J2119" s="8"/>
      <c r="K2119" s="8"/>
      <c r="L2119" s="8"/>
      <c r="M2119" s="8"/>
      <c r="N2119" s="7">
        <v>13</v>
      </c>
      <c r="O2119" s="7" t="s">
        <v>85</v>
      </c>
      <c r="P2119" s="7">
        <v>5</v>
      </c>
      <c r="Q2119" s="7" t="s">
        <v>4272</v>
      </c>
      <c r="R2119" s="7">
        <v>25500</v>
      </c>
      <c r="S2119" s="7" t="s">
        <v>444</v>
      </c>
      <c r="T2119" s="7" t="s">
        <v>4250</v>
      </c>
      <c r="AE2119" s="7">
        <v>0</v>
      </c>
      <c r="AF2119" s="7">
        <v>0</v>
      </c>
      <c r="AG2119" s="7">
        <v>0</v>
      </c>
      <c r="AH2119" s="7">
        <v>0</v>
      </c>
      <c r="AI2119" s="7">
        <v>0</v>
      </c>
      <c r="AJ2119" s="7">
        <v>0</v>
      </c>
      <c r="AK2119" s="7">
        <v>0</v>
      </c>
      <c r="AL2119" s="7">
        <v>0</v>
      </c>
      <c r="AM2119" s="7">
        <v>0</v>
      </c>
      <c r="AN2119" s="7" t="s">
        <v>120</v>
      </c>
      <c r="AO2119" s="7">
        <v>5</v>
      </c>
      <c r="AP2119" s="7">
        <v>51000</v>
      </c>
      <c r="AQ2119" s="7">
        <v>25500</v>
      </c>
      <c r="AT2119" s="7" t="s">
        <v>206</v>
      </c>
      <c r="AU2119" s="7">
        <v>2772</v>
      </c>
      <c r="AV2119" s="7">
        <v>0</v>
      </c>
      <c r="AW2119" s="7">
        <v>0</v>
      </c>
      <c r="AX2119" s="7">
        <v>0</v>
      </c>
      <c r="AY2119" s="7">
        <v>0</v>
      </c>
    </row>
    <row r="2120" spans="1:51" ht="13.5" customHeight="1" x14ac:dyDescent="0.25">
      <c r="A2120" s="7" t="s">
        <v>4273</v>
      </c>
      <c r="B2120" s="8"/>
      <c r="C2120" s="8"/>
      <c r="D2120" s="7" t="s">
        <v>91</v>
      </c>
      <c r="E2120" s="7" t="s">
        <v>265</v>
      </c>
      <c r="F2120" s="8"/>
      <c r="G2120" s="8"/>
      <c r="H2120" s="8"/>
      <c r="I2120" s="8"/>
      <c r="J2120" s="8"/>
      <c r="K2120" s="8"/>
      <c r="L2120" s="8"/>
      <c r="M2120" s="8"/>
      <c r="N2120" s="7">
        <v>8</v>
      </c>
      <c r="O2120" s="7" t="s">
        <v>85</v>
      </c>
      <c r="P2120" s="7">
        <v>5</v>
      </c>
      <c r="Q2120" s="7" t="s">
        <v>4274</v>
      </c>
      <c r="R2120" s="7">
        <v>10400</v>
      </c>
      <c r="S2120" s="7" t="s">
        <v>444</v>
      </c>
      <c r="T2120" s="7" t="s">
        <v>4250</v>
      </c>
      <c r="AE2120" s="7">
        <v>0</v>
      </c>
      <c r="AF2120" s="7">
        <v>0</v>
      </c>
      <c r="AG2120" s="7">
        <v>0</v>
      </c>
      <c r="AH2120" s="7">
        <v>0</v>
      </c>
      <c r="AI2120" s="7">
        <v>0</v>
      </c>
      <c r="AJ2120" s="7">
        <v>0</v>
      </c>
      <c r="AK2120" s="7">
        <v>0</v>
      </c>
      <c r="AL2120" s="7">
        <v>0</v>
      </c>
      <c r="AM2120" s="7">
        <v>0</v>
      </c>
      <c r="AN2120" s="7" t="s">
        <v>91</v>
      </c>
      <c r="AO2120" s="7">
        <v>5</v>
      </c>
      <c r="AP2120" s="7">
        <v>20800</v>
      </c>
      <c r="AQ2120" s="7">
        <v>10400</v>
      </c>
      <c r="AT2120" s="7" t="s">
        <v>206</v>
      </c>
      <c r="AU2120" s="7">
        <v>2773</v>
      </c>
      <c r="AV2120" s="7">
        <v>0</v>
      </c>
      <c r="AW2120" s="7">
        <v>0</v>
      </c>
      <c r="AX2120" s="7">
        <v>0</v>
      </c>
      <c r="AY2120" s="7">
        <v>0</v>
      </c>
    </row>
    <row r="2121" spans="1:51" ht="13.5" customHeight="1" x14ac:dyDescent="0.25">
      <c r="A2121" s="7" t="s">
        <v>4275</v>
      </c>
      <c r="B2121" s="8"/>
      <c r="C2121" s="8"/>
      <c r="D2121" s="7" t="s">
        <v>91</v>
      </c>
      <c r="E2121" s="7" t="s">
        <v>157</v>
      </c>
      <c r="F2121" s="8"/>
      <c r="G2121" s="8"/>
      <c r="H2121" s="8"/>
      <c r="I2121" s="8"/>
      <c r="J2121" s="8"/>
      <c r="K2121" s="8"/>
      <c r="L2121" s="8"/>
      <c r="M2121" s="8"/>
      <c r="N2121" s="7">
        <v>11</v>
      </c>
      <c r="O2121" s="7" t="s">
        <v>85</v>
      </c>
      <c r="P2121" s="7">
        <v>1</v>
      </c>
      <c r="Q2121" s="7" t="s">
        <v>4276</v>
      </c>
      <c r="R2121" s="7">
        <v>66000</v>
      </c>
      <c r="S2121" s="7" t="s">
        <v>94</v>
      </c>
      <c r="T2121" s="7" t="s">
        <v>4277</v>
      </c>
      <c r="AE2121" s="7">
        <v>0</v>
      </c>
      <c r="AF2121" s="7">
        <v>0</v>
      </c>
      <c r="AG2121" s="7">
        <v>0</v>
      </c>
      <c r="AH2121" s="7">
        <v>0</v>
      </c>
      <c r="AI2121" s="7">
        <v>0</v>
      </c>
      <c r="AJ2121" s="7">
        <v>0</v>
      </c>
      <c r="AK2121" s="7">
        <v>1</v>
      </c>
      <c r="AL2121" s="7">
        <v>0</v>
      </c>
      <c r="AM2121" s="7">
        <v>0</v>
      </c>
      <c r="AN2121" s="7" t="s">
        <v>91</v>
      </c>
      <c r="AO2121" s="7">
        <v>1</v>
      </c>
      <c r="AP2121" s="7">
        <v>132000</v>
      </c>
      <c r="AQ2121" s="7">
        <v>66000</v>
      </c>
      <c r="AT2121" s="7" t="s">
        <v>206</v>
      </c>
      <c r="AU2121" s="7">
        <v>2774</v>
      </c>
      <c r="AV2121" s="7">
        <v>0</v>
      </c>
      <c r="AW2121" s="7">
        <v>0</v>
      </c>
      <c r="AX2121" s="7">
        <v>0</v>
      </c>
      <c r="AY2121" s="7">
        <v>0</v>
      </c>
    </row>
    <row r="2122" spans="1:51" ht="13.5" customHeight="1" x14ac:dyDescent="0.25">
      <c r="A2122" s="7" t="s">
        <v>4278</v>
      </c>
      <c r="B2122" s="8"/>
      <c r="C2122" s="8"/>
      <c r="D2122" s="7" t="s">
        <v>91</v>
      </c>
      <c r="E2122" s="7" t="s">
        <v>99</v>
      </c>
      <c r="F2122" s="8"/>
      <c r="G2122" s="8"/>
      <c r="H2122" s="8"/>
      <c r="I2122" s="8"/>
      <c r="J2122" s="8"/>
      <c r="K2122" s="8"/>
      <c r="L2122" s="8"/>
      <c r="M2122" s="8"/>
      <c r="N2122" s="7">
        <v>7</v>
      </c>
      <c r="O2122" s="7" t="s">
        <v>85</v>
      </c>
      <c r="P2122" s="7">
        <v>1</v>
      </c>
      <c r="Q2122" s="8" t="s">
        <v>4279</v>
      </c>
      <c r="R2122" s="8">
        <v>28000</v>
      </c>
      <c r="S2122" s="7" t="s">
        <v>94</v>
      </c>
      <c r="T2122" s="7" t="s">
        <v>4277</v>
      </c>
      <c r="AE2122" s="7">
        <v>0</v>
      </c>
      <c r="AF2122" s="7">
        <v>0</v>
      </c>
      <c r="AG2122" s="7">
        <v>0</v>
      </c>
      <c r="AH2122" s="7">
        <v>0</v>
      </c>
      <c r="AI2122" s="7">
        <v>1</v>
      </c>
      <c r="AJ2122" s="7">
        <v>0</v>
      </c>
      <c r="AK2122" s="7">
        <v>0</v>
      </c>
      <c r="AL2122" s="7">
        <v>0</v>
      </c>
      <c r="AM2122" s="7">
        <v>0</v>
      </c>
      <c r="AN2122" s="7" t="s">
        <v>91</v>
      </c>
      <c r="AO2122" s="7">
        <v>1</v>
      </c>
      <c r="AP2122" s="7">
        <v>56000</v>
      </c>
      <c r="AQ2122" s="7">
        <v>28000</v>
      </c>
      <c r="AT2122" s="7" t="s">
        <v>206</v>
      </c>
      <c r="AU2122" s="7">
        <v>2775</v>
      </c>
      <c r="AV2122" s="7">
        <v>0</v>
      </c>
      <c r="AW2122" s="7">
        <v>0</v>
      </c>
      <c r="AX2122" s="7">
        <v>0</v>
      </c>
      <c r="AY2122" s="7">
        <v>0</v>
      </c>
    </row>
    <row r="2123" spans="1:51" ht="13.5" customHeight="1" x14ac:dyDescent="0.25">
      <c r="A2123" s="7" t="s">
        <v>4280</v>
      </c>
      <c r="B2123" s="8"/>
      <c r="C2123" s="8"/>
      <c r="D2123" s="7" t="s">
        <v>83</v>
      </c>
      <c r="E2123" s="7" t="s">
        <v>214</v>
      </c>
      <c r="F2123" s="8"/>
      <c r="G2123" s="8"/>
      <c r="H2123" s="8"/>
      <c r="I2123" s="8"/>
      <c r="J2123" s="8"/>
      <c r="K2123" s="8"/>
      <c r="L2123" s="8"/>
      <c r="M2123" s="8"/>
      <c r="N2123" s="7">
        <v>5</v>
      </c>
      <c r="O2123" s="7" t="s">
        <v>85</v>
      </c>
      <c r="P2123" s="7">
        <v>1</v>
      </c>
      <c r="Q2123" s="7" t="s">
        <v>4281</v>
      </c>
      <c r="R2123" s="7">
        <v>1500</v>
      </c>
      <c r="S2123" s="7" t="s">
        <v>94</v>
      </c>
      <c r="T2123" s="7" t="s">
        <v>4277</v>
      </c>
      <c r="AE2123" s="7">
        <v>0</v>
      </c>
      <c r="AF2123" s="7">
        <v>0</v>
      </c>
      <c r="AG2123" s="7">
        <v>0</v>
      </c>
      <c r="AH2123" s="7">
        <v>0</v>
      </c>
      <c r="AI2123" s="7">
        <v>0</v>
      </c>
      <c r="AJ2123" s="7">
        <v>0</v>
      </c>
      <c r="AK2123" s="7">
        <v>0</v>
      </c>
      <c r="AL2123" s="7">
        <v>0</v>
      </c>
      <c r="AM2123" s="7">
        <v>0</v>
      </c>
      <c r="AN2123" s="7" t="s">
        <v>83</v>
      </c>
      <c r="AO2123" s="7">
        <v>1</v>
      </c>
      <c r="AP2123" s="7">
        <v>3000</v>
      </c>
      <c r="AQ2123" s="7">
        <v>1500</v>
      </c>
      <c r="AT2123" s="7" t="s">
        <v>206</v>
      </c>
      <c r="AU2123" s="7">
        <v>2776</v>
      </c>
      <c r="AV2123" s="7">
        <v>0</v>
      </c>
      <c r="AW2123" s="7">
        <v>0</v>
      </c>
      <c r="AX2123" s="7">
        <v>1</v>
      </c>
      <c r="AY2123" s="7">
        <v>0</v>
      </c>
    </row>
    <row r="2124" spans="1:51" ht="13.5" customHeight="1" x14ac:dyDescent="0.25">
      <c r="A2124" s="7" t="s">
        <v>4282</v>
      </c>
      <c r="B2124" s="8"/>
      <c r="C2124" s="8"/>
      <c r="D2124" s="7" t="s">
        <v>83</v>
      </c>
      <c r="E2124" s="7" t="s">
        <v>116</v>
      </c>
      <c r="F2124" s="8"/>
      <c r="G2124" s="8"/>
      <c r="H2124" s="8"/>
      <c r="I2124" s="8"/>
      <c r="J2124" s="8"/>
      <c r="K2124" s="8"/>
      <c r="L2124" s="8"/>
      <c r="M2124" s="8"/>
      <c r="N2124" s="7">
        <v>3</v>
      </c>
      <c r="O2124" s="7" t="s">
        <v>85</v>
      </c>
      <c r="P2124" s="7">
        <v>1</v>
      </c>
      <c r="Q2124" s="7" t="s">
        <v>4283</v>
      </c>
      <c r="R2124" s="7">
        <v>3500</v>
      </c>
      <c r="S2124" s="7" t="s">
        <v>94</v>
      </c>
      <c r="T2124" s="7" t="s">
        <v>4277</v>
      </c>
      <c r="AE2124" s="7">
        <v>0</v>
      </c>
      <c r="AF2124" s="7">
        <v>0</v>
      </c>
      <c r="AG2124" s="7">
        <v>1</v>
      </c>
      <c r="AH2124" s="7">
        <v>0</v>
      </c>
      <c r="AI2124" s="7">
        <v>0</v>
      </c>
      <c r="AJ2124" s="7">
        <v>0</v>
      </c>
      <c r="AK2124" s="7">
        <v>0</v>
      </c>
      <c r="AL2124" s="7">
        <v>0</v>
      </c>
      <c r="AM2124" s="7">
        <v>0</v>
      </c>
      <c r="AN2124" s="7" t="s">
        <v>83</v>
      </c>
      <c r="AO2124" s="7">
        <v>1</v>
      </c>
      <c r="AP2124" s="7">
        <v>7000</v>
      </c>
      <c r="AQ2124" s="7">
        <v>3500</v>
      </c>
      <c r="AT2124" s="7" t="s">
        <v>206</v>
      </c>
      <c r="AU2124" s="7">
        <v>2777</v>
      </c>
      <c r="AV2124" s="7">
        <v>0</v>
      </c>
      <c r="AW2124" s="7">
        <v>0</v>
      </c>
      <c r="AX2124" s="7">
        <v>0</v>
      </c>
      <c r="AY2124" s="7">
        <v>0</v>
      </c>
    </row>
    <row r="2125" spans="1:51" ht="13.5" customHeight="1" x14ac:dyDescent="0.25">
      <c r="A2125" s="7" t="s">
        <v>4284</v>
      </c>
      <c r="B2125" s="8"/>
      <c r="C2125" s="8"/>
      <c r="D2125" s="7" t="s">
        <v>91</v>
      </c>
      <c r="E2125" s="7" t="s">
        <v>126</v>
      </c>
      <c r="F2125" s="8"/>
      <c r="G2125" s="8"/>
      <c r="H2125" s="8"/>
      <c r="I2125" s="8"/>
      <c r="J2125" s="8"/>
      <c r="K2125" s="8"/>
      <c r="L2125" s="8"/>
      <c r="M2125" s="8"/>
      <c r="N2125" s="7">
        <v>9</v>
      </c>
      <c r="O2125" s="7" t="s">
        <v>85</v>
      </c>
      <c r="P2125" s="7">
        <v>1</v>
      </c>
      <c r="Q2125" s="7" t="s">
        <v>4285</v>
      </c>
      <c r="R2125" s="7">
        <v>1000</v>
      </c>
      <c r="S2125" s="7" t="s">
        <v>94</v>
      </c>
      <c r="T2125" s="7" t="s">
        <v>4277</v>
      </c>
      <c r="AE2125" s="7">
        <v>0</v>
      </c>
      <c r="AF2125" s="7">
        <v>0</v>
      </c>
      <c r="AG2125" s="7">
        <v>0</v>
      </c>
      <c r="AH2125" s="7">
        <v>1</v>
      </c>
      <c r="AI2125" s="7">
        <v>0</v>
      </c>
      <c r="AJ2125" s="7">
        <v>0</v>
      </c>
      <c r="AK2125" s="7">
        <v>0</v>
      </c>
      <c r="AL2125" s="7">
        <v>0</v>
      </c>
      <c r="AM2125" s="7">
        <v>0</v>
      </c>
      <c r="AN2125" s="7" t="s">
        <v>91</v>
      </c>
      <c r="AO2125" s="7">
        <v>1</v>
      </c>
      <c r="AP2125" s="7">
        <v>2000</v>
      </c>
      <c r="AQ2125" s="7">
        <v>1000</v>
      </c>
      <c r="AT2125" s="7" t="s">
        <v>206</v>
      </c>
      <c r="AU2125" s="7">
        <v>2778</v>
      </c>
      <c r="AV2125" s="7">
        <v>0</v>
      </c>
      <c r="AW2125" s="7">
        <v>0</v>
      </c>
      <c r="AX2125" s="7">
        <v>0</v>
      </c>
      <c r="AY2125" s="7">
        <v>0</v>
      </c>
    </row>
    <row r="2126" spans="1:51" ht="13.5" customHeight="1" x14ac:dyDescent="0.25">
      <c r="A2126" s="7" t="s">
        <v>4286</v>
      </c>
      <c r="B2126" s="8"/>
      <c r="C2126" s="8"/>
      <c r="D2126" s="7" t="s">
        <v>91</v>
      </c>
      <c r="E2126" s="7" t="s">
        <v>99</v>
      </c>
      <c r="F2126" s="8"/>
      <c r="G2126" s="8"/>
      <c r="H2126" s="8"/>
      <c r="I2126" s="8"/>
      <c r="J2126" s="8"/>
      <c r="K2126" s="8"/>
      <c r="L2126" s="8"/>
      <c r="M2126" s="8"/>
      <c r="N2126" s="7">
        <v>7</v>
      </c>
      <c r="O2126" s="7" t="s">
        <v>85</v>
      </c>
      <c r="P2126" s="7">
        <v>1</v>
      </c>
      <c r="Q2126" s="7" t="s">
        <v>4287</v>
      </c>
      <c r="R2126" s="7">
        <v>19500</v>
      </c>
      <c r="S2126" s="7" t="s">
        <v>94</v>
      </c>
      <c r="T2126" s="7" t="s">
        <v>4277</v>
      </c>
      <c r="AE2126" s="7">
        <v>0</v>
      </c>
      <c r="AF2126" s="7">
        <v>0</v>
      </c>
      <c r="AG2126" s="7">
        <v>0</v>
      </c>
      <c r="AH2126" s="7">
        <v>0</v>
      </c>
      <c r="AI2126" s="7">
        <v>1</v>
      </c>
      <c r="AJ2126" s="7">
        <v>0</v>
      </c>
      <c r="AK2126" s="7">
        <v>0</v>
      </c>
      <c r="AL2126" s="7">
        <v>0</v>
      </c>
      <c r="AM2126" s="7">
        <v>0</v>
      </c>
      <c r="AN2126" s="7" t="s">
        <v>91</v>
      </c>
      <c r="AO2126" s="7">
        <v>1</v>
      </c>
      <c r="AP2126" s="7">
        <v>39000</v>
      </c>
      <c r="AQ2126" s="7">
        <v>19500</v>
      </c>
      <c r="AT2126" s="7" t="s">
        <v>206</v>
      </c>
      <c r="AU2126" s="7">
        <v>2779</v>
      </c>
      <c r="AV2126" s="7">
        <v>0</v>
      </c>
      <c r="AW2126" s="7">
        <v>0</v>
      </c>
      <c r="AX2126" s="7">
        <v>0</v>
      </c>
      <c r="AY2126" s="7">
        <v>0</v>
      </c>
    </row>
    <row r="2127" spans="1:51" ht="13.5" customHeight="1" x14ac:dyDescent="0.25">
      <c r="A2127" s="7" t="s">
        <v>4288</v>
      </c>
      <c r="B2127" s="8"/>
      <c r="C2127" s="8"/>
      <c r="D2127" s="7" t="s">
        <v>91</v>
      </c>
      <c r="E2127" s="7" t="s">
        <v>116</v>
      </c>
      <c r="F2127" s="8"/>
      <c r="G2127" s="8"/>
      <c r="H2127" s="8"/>
      <c r="I2127" s="8"/>
      <c r="J2127" s="8"/>
      <c r="K2127" s="8"/>
      <c r="L2127" s="8"/>
      <c r="M2127" s="8"/>
      <c r="N2127" s="7">
        <v>6</v>
      </c>
      <c r="O2127" s="7" t="s">
        <v>85</v>
      </c>
      <c r="P2127" s="7">
        <v>1</v>
      </c>
      <c r="Q2127" s="7" t="s">
        <v>4289</v>
      </c>
      <c r="R2127" s="7">
        <v>9000</v>
      </c>
      <c r="S2127" s="7" t="s">
        <v>94</v>
      </c>
      <c r="T2127" s="7" t="s">
        <v>4277</v>
      </c>
      <c r="AE2127" s="7">
        <v>0</v>
      </c>
      <c r="AF2127" s="7">
        <v>0</v>
      </c>
      <c r="AG2127" s="7">
        <v>1</v>
      </c>
      <c r="AH2127" s="7">
        <v>0</v>
      </c>
      <c r="AI2127" s="7">
        <v>0</v>
      </c>
      <c r="AJ2127" s="7">
        <v>0</v>
      </c>
      <c r="AK2127" s="7">
        <v>0</v>
      </c>
      <c r="AL2127" s="7">
        <v>0</v>
      </c>
      <c r="AM2127" s="7">
        <v>0</v>
      </c>
      <c r="AN2127" s="7" t="s">
        <v>91</v>
      </c>
      <c r="AO2127" s="7">
        <v>1</v>
      </c>
      <c r="AP2127" s="7">
        <v>18000</v>
      </c>
      <c r="AQ2127" s="7">
        <v>9000</v>
      </c>
      <c r="AT2127" s="7" t="s">
        <v>206</v>
      </c>
      <c r="AU2127" s="7">
        <v>2780</v>
      </c>
      <c r="AV2127" s="7">
        <v>0</v>
      </c>
      <c r="AW2127" s="7">
        <v>0</v>
      </c>
      <c r="AX2127" s="7">
        <v>0</v>
      </c>
      <c r="AY2127" s="7">
        <v>0</v>
      </c>
    </row>
    <row r="2128" spans="1:51" ht="13.5" customHeight="1" x14ac:dyDescent="0.25">
      <c r="A2128" s="7" t="s">
        <v>4290</v>
      </c>
      <c r="B2128" s="8"/>
      <c r="C2128" s="8"/>
      <c r="D2128" s="7" t="s">
        <v>120</v>
      </c>
      <c r="E2128" s="7" t="s">
        <v>99</v>
      </c>
      <c r="F2128" s="8"/>
      <c r="G2128" s="8"/>
      <c r="H2128" s="8"/>
      <c r="I2128" s="8"/>
      <c r="J2128" s="8"/>
      <c r="K2128" s="8"/>
      <c r="L2128" s="8"/>
      <c r="M2128" s="8"/>
      <c r="N2128" s="7">
        <v>12</v>
      </c>
      <c r="O2128" s="7" t="s">
        <v>85</v>
      </c>
      <c r="P2128" s="7" t="s">
        <v>107</v>
      </c>
      <c r="Q2128" s="7" t="s">
        <v>4291</v>
      </c>
      <c r="R2128" s="7">
        <v>500</v>
      </c>
      <c r="S2128" s="7" t="s">
        <v>94</v>
      </c>
      <c r="T2128" s="7" t="s">
        <v>4277</v>
      </c>
      <c r="AE2128" s="7">
        <v>0</v>
      </c>
      <c r="AF2128" s="7">
        <v>0</v>
      </c>
      <c r="AG2128" s="7">
        <v>0</v>
      </c>
      <c r="AH2128" s="7">
        <v>0</v>
      </c>
      <c r="AI2128" s="7">
        <v>1</v>
      </c>
      <c r="AJ2128" s="7">
        <v>0</v>
      </c>
      <c r="AK2128" s="7">
        <v>0</v>
      </c>
      <c r="AL2128" s="7">
        <v>0</v>
      </c>
      <c r="AM2128" s="7">
        <v>0</v>
      </c>
      <c r="AN2128" s="7" t="s">
        <v>120</v>
      </c>
      <c r="AO2128" s="7">
        <v>0</v>
      </c>
      <c r="AP2128" s="7">
        <v>1000</v>
      </c>
      <c r="AQ2128" s="7">
        <v>500</v>
      </c>
      <c r="AT2128" s="7" t="s">
        <v>206</v>
      </c>
      <c r="AU2128" s="7">
        <v>2781</v>
      </c>
      <c r="AV2128" s="7">
        <v>0</v>
      </c>
      <c r="AW2128" s="7">
        <v>0</v>
      </c>
      <c r="AX2128" s="7">
        <v>0</v>
      </c>
      <c r="AY2128" s="7">
        <v>0</v>
      </c>
    </row>
    <row r="2129" spans="1:51" ht="13.5" customHeight="1" x14ac:dyDescent="0.25">
      <c r="A2129" s="7" t="s">
        <v>4292</v>
      </c>
      <c r="B2129" s="8"/>
      <c r="C2129" s="8"/>
      <c r="D2129" s="7" t="s">
        <v>120</v>
      </c>
      <c r="E2129" s="7" t="s">
        <v>116</v>
      </c>
      <c r="F2129" s="8"/>
      <c r="G2129" s="8"/>
      <c r="H2129" s="8"/>
      <c r="I2129" s="8"/>
      <c r="J2129" s="8"/>
      <c r="K2129" s="8"/>
      <c r="L2129" s="8"/>
      <c r="M2129" s="8"/>
      <c r="N2129" s="7">
        <v>12</v>
      </c>
      <c r="O2129" s="7" t="s">
        <v>85</v>
      </c>
      <c r="P2129" s="7" t="s">
        <v>107</v>
      </c>
      <c r="Q2129" s="7" t="s">
        <v>4293</v>
      </c>
      <c r="R2129" s="7">
        <v>4000</v>
      </c>
      <c r="S2129" s="7" t="s">
        <v>94</v>
      </c>
      <c r="T2129" s="7" t="s">
        <v>4277</v>
      </c>
      <c r="AE2129" s="7">
        <v>0</v>
      </c>
      <c r="AF2129" s="7">
        <v>0</v>
      </c>
      <c r="AG2129" s="7">
        <v>1</v>
      </c>
      <c r="AH2129" s="7">
        <v>0</v>
      </c>
      <c r="AI2129" s="7">
        <v>0</v>
      </c>
      <c r="AJ2129" s="7">
        <v>0</v>
      </c>
      <c r="AK2129" s="7">
        <v>0</v>
      </c>
      <c r="AL2129" s="7">
        <v>0</v>
      </c>
      <c r="AM2129" s="7">
        <v>0</v>
      </c>
      <c r="AN2129" s="7" t="s">
        <v>120</v>
      </c>
      <c r="AO2129" s="7">
        <v>0</v>
      </c>
      <c r="AP2129" s="7">
        <v>8000</v>
      </c>
      <c r="AQ2129" s="7">
        <v>4000</v>
      </c>
      <c r="AT2129" s="7" t="s">
        <v>206</v>
      </c>
      <c r="AU2129" s="7">
        <v>2782</v>
      </c>
      <c r="AV2129" s="7">
        <v>0</v>
      </c>
      <c r="AW2129" s="7">
        <v>0</v>
      </c>
      <c r="AX2129" s="7">
        <v>0</v>
      </c>
      <c r="AY2129" s="7">
        <v>0</v>
      </c>
    </row>
    <row r="2130" spans="1:51" ht="13.5" customHeight="1" x14ac:dyDescent="0.25">
      <c r="A2130" s="7" t="s">
        <v>4294</v>
      </c>
      <c r="B2130" s="8"/>
      <c r="C2130" s="8"/>
      <c r="D2130" s="7" t="s">
        <v>120</v>
      </c>
      <c r="E2130" s="7" t="s">
        <v>99</v>
      </c>
      <c r="F2130" s="8"/>
      <c r="G2130" s="8"/>
      <c r="H2130" s="8"/>
      <c r="I2130" s="8"/>
      <c r="J2130" s="8"/>
      <c r="K2130" s="8"/>
      <c r="L2130" s="8"/>
      <c r="M2130" s="8"/>
      <c r="N2130" s="7">
        <v>12</v>
      </c>
      <c r="O2130" s="7" t="s">
        <v>85</v>
      </c>
      <c r="P2130" s="7" t="s">
        <v>107</v>
      </c>
      <c r="Q2130" s="7" t="s">
        <v>4295</v>
      </c>
      <c r="R2130" s="7">
        <v>2500</v>
      </c>
      <c r="S2130" s="7" t="s">
        <v>94</v>
      </c>
      <c r="T2130" s="7" t="s">
        <v>4277</v>
      </c>
      <c r="AE2130" s="7">
        <v>0</v>
      </c>
      <c r="AF2130" s="7">
        <v>0</v>
      </c>
      <c r="AG2130" s="7">
        <v>0</v>
      </c>
      <c r="AH2130" s="7">
        <v>0</v>
      </c>
      <c r="AI2130" s="7">
        <v>1</v>
      </c>
      <c r="AJ2130" s="7">
        <v>0</v>
      </c>
      <c r="AK2130" s="7">
        <v>0</v>
      </c>
      <c r="AL2130" s="7">
        <v>0</v>
      </c>
      <c r="AM2130" s="7">
        <v>0</v>
      </c>
      <c r="AN2130" s="7" t="s">
        <v>120</v>
      </c>
      <c r="AO2130" s="7">
        <v>0</v>
      </c>
      <c r="AP2130" s="7">
        <v>5000</v>
      </c>
      <c r="AQ2130" s="7">
        <v>2500</v>
      </c>
      <c r="AT2130" s="7" t="s">
        <v>206</v>
      </c>
      <c r="AU2130" s="7">
        <v>2783</v>
      </c>
      <c r="AV2130" s="7">
        <v>0</v>
      </c>
      <c r="AW2130" s="7">
        <v>0</v>
      </c>
      <c r="AX2130" s="7">
        <v>0</v>
      </c>
      <c r="AY2130" s="7">
        <v>0</v>
      </c>
    </row>
    <row r="2131" spans="1:51" ht="13.5" customHeight="1" x14ac:dyDescent="0.25">
      <c r="A2131" s="7" t="s">
        <v>4296</v>
      </c>
      <c r="B2131" s="8"/>
      <c r="C2131" s="8"/>
      <c r="D2131" s="7" t="s">
        <v>120</v>
      </c>
      <c r="E2131" s="7" t="s">
        <v>92</v>
      </c>
      <c r="F2131" s="8"/>
      <c r="G2131" s="8"/>
      <c r="H2131" s="8"/>
      <c r="I2131" s="8"/>
      <c r="J2131" s="8"/>
      <c r="K2131" s="8"/>
      <c r="L2131" s="8"/>
      <c r="M2131" s="8"/>
      <c r="N2131" s="7">
        <v>12</v>
      </c>
      <c r="O2131" s="7" t="s">
        <v>85</v>
      </c>
      <c r="P2131" s="7" t="s">
        <v>107</v>
      </c>
      <c r="Q2131" s="8" t="s">
        <v>4297</v>
      </c>
      <c r="R2131" s="8">
        <v>8000</v>
      </c>
      <c r="S2131" s="7" t="s">
        <v>94</v>
      </c>
      <c r="T2131" s="7" t="s">
        <v>4277</v>
      </c>
      <c r="AE2131" s="7">
        <v>0</v>
      </c>
      <c r="AF2131" s="7">
        <v>0</v>
      </c>
      <c r="AG2131" s="7">
        <v>0</v>
      </c>
      <c r="AH2131" s="7">
        <v>0</v>
      </c>
      <c r="AI2131" s="7">
        <v>0</v>
      </c>
      <c r="AJ2131" s="7">
        <v>0</v>
      </c>
      <c r="AK2131" s="7">
        <v>0</v>
      </c>
      <c r="AL2131" s="7">
        <v>0</v>
      </c>
      <c r="AM2131" s="7">
        <v>1</v>
      </c>
      <c r="AN2131" s="7" t="s">
        <v>120</v>
      </c>
      <c r="AO2131" s="7">
        <v>0</v>
      </c>
      <c r="AP2131" s="7">
        <v>16000</v>
      </c>
      <c r="AQ2131" s="7">
        <v>8000</v>
      </c>
      <c r="AT2131" s="7" t="s">
        <v>206</v>
      </c>
      <c r="AU2131" s="7">
        <v>2784</v>
      </c>
      <c r="AV2131" s="7">
        <v>0</v>
      </c>
      <c r="AW2131" s="7">
        <v>0</v>
      </c>
      <c r="AX2131" s="7">
        <v>0</v>
      </c>
      <c r="AY2131" s="7">
        <v>0</v>
      </c>
    </row>
    <row r="2132" spans="1:51" ht="13.5" customHeight="1" x14ac:dyDescent="0.25">
      <c r="A2132" s="7" t="s">
        <v>4298</v>
      </c>
      <c r="B2132" s="8"/>
      <c r="C2132" s="8"/>
      <c r="D2132" s="7" t="s">
        <v>120</v>
      </c>
      <c r="E2132" s="7" t="s">
        <v>84</v>
      </c>
      <c r="F2132" s="8"/>
      <c r="G2132" s="8"/>
      <c r="H2132" s="8"/>
      <c r="I2132" s="8"/>
      <c r="J2132" s="8"/>
      <c r="K2132" s="8"/>
      <c r="L2132" s="8"/>
      <c r="M2132" s="8"/>
      <c r="N2132" s="7">
        <v>12</v>
      </c>
      <c r="O2132" s="7" t="s">
        <v>85</v>
      </c>
      <c r="P2132" s="7" t="s">
        <v>107</v>
      </c>
      <c r="Q2132" s="8" t="s">
        <v>4299</v>
      </c>
      <c r="R2132" s="8">
        <v>100000</v>
      </c>
      <c r="S2132" s="7" t="s">
        <v>94</v>
      </c>
      <c r="T2132" s="7" t="s">
        <v>4277</v>
      </c>
      <c r="AE2132" s="7">
        <v>0</v>
      </c>
      <c r="AF2132" s="7">
        <v>0</v>
      </c>
      <c r="AG2132" s="7">
        <v>0</v>
      </c>
      <c r="AH2132" s="7">
        <v>0</v>
      </c>
      <c r="AI2132" s="7">
        <v>0</v>
      </c>
      <c r="AJ2132" s="7">
        <v>0</v>
      </c>
      <c r="AK2132" s="7">
        <v>0</v>
      </c>
      <c r="AL2132" s="7">
        <v>1</v>
      </c>
      <c r="AM2132" s="7">
        <v>0</v>
      </c>
      <c r="AN2132" s="7" t="s">
        <v>120</v>
      </c>
      <c r="AO2132" s="7">
        <v>0</v>
      </c>
      <c r="AP2132" s="7">
        <v>200000</v>
      </c>
      <c r="AQ2132" s="7">
        <v>100000</v>
      </c>
      <c r="AT2132" s="7" t="s">
        <v>206</v>
      </c>
      <c r="AU2132" s="7">
        <v>2785</v>
      </c>
      <c r="AV2132" s="7">
        <v>0</v>
      </c>
      <c r="AW2132" s="7">
        <v>0</v>
      </c>
      <c r="AX2132" s="7">
        <v>0</v>
      </c>
      <c r="AY2132" s="7">
        <v>0</v>
      </c>
    </row>
    <row r="2133" spans="1:51" ht="13.5" customHeight="1" x14ac:dyDescent="0.25">
      <c r="A2133" s="7" t="s">
        <v>4300</v>
      </c>
      <c r="B2133" s="8"/>
      <c r="C2133" s="8"/>
      <c r="D2133" s="7" t="s">
        <v>120</v>
      </c>
      <c r="E2133" s="7" t="s">
        <v>157</v>
      </c>
      <c r="F2133" s="8"/>
      <c r="G2133" s="8"/>
      <c r="H2133" s="8"/>
      <c r="I2133" s="8"/>
      <c r="J2133" s="8"/>
      <c r="K2133" s="8"/>
      <c r="L2133" s="8"/>
      <c r="M2133" s="8"/>
      <c r="N2133" s="7">
        <v>12</v>
      </c>
      <c r="O2133" s="7" t="s">
        <v>85</v>
      </c>
      <c r="P2133" s="7" t="s">
        <v>107</v>
      </c>
      <c r="Q2133" s="7" t="s">
        <v>4301</v>
      </c>
      <c r="R2133" s="7">
        <v>12000</v>
      </c>
      <c r="S2133" s="7" t="s">
        <v>94</v>
      </c>
      <c r="T2133" s="7" t="s">
        <v>4277</v>
      </c>
      <c r="AE2133" s="7">
        <v>0</v>
      </c>
      <c r="AF2133" s="7">
        <v>0</v>
      </c>
      <c r="AG2133" s="7">
        <v>0</v>
      </c>
      <c r="AH2133" s="7">
        <v>0</v>
      </c>
      <c r="AI2133" s="7">
        <v>0</v>
      </c>
      <c r="AJ2133" s="7">
        <v>0</v>
      </c>
      <c r="AK2133" s="7">
        <v>1</v>
      </c>
      <c r="AL2133" s="7">
        <v>0</v>
      </c>
      <c r="AM2133" s="7">
        <v>0</v>
      </c>
      <c r="AN2133" s="7" t="s">
        <v>120</v>
      </c>
      <c r="AO2133" s="7">
        <v>0</v>
      </c>
      <c r="AP2133" s="7">
        <v>24000</v>
      </c>
      <c r="AQ2133" s="7">
        <v>12000</v>
      </c>
      <c r="AT2133" s="7" t="s">
        <v>206</v>
      </c>
      <c r="AU2133" s="7">
        <v>2786</v>
      </c>
      <c r="AV2133" s="7">
        <v>0</v>
      </c>
      <c r="AW2133" s="7">
        <v>0</v>
      </c>
      <c r="AX2133" s="7">
        <v>0</v>
      </c>
      <c r="AY2133" s="7">
        <v>0</v>
      </c>
    </row>
    <row r="2134" spans="1:51" ht="13.5" customHeight="1" x14ac:dyDescent="0.25">
      <c r="A2134" s="7" t="s">
        <v>4302</v>
      </c>
      <c r="B2134" s="8"/>
      <c r="C2134" s="8"/>
      <c r="D2134" s="7" t="s">
        <v>120</v>
      </c>
      <c r="E2134" s="7" t="s">
        <v>92</v>
      </c>
      <c r="F2134" s="8"/>
      <c r="G2134" s="8"/>
      <c r="H2134" s="8"/>
      <c r="I2134" s="8"/>
      <c r="J2134" s="8"/>
      <c r="K2134" s="8"/>
      <c r="L2134" s="8"/>
      <c r="M2134" s="8"/>
      <c r="N2134" s="7">
        <v>12</v>
      </c>
      <c r="O2134" s="7" t="s">
        <v>85</v>
      </c>
      <c r="P2134" s="7" t="s">
        <v>107</v>
      </c>
      <c r="Q2134" s="7" t="s">
        <v>348</v>
      </c>
      <c r="R2134" s="7">
        <v>500</v>
      </c>
      <c r="S2134" s="7" t="s">
        <v>94</v>
      </c>
      <c r="T2134" s="7" t="s">
        <v>4277</v>
      </c>
      <c r="AE2134" s="7">
        <v>0</v>
      </c>
      <c r="AF2134" s="7">
        <v>0</v>
      </c>
      <c r="AG2134" s="7">
        <v>0</v>
      </c>
      <c r="AH2134" s="7">
        <v>0</v>
      </c>
      <c r="AI2134" s="7">
        <v>0</v>
      </c>
      <c r="AJ2134" s="7">
        <v>0</v>
      </c>
      <c r="AK2134" s="7">
        <v>0</v>
      </c>
      <c r="AL2134" s="7">
        <v>0</v>
      </c>
      <c r="AM2134" s="7">
        <v>1</v>
      </c>
      <c r="AN2134" s="7" t="s">
        <v>120</v>
      </c>
      <c r="AO2134" s="7">
        <v>0</v>
      </c>
      <c r="AP2134" s="7">
        <v>1000</v>
      </c>
      <c r="AQ2134" s="7">
        <v>500</v>
      </c>
      <c r="AT2134" s="7" t="s">
        <v>206</v>
      </c>
      <c r="AU2134" s="7">
        <v>2787</v>
      </c>
      <c r="AV2134" s="7">
        <v>0</v>
      </c>
      <c r="AW2134" s="7">
        <v>0</v>
      </c>
      <c r="AX2134" s="7">
        <v>0</v>
      </c>
      <c r="AY2134" s="7">
        <v>0</v>
      </c>
    </row>
    <row r="2135" spans="1:51" ht="13.5" customHeight="1" x14ac:dyDescent="0.25">
      <c r="A2135" s="7" t="s">
        <v>4303</v>
      </c>
      <c r="B2135" s="8"/>
      <c r="C2135" s="8"/>
      <c r="D2135" s="7" t="s">
        <v>91</v>
      </c>
      <c r="E2135" s="7" t="s">
        <v>126</v>
      </c>
      <c r="F2135" s="7" t="s">
        <v>99</v>
      </c>
      <c r="G2135" s="8"/>
      <c r="H2135" s="8"/>
      <c r="I2135" s="8"/>
      <c r="J2135" s="8"/>
      <c r="K2135" s="8"/>
      <c r="L2135" s="8"/>
      <c r="M2135" s="8"/>
      <c r="N2135" s="7">
        <v>9</v>
      </c>
      <c r="O2135" s="7" t="s">
        <v>85</v>
      </c>
      <c r="P2135" s="7">
        <v>2</v>
      </c>
      <c r="Q2135" s="7" t="s">
        <v>4304</v>
      </c>
      <c r="R2135" s="7">
        <v>5000</v>
      </c>
      <c r="S2135" s="7" t="s">
        <v>94</v>
      </c>
      <c r="T2135" s="7" t="s">
        <v>4277</v>
      </c>
      <c r="AE2135" s="7">
        <v>0</v>
      </c>
      <c r="AF2135" s="7">
        <v>0</v>
      </c>
      <c r="AG2135" s="7">
        <v>0</v>
      </c>
      <c r="AH2135" s="7">
        <v>1</v>
      </c>
      <c r="AI2135" s="7">
        <v>1</v>
      </c>
      <c r="AJ2135" s="7">
        <v>0</v>
      </c>
      <c r="AK2135" s="7">
        <v>0</v>
      </c>
      <c r="AL2135" s="7">
        <v>0</v>
      </c>
      <c r="AM2135" s="7">
        <v>0</v>
      </c>
      <c r="AN2135" s="7" t="s">
        <v>91</v>
      </c>
      <c r="AO2135" s="7">
        <v>2</v>
      </c>
      <c r="AP2135" s="7">
        <v>10000</v>
      </c>
      <c r="AQ2135" s="7">
        <v>5000</v>
      </c>
      <c r="AT2135" s="7" t="s">
        <v>206</v>
      </c>
      <c r="AU2135" s="7">
        <v>2788</v>
      </c>
      <c r="AV2135" s="7">
        <v>0</v>
      </c>
      <c r="AW2135" s="7">
        <v>0</v>
      </c>
      <c r="AX2135" s="7">
        <v>0</v>
      </c>
      <c r="AY2135" s="7">
        <v>0</v>
      </c>
    </row>
    <row r="2136" spans="1:51" ht="13.5" customHeight="1" x14ac:dyDescent="0.25">
      <c r="A2136" s="7" t="s">
        <v>4305</v>
      </c>
      <c r="B2136" s="8"/>
      <c r="C2136" s="8"/>
      <c r="D2136" s="7" t="s">
        <v>91</v>
      </c>
      <c r="E2136" s="7" t="s">
        <v>126</v>
      </c>
      <c r="F2136" s="8"/>
      <c r="G2136" s="8"/>
      <c r="H2136" s="8"/>
      <c r="I2136" s="8"/>
      <c r="J2136" s="8"/>
      <c r="K2136" s="8"/>
      <c r="L2136" s="8"/>
      <c r="M2136" s="8"/>
      <c r="N2136" s="7">
        <v>9</v>
      </c>
      <c r="O2136" s="7" t="s">
        <v>103</v>
      </c>
      <c r="P2136" s="7">
        <v>7</v>
      </c>
      <c r="Q2136" s="7" t="s">
        <v>453</v>
      </c>
      <c r="R2136" s="7">
        <v>1250</v>
      </c>
      <c r="S2136" s="7" t="s">
        <v>94</v>
      </c>
      <c r="T2136" s="7" t="s">
        <v>4277</v>
      </c>
      <c r="AE2136" s="7">
        <v>0</v>
      </c>
      <c r="AF2136" s="7">
        <v>0</v>
      </c>
      <c r="AG2136" s="7">
        <v>0</v>
      </c>
      <c r="AH2136" s="7">
        <v>1</v>
      </c>
      <c r="AI2136" s="7">
        <v>0</v>
      </c>
      <c r="AJ2136" s="7">
        <v>0</v>
      </c>
      <c r="AK2136" s="7">
        <v>0</v>
      </c>
      <c r="AL2136" s="7">
        <v>0</v>
      </c>
      <c r="AM2136" s="7">
        <v>0</v>
      </c>
      <c r="AN2136" s="7" t="s">
        <v>91</v>
      </c>
      <c r="AO2136" s="7">
        <v>7</v>
      </c>
      <c r="AP2136" s="7">
        <v>2500</v>
      </c>
      <c r="AQ2136" s="7">
        <v>1250</v>
      </c>
      <c r="AT2136" s="7" t="s">
        <v>206</v>
      </c>
      <c r="AU2136" s="7">
        <v>2789</v>
      </c>
      <c r="AV2136" s="7">
        <v>0</v>
      </c>
      <c r="AW2136" s="7">
        <v>0</v>
      </c>
      <c r="AX2136" s="7">
        <v>0</v>
      </c>
      <c r="AY2136" s="7">
        <v>0</v>
      </c>
    </row>
    <row r="2137" spans="1:51" ht="13.5" customHeight="1" x14ac:dyDescent="0.25">
      <c r="A2137" s="7" t="s">
        <v>4306</v>
      </c>
      <c r="B2137" s="8"/>
      <c r="C2137" s="8"/>
      <c r="D2137" s="7" t="s">
        <v>120</v>
      </c>
      <c r="E2137" s="7" t="s">
        <v>126</v>
      </c>
      <c r="F2137" s="8"/>
      <c r="G2137" s="8"/>
      <c r="H2137" s="8"/>
      <c r="I2137" s="8"/>
      <c r="J2137" s="8"/>
      <c r="K2137" s="8"/>
      <c r="L2137" s="8"/>
      <c r="M2137" s="8"/>
      <c r="N2137" s="7">
        <v>12</v>
      </c>
      <c r="O2137" s="7" t="s">
        <v>85</v>
      </c>
      <c r="P2137" s="7" t="s">
        <v>107</v>
      </c>
      <c r="Q2137" s="7" t="s">
        <v>244</v>
      </c>
      <c r="R2137" s="7">
        <v>250</v>
      </c>
      <c r="S2137" s="7" t="s">
        <v>94</v>
      </c>
      <c r="T2137" s="7" t="s">
        <v>4277</v>
      </c>
      <c r="AE2137" s="7">
        <v>0</v>
      </c>
      <c r="AF2137" s="7">
        <v>0</v>
      </c>
      <c r="AG2137" s="7">
        <v>0</v>
      </c>
      <c r="AH2137" s="7">
        <v>1</v>
      </c>
      <c r="AI2137" s="7">
        <v>0</v>
      </c>
      <c r="AJ2137" s="7">
        <v>0</v>
      </c>
      <c r="AK2137" s="7">
        <v>0</v>
      </c>
      <c r="AL2137" s="7">
        <v>0</v>
      </c>
      <c r="AM2137" s="7">
        <v>0</v>
      </c>
      <c r="AN2137" s="7" t="s">
        <v>120</v>
      </c>
      <c r="AO2137" s="7">
        <v>0</v>
      </c>
      <c r="AP2137" s="7">
        <v>500</v>
      </c>
      <c r="AQ2137" s="7">
        <v>250</v>
      </c>
      <c r="AT2137" s="7" t="s">
        <v>206</v>
      </c>
      <c r="AU2137" s="7">
        <v>2790</v>
      </c>
      <c r="AV2137" s="7">
        <v>0</v>
      </c>
      <c r="AW2137" s="7">
        <v>0</v>
      </c>
      <c r="AX2137" s="7">
        <v>0</v>
      </c>
      <c r="AY2137" s="7">
        <v>0</v>
      </c>
    </row>
    <row r="2138" spans="1:51" ht="13.5" customHeight="1" x14ac:dyDescent="0.25">
      <c r="A2138" s="7" t="s">
        <v>4307</v>
      </c>
      <c r="B2138" s="8"/>
      <c r="C2138" s="8"/>
      <c r="D2138" s="7" t="s">
        <v>91</v>
      </c>
      <c r="E2138" s="7" t="s">
        <v>126</v>
      </c>
      <c r="F2138" s="8"/>
      <c r="G2138" s="8"/>
      <c r="H2138" s="8"/>
      <c r="I2138" s="8"/>
      <c r="J2138" s="8"/>
      <c r="K2138" s="8"/>
      <c r="L2138" s="8"/>
      <c r="M2138" s="8"/>
      <c r="N2138" s="7">
        <v>9</v>
      </c>
      <c r="O2138" s="7" t="s">
        <v>143</v>
      </c>
      <c r="P2138" s="7">
        <v>1</v>
      </c>
      <c r="Q2138" s="7" t="s">
        <v>4308</v>
      </c>
      <c r="R2138" s="7">
        <v>2250</v>
      </c>
      <c r="S2138" s="7" t="s">
        <v>94</v>
      </c>
      <c r="T2138" s="7" t="s">
        <v>4277</v>
      </c>
      <c r="AE2138" s="7">
        <v>0</v>
      </c>
      <c r="AF2138" s="7">
        <v>0</v>
      </c>
      <c r="AG2138" s="7">
        <v>0</v>
      </c>
      <c r="AH2138" s="7">
        <v>1</v>
      </c>
      <c r="AI2138" s="7">
        <v>0</v>
      </c>
      <c r="AJ2138" s="7">
        <v>0</v>
      </c>
      <c r="AK2138" s="7">
        <v>0</v>
      </c>
      <c r="AL2138" s="7">
        <v>0</v>
      </c>
      <c r="AM2138" s="7">
        <v>0</v>
      </c>
      <c r="AN2138" s="7" t="s">
        <v>91</v>
      </c>
      <c r="AO2138" s="7">
        <v>1</v>
      </c>
      <c r="AP2138" s="7">
        <v>4500</v>
      </c>
      <c r="AQ2138" s="7">
        <v>2250</v>
      </c>
      <c r="AT2138" s="7" t="s">
        <v>206</v>
      </c>
      <c r="AU2138" s="7">
        <v>2791</v>
      </c>
      <c r="AV2138" s="7">
        <v>0</v>
      </c>
      <c r="AW2138" s="7">
        <v>0</v>
      </c>
      <c r="AX2138" s="7">
        <v>0</v>
      </c>
      <c r="AY2138" s="7">
        <v>0</v>
      </c>
    </row>
    <row r="2139" spans="1:51" ht="13.5" customHeight="1" x14ac:dyDescent="0.25">
      <c r="A2139" s="7" t="s">
        <v>4309</v>
      </c>
      <c r="B2139" s="8"/>
      <c r="C2139" s="8"/>
      <c r="D2139" s="7" t="s">
        <v>91</v>
      </c>
      <c r="E2139" s="7" t="s">
        <v>92</v>
      </c>
      <c r="F2139" s="8"/>
      <c r="G2139" s="8"/>
      <c r="H2139" s="8"/>
      <c r="I2139" s="8"/>
      <c r="J2139" s="8"/>
      <c r="K2139" s="8"/>
      <c r="L2139" s="8"/>
      <c r="M2139" s="8"/>
      <c r="N2139" s="7">
        <v>7</v>
      </c>
      <c r="O2139" s="7" t="s">
        <v>85</v>
      </c>
      <c r="P2139" s="7">
        <v>0.5</v>
      </c>
      <c r="Q2139" s="7" t="s">
        <v>528</v>
      </c>
      <c r="R2139" s="7">
        <v>375</v>
      </c>
      <c r="S2139" s="7" t="s">
        <v>94</v>
      </c>
      <c r="T2139" s="7" t="s">
        <v>4277</v>
      </c>
      <c r="AE2139" s="7">
        <v>0</v>
      </c>
      <c r="AF2139" s="7">
        <v>0</v>
      </c>
      <c r="AG2139" s="7">
        <v>0</v>
      </c>
      <c r="AH2139" s="7">
        <v>0</v>
      </c>
      <c r="AI2139" s="7">
        <v>0</v>
      </c>
      <c r="AJ2139" s="7">
        <v>0</v>
      </c>
      <c r="AK2139" s="7">
        <v>0</v>
      </c>
      <c r="AL2139" s="7">
        <v>0</v>
      </c>
      <c r="AM2139" s="7">
        <v>1</v>
      </c>
      <c r="AN2139" s="7" t="s">
        <v>91</v>
      </c>
      <c r="AO2139" s="7">
        <v>0.5</v>
      </c>
      <c r="AP2139" s="7">
        <v>750</v>
      </c>
      <c r="AQ2139" s="7">
        <v>375</v>
      </c>
      <c r="AT2139" s="7" t="s">
        <v>206</v>
      </c>
      <c r="AU2139" s="7">
        <v>2792</v>
      </c>
      <c r="AV2139" s="7">
        <v>0</v>
      </c>
      <c r="AW2139" s="7">
        <v>0</v>
      </c>
      <c r="AX2139" s="7">
        <v>0</v>
      </c>
      <c r="AY2139" s="7">
        <v>0</v>
      </c>
    </row>
    <row r="2140" spans="1:51" ht="13.5" customHeight="1" x14ac:dyDescent="0.25">
      <c r="A2140" s="7" t="s">
        <v>4310</v>
      </c>
      <c r="B2140" s="8"/>
      <c r="C2140" s="8"/>
      <c r="D2140" s="7" t="s">
        <v>91</v>
      </c>
      <c r="E2140" s="7" t="s">
        <v>99</v>
      </c>
      <c r="F2140" s="7" t="s">
        <v>92</v>
      </c>
      <c r="G2140" s="8"/>
      <c r="H2140" s="8"/>
      <c r="I2140" s="8"/>
      <c r="J2140" s="8"/>
      <c r="K2140" s="8"/>
      <c r="L2140" s="8"/>
      <c r="M2140" s="8"/>
      <c r="N2140" s="7">
        <v>10</v>
      </c>
      <c r="O2140" s="7" t="s">
        <v>100</v>
      </c>
      <c r="P2140" s="7">
        <v>1</v>
      </c>
      <c r="Q2140" s="7" t="s">
        <v>4311</v>
      </c>
      <c r="R2140" s="7">
        <v>2500</v>
      </c>
      <c r="S2140" s="7" t="s">
        <v>94</v>
      </c>
      <c r="T2140" s="7" t="s">
        <v>4277</v>
      </c>
      <c r="AE2140" s="7">
        <v>0</v>
      </c>
      <c r="AF2140" s="7">
        <v>0</v>
      </c>
      <c r="AG2140" s="7">
        <v>0</v>
      </c>
      <c r="AH2140" s="7">
        <v>0</v>
      </c>
      <c r="AI2140" s="7">
        <v>1</v>
      </c>
      <c r="AJ2140" s="7">
        <v>0</v>
      </c>
      <c r="AK2140" s="7">
        <v>0</v>
      </c>
      <c r="AL2140" s="7">
        <v>0</v>
      </c>
      <c r="AM2140" s="7">
        <v>1</v>
      </c>
      <c r="AN2140" s="7" t="s">
        <v>91</v>
      </c>
      <c r="AO2140" s="7">
        <v>1</v>
      </c>
      <c r="AP2140" s="7">
        <v>5000</v>
      </c>
      <c r="AQ2140" s="7">
        <v>2500</v>
      </c>
      <c r="AT2140" s="7" t="s">
        <v>206</v>
      </c>
      <c r="AU2140" s="7">
        <v>2793</v>
      </c>
      <c r="AV2140" s="7">
        <v>0</v>
      </c>
      <c r="AW2140" s="7">
        <v>0</v>
      </c>
      <c r="AX2140" s="7">
        <v>0</v>
      </c>
      <c r="AY2140" s="7">
        <v>0</v>
      </c>
    </row>
    <row r="2141" spans="1:51" ht="13.5" customHeight="1" x14ac:dyDescent="0.25">
      <c r="A2141" s="7" t="s">
        <v>4312</v>
      </c>
      <c r="B2141" s="8"/>
      <c r="C2141" s="8"/>
      <c r="D2141" s="7" t="s">
        <v>91</v>
      </c>
      <c r="E2141" s="7" t="s">
        <v>92</v>
      </c>
      <c r="F2141" s="8"/>
      <c r="G2141" s="8"/>
      <c r="H2141" s="8"/>
      <c r="I2141" s="8"/>
      <c r="J2141" s="8"/>
      <c r="K2141" s="8"/>
      <c r="L2141" s="8"/>
      <c r="M2141" s="8"/>
      <c r="N2141" s="7">
        <v>9</v>
      </c>
      <c r="O2141" s="7" t="s">
        <v>103</v>
      </c>
      <c r="P2141" s="7">
        <v>4</v>
      </c>
      <c r="Q2141" s="7" t="s">
        <v>2450</v>
      </c>
      <c r="R2141" s="7">
        <v>4000</v>
      </c>
      <c r="S2141" s="7" t="s">
        <v>94</v>
      </c>
      <c r="T2141" s="7" t="s">
        <v>4277</v>
      </c>
      <c r="AE2141" s="7">
        <v>0</v>
      </c>
      <c r="AF2141" s="7">
        <v>0</v>
      </c>
      <c r="AG2141" s="7">
        <v>0</v>
      </c>
      <c r="AH2141" s="7">
        <v>0</v>
      </c>
      <c r="AI2141" s="7">
        <v>0</v>
      </c>
      <c r="AJ2141" s="7">
        <v>0</v>
      </c>
      <c r="AK2141" s="7">
        <v>0</v>
      </c>
      <c r="AL2141" s="7">
        <v>0</v>
      </c>
      <c r="AM2141" s="7">
        <v>1</v>
      </c>
      <c r="AN2141" s="7" t="s">
        <v>91</v>
      </c>
      <c r="AO2141" s="7">
        <v>4</v>
      </c>
      <c r="AP2141" s="7">
        <v>8000</v>
      </c>
      <c r="AQ2141" s="7">
        <v>4000</v>
      </c>
      <c r="AT2141" s="7" t="s">
        <v>206</v>
      </c>
      <c r="AU2141" s="7">
        <v>2794</v>
      </c>
      <c r="AV2141" s="7">
        <v>0</v>
      </c>
      <c r="AW2141" s="7">
        <v>0</v>
      </c>
      <c r="AX2141" s="7">
        <v>0</v>
      </c>
      <c r="AY2141" s="7">
        <v>0</v>
      </c>
    </row>
    <row r="2142" spans="1:51" ht="13.5" customHeight="1" x14ac:dyDescent="0.25">
      <c r="A2142" s="7" t="s">
        <v>4313</v>
      </c>
      <c r="B2142" s="8"/>
      <c r="C2142" s="8"/>
      <c r="D2142" s="7" t="s">
        <v>120</v>
      </c>
      <c r="E2142" s="7" t="s">
        <v>126</v>
      </c>
      <c r="F2142" s="8"/>
      <c r="G2142" s="8"/>
      <c r="H2142" s="8"/>
      <c r="I2142" s="8"/>
      <c r="J2142" s="8"/>
      <c r="K2142" s="8"/>
      <c r="L2142" s="8"/>
      <c r="M2142" s="8"/>
      <c r="N2142" s="7">
        <v>5</v>
      </c>
      <c r="O2142" s="7" t="s">
        <v>85</v>
      </c>
      <c r="P2142" s="7">
        <v>0.5</v>
      </c>
      <c r="Q2142" s="7" t="s">
        <v>2713</v>
      </c>
      <c r="R2142" s="7">
        <v>375</v>
      </c>
      <c r="S2142" s="7" t="s">
        <v>94</v>
      </c>
      <c r="T2142" s="7" t="s">
        <v>4277</v>
      </c>
      <c r="AE2142" s="7">
        <v>0</v>
      </c>
      <c r="AF2142" s="7">
        <v>0</v>
      </c>
      <c r="AG2142" s="7">
        <v>0</v>
      </c>
      <c r="AH2142" s="7">
        <v>1</v>
      </c>
      <c r="AI2142" s="7">
        <v>0</v>
      </c>
      <c r="AJ2142" s="7">
        <v>0</v>
      </c>
      <c r="AK2142" s="7">
        <v>0</v>
      </c>
      <c r="AL2142" s="7">
        <v>0</v>
      </c>
      <c r="AM2142" s="7">
        <v>0</v>
      </c>
      <c r="AN2142" s="7" t="s">
        <v>120</v>
      </c>
      <c r="AO2142" s="7">
        <v>0.5</v>
      </c>
      <c r="AP2142" s="7">
        <v>750</v>
      </c>
      <c r="AQ2142" s="7">
        <v>375</v>
      </c>
      <c r="AT2142" s="7" t="s">
        <v>206</v>
      </c>
      <c r="AU2142" s="7">
        <v>2795</v>
      </c>
      <c r="AV2142" s="7">
        <v>0</v>
      </c>
      <c r="AW2142" s="7">
        <v>0</v>
      </c>
      <c r="AX2142" s="7">
        <v>0</v>
      </c>
      <c r="AY2142" s="7">
        <v>0</v>
      </c>
    </row>
    <row r="2143" spans="1:51" ht="13.5" customHeight="1" x14ac:dyDescent="0.25">
      <c r="A2143" s="7" t="s">
        <v>4314</v>
      </c>
      <c r="B2143" s="8"/>
      <c r="C2143" s="8"/>
      <c r="D2143" s="7" t="s">
        <v>83</v>
      </c>
      <c r="E2143" s="7" t="s">
        <v>92</v>
      </c>
      <c r="F2143" s="8"/>
      <c r="G2143" s="8"/>
      <c r="H2143" s="8"/>
      <c r="I2143" s="8"/>
      <c r="J2143" s="8"/>
      <c r="K2143" s="8"/>
      <c r="L2143" s="8"/>
      <c r="M2143" s="8"/>
      <c r="N2143" s="7">
        <v>3</v>
      </c>
      <c r="O2143" s="7" t="s">
        <v>658</v>
      </c>
      <c r="P2143" s="7">
        <v>1</v>
      </c>
      <c r="Q2143" s="7" t="s">
        <v>4315</v>
      </c>
      <c r="R2143" s="7">
        <v>2000</v>
      </c>
      <c r="S2143" s="7" t="s">
        <v>94</v>
      </c>
      <c r="T2143" s="7" t="s">
        <v>4277</v>
      </c>
      <c r="AE2143" s="7">
        <v>0</v>
      </c>
      <c r="AF2143" s="7">
        <v>0</v>
      </c>
      <c r="AG2143" s="7">
        <v>0</v>
      </c>
      <c r="AH2143" s="7">
        <v>0</v>
      </c>
      <c r="AI2143" s="7">
        <v>0</v>
      </c>
      <c r="AJ2143" s="7">
        <v>0</v>
      </c>
      <c r="AK2143" s="7">
        <v>0</v>
      </c>
      <c r="AL2143" s="7">
        <v>0</v>
      </c>
      <c r="AM2143" s="7">
        <v>1</v>
      </c>
      <c r="AN2143" s="7" t="s">
        <v>83</v>
      </c>
      <c r="AO2143" s="7">
        <v>1</v>
      </c>
      <c r="AP2143" s="7">
        <v>4000</v>
      </c>
      <c r="AQ2143" s="7">
        <v>2000</v>
      </c>
      <c r="AT2143" s="7" t="s">
        <v>206</v>
      </c>
      <c r="AU2143" s="7">
        <v>2796</v>
      </c>
      <c r="AV2143" s="7">
        <v>0</v>
      </c>
      <c r="AW2143" s="7">
        <v>0</v>
      </c>
      <c r="AX2143" s="7">
        <v>0</v>
      </c>
      <c r="AY2143" s="7">
        <v>0</v>
      </c>
    </row>
    <row r="2144" spans="1:51" ht="13.5" customHeight="1" x14ac:dyDescent="0.25">
      <c r="A2144" s="7" t="s">
        <v>4316</v>
      </c>
      <c r="B2144" s="8"/>
      <c r="C2144" s="8"/>
      <c r="D2144" s="7" t="s">
        <v>83</v>
      </c>
      <c r="E2144" s="7" t="s">
        <v>116</v>
      </c>
      <c r="F2144" s="8"/>
      <c r="G2144" s="8"/>
      <c r="H2144" s="8"/>
      <c r="I2144" s="8"/>
      <c r="J2144" s="8"/>
      <c r="K2144" s="8"/>
      <c r="L2144" s="8"/>
      <c r="M2144" s="8"/>
      <c r="N2144" s="7">
        <v>5</v>
      </c>
      <c r="O2144" s="7" t="s">
        <v>162</v>
      </c>
      <c r="P2144" s="7">
        <v>1</v>
      </c>
      <c r="Q2144" s="7" t="s">
        <v>4317</v>
      </c>
      <c r="R2144" s="7">
        <v>375</v>
      </c>
      <c r="S2144" s="7" t="s">
        <v>94</v>
      </c>
      <c r="T2144" s="7" t="s">
        <v>4318</v>
      </c>
      <c r="AE2144" s="7">
        <v>0</v>
      </c>
      <c r="AF2144" s="7">
        <v>0</v>
      </c>
      <c r="AG2144" s="7">
        <v>1</v>
      </c>
      <c r="AH2144" s="7">
        <v>0</v>
      </c>
      <c r="AI2144" s="7">
        <v>0</v>
      </c>
      <c r="AJ2144" s="7">
        <v>0</v>
      </c>
      <c r="AK2144" s="7">
        <v>0</v>
      </c>
      <c r="AL2144" s="7">
        <v>0</v>
      </c>
      <c r="AM2144" s="7">
        <v>0</v>
      </c>
      <c r="AN2144" s="7" t="s">
        <v>83</v>
      </c>
      <c r="AO2144" s="7">
        <v>1</v>
      </c>
      <c r="AP2144" s="7">
        <v>750</v>
      </c>
      <c r="AQ2144" s="7">
        <v>375</v>
      </c>
      <c r="AT2144" s="7" t="s">
        <v>206</v>
      </c>
      <c r="AU2144" s="7">
        <v>2797</v>
      </c>
      <c r="AV2144" s="7">
        <v>0</v>
      </c>
      <c r="AW2144" s="7">
        <v>0</v>
      </c>
      <c r="AX2144" s="7">
        <v>0</v>
      </c>
      <c r="AY2144" s="7">
        <v>0</v>
      </c>
    </row>
    <row r="2145" spans="1:51" ht="13.5" customHeight="1" x14ac:dyDescent="0.25">
      <c r="A2145" s="7" t="s">
        <v>4319</v>
      </c>
      <c r="B2145" s="8"/>
      <c r="C2145" s="8"/>
      <c r="D2145" s="7" t="s">
        <v>83</v>
      </c>
      <c r="E2145" s="7" t="s">
        <v>116</v>
      </c>
      <c r="F2145" s="8"/>
      <c r="G2145" s="8"/>
      <c r="H2145" s="8"/>
      <c r="I2145" s="8"/>
      <c r="J2145" s="8"/>
      <c r="K2145" s="8"/>
      <c r="L2145" s="8"/>
      <c r="M2145" s="8"/>
      <c r="N2145" s="7">
        <v>5</v>
      </c>
      <c r="O2145" s="7" t="s">
        <v>162</v>
      </c>
      <c r="P2145" s="7">
        <v>1</v>
      </c>
      <c r="Q2145" s="7" t="s">
        <v>4317</v>
      </c>
      <c r="R2145" s="7">
        <v>1500</v>
      </c>
      <c r="S2145" s="7" t="s">
        <v>94</v>
      </c>
      <c r="T2145" s="7" t="s">
        <v>4318</v>
      </c>
      <c r="AE2145" s="7">
        <v>0</v>
      </c>
      <c r="AF2145" s="7">
        <v>0</v>
      </c>
      <c r="AG2145" s="7">
        <v>1</v>
      </c>
      <c r="AH2145" s="7">
        <v>0</v>
      </c>
      <c r="AI2145" s="7">
        <v>0</v>
      </c>
      <c r="AJ2145" s="7">
        <v>0</v>
      </c>
      <c r="AK2145" s="7">
        <v>0</v>
      </c>
      <c r="AL2145" s="7">
        <v>0</v>
      </c>
      <c r="AM2145" s="7">
        <v>0</v>
      </c>
      <c r="AN2145" s="7" t="s">
        <v>83</v>
      </c>
      <c r="AO2145" s="7">
        <v>1</v>
      </c>
      <c r="AP2145" s="7">
        <v>3000</v>
      </c>
      <c r="AQ2145" s="7">
        <v>1500</v>
      </c>
      <c r="AT2145" s="7" t="s">
        <v>206</v>
      </c>
      <c r="AU2145" s="7">
        <v>2798</v>
      </c>
      <c r="AV2145" s="7">
        <v>0</v>
      </c>
      <c r="AW2145" s="7">
        <v>0</v>
      </c>
      <c r="AX2145" s="7">
        <v>0</v>
      </c>
      <c r="AY2145" s="7">
        <v>0</v>
      </c>
    </row>
    <row r="2146" spans="1:51" ht="13.5" customHeight="1" x14ac:dyDescent="0.25">
      <c r="A2146" s="7" t="s">
        <v>4320</v>
      </c>
      <c r="B2146" s="8"/>
      <c r="C2146" s="8"/>
      <c r="D2146" s="7" t="s">
        <v>83</v>
      </c>
      <c r="E2146" s="7" t="s">
        <v>116</v>
      </c>
      <c r="F2146" s="8"/>
      <c r="G2146" s="8"/>
      <c r="H2146" s="8"/>
      <c r="I2146" s="8"/>
      <c r="J2146" s="8"/>
      <c r="K2146" s="8"/>
      <c r="L2146" s="8"/>
      <c r="M2146" s="8"/>
      <c r="N2146" s="7">
        <v>5</v>
      </c>
      <c r="O2146" s="7" t="s">
        <v>162</v>
      </c>
      <c r="P2146" s="7">
        <v>1</v>
      </c>
      <c r="Q2146" s="7" t="s">
        <v>4317</v>
      </c>
      <c r="R2146" s="7">
        <v>3375</v>
      </c>
      <c r="S2146" s="7" t="s">
        <v>94</v>
      </c>
      <c r="T2146" s="7" t="s">
        <v>4318</v>
      </c>
      <c r="AE2146" s="7">
        <v>0</v>
      </c>
      <c r="AF2146" s="7">
        <v>0</v>
      </c>
      <c r="AG2146" s="7">
        <v>1</v>
      </c>
      <c r="AH2146" s="7">
        <v>0</v>
      </c>
      <c r="AI2146" s="7">
        <v>0</v>
      </c>
      <c r="AJ2146" s="7">
        <v>0</v>
      </c>
      <c r="AK2146" s="7">
        <v>0</v>
      </c>
      <c r="AL2146" s="7">
        <v>0</v>
      </c>
      <c r="AM2146" s="7">
        <v>0</v>
      </c>
      <c r="AN2146" s="7" t="s">
        <v>83</v>
      </c>
      <c r="AO2146" s="7">
        <v>1</v>
      </c>
      <c r="AP2146" s="7">
        <v>6750</v>
      </c>
      <c r="AQ2146" s="7">
        <v>3375</v>
      </c>
      <c r="AT2146" s="7" t="s">
        <v>206</v>
      </c>
      <c r="AU2146" s="7">
        <v>2799</v>
      </c>
      <c r="AV2146" s="7">
        <v>0</v>
      </c>
      <c r="AW2146" s="7">
        <v>0</v>
      </c>
      <c r="AX2146" s="7">
        <v>0</v>
      </c>
      <c r="AY2146" s="7">
        <v>0</v>
      </c>
    </row>
    <row r="2147" spans="1:51" ht="13.5" customHeight="1" x14ac:dyDescent="0.25">
      <c r="A2147" s="7" t="s">
        <v>4321</v>
      </c>
      <c r="B2147" s="8"/>
      <c r="C2147" s="8"/>
      <c r="D2147" s="7" t="s">
        <v>83</v>
      </c>
      <c r="E2147" s="7" t="s">
        <v>116</v>
      </c>
      <c r="F2147" s="8"/>
      <c r="G2147" s="8"/>
      <c r="H2147" s="8"/>
      <c r="I2147" s="8"/>
      <c r="J2147" s="8"/>
      <c r="K2147" s="8"/>
      <c r="L2147" s="8"/>
      <c r="M2147" s="8"/>
      <c r="N2147" s="7">
        <v>5</v>
      </c>
      <c r="O2147" s="7" t="s">
        <v>162</v>
      </c>
      <c r="P2147" s="7">
        <v>1</v>
      </c>
      <c r="Q2147" s="7" t="s">
        <v>4317</v>
      </c>
      <c r="R2147" s="7">
        <v>6000</v>
      </c>
      <c r="S2147" s="7" t="s">
        <v>94</v>
      </c>
      <c r="T2147" s="7" t="s">
        <v>4318</v>
      </c>
      <c r="AE2147" s="7">
        <v>0</v>
      </c>
      <c r="AF2147" s="7">
        <v>0</v>
      </c>
      <c r="AG2147" s="7">
        <v>1</v>
      </c>
      <c r="AH2147" s="7">
        <v>0</v>
      </c>
      <c r="AI2147" s="7">
        <v>0</v>
      </c>
      <c r="AJ2147" s="7">
        <v>0</v>
      </c>
      <c r="AK2147" s="7">
        <v>0</v>
      </c>
      <c r="AL2147" s="7">
        <v>0</v>
      </c>
      <c r="AM2147" s="7">
        <v>0</v>
      </c>
      <c r="AN2147" s="7" t="s">
        <v>83</v>
      </c>
      <c r="AO2147" s="7">
        <v>1</v>
      </c>
      <c r="AP2147" s="7">
        <v>12000</v>
      </c>
      <c r="AQ2147" s="7">
        <v>6000</v>
      </c>
      <c r="AT2147" s="7" t="s">
        <v>206</v>
      </c>
      <c r="AU2147" s="7">
        <v>2800</v>
      </c>
      <c r="AV2147" s="7">
        <v>0</v>
      </c>
      <c r="AW2147" s="7">
        <v>0</v>
      </c>
      <c r="AX2147" s="7">
        <v>0</v>
      </c>
      <c r="AY2147" s="7">
        <v>0</v>
      </c>
    </row>
    <row r="2148" spans="1:51" ht="13.5" customHeight="1" x14ac:dyDescent="0.25">
      <c r="A2148" s="7" t="s">
        <v>4322</v>
      </c>
      <c r="B2148" s="8"/>
      <c r="C2148" s="8"/>
      <c r="D2148" s="7" t="s">
        <v>83</v>
      </c>
      <c r="E2148" s="7" t="s">
        <v>116</v>
      </c>
      <c r="F2148" s="8"/>
      <c r="G2148" s="8"/>
      <c r="H2148" s="8"/>
      <c r="I2148" s="8"/>
      <c r="J2148" s="8"/>
      <c r="K2148" s="8"/>
      <c r="L2148" s="8"/>
      <c r="M2148" s="8"/>
      <c r="N2148" s="7">
        <v>5</v>
      </c>
      <c r="O2148" s="7" t="s">
        <v>162</v>
      </c>
      <c r="P2148" s="7">
        <v>1</v>
      </c>
      <c r="Q2148" s="7" t="s">
        <v>4317</v>
      </c>
      <c r="R2148" s="7">
        <v>9375</v>
      </c>
      <c r="S2148" s="7" t="s">
        <v>94</v>
      </c>
      <c r="T2148" s="7" t="s">
        <v>4318</v>
      </c>
      <c r="AE2148" s="7">
        <v>0</v>
      </c>
      <c r="AF2148" s="7">
        <v>0</v>
      </c>
      <c r="AG2148" s="7">
        <v>1</v>
      </c>
      <c r="AH2148" s="7">
        <v>0</v>
      </c>
      <c r="AI2148" s="7">
        <v>0</v>
      </c>
      <c r="AJ2148" s="7">
        <v>0</v>
      </c>
      <c r="AK2148" s="7">
        <v>0</v>
      </c>
      <c r="AL2148" s="7">
        <v>0</v>
      </c>
      <c r="AM2148" s="7">
        <v>0</v>
      </c>
      <c r="AN2148" s="7" t="s">
        <v>83</v>
      </c>
      <c r="AO2148" s="7">
        <v>1</v>
      </c>
      <c r="AP2148" s="7">
        <v>18750</v>
      </c>
      <c r="AQ2148" s="7">
        <v>9375</v>
      </c>
      <c r="AT2148" s="7" t="s">
        <v>206</v>
      </c>
      <c r="AU2148" s="7">
        <v>2801</v>
      </c>
      <c r="AV2148" s="7">
        <v>0</v>
      </c>
      <c r="AW2148" s="7">
        <v>0</v>
      </c>
      <c r="AX2148" s="7">
        <v>0</v>
      </c>
      <c r="AY2148" s="7">
        <v>0</v>
      </c>
    </row>
    <row r="2149" spans="1:51" ht="13.5" customHeight="1" x14ac:dyDescent="0.25">
      <c r="A2149" s="7" t="s">
        <v>4323</v>
      </c>
      <c r="B2149" s="8"/>
      <c r="C2149" s="8"/>
      <c r="D2149" s="7" t="s">
        <v>83</v>
      </c>
      <c r="E2149" s="7" t="s">
        <v>92</v>
      </c>
      <c r="F2149" s="8"/>
      <c r="G2149" s="8"/>
      <c r="H2149" s="8"/>
      <c r="I2149" s="8"/>
      <c r="J2149" s="8"/>
      <c r="K2149" s="8"/>
      <c r="L2149" s="8"/>
      <c r="M2149" s="8"/>
      <c r="N2149" s="7">
        <v>5</v>
      </c>
      <c r="O2149" s="7" t="s">
        <v>85</v>
      </c>
      <c r="P2149" s="7">
        <v>12</v>
      </c>
      <c r="Q2149" s="7" t="s">
        <v>4324</v>
      </c>
      <c r="R2149" s="7">
        <v>2310</v>
      </c>
      <c r="S2149" s="7" t="s">
        <v>87</v>
      </c>
      <c r="T2149" s="7" t="s">
        <v>4325</v>
      </c>
      <c r="AE2149" s="7">
        <v>0</v>
      </c>
      <c r="AF2149" s="7">
        <v>0</v>
      </c>
      <c r="AG2149" s="7">
        <v>0</v>
      </c>
      <c r="AH2149" s="7">
        <v>0</v>
      </c>
      <c r="AI2149" s="7">
        <v>0</v>
      </c>
      <c r="AJ2149" s="7">
        <v>0</v>
      </c>
      <c r="AK2149" s="7">
        <v>0</v>
      </c>
      <c r="AL2149" s="7">
        <v>0</v>
      </c>
      <c r="AM2149" s="7">
        <v>1</v>
      </c>
      <c r="AN2149" s="7" t="s">
        <v>83</v>
      </c>
      <c r="AO2149" s="7">
        <v>12</v>
      </c>
      <c r="AP2149" s="7">
        <v>4310</v>
      </c>
      <c r="AQ2149" s="7">
        <v>2310</v>
      </c>
      <c r="AS2149" s="7" t="s">
        <v>4326</v>
      </c>
      <c r="AT2149" s="7" t="s">
        <v>206</v>
      </c>
      <c r="AU2149" s="7">
        <v>2802</v>
      </c>
      <c r="AV2149" s="7">
        <v>0</v>
      </c>
      <c r="AW2149" s="7">
        <v>0</v>
      </c>
      <c r="AX2149" s="7">
        <v>0</v>
      </c>
      <c r="AY2149" s="7">
        <v>0</v>
      </c>
    </row>
    <row r="2150" spans="1:51" ht="13.5" customHeight="1" x14ac:dyDescent="0.25">
      <c r="A2150" s="7" t="s">
        <v>4327</v>
      </c>
      <c r="B2150" s="8"/>
      <c r="C2150" s="8"/>
      <c r="D2150" s="7" t="s">
        <v>83</v>
      </c>
      <c r="E2150" s="7" t="s">
        <v>126</v>
      </c>
      <c r="F2150" s="8"/>
      <c r="G2150" s="8"/>
      <c r="H2150" s="8"/>
      <c r="I2150" s="8"/>
      <c r="J2150" s="8"/>
      <c r="K2150" s="8"/>
      <c r="L2150" s="8"/>
      <c r="M2150" s="8"/>
      <c r="N2150" s="7">
        <v>5</v>
      </c>
      <c r="O2150" s="7" t="s">
        <v>85</v>
      </c>
      <c r="P2150" s="7">
        <v>2</v>
      </c>
      <c r="Q2150" s="7" t="s">
        <v>4328</v>
      </c>
      <c r="R2150" s="7">
        <v>250</v>
      </c>
      <c r="S2150" s="7" t="s">
        <v>94</v>
      </c>
      <c r="T2150" s="7" t="s">
        <v>4325</v>
      </c>
      <c r="AE2150" s="7">
        <v>0</v>
      </c>
      <c r="AF2150" s="7">
        <v>0</v>
      </c>
      <c r="AG2150" s="7">
        <v>0</v>
      </c>
      <c r="AH2150" s="7">
        <v>1</v>
      </c>
      <c r="AI2150" s="7">
        <v>0</v>
      </c>
      <c r="AJ2150" s="7">
        <v>0</v>
      </c>
      <c r="AK2150" s="7">
        <v>0</v>
      </c>
      <c r="AL2150" s="7">
        <v>0</v>
      </c>
      <c r="AM2150" s="7">
        <v>0</v>
      </c>
      <c r="AN2150" s="7" t="s">
        <v>83</v>
      </c>
      <c r="AO2150" s="7">
        <v>2</v>
      </c>
      <c r="AP2150" s="7">
        <v>500</v>
      </c>
      <c r="AQ2150" s="7">
        <v>250</v>
      </c>
      <c r="AT2150" s="7" t="s">
        <v>206</v>
      </c>
      <c r="AU2150" s="7">
        <v>2803</v>
      </c>
      <c r="AV2150" s="7">
        <v>0</v>
      </c>
      <c r="AW2150" s="7">
        <v>0</v>
      </c>
      <c r="AX2150" s="7">
        <v>0</v>
      </c>
      <c r="AY2150" s="7">
        <v>0</v>
      </c>
    </row>
    <row r="2151" spans="1:51" ht="13.5" customHeight="1" x14ac:dyDescent="0.25">
      <c r="A2151" s="7" t="s">
        <v>4329</v>
      </c>
      <c r="B2151" s="8"/>
      <c r="C2151" s="8"/>
      <c r="D2151" s="7" t="s">
        <v>83</v>
      </c>
      <c r="E2151" s="7" t="s">
        <v>99</v>
      </c>
      <c r="G2151" s="8"/>
      <c r="H2151" s="8"/>
      <c r="I2151" s="8"/>
      <c r="J2151" s="8"/>
      <c r="K2151" s="7" t="s">
        <v>284</v>
      </c>
      <c r="L2151" s="8"/>
      <c r="M2151" s="8"/>
      <c r="N2151" s="7">
        <v>5</v>
      </c>
      <c r="O2151" s="7" t="s">
        <v>85</v>
      </c>
      <c r="P2151" s="7">
        <v>10</v>
      </c>
      <c r="Q2151" s="7" t="s">
        <v>4330</v>
      </c>
      <c r="R2151" s="7">
        <v>3250</v>
      </c>
      <c r="S2151" s="7" t="s">
        <v>94</v>
      </c>
      <c r="T2151" s="7" t="s">
        <v>4325</v>
      </c>
      <c r="AE2151" s="7">
        <v>0</v>
      </c>
      <c r="AF2151" s="7">
        <v>0</v>
      </c>
      <c r="AG2151" s="7">
        <v>0</v>
      </c>
      <c r="AH2151" s="7">
        <v>0</v>
      </c>
      <c r="AI2151" s="7">
        <v>1</v>
      </c>
      <c r="AJ2151" s="7">
        <v>1</v>
      </c>
      <c r="AK2151" s="7">
        <v>0</v>
      </c>
      <c r="AL2151" s="7">
        <v>0</v>
      </c>
      <c r="AM2151" s="7">
        <v>0</v>
      </c>
      <c r="AN2151" s="7" t="s">
        <v>83</v>
      </c>
      <c r="AO2151" s="7">
        <v>10</v>
      </c>
      <c r="AP2151" s="7">
        <v>6500</v>
      </c>
      <c r="AQ2151" s="7">
        <v>3250</v>
      </c>
      <c r="AT2151" s="7" t="s">
        <v>206</v>
      </c>
      <c r="AU2151" s="7">
        <v>2804</v>
      </c>
      <c r="AV2151" s="7">
        <v>0</v>
      </c>
      <c r="AW2151" s="7">
        <v>0</v>
      </c>
      <c r="AX2151" s="7">
        <v>0</v>
      </c>
      <c r="AY2151" s="7">
        <v>0</v>
      </c>
    </row>
    <row r="2152" spans="1:51" ht="13.5" customHeight="1" x14ac:dyDescent="0.25">
      <c r="A2152" s="7" t="s">
        <v>4331</v>
      </c>
      <c r="B2152" s="8"/>
      <c r="C2152" s="8"/>
      <c r="D2152" s="7" t="s">
        <v>120</v>
      </c>
      <c r="E2152" s="7" t="s">
        <v>116</v>
      </c>
      <c r="F2152" s="8"/>
      <c r="G2152" s="8"/>
      <c r="H2152" s="8"/>
      <c r="I2152" s="8"/>
      <c r="J2152" s="8"/>
      <c r="K2152" s="8"/>
      <c r="L2152" s="8"/>
      <c r="M2152" s="8"/>
      <c r="N2152" s="7">
        <v>20</v>
      </c>
      <c r="O2152" s="7" t="s">
        <v>85</v>
      </c>
      <c r="P2152" s="7">
        <v>4</v>
      </c>
      <c r="S2152" s="7" t="s">
        <v>4332</v>
      </c>
      <c r="T2152" s="7" t="s">
        <v>4325</v>
      </c>
      <c r="AD2152" s="7" t="s">
        <v>4333</v>
      </c>
      <c r="AE2152" s="7">
        <v>0</v>
      </c>
      <c r="AF2152" s="7">
        <v>0</v>
      </c>
      <c r="AG2152" s="7">
        <v>1</v>
      </c>
      <c r="AH2152" s="7">
        <v>0</v>
      </c>
      <c r="AI2152" s="7">
        <v>0</v>
      </c>
      <c r="AJ2152" s="7">
        <v>0</v>
      </c>
      <c r="AK2152" s="7">
        <v>0</v>
      </c>
      <c r="AL2152" s="7">
        <v>0</v>
      </c>
      <c r="AM2152" s="7">
        <v>0</v>
      </c>
      <c r="AN2152" s="7" t="s">
        <v>120</v>
      </c>
      <c r="AO2152" s="7">
        <v>4</v>
      </c>
      <c r="AP2152" s="7">
        <v>0</v>
      </c>
      <c r="AQ2152" s="7">
        <v>0</v>
      </c>
      <c r="AS2152" s="7" t="s">
        <v>4334</v>
      </c>
      <c r="AT2152" s="7" t="s">
        <v>206</v>
      </c>
      <c r="AU2152" s="7">
        <v>2805</v>
      </c>
      <c r="AV2152" s="7">
        <v>1</v>
      </c>
      <c r="AW2152" s="7">
        <v>1</v>
      </c>
      <c r="AX2152" s="7">
        <v>0</v>
      </c>
      <c r="AY2152" s="7">
        <v>0</v>
      </c>
    </row>
    <row r="2153" spans="1:51" ht="13.5" customHeight="1" x14ac:dyDescent="0.25">
      <c r="A2153" s="7" t="s">
        <v>4335</v>
      </c>
      <c r="B2153" s="8"/>
      <c r="C2153" s="8"/>
      <c r="D2153" s="7" t="s">
        <v>287</v>
      </c>
      <c r="E2153" s="7" t="s">
        <v>116</v>
      </c>
      <c r="F2153" s="8"/>
      <c r="G2153" s="8"/>
      <c r="H2153" s="8"/>
      <c r="I2153" s="8"/>
      <c r="J2153" s="8"/>
      <c r="K2153" s="8"/>
      <c r="L2153" s="8"/>
      <c r="M2153" s="8"/>
      <c r="N2153" s="7">
        <v>20</v>
      </c>
      <c r="O2153" s="7" t="s">
        <v>85</v>
      </c>
      <c r="P2153" s="7">
        <v>0.5</v>
      </c>
      <c r="S2153" s="7" t="s">
        <v>237</v>
      </c>
      <c r="T2153" s="7" t="s">
        <v>4325</v>
      </c>
      <c r="AD2153" s="7" t="s">
        <v>4336</v>
      </c>
      <c r="AE2153" s="7">
        <v>1</v>
      </c>
      <c r="AF2153" s="7">
        <v>0</v>
      </c>
      <c r="AG2153" s="7">
        <v>1</v>
      </c>
      <c r="AH2153" s="7">
        <v>0</v>
      </c>
      <c r="AI2153" s="7">
        <v>0</v>
      </c>
      <c r="AJ2153" s="7">
        <v>0</v>
      </c>
      <c r="AK2153" s="7">
        <v>0</v>
      </c>
      <c r="AL2153" s="7">
        <v>0</v>
      </c>
      <c r="AM2153" s="7">
        <v>0</v>
      </c>
      <c r="AN2153" s="7" t="s">
        <v>85</v>
      </c>
      <c r="AO2153" s="7">
        <v>0.5</v>
      </c>
      <c r="AP2153" s="7">
        <v>0</v>
      </c>
      <c r="AQ2153" s="7">
        <v>0</v>
      </c>
      <c r="AT2153" s="7" t="s">
        <v>206</v>
      </c>
      <c r="AU2153" s="7">
        <v>2807</v>
      </c>
      <c r="AV2153" s="7">
        <v>0</v>
      </c>
      <c r="AW2153" s="7">
        <v>0</v>
      </c>
      <c r="AX2153" s="7">
        <v>0</v>
      </c>
      <c r="AY2153" s="7">
        <v>0</v>
      </c>
    </row>
    <row r="2154" spans="1:51" ht="13.5" customHeight="1" x14ac:dyDescent="0.25">
      <c r="A2154" s="7" t="s">
        <v>4337</v>
      </c>
      <c r="B2154" s="8"/>
      <c r="C2154" s="8"/>
      <c r="D2154" s="7" t="s">
        <v>83</v>
      </c>
      <c r="E2154" s="7" t="s">
        <v>99</v>
      </c>
      <c r="F2154" s="8"/>
      <c r="G2154" s="8"/>
      <c r="H2154" s="8"/>
      <c r="I2154" s="8"/>
      <c r="J2154" s="8"/>
      <c r="K2154" s="8"/>
      <c r="L2154" s="8"/>
      <c r="M2154" s="8"/>
      <c r="N2154" s="7">
        <v>1</v>
      </c>
      <c r="O2154" s="7" t="s">
        <v>143</v>
      </c>
      <c r="P2154" s="7" t="s">
        <v>107</v>
      </c>
      <c r="Q2154" s="7" t="s">
        <v>4338</v>
      </c>
      <c r="R2154" s="7">
        <v>500</v>
      </c>
      <c r="S2154" s="7" t="s">
        <v>94</v>
      </c>
      <c r="T2154" s="7" t="s">
        <v>4339</v>
      </c>
      <c r="AE2154" s="7">
        <v>0</v>
      </c>
      <c r="AF2154" s="7">
        <v>0</v>
      </c>
      <c r="AG2154" s="7">
        <v>0</v>
      </c>
      <c r="AH2154" s="7">
        <v>0</v>
      </c>
      <c r="AI2154" s="7">
        <v>1</v>
      </c>
      <c r="AJ2154" s="7">
        <v>0</v>
      </c>
      <c r="AK2154" s="7">
        <v>0</v>
      </c>
      <c r="AL2154" s="7">
        <v>0</v>
      </c>
      <c r="AM2154" s="7">
        <v>0</v>
      </c>
      <c r="AN2154" s="7" t="s">
        <v>83</v>
      </c>
      <c r="AO2154" s="7">
        <v>0</v>
      </c>
      <c r="AP2154" s="7">
        <v>1000</v>
      </c>
      <c r="AQ2154" s="7">
        <v>500</v>
      </c>
      <c r="AT2154" s="7" t="s">
        <v>206</v>
      </c>
      <c r="AU2154" s="7">
        <v>2808</v>
      </c>
      <c r="AV2154" s="7">
        <v>0</v>
      </c>
      <c r="AW2154" s="7">
        <v>0</v>
      </c>
      <c r="AX2154" s="7">
        <v>0</v>
      </c>
      <c r="AY2154" s="7">
        <v>0</v>
      </c>
    </row>
    <row r="2155" spans="1:51" ht="13.5" customHeight="1" x14ac:dyDescent="0.25">
      <c r="A2155" s="7" t="s">
        <v>4340</v>
      </c>
      <c r="B2155" s="8"/>
      <c r="C2155" s="8"/>
      <c r="D2155" s="7" t="s">
        <v>83</v>
      </c>
      <c r="E2155" s="7" t="s">
        <v>92</v>
      </c>
      <c r="F2155" s="8"/>
      <c r="G2155" s="8"/>
      <c r="H2155" s="8"/>
      <c r="I2155" s="8"/>
      <c r="J2155" s="8"/>
      <c r="K2155" s="8"/>
      <c r="L2155" s="8"/>
      <c r="M2155" s="8"/>
      <c r="N2155" s="7">
        <v>5</v>
      </c>
      <c r="O2155" s="7" t="s">
        <v>143</v>
      </c>
      <c r="P2155" s="7">
        <v>1</v>
      </c>
      <c r="Q2155" s="7" t="s">
        <v>4341</v>
      </c>
      <c r="R2155" s="7">
        <v>5000</v>
      </c>
      <c r="S2155" s="7" t="s">
        <v>94</v>
      </c>
      <c r="T2155" s="7" t="s">
        <v>4339</v>
      </c>
      <c r="AE2155" s="7">
        <v>0</v>
      </c>
      <c r="AF2155" s="7">
        <v>0</v>
      </c>
      <c r="AG2155" s="7">
        <v>0</v>
      </c>
      <c r="AH2155" s="7">
        <v>0</v>
      </c>
      <c r="AI2155" s="7">
        <v>0</v>
      </c>
      <c r="AJ2155" s="7">
        <v>0</v>
      </c>
      <c r="AK2155" s="7">
        <v>0</v>
      </c>
      <c r="AL2155" s="7">
        <v>0</v>
      </c>
      <c r="AM2155" s="7">
        <v>1</v>
      </c>
      <c r="AN2155" s="7" t="s">
        <v>83</v>
      </c>
      <c r="AO2155" s="7">
        <v>1</v>
      </c>
      <c r="AP2155" s="7">
        <v>10000</v>
      </c>
      <c r="AQ2155" s="7">
        <v>5000</v>
      </c>
      <c r="AT2155" s="7" t="s">
        <v>206</v>
      </c>
      <c r="AU2155" s="7">
        <v>2809</v>
      </c>
      <c r="AV2155" s="7">
        <v>0</v>
      </c>
      <c r="AW2155" s="7">
        <v>0</v>
      </c>
      <c r="AX2155" s="7">
        <v>0</v>
      </c>
      <c r="AY2155" s="7">
        <v>0</v>
      </c>
    </row>
    <row r="2156" spans="1:51" ht="13.5" customHeight="1" x14ac:dyDescent="0.25">
      <c r="A2156" s="7" t="s">
        <v>4342</v>
      </c>
      <c r="B2156" s="8"/>
      <c r="C2156" s="8"/>
      <c r="D2156" s="7" t="s">
        <v>83</v>
      </c>
      <c r="E2156" s="7" t="s">
        <v>116</v>
      </c>
      <c r="F2156" s="7" t="s">
        <v>92</v>
      </c>
      <c r="G2156" s="8"/>
      <c r="H2156" s="8"/>
      <c r="I2156" s="8"/>
      <c r="J2156" s="8"/>
      <c r="K2156" s="8"/>
      <c r="L2156" s="8"/>
      <c r="M2156" s="8"/>
      <c r="N2156" s="7">
        <v>1</v>
      </c>
      <c r="O2156" s="7" t="s">
        <v>85</v>
      </c>
      <c r="P2156" s="7" t="s">
        <v>107</v>
      </c>
      <c r="Q2156" s="7" t="s">
        <v>4343</v>
      </c>
      <c r="R2156" s="7">
        <v>550</v>
      </c>
      <c r="S2156" s="7" t="s">
        <v>94</v>
      </c>
      <c r="T2156" s="7" t="s">
        <v>4339</v>
      </c>
      <c r="AE2156" s="7">
        <v>0</v>
      </c>
      <c r="AF2156" s="7">
        <v>0</v>
      </c>
      <c r="AG2156" s="7">
        <v>1</v>
      </c>
      <c r="AH2156" s="7">
        <v>0</v>
      </c>
      <c r="AI2156" s="7">
        <v>0</v>
      </c>
      <c r="AJ2156" s="7">
        <v>0</v>
      </c>
      <c r="AK2156" s="7">
        <v>0</v>
      </c>
      <c r="AL2156" s="7">
        <v>0</v>
      </c>
      <c r="AM2156" s="7">
        <v>1</v>
      </c>
      <c r="AN2156" s="7" t="s">
        <v>83</v>
      </c>
      <c r="AO2156" s="7">
        <v>0</v>
      </c>
      <c r="AP2156" s="7">
        <v>1100</v>
      </c>
      <c r="AQ2156" s="7">
        <v>550</v>
      </c>
      <c r="AT2156" s="7" t="s">
        <v>206</v>
      </c>
      <c r="AU2156" s="7">
        <v>2810</v>
      </c>
      <c r="AV2156" s="7">
        <v>0</v>
      </c>
      <c r="AW2156" s="7">
        <v>0</v>
      </c>
      <c r="AX2156" s="7">
        <v>0</v>
      </c>
      <c r="AY2156" s="7">
        <v>0</v>
      </c>
    </row>
    <row r="2157" spans="1:51" ht="13.5" customHeight="1" x14ac:dyDescent="0.25">
      <c r="A2157" s="7" t="s">
        <v>4344</v>
      </c>
      <c r="B2157" s="7">
        <v>1875</v>
      </c>
      <c r="C2157" s="7" t="s">
        <v>4345</v>
      </c>
      <c r="D2157" s="11" t="s">
        <v>265</v>
      </c>
      <c r="E2157" s="11"/>
      <c r="F2157" s="11"/>
      <c r="G2157" s="11"/>
      <c r="H2157" s="11"/>
      <c r="I2157" s="11"/>
      <c r="J2157" s="11"/>
      <c r="K2157" s="11"/>
      <c r="L2157" s="11"/>
      <c r="M2157" s="8"/>
      <c r="N2157" s="7" t="s">
        <v>265</v>
      </c>
      <c r="O2157" s="7" t="s">
        <v>85</v>
      </c>
      <c r="P2157" s="7">
        <v>5</v>
      </c>
      <c r="Q2157" s="7" t="s">
        <v>4346</v>
      </c>
      <c r="R2157" s="7">
        <v>1250</v>
      </c>
      <c r="S2157" s="7" t="s">
        <v>94</v>
      </c>
      <c r="T2157" s="7" t="s">
        <v>4339</v>
      </c>
      <c r="AE2157" s="7">
        <v>0</v>
      </c>
      <c r="AF2157" s="7">
        <v>0</v>
      </c>
      <c r="AG2157" s="7">
        <v>0</v>
      </c>
      <c r="AH2157" s="7">
        <v>0</v>
      </c>
      <c r="AI2157" s="7">
        <v>0</v>
      </c>
      <c r="AJ2157" s="7">
        <v>0</v>
      </c>
      <c r="AK2157" s="7">
        <v>0</v>
      </c>
      <c r="AL2157" s="7">
        <v>0</v>
      </c>
      <c r="AM2157" s="7">
        <v>0</v>
      </c>
      <c r="AN2157" s="7" t="s">
        <v>85</v>
      </c>
      <c r="AO2157" s="7">
        <v>5</v>
      </c>
      <c r="AP2157" s="7">
        <v>1875</v>
      </c>
      <c r="AQ2157" s="7">
        <v>1250</v>
      </c>
      <c r="AT2157" s="7" t="s">
        <v>206</v>
      </c>
      <c r="AU2157" s="7">
        <v>2811</v>
      </c>
      <c r="AV2157" s="7">
        <v>0</v>
      </c>
      <c r="AW2157" s="7">
        <v>0</v>
      </c>
      <c r="AX2157" s="7">
        <v>0</v>
      </c>
      <c r="AY2157" s="7">
        <v>0</v>
      </c>
    </row>
    <row r="2158" spans="1:51" ht="13.5" customHeight="1" x14ac:dyDescent="0.25">
      <c r="A2158" s="7" t="s">
        <v>4347</v>
      </c>
      <c r="B2158" s="7">
        <v>1125</v>
      </c>
      <c r="C2158" s="7" t="s">
        <v>4345</v>
      </c>
      <c r="D2158" s="11" t="s">
        <v>265</v>
      </c>
      <c r="E2158" s="11"/>
      <c r="F2158" s="11"/>
      <c r="G2158" s="11"/>
      <c r="H2158" s="11"/>
      <c r="I2158" s="11"/>
      <c r="J2158" s="11"/>
      <c r="K2158" s="11"/>
      <c r="L2158" s="11"/>
      <c r="M2158" s="8"/>
      <c r="N2158" s="7" t="s">
        <v>265</v>
      </c>
      <c r="O2158" s="7" t="s">
        <v>85</v>
      </c>
      <c r="P2158" s="7">
        <v>5</v>
      </c>
      <c r="Q2158" s="7" t="s">
        <v>4346</v>
      </c>
      <c r="R2158" s="7">
        <v>750</v>
      </c>
      <c r="S2158" s="7" t="s">
        <v>94</v>
      </c>
      <c r="T2158" s="7" t="s">
        <v>4339</v>
      </c>
      <c r="AE2158" s="7">
        <v>0</v>
      </c>
      <c r="AF2158" s="7">
        <v>0</v>
      </c>
      <c r="AG2158" s="7">
        <v>0</v>
      </c>
      <c r="AH2158" s="7">
        <v>0</v>
      </c>
      <c r="AI2158" s="7">
        <v>0</v>
      </c>
      <c r="AJ2158" s="7">
        <v>0</v>
      </c>
      <c r="AK2158" s="7">
        <v>0</v>
      </c>
      <c r="AL2158" s="7">
        <v>0</v>
      </c>
      <c r="AM2158" s="7">
        <v>0</v>
      </c>
      <c r="AN2158" s="7" t="s">
        <v>85</v>
      </c>
      <c r="AO2158" s="7">
        <v>5</v>
      </c>
      <c r="AP2158" s="7">
        <v>1125</v>
      </c>
      <c r="AQ2158" s="7">
        <v>750</v>
      </c>
      <c r="AT2158" s="7" t="s">
        <v>206</v>
      </c>
      <c r="AU2158" s="7">
        <v>2812</v>
      </c>
      <c r="AV2158" s="7">
        <v>0</v>
      </c>
      <c r="AW2158" s="7">
        <v>0</v>
      </c>
      <c r="AX2158" s="7">
        <v>0</v>
      </c>
      <c r="AY2158" s="7">
        <v>0</v>
      </c>
    </row>
    <row r="2159" spans="1:51" ht="13.5" customHeight="1" x14ac:dyDescent="0.25">
      <c r="A2159" s="7" t="s">
        <v>4348</v>
      </c>
      <c r="B2159" s="7">
        <v>800</v>
      </c>
      <c r="C2159" s="7" t="s">
        <v>4345</v>
      </c>
      <c r="D2159" s="11" t="s">
        <v>265</v>
      </c>
      <c r="E2159" s="11"/>
      <c r="F2159" s="11"/>
      <c r="G2159" s="11"/>
      <c r="H2159" s="11"/>
      <c r="I2159" s="11"/>
      <c r="J2159" s="11"/>
      <c r="K2159" s="11"/>
      <c r="L2159" s="11"/>
      <c r="M2159" s="8"/>
      <c r="N2159" s="7" t="s">
        <v>265</v>
      </c>
      <c r="O2159" s="7" t="s">
        <v>85</v>
      </c>
      <c r="P2159" s="7">
        <v>5</v>
      </c>
      <c r="Q2159" s="8" t="s">
        <v>4346</v>
      </c>
      <c r="R2159" s="8">
        <v>500</v>
      </c>
      <c r="S2159" s="7" t="s">
        <v>94</v>
      </c>
      <c r="T2159" s="7" t="s">
        <v>4339</v>
      </c>
      <c r="AE2159" s="7">
        <v>0</v>
      </c>
      <c r="AF2159" s="7">
        <v>0</v>
      </c>
      <c r="AG2159" s="7">
        <v>0</v>
      </c>
      <c r="AH2159" s="7">
        <v>0</v>
      </c>
      <c r="AI2159" s="7">
        <v>0</v>
      </c>
      <c r="AJ2159" s="7">
        <v>0</v>
      </c>
      <c r="AK2159" s="7">
        <v>0</v>
      </c>
      <c r="AL2159" s="7">
        <v>0</v>
      </c>
      <c r="AM2159" s="7">
        <v>0</v>
      </c>
      <c r="AN2159" s="7" t="s">
        <v>85</v>
      </c>
      <c r="AO2159" s="7">
        <v>5</v>
      </c>
      <c r="AP2159" s="7">
        <v>800</v>
      </c>
      <c r="AQ2159" s="7">
        <v>500</v>
      </c>
      <c r="AT2159" s="7" t="s">
        <v>206</v>
      </c>
      <c r="AU2159" s="7">
        <v>2813</v>
      </c>
      <c r="AV2159" s="7">
        <v>0</v>
      </c>
      <c r="AW2159" s="7">
        <v>0</v>
      </c>
      <c r="AX2159" s="7">
        <v>0</v>
      </c>
      <c r="AY2159" s="7">
        <v>0</v>
      </c>
    </row>
    <row r="2160" spans="1:51" ht="13.5" customHeight="1" x14ac:dyDescent="0.25">
      <c r="A2160" s="7" t="s">
        <v>4349</v>
      </c>
      <c r="B2160" s="7">
        <v>3600</v>
      </c>
      <c r="C2160" s="7" t="s">
        <v>4345</v>
      </c>
      <c r="D2160" s="11" t="s">
        <v>265</v>
      </c>
      <c r="E2160" s="11"/>
      <c r="F2160" s="11"/>
      <c r="G2160" s="11"/>
      <c r="H2160" s="11"/>
      <c r="I2160" s="11"/>
      <c r="J2160" s="11"/>
      <c r="K2160" s="11"/>
      <c r="L2160" s="11"/>
      <c r="M2160" s="8"/>
      <c r="N2160" s="7" t="s">
        <v>265</v>
      </c>
      <c r="O2160" s="7" t="s">
        <v>85</v>
      </c>
      <c r="P2160" s="7">
        <v>5</v>
      </c>
      <c r="Q2160" s="7" t="s">
        <v>4346</v>
      </c>
      <c r="R2160" s="7">
        <v>2250</v>
      </c>
      <c r="S2160" s="7" t="s">
        <v>94</v>
      </c>
      <c r="T2160" s="7" t="s">
        <v>4339</v>
      </c>
      <c r="AE2160" s="7">
        <v>0</v>
      </c>
      <c r="AF2160" s="7">
        <v>0</v>
      </c>
      <c r="AG2160" s="7">
        <v>0</v>
      </c>
      <c r="AH2160" s="7">
        <v>0</v>
      </c>
      <c r="AI2160" s="7">
        <v>0</v>
      </c>
      <c r="AJ2160" s="7">
        <v>0</v>
      </c>
      <c r="AK2160" s="7">
        <v>0</v>
      </c>
      <c r="AL2160" s="7">
        <v>0</v>
      </c>
      <c r="AM2160" s="7">
        <v>0</v>
      </c>
      <c r="AN2160" s="7" t="s">
        <v>85</v>
      </c>
      <c r="AO2160" s="7">
        <v>5</v>
      </c>
      <c r="AP2160" s="7">
        <v>3600</v>
      </c>
      <c r="AQ2160" s="7">
        <v>2250</v>
      </c>
      <c r="AT2160" s="7" t="s">
        <v>206</v>
      </c>
      <c r="AU2160" s="7">
        <v>2814</v>
      </c>
      <c r="AV2160" s="7">
        <v>0</v>
      </c>
      <c r="AW2160" s="7">
        <v>0</v>
      </c>
      <c r="AX2160" s="7">
        <v>0</v>
      </c>
      <c r="AY2160" s="7">
        <v>0</v>
      </c>
    </row>
    <row r="2161" spans="1:51" ht="13.5" customHeight="1" x14ac:dyDescent="0.25">
      <c r="A2161" s="7" t="s">
        <v>4350</v>
      </c>
      <c r="B2161" s="8"/>
      <c r="C2161" s="8"/>
      <c r="D2161" s="7" t="s">
        <v>83</v>
      </c>
      <c r="E2161" s="7" t="s">
        <v>116</v>
      </c>
      <c r="F2161" s="8"/>
      <c r="G2161" s="8"/>
      <c r="H2161" s="8"/>
      <c r="I2161" s="8"/>
      <c r="J2161" s="8"/>
      <c r="K2161" s="8"/>
      <c r="L2161" s="8"/>
      <c r="M2161" s="8"/>
      <c r="N2161" s="7">
        <v>3</v>
      </c>
      <c r="O2161" s="7" t="s">
        <v>106</v>
      </c>
      <c r="P2161" s="7">
        <v>1</v>
      </c>
      <c r="Q2161" s="7" t="s">
        <v>4351</v>
      </c>
      <c r="R2161" s="7">
        <v>1500</v>
      </c>
      <c r="S2161" s="7" t="s">
        <v>94</v>
      </c>
      <c r="T2161" s="7" t="s">
        <v>4339</v>
      </c>
      <c r="AE2161" s="7">
        <v>0</v>
      </c>
      <c r="AF2161" s="7">
        <v>0</v>
      </c>
      <c r="AG2161" s="7">
        <v>1</v>
      </c>
      <c r="AH2161" s="7">
        <v>0</v>
      </c>
      <c r="AI2161" s="7">
        <v>0</v>
      </c>
      <c r="AJ2161" s="7">
        <v>0</v>
      </c>
      <c r="AK2161" s="7">
        <v>0</v>
      </c>
      <c r="AL2161" s="7">
        <v>0</v>
      </c>
      <c r="AM2161" s="7">
        <v>0</v>
      </c>
      <c r="AN2161" s="7" t="s">
        <v>83</v>
      </c>
      <c r="AO2161" s="7">
        <v>1</v>
      </c>
      <c r="AP2161" s="7">
        <v>3000</v>
      </c>
      <c r="AQ2161" s="7">
        <v>1500</v>
      </c>
      <c r="AT2161" s="7" t="s">
        <v>206</v>
      </c>
      <c r="AU2161" s="7">
        <v>2815</v>
      </c>
      <c r="AV2161" s="7">
        <v>0</v>
      </c>
      <c r="AW2161" s="7">
        <v>0</v>
      </c>
      <c r="AX2161" s="7">
        <v>0</v>
      </c>
      <c r="AY2161" s="7">
        <v>0</v>
      </c>
    </row>
    <row r="2162" spans="1:51" ht="13.5" customHeight="1" x14ac:dyDescent="0.25">
      <c r="A2162" s="7" t="s">
        <v>4352</v>
      </c>
      <c r="B2162" s="8"/>
      <c r="C2162" s="8"/>
      <c r="D2162" s="7" t="s">
        <v>91</v>
      </c>
      <c r="E2162" s="7" t="s">
        <v>99</v>
      </c>
      <c r="F2162" s="8"/>
      <c r="G2162" s="8"/>
      <c r="H2162" s="8"/>
      <c r="I2162" s="8"/>
      <c r="J2162" s="8"/>
      <c r="K2162" s="8"/>
      <c r="L2162" s="8"/>
      <c r="M2162" s="8"/>
      <c r="N2162" s="7">
        <v>9</v>
      </c>
      <c r="O2162" s="7" t="s">
        <v>85</v>
      </c>
      <c r="P2162" s="7">
        <v>3</v>
      </c>
      <c r="Q2162" s="8" t="s">
        <v>4353</v>
      </c>
      <c r="R2162" s="8">
        <v>1250</v>
      </c>
      <c r="S2162" s="7" t="s">
        <v>94</v>
      </c>
      <c r="T2162" s="7" t="s">
        <v>4339</v>
      </c>
      <c r="AE2162" s="7">
        <v>0</v>
      </c>
      <c r="AF2162" s="7">
        <v>0</v>
      </c>
      <c r="AG2162" s="7">
        <v>0</v>
      </c>
      <c r="AH2162" s="7">
        <v>0</v>
      </c>
      <c r="AI2162" s="7">
        <v>1</v>
      </c>
      <c r="AJ2162" s="7">
        <v>0</v>
      </c>
      <c r="AK2162" s="7">
        <v>0</v>
      </c>
      <c r="AL2162" s="7">
        <v>0</v>
      </c>
      <c r="AM2162" s="7">
        <v>0</v>
      </c>
      <c r="AN2162" s="7" t="s">
        <v>91</v>
      </c>
      <c r="AO2162" s="7">
        <v>3</v>
      </c>
      <c r="AP2162" s="7">
        <v>2000</v>
      </c>
      <c r="AQ2162" s="7">
        <v>1250</v>
      </c>
      <c r="AT2162" s="7" t="s">
        <v>206</v>
      </c>
      <c r="AU2162" s="7">
        <v>2816</v>
      </c>
      <c r="AV2162" s="7">
        <v>0</v>
      </c>
      <c r="AW2162" s="7">
        <v>0</v>
      </c>
      <c r="AX2162" s="7">
        <v>0</v>
      </c>
      <c r="AY2162" s="7">
        <v>0</v>
      </c>
    </row>
    <row r="2163" spans="1:51" ht="13.5" customHeight="1" x14ac:dyDescent="0.25">
      <c r="A2163" s="7" t="s">
        <v>4354</v>
      </c>
      <c r="B2163" s="8"/>
      <c r="C2163" s="8"/>
      <c r="D2163" s="7" t="s">
        <v>91</v>
      </c>
      <c r="E2163" s="7" t="s">
        <v>116</v>
      </c>
      <c r="F2163" s="8"/>
      <c r="G2163" s="8"/>
      <c r="H2163" s="8"/>
      <c r="I2163" s="8"/>
      <c r="J2163" s="8"/>
      <c r="K2163" s="8"/>
      <c r="L2163" s="8"/>
      <c r="M2163" s="8"/>
      <c r="N2163" s="7">
        <v>7</v>
      </c>
      <c r="O2163" s="7" t="s">
        <v>106</v>
      </c>
      <c r="P2163" s="7">
        <v>1</v>
      </c>
      <c r="Q2163" s="7" t="s">
        <v>4355</v>
      </c>
      <c r="R2163" s="7">
        <v>4000</v>
      </c>
      <c r="S2163" s="7" t="s">
        <v>94</v>
      </c>
      <c r="T2163" s="7" t="s">
        <v>4339</v>
      </c>
      <c r="AE2163" s="7">
        <v>0</v>
      </c>
      <c r="AF2163" s="7">
        <v>0</v>
      </c>
      <c r="AG2163" s="7">
        <v>1</v>
      </c>
      <c r="AH2163" s="7">
        <v>0</v>
      </c>
      <c r="AI2163" s="7">
        <v>0</v>
      </c>
      <c r="AJ2163" s="7">
        <v>0</v>
      </c>
      <c r="AK2163" s="7">
        <v>0</v>
      </c>
      <c r="AL2163" s="7">
        <v>0</v>
      </c>
      <c r="AM2163" s="7">
        <v>0</v>
      </c>
      <c r="AN2163" s="7" t="s">
        <v>91</v>
      </c>
      <c r="AO2163" s="7">
        <v>1</v>
      </c>
      <c r="AP2163" s="7">
        <v>8000</v>
      </c>
      <c r="AQ2163" s="7">
        <v>4000</v>
      </c>
      <c r="AT2163" s="7" t="s">
        <v>206</v>
      </c>
      <c r="AU2163" s="7">
        <v>2817</v>
      </c>
      <c r="AV2163" s="7">
        <v>0</v>
      </c>
      <c r="AW2163" s="7">
        <v>0</v>
      </c>
      <c r="AX2163" s="7">
        <v>0</v>
      </c>
      <c r="AY2163" s="7">
        <v>0</v>
      </c>
    </row>
    <row r="2164" spans="1:51" ht="13.5" customHeight="1" x14ac:dyDescent="0.25">
      <c r="A2164" s="7" t="s">
        <v>4356</v>
      </c>
      <c r="B2164" s="8"/>
      <c r="C2164" s="8"/>
      <c r="D2164" s="7" t="s">
        <v>83</v>
      </c>
      <c r="E2164" s="7" t="s">
        <v>129</v>
      </c>
      <c r="F2164" s="8"/>
      <c r="G2164" s="8"/>
      <c r="H2164" s="8"/>
      <c r="I2164" s="8"/>
      <c r="J2164" s="8"/>
      <c r="K2164" s="8"/>
      <c r="L2164" s="8"/>
      <c r="M2164" s="8"/>
      <c r="N2164" s="7">
        <v>5</v>
      </c>
      <c r="O2164" s="7" t="s">
        <v>196</v>
      </c>
      <c r="P2164" s="7">
        <v>10</v>
      </c>
      <c r="Q2164" s="7" t="s">
        <v>4357</v>
      </c>
      <c r="R2164" s="7">
        <v>5657</v>
      </c>
      <c r="S2164" s="7" t="s">
        <v>94</v>
      </c>
      <c r="T2164" s="7" t="s">
        <v>4339</v>
      </c>
      <c r="AE2164" s="7">
        <v>0</v>
      </c>
      <c r="AF2164" s="7">
        <v>0</v>
      </c>
      <c r="AG2164" s="7">
        <v>0</v>
      </c>
      <c r="AH2164" s="7">
        <v>0</v>
      </c>
      <c r="AI2164" s="7">
        <v>0</v>
      </c>
      <c r="AJ2164" s="7">
        <v>1</v>
      </c>
      <c r="AK2164" s="7">
        <v>0</v>
      </c>
      <c r="AL2164" s="7">
        <v>0</v>
      </c>
      <c r="AM2164" s="7">
        <v>0</v>
      </c>
      <c r="AN2164" s="7" t="s">
        <v>83</v>
      </c>
      <c r="AO2164" s="7">
        <v>10</v>
      </c>
      <c r="AP2164" s="7">
        <v>11157</v>
      </c>
      <c r="AQ2164" s="7">
        <v>5657</v>
      </c>
      <c r="AS2164" s="8" t="s">
        <v>4358</v>
      </c>
      <c r="AT2164" s="7" t="s">
        <v>206</v>
      </c>
      <c r="AU2164" s="7">
        <v>2818</v>
      </c>
      <c r="AV2164" s="7">
        <v>0</v>
      </c>
      <c r="AW2164" s="7">
        <v>0</v>
      </c>
      <c r="AX2164" s="7">
        <v>0</v>
      </c>
      <c r="AY2164" s="7">
        <v>0</v>
      </c>
    </row>
    <row r="2165" spans="1:51" ht="13.5" customHeight="1" x14ac:dyDescent="0.25">
      <c r="A2165" s="7" t="s">
        <v>4359</v>
      </c>
      <c r="B2165" s="8"/>
      <c r="C2165" s="8"/>
      <c r="D2165" s="7" t="s">
        <v>120</v>
      </c>
      <c r="E2165" s="7" t="s">
        <v>116</v>
      </c>
      <c r="F2165" s="8"/>
      <c r="G2165" s="8"/>
      <c r="H2165" s="8"/>
      <c r="I2165" s="8"/>
      <c r="J2165" s="8"/>
      <c r="K2165" s="8"/>
      <c r="L2165" s="8"/>
      <c r="M2165" s="8"/>
      <c r="N2165" s="7">
        <v>17</v>
      </c>
      <c r="O2165" s="7" t="s">
        <v>85</v>
      </c>
      <c r="P2165" s="7">
        <v>5</v>
      </c>
      <c r="S2165" s="7" t="s">
        <v>117</v>
      </c>
      <c r="T2165" s="7" t="s">
        <v>4339</v>
      </c>
      <c r="AC2165" s="8" t="s">
        <v>4360</v>
      </c>
      <c r="AE2165" s="7">
        <v>0</v>
      </c>
      <c r="AF2165" s="7">
        <v>0</v>
      </c>
      <c r="AG2165" s="7">
        <v>1</v>
      </c>
      <c r="AH2165" s="7">
        <v>0</v>
      </c>
      <c r="AI2165" s="7">
        <v>0</v>
      </c>
      <c r="AJ2165" s="7">
        <v>0</v>
      </c>
      <c r="AK2165" s="7">
        <v>0</v>
      </c>
      <c r="AL2165" s="7">
        <v>0</v>
      </c>
      <c r="AM2165" s="7">
        <v>0</v>
      </c>
      <c r="AN2165" s="7" t="s">
        <v>120</v>
      </c>
      <c r="AO2165" s="7">
        <v>5</v>
      </c>
      <c r="AP2165" s="7">
        <v>0</v>
      </c>
      <c r="AQ2165" s="7">
        <v>0</v>
      </c>
      <c r="AT2165" s="7" t="s">
        <v>206</v>
      </c>
      <c r="AU2165" s="7">
        <v>2819</v>
      </c>
      <c r="AV2165" s="7">
        <v>0</v>
      </c>
      <c r="AW2165" s="7">
        <v>0</v>
      </c>
      <c r="AX2165" s="7">
        <v>0</v>
      </c>
      <c r="AY2165" s="7">
        <v>0</v>
      </c>
    </row>
    <row r="2166" spans="1:51" ht="13.5" customHeight="1" x14ac:dyDescent="0.25">
      <c r="A2166" s="7" t="s">
        <v>4361</v>
      </c>
      <c r="B2166" s="8"/>
      <c r="C2166" s="8"/>
      <c r="D2166" s="7" t="s">
        <v>91</v>
      </c>
      <c r="E2166" s="7" t="s">
        <v>84</v>
      </c>
      <c r="F2166" s="8"/>
      <c r="G2166" s="8"/>
      <c r="H2166" s="8"/>
      <c r="I2166" s="8"/>
      <c r="J2166" s="8"/>
      <c r="K2166" s="8"/>
      <c r="L2166" s="8"/>
      <c r="M2166" s="8"/>
      <c r="N2166" s="7">
        <v>7</v>
      </c>
      <c r="O2166" s="7" t="s">
        <v>381</v>
      </c>
      <c r="P2166" s="7">
        <v>2</v>
      </c>
      <c r="Q2166" s="7" t="s">
        <v>4362</v>
      </c>
      <c r="R2166" s="7">
        <v>2000</v>
      </c>
      <c r="S2166" s="7" t="s">
        <v>94</v>
      </c>
      <c r="T2166" s="7" t="s">
        <v>4339</v>
      </c>
      <c r="AE2166" s="7">
        <v>0</v>
      </c>
      <c r="AF2166" s="7">
        <v>0</v>
      </c>
      <c r="AG2166" s="7">
        <v>0</v>
      </c>
      <c r="AH2166" s="7">
        <v>0</v>
      </c>
      <c r="AI2166" s="7">
        <v>0</v>
      </c>
      <c r="AJ2166" s="7">
        <v>0</v>
      </c>
      <c r="AK2166" s="7">
        <v>0</v>
      </c>
      <c r="AL2166" s="7">
        <v>1</v>
      </c>
      <c r="AM2166" s="7">
        <v>0</v>
      </c>
      <c r="AN2166" s="7" t="s">
        <v>91</v>
      </c>
      <c r="AO2166" s="7">
        <v>2</v>
      </c>
      <c r="AP2166" s="7">
        <v>4000</v>
      </c>
      <c r="AQ2166" s="7">
        <v>2000</v>
      </c>
      <c r="AT2166" s="7" t="s">
        <v>206</v>
      </c>
      <c r="AU2166" s="7">
        <v>2820</v>
      </c>
      <c r="AV2166" s="7">
        <v>0</v>
      </c>
      <c r="AW2166" s="7">
        <v>0</v>
      </c>
      <c r="AX2166" s="7">
        <v>0</v>
      </c>
      <c r="AY2166" s="7">
        <v>0</v>
      </c>
    </row>
    <row r="2167" spans="1:51" ht="13.5" customHeight="1" x14ac:dyDescent="0.25">
      <c r="A2167" s="7" t="s">
        <v>4363</v>
      </c>
      <c r="B2167" s="8"/>
      <c r="C2167" s="8"/>
      <c r="D2167" s="7" t="s">
        <v>83</v>
      </c>
      <c r="E2167" s="7" t="s">
        <v>92</v>
      </c>
      <c r="F2167" s="8"/>
      <c r="G2167" s="8"/>
      <c r="H2167" s="8"/>
      <c r="I2167" s="8"/>
      <c r="J2167" s="8"/>
      <c r="K2167" s="8"/>
      <c r="L2167" s="8"/>
      <c r="M2167" s="8"/>
      <c r="N2167" s="7">
        <v>5</v>
      </c>
      <c r="O2167" s="7" t="s">
        <v>85</v>
      </c>
      <c r="P2167" s="7">
        <v>3</v>
      </c>
      <c r="Q2167" s="7" t="s">
        <v>2643</v>
      </c>
      <c r="R2167" s="7">
        <v>6150</v>
      </c>
      <c r="S2167" s="7" t="s">
        <v>94</v>
      </c>
      <c r="T2167" s="7" t="s">
        <v>4339</v>
      </c>
      <c r="AE2167" s="7">
        <v>0</v>
      </c>
      <c r="AF2167" s="7">
        <v>0</v>
      </c>
      <c r="AG2167" s="7">
        <v>0</v>
      </c>
      <c r="AH2167" s="7">
        <v>0</v>
      </c>
      <c r="AI2167" s="7">
        <v>0</v>
      </c>
      <c r="AJ2167" s="7">
        <v>0</v>
      </c>
      <c r="AK2167" s="7">
        <v>0</v>
      </c>
      <c r="AL2167" s="7">
        <v>0</v>
      </c>
      <c r="AM2167" s="7">
        <v>1</v>
      </c>
      <c r="AN2167" s="7" t="s">
        <v>83</v>
      </c>
      <c r="AO2167" s="7">
        <v>3</v>
      </c>
      <c r="AP2167" s="7">
        <v>12150</v>
      </c>
      <c r="AQ2167" s="7">
        <v>6150</v>
      </c>
      <c r="AS2167" s="8" t="s">
        <v>4364</v>
      </c>
      <c r="AT2167" s="7" t="s">
        <v>206</v>
      </c>
      <c r="AU2167" s="7">
        <v>2821</v>
      </c>
      <c r="AV2167" s="7">
        <v>0</v>
      </c>
      <c r="AW2167" s="7">
        <v>0</v>
      </c>
      <c r="AX2167" s="7">
        <v>0</v>
      </c>
      <c r="AY2167" s="7">
        <v>0</v>
      </c>
    </row>
    <row r="2168" spans="1:51" ht="13.5" customHeight="1" x14ac:dyDescent="0.25">
      <c r="A2168" s="7" t="s">
        <v>4365</v>
      </c>
      <c r="B2168" s="8"/>
      <c r="C2168" s="8"/>
      <c r="D2168" s="7" t="s">
        <v>91</v>
      </c>
      <c r="E2168" s="7" t="s">
        <v>129</v>
      </c>
      <c r="F2168" s="8"/>
      <c r="G2168" s="8"/>
      <c r="H2168" s="8"/>
      <c r="I2168" s="8"/>
      <c r="J2168" s="8"/>
      <c r="K2168" s="8"/>
      <c r="L2168" s="8"/>
      <c r="M2168" s="8"/>
      <c r="N2168" s="7">
        <v>7</v>
      </c>
      <c r="O2168" s="7" t="s">
        <v>106</v>
      </c>
      <c r="P2168" s="7" t="s">
        <v>107</v>
      </c>
      <c r="Q2168" s="7" t="s">
        <v>4366</v>
      </c>
      <c r="R2168" s="7">
        <v>4000</v>
      </c>
      <c r="S2168" s="7" t="s">
        <v>94</v>
      </c>
      <c r="T2168" s="7" t="s">
        <v>4367</v>
      </c>
      <c r="AE2168" s="7">
        <v>0</v>
      </c>
      <c r="AF2168" s="7">
        <v>0</v>
      </c>
      <c r="AG2168" s="7">
        <v>0</v>
      </c>
      <c r="AH2168" s="7">
        <v>0</v>
      </c>
      <c r="AI2168" s="7">
        <v>0</v>
      </c>
      <c r="AJ2168" s="7">
        <v>1</v>
      </c>
      <c r="AK2168" s="7">
        <v>0</v>
      </c>
      <c r="AL2168" s="7">
        <v>0</v>
      </c>
      <c r="AM2168" s="7">
        <v>0</v>
      </c>
      <c r="AN2168" s="7" t="s">
        <v>91</v>
      </c>
      <c r="AO2168" s="7">
        <v>0</v>
      </c>
      <c r="AP2168" s="7">
        <v>8000</v>
      </c>
      <c r="AQ2168" s="7">
        <v>4000</v>
      </c>
      <c r="AT2168" s="7" t="s">
        <v>206</v>
      </c>
      <c r="AU2168" s="7">
        <v>2822</v>
      </c>
      <c r="AV2168" s="7">
        <v>0</v>
      </c>
      <c r="AW2168" s="7">
        <v>0</v>
      </c>
      <c r="AX2168" s="7">
        <v>0</v>
      </c>
      <c r="AY2168" s="7">
        <v>0</v>
      </c>
    </row>
    <row r="2169" spans="1:51" ht="13.5" customHeight="1" x14ac:dyDescent="0.25">
      <c r="A2169" s="7" t="s">
        <v>4368</v>
      </c>
      <c r="B2169" s="8"/>
      <c r="C2169" s="8"/>
      <c r="D2169" s="7" t="s">
        <v>91</v>
      </c>
      <c r="E2169" s="7" t="s">
        <v>265</v>
      </c>
      <c r="F2169" s="8"/>
      <c r="G2169" s="8"/>
      <c r="H2169" s="8"/>
      <c r="I2169" s="8"/>
      <c r="J2169" s="8"/>
      <c r="K2169" s="8"/>
      <c r="L2169" s="8"/>
      <c r="M2169" s="8"/>
      <c r="N2169" s="7">
        <v>10</v>
      </c>
      <c r="O2169" s="7" t="s">
        <v>85</v>
      </c>
      <c r="P2169" s="7">
        <v>3</v>
      </c>
      <c r="Q2169" s="7" t="s">
        <v>4369</v>
      </c>
      <c r="R2169" s="7">
        <v>91000</v>
      </c>
      <c r="S2169" s="7" t="s">
        <v>94</v>
      </c>
      <c r="T2169" s="7" t="s">
        <v>4367</v>
      </c>
      <c r="AE2169" s="7">
        <v>0</v>
      </c>
      <c r="AF2169" s="7">
        <v>0</v>
      </c>
      <c r="AG2169" s="7">
        <v>0</v>
      </c>
      <c r="AH2169" s="7">
        <v>0</v>
      </c>
      <c r="AI2169" s="7">
        <v>0</v>
      </c>
      <c r="AJ2169" s="7">
        <v>0</v>
      </c>
      <c r="AK2169" s="7">
        <v>0</v>
      </c>
      <c r="AL2169" s="7">
        <v>0</v>
      </c>
      <c r="AM2169" s="7">
        <v>0</v>
      </c>
      <c r="AN2169" s="7" t="s">
        <v>91</v>
      </c>
      <c r="AO2169" s="7">
        <v>3</v>
      </c>
      <c r="AP2169" s="7">
        <v>182000</v>
      </c>
      <c r="AQ2169" s="7">
        <v>91000</v>
      </c>
      <c r="AT2169" s="7" t="s">
        <v>206</v>
      </c>
      <c r="AU2169" s="7">
        <v>2823</v>
      </c>
      <c r="AV2169" s="7">
        <v>0</v>
      </c>
      <c r="AW2169" s="7">
        <v>0</v>
      </c>
      <c r="AX2169" s="7">
        <v>0</v>
      </c>
      <c r="AY2169" s="7">
        <v>0</v>
      </c>
    </row>
    <row r="2170" spans="1:51" ht="13.5" customHeight="1" x14ac:dyDescent="0.25">
      <c r="A2170" s="7" t="s">
        <v>4370</v>
      </c>
      <c r="B2170" s="8"/>
      <c r="C2170" s="8"/>
      <c r="D2170" s="7" t="s">
        <v>83</v>
      </c>
      <c r="E2170" s="7" t="s">
        <v>126</v>
      </c>
      <c r="F2170" s="8"/>
      <c r="G2170" s="8"/>
      <c r="H2170" s="8"/>
      <c r="I2170" s="8"/>
      <c r="J2170" s="8"/>
      <c r="K2170" s="8"/>
      <c r="L2170" s="8"/>
      <c r="M2170" s="8"/>
      <c r="N2170" s="7">
        <v>7</v>
      </c>
      <c r="O2170" s="7" t="s">
        <v>85</v>
      </c>
      <c r="P2170" s="7">
        <v>2</v>
      </c>
      <c r="Q2170" s="7" t="s">
        <v>531</v>
      </c>
      <c r="R2170" s="7">
        <v>20</v>
      </c>
      <c r="S2170" s="7" t="s">
        <v>94</v>
      </c>
      <c r="T2170" s="7" t="s">
        <v>4367</v>
      </c>
      <c r="AE2170" s="7">
        <v>0</v>
      </c>
      <c r="AF2170" s="7">
        <v>0</v>
      </c>
      <c r="AG2170" s="7">
        <v>0</v>
      </c>
      <c r="AH2170" s="7">
        <v>1</v>
      </c>
      <c r="AI2170" s="7">
        <v>0</v>
      </c>
      <c r="AJ2170" s="7">
        <v>0</v>
      </c>
      <c r="AK2170" s="7">
        <v>0</v>
      </c>
      <c r="AL2170" s="7">
        <v>0</v>
      </c>
      <c r="AM2170" s="7">
        <v>0</v>
      </c>
      <c r="AN2170" s="7" t="s">
        <v>83</v>
      </c>
      <c r="AO2170" s="7">
        <v>2</v>
      </c>
      <c r="AP2170" s="7">
        <v>40</v>
      </c>
      <c r="AQ2170" s="7">
        <v>20</v>
      </c>
      <c r="AT2170" s="7" t="s">
        <v>206</v>
      </c>
      <c r="AU2170" s="7">
        <v>2824</v>
      </c>
      <c r="AV2170" s="7">
        <v>0</v>
      </c>
      <c r="AW2170" s="7">
        <v>0</v>
      </c>
      <c r="AX2170" s="7">
        <v>0</v>
      </c>
      <c r="AY2170" s="7">
        <v>0</v>
      </c>
    </row>
    <row r="2171" spans="1:51" ht="13.5" customHeight="1" x14ac:dyDescent="0.25">
      <c r="A2171" s="7" t="s">
        <v>4371</v>
      </c>
      <c r="B2171" s="8"/>
      <c r="C2171" s="8"/>
      <c r="D2171" s="7" t="s">
        <v>83</v>
      </c>
      <c r="E2171" s="7" t="s">
        <v>126</v>
      </c>
      <c r="F2171" s="8"/>
      <c r="G2171" s="8"/>
      <c r="H2171" s="8"/>
      <c r="I2171" s="8"/>
      <c r="J2171" s="8"/>
      <c r="K2171" s="8"/>
      <c r="L2171" s="8"/>
      <c r="M2171" s="8"/>
      <c r="N2171" s="7">
        <v>7</v>
      </c>
      <c r="O2171" s="7" t="s">
        <v>85</v>
      </c>
      <c r="P2171" s="7">
        <v>2</v>
      </c>
      <c r="Q2171" s="7" t="s">
        <v>531</v>
      </c>
      <c r="R2171" s="7">
        <v>40</v>
      </c>
      <c r="S2171" s="7" t="s">
        <v>94</v>
      </c>
      <c r="T2171" s="7" t="s">
        <v>4367</v>
      </c>
      <c r="AE2171" s="7">
        <v>0</v>
      </c>
      <c r="AF2171" s="7">
        <v>0</v>
      </c>
      <c r="AG2171" s="7">
        <v>0</v>
      </c>
      <c r="AH2171" s="7">
        <v>1</v>
      </c>
      <c r="AI2171" s="7">
        <v>0</v>
      </c>
      <c r="AJ2171" s="7">
        <v>0</v>
      </c>
      <c r="AK2171" s="7">
        <v>0</v>
      </c>
      <c r="AL2171" s="7">
        <v>0</v>
      </c>
      <c r="AM2171" s="7">
        <v>0</v>
      </c>
      <c r="AN2171" s="7" t="s">
        <v>83</v>
      </c>
      <c r="AO2171" s="7">
        <v>2</v>
      </c>
      <c r="AP2171" s="7">
        <v>80</v>
      </c>
      <c r="AQ2171" s="7">
        <v>40</v>
      </c>
      <c r="AT2171" s="7" t="s">
        <v>206</v>
      </c>
      <c r="AU2171" s="7">
        <v>2825</v>
      </c>
      <c r="AV2171" s="7">
        <v>0</v>
      </c>
      <c r="AW2171" s="7">
        <v>0</v>
      </c>
      <c r="AX2171" s="7">
        <v>0</v>
      </c>
      <c r="AY2171" s="7">
        <v>0</v>
      </c>
    </row>
    <row r="2172" spans="1:51" ht="13.5" customHeight="1" x14ac:dyDescent="0.25">
      <c r="A2172" s="7" t="s">
        <v>4372</v>
      </c>
      <c r="B2172" s="8"/>
      <c r="C2172" s="8"/>
      <c r="D2172" s="7" t="s">
        <v>91</v>
      </c>
      <c r="E2172" s="7" t="s">
        <v>116</v>
      </c>
      <c r="F2172" s="8"/>
      <c r="G2172" s="8"/>
      <c r="H2172" s="8"/>
      <c r="I2172" s="8"/>
      <c r="J2172" s="8"/>
      <c r="K2172" s="8"/>
      <c r="L2172" s="8"/>
      <c r="M2172" s="8"/>
      <c r="N2172" s="7">
        <v>9</v>
      </c>
      <c r="O2172" s="7" t="s">
        <v>85</v>
      </c>
      <c r="P2172" s="7">
        <v>1</v>
      </c>
      <c r="Q2172" s="7" t="s">
        <v>4373</v>
      </c>
      <c r="R2172" s="7">
        <v>7502</v>
      </c>
      <c r="S2172" s="7" t="s">
        <v>87</v>
      </c>
      <c r="T2172" s="7" t="s">
        <v>4367</v>
      </c>
      <c r="AE2172" s="7">
        <v>0</v>
      </c>
      <c r="AF2172" s="7">
        <v>0</v>
      </c>
      <c r="AG2172" s="7">
        <v>1</v>
      </c>
      <c r="AH2172" s="7">
        <v>0</v>
      </c>
      <c r="AI2172" s="7">
        <v>0</v>
      </c>
      <c r="AJ2172" s="7">
        <v>0</v>
      </c>
      <c r="AK2172" s="7">
        <v>0</v>
      </c>
      <c r="AL2172" s="7">
        <v>0</v>
      </c>
      <c r="AM2172" s="7">
        <v>0</v>
      </c>
      <c r="AN2172" s="7" t="s">
        <v>91</v>
      </c>
      <c r="AO2172" s="7">
        <v>1</v>
      </c>
      <c r="AP2172" s="7">
        <v>14702</v>
      </c>
      <c r="AQ2172" s="7">
        <v>7502</v>
      </c>
      <c r="AS2172" s="8" t="s">
        <v>89</v>
      </c>
      <c r="AT2172" s="7" t="s">
        <v>206</v>
      </c>
      <c r="AU2172" s="7">
        <v>2826</v>
      </c>
      <c r="AV2172" s="7">
        <v>0</v>
      </c>
      <c r="AW2172" s="7">
        <v>0</v>
      </c>
      <c r="AX2172" s="7">
        <v>0</v>
      </c>
      <c r="AY2172" s="7">
        <v>0</v>
      </c>
    </row>
    <row r="2173" spans="1:51" ht="13.5" customHeight="1" x14ac:dyDescent="0.25">
      <c r="A2173" s="7" t="s">
        <v>4374</v>
      </c>
      <c r="B2173" s="8"/>
      <c r="C2173" s="8"/>
      <c r="D2173" s="7" t="s">
        <v>83</v>
      </c>
      <c r="E2173" s="7" t="s">
        <v>99</v>
      </c>
      <c r="F2173" s="7" t="s">
        <v>157</v>
      </c>
      <c r="G2173" s="8"/>
      <c r="H2173" s="8"/>
      <c r="I2173" s="8"/>
      <c r="J2173" s="8"/>
      <c r="K2173" s="8"/>
      <c r="L2173" s="8"/>
      <c r="M2173" s="8"/>
      <c r="N2173" s="7">
        <v>5</v>
      </c>
      <c r="O2173" s="7" t="s">
        <v>85</v>
      </c>
      <c r="P2173" s="7">
        <v>2</v>
      </c>
      <c r="Q2173" s="8" t="s">
        <v>4375</v>
      </c>
      <c r="R2173" s="8">
        <v>20000</v>
      </c>
      <c r="S2173" s="7" t="s">
        <v>94</v>
      </c>
      <c r="T2173" s="7" t="s">
        <v>4367</v>
      </c>
      <c r="AE2173" s="7">
        <v>0</v>
      </c>
      <c r="AF2173" s="7">
        <v>0</v>
      </c>
      <c r="AG2173" s="7">
        <v>0</v>
      </c>
      <c r="AH2173" s="7">
        <v>0</v>
      </c>
      <c r="AI2173" s="7">
        <v>1</v>
      </c>
      <c r="AJ2173" s="7">
        <v>0</v>
      </c>
      <c r="AK2173" s="7">
        <v>1</v>
      </c>
      <c r="AL2173" s="7">
        <v>0</v>
      </c>
      <c r="AM2173" s="7">
        <v>0</v>
      </c>
      <c r="AN2173" s="7" t="s">
        <v>83</v>
      </c>
      <c r="AO2173" s="7">
        <v>2</v>
      </c>
      <c r="AP2173" s="7">
        <v>40000</v>
      </c>
      <c r="AQ2173" s="7">
        <v>20000</v>
      </c>
      <c r="AT2173" s="7" t="s">
        <v>206</v>
      </c>
      <c r="AU2173" s="7">
        <v>2827</v>
      </c>
      <c r="AV2173" s="7">
        <v>0</v>
      </c>
      <c r="AW2173" s="7">
        <v>0</v>
      </c>
      <c r="AX2173" s="7">
        <v>0</v>
      </c>
      <c r="AY2173" s="7">
        <v>0</v>
      </c>
    </row>
    <row r="2174" spans="1:51" ht="13.5" customHeight="1" x14ac:dyDescent="0.25">
      <c r="A2174" s="7" t="s">
        <v>4376</v>
      </c>
      <c r="B2174" s="8"/>
      <c r="C2174" s="8"/>
      <c r="D2174" s="7" t="s">
        <v>91</v>
      </c>
      <c r="E2174" s="7" t="s">
        <v>92</v>
      </c>
      <c r="F2174" s="8"/>
      <c r="G2174" s="8"/>
      <c r="H2174" s="8"/>
      <c r="I2174" s="8"/>
      <c r="J2174" s="8"/>
      <c r="K2174" s="8"/>
      <c r="L2174" s="8"/>
      <c r="M2174" s="8"/>
      <c r="N2174" s="7">
        <v>9</v>
      </c>
      <c r="O2174" s="7" t="s">
        <v>85</v>
      </c>
      <c r="P2174" s="7">
        <v>1</v>
      </c>
      <c r="Q2174" s="8" t="s">
        <v>3551</v>
      </c>
      <c r="R2174" s="8">
        <v>30000</v>
      </c>
      <c r="S2174" s="7" t="s">
        <v>94</v>
      </c>
      <c r="T2174" s="7" t="s">
        <v>4367</v>
      </c>
      <c r="AE2174" s="7">
        <v>0</v>
      </c>
      <c r="AF2174" s="7">
        <v>0</v>
      </c>
      <c r="AG2174" s="7">
        <v>0</v>
      </c>
      <c r="AH2174" s="7">
        <v>0</v>
      </c>
      <c r="AI2174" s="7">
        <v>0</v>
      </c>
      <c r="AJ2174" s="7">
        <v>0</v>
      </c>
      <c r="AK2174" s="7">
        <v>0</v>
      </c>
      <c r="AL2174" s="7">
        <v>0</v>
      </c>
      <c r="AM2174" s="7">
        <v>1</v>
      </c>
      <c r="AN2174" s="7" t="s">
        <v>91</v>
      </c>
      <c r="AO2174" s="7">
        <v>1</v>
      </c>
      <c r="AP2174" s="7">
        <v>60000</v>
      </c>
      <c r="AQ2174" s="7">
        <v>30000</v>
      </c>
      <c r="AT2174" s="7" t="s">
        <v>206</v>
      </c>
      <c r="AU2174" s="7">
        <v>2828</v>
      </c>
      <c r="AV2174" s="7">
        <v>0</v>
      </c>
      <c r="AW2174" s="7">
        <v>0</v>
      </c>
      <c r="AX2174" s="7">
        <v>0</v>
      </c>
      <c r="AY2174" s="7">
        <v>0</v>
      </c>
    </row>
    <row r="2175" spans="1:51" ht="13.5" customHeight="1" x14ac:dyDescent="0.25">
      <c r="A2175" s="7" t="s">
        <v>4377</v>
      </c>
      <c r="B2175" s="8"/>
      <c r="C2175" s="8"/>
      <c r="D2175" s="7" t="s">
        <v>91</v>
      </c>
      <c r="E2175" s="7" t="s">
        <v>116</v>
      </c>
      <c r="F2175" s="7" t="s">
        <v>92</v>
      </c>
      <c r="G2175" s="8"/>
      <c r="H2175" s="8"/>
      <c r="I2175" s="8"/>
      <c r="J2175" s="8"/>
      <c r="K2175" s="8"/>
      <c r="L2175" s="8"/>
      <c r="M2175" s="8"/>
      <c r="N2175" s="7">
        <v>7</v>
      </c>
      <c r="O2175" s="7" t="s">
        <v>643</v>
      </c>
      <c r="P2175" s="7">
        <v>2</v>
      </c>
      <c r="Q2175" s="8" t="s">
        <v>4378</v>
      </c>
      <c r="R2175" s="8">
        <v>17800</v>
      </c>
      <c r="S2175" s="7" t="s">
        <v>94</v>
      </c>
      <c r="T2175" s="7" t="s">
        <v>4367</v>
      </c>
      <c r="AE2175" s="7">
        <v>0</v>
      </c>
      <c r="AF2175" s="7">
        <v>0</v>
      </c>
      <c r="AG2175" s="7">
        <v>1</v>
      </c>
      <c r="AH2175" s="7">
        <v>0</v>
      </c>
      <c r="AI2175" s="7">
        <v>0</v>
      </c>
      <c r="AJ2175" s="7">
        <v>0</v>
      </c>
      <c r="AK2175" s="7">
        <v>0</v>
      </c>
      <c r="AL2175" s="7">
        <v>0</v>
      </c>
      <c r="AM2175" s="7">
        <v>1</v>
      </c>
      <c r="AN2175" s="7" t="s">
        <v>91</v>
      </c>
      <c r="AO2175" s="7">
        <v>2</v>
      </c>
      <c r="AP2175" s="7">
        <v>35600</v>
      </c>
      <c r="AQ2175" s="7">
        <v>17800</v>
      </c>
      <c r="AT2175" s="7" t="s">
        <v>206</v>
      </c>
      <c r="AU2175" s="7">
        <v>2829</v>
      </c>
      <c r="AV2175" s="7">
        <v>0</v>
      </c>
      <c r="AW2175" s="7">
        <v>0</v>
      </c>
      <c r="AX2175" s="7">
        <v>0</v>
      </c>
      <c r="AY2175" s="7">
        <v>0</v>
      </c>
    </row>
    <row r="2176" spans="1:51" ht="13.5" customHeight="1" x14ac:dyDescent="0.25">
      <c r="A2176" s="7" t="s">
        <v>4379</v>
      </c>
      <c r="B2176" s="8"/>
      <c r="C2176" s="8"/>
      <c r="D2176" s="7" t="s">
        <v>91</v>
      </c>
      <c r="E2176" s="7" t="s">
        <v>126</v>
      </c>
      <c r="F2176" s="7" t="s">
        <v>84</v>
      </c>
      <c r="G2176" s="8"/>
      <c r="H2176" s="8"/>
      <c r="I2176" s="8"/>
      <c r="J2176" s="8"/>
      <c r="K2176" s="8"/>
      <c r="L2176" s="8"/>
      <c r="M2176" s="8"/>
      <c r="N2176" s="7">
        <v>7</v>
      </c>
      <c r="O2176" s="7" t="s">
        <v>85</v>
      </c>
      <c r="P2176" s="7" t="s">
        <v>107</v>
      </c>
      <c r="Q2176" s="7" t="s">
        <v>4380</v>
      </c>
      <c r="R2176" s="7">
        <v>950</v>
      </c>
      <c r="S2176" s="7" t="s">
        <v>94</v>
      </c>
      <c r="T2176" s="7" t="s">
        <v>4367</v>
      </c>
      <c r="AE2176" s="7">
        <v>0</v>
      </c>
      <c r="AF2176" s="7">
        <v>0</v>
      </c>
      <c r="AG2176" s="7">
        <v>0</v>
      </c>
      <c r="AH2176" s="7">
        <v>1</v>
      </c>
      <c r="AI2176" s="7">
        <v>0</v>
      </c>
      <c r="AJ2176" s="7">
        <v>0</v>
      </c>
      <c r="AK2176" s="7">
        <v>0</v>
      </c>
      <c r="AL2176" s="7">
        <v>1</v>
      </c>
      <c r="AM2176" s="7">
        <v>0</v>
      </c>
      <c r="AN2176" s="7" t="s">
        <v>91</v>
      </c>
      <c r="AO2176" s="7">
        <v>0</v>
      </c>
      <c r="AP2176" s="7">
        <v>1900</v>
      </c>
      <c r="AQ2176" s="7">
        <v>950</v>
      </c>
      <c r="AT2176" s="7" t="s">
        <v>206</v>
      </c>
      <c r="AU2176" s="7">
        <v>2830</v>
      </c>
      <c r="AV2176" s="7">
        <v>0</v>
      </c>
      <c r="AW2176" s="7">
        <v>0</v>
      </c>
      <c r="AX2176" s="7">
        <v>0</v>
      </c>
      <c r="AY2176" s="7">
        <v>0</v>
      </c>
    </row>
    <row r="2177" spans="1:51" ht="13.5" customHeight="1" x14ac:dyDescent="0.25">
      <c r="A2177" s="7" t="s">
        <v>4381</v>
      </c>
      <c r="B2177" s="8"/>
      <c r="C2177" s="8"/>
      <c r="D2177" s="7" t="s">
        <v>120</v>
      </c>
      <c r="E2177" s="7" t="s">
        <v>157</v>
      </c>
      <c r="F2177" s="8"/>
      <c r="G2177" s="8"/>
      <c r="H2177" s="8"/>
      <c r="I2177" s="8"/>
      <c r="J2177" s="8"/>
      <c r="K2177" s="8"/>
      <c r="L2177" s="8"/>
      <c r="M2177" s="8"/>
      <c r="N2177" s="7">
        <v>17</v>
      </c>
      <c r="O2177" s="7" t="s">
        <v>106</v>
      </c>
      <c r="P2177" s="7" t="s">
        <v>107</v>
      </c>
      <c r="Q2177" s="7" t="s">
        <v>4382</v>
      </c>
      <c r="R2177" s="7">
        <v>35000</v>
      </c>
      <c r="S2177" s="7" t="s">
        <v>94</v>
      </c>
      <c r="T2177" s="7" t="s">
        <v>4383</v>
      </c>
      <c r="AE2177" s="7">
        <v>0</v>
      </c>
      <c r="AF2177" s="7">
        <v>0</v>
      </c>
      <c r="AG2177" s="7">
        <v>0</v>
      </c>
      <c r="AH2177" s="7">
        <v>0</v>
      </c>
      <c r="AI2177" s="7">
        <v>0</v>
      </c>
      <c r="AJ2177" s="7">
        <v>0</v>
      </c>
      <c r="AK2177" s="7">
        <v>1</v>
      </c>
      <c r="AL2177" s="7">
        <v>0</v>
      </c>
      <c r="AM2177" s="7">
        <v>0</v>
      </c>
      <c r="AN2177" s="7" t="s">
        <v>120</v>
      </c>
      <c r="AO2177" s="7">
        <v>0</v>
      </c>
      <c r="AP2177" s="7">
        <v>70000</v>
      </c>
      <c r="AQ2177" s="7">
        <v>35000</v>
      </c>
      <c r="AT2177" s="7" t="s">
        <v>206</v>
      </c>
      <c r="AU2177" s="7">
        <v>2831</v>
      </c>
      <c r="AV2177" s="7">
        <v>0</v>
      </c>
      <c r="AW2177" s="7">
        <v>0</v>
      </c>
      <c r="AX2177" s="7">
        <v>0</v>
      </c>
      <c r="AY2177" s="7">
        <v>0</v>
      </c>
    </row>
    <row r="2178" spans="1:51" ht="13.5" customHeight="1" x14ac:dyDescent="0.25">
      <c r="A2178" s="7" t="s">
        <v>4384</v>
      </c>
      <c r="B2178" s="8"/>
      <c r="C2178" s="8"/>
      <c r="D2178" s="7" t="s">
        <v>83</v>
      </c>
      <c r="E2178" s="7" t="s">
        <v>116</v>
      </c>
      <c r="F2178" s="8"/>
      <c r="G2178" s="8"/>
      <c r="H2178" s="8"/>
      <c r="I2178" s="8"/>
      <c r="J2178" s="8"/>
      <c r="K2178" s="8"/>
      <c r="L2178" s="8"/>
      <c r="M2178" s="8"/>
      <c r="N2178" s="7">
        <v>5</v>
      </c>
      <c r="O2178" s="7" t="s">
        <v>196</v>
      </c>
      <c r="P2178" s="7">
        <v>15</v>
      </c>
      <c r="Q2178" s="7" t="s">
        <v>4385</v>
      </c>
      <c r="R2178" s="7">
        <v>11170</v>
      </c>
      <c r="S2178" s="7" t="s">
        <v>185</v>
      </c>
      <c r="T2178" s="7" t="s">
        <v>4386</v>
      </c>
      <c r="AE2178" s="7">
        <v>0</v>
      </c>
      <c r="AF2178" s="7">
        <v>0</v>
      </c>
      <c r="AG2178" s="7">
        <v>1</v>
      </c>
      <c r="AH2178" s="7">
        <v>0</v>
      </c>
      <c r="AI2178" s="7">
        <v>0</v>
      </c>
      <c r="AJ2178" s="7">
        <v>0</v>
      </c>
      <c r="AK2178" s="7">
        <v>0</v>
      </c>
      <c r="AL2178" s="7">
        <v>0</v>
      </c>
      <c r="AM2178" s="7">
        <v>0</v>
      </c>
      <c r="AN2178" s="7" t="s">
        <v>83</v>
      </c>
      <c r="AO2178" s="7">
        <v>15</v>
      </c>
      <c r="AP2178" s="7">
        <v>22170</v>
      </c>
      <c r="AQ2178" s="7">
        <v>11170</v>
      </c>
      <c r="AS2178" s="7" t="s">
        <v>4387</v>
      </c>
      <c r="AT2178" s="7" t="s">
        <v>206</v>
      </c>
      <c r="AU2178" s="7">
        <v>2832</v>
      </c>
      <c r="AV2178" s="7">
        <v>1</v>
      </c>
      <c r="AW2178" s="7">
        <v>0</v>
      </c>
      <c r="AX2178" s="7">
        <v>0</v>
      </c>
      <c r="AY2178" s="7">
        <v>0</v>
      </c>
    </row>
    <row r="2179" spans="1:51" ht="13.5" customHeight="1" x14ac:dyDescent="0.25">
      <c r="A2179" s="7" t="s">
        <v>4388</v>
      </c>
      <c r="B2179" s="8"/>
      <c r="C2179" s="8"/>
      <c r="D2179" s="7" t="s">
        <v>120</v>
      </c>
      <c r="E2179" s="7" t="s">
        <v>214</v>
      </c>
      <c r="F2179" s="7" t="s">
        <v>92</v>
      </c>
      <c r="G2179" s="8"/>
      <c r="H2179" s="8"/>
      <c r="I2179" s="8"/>
      <c r="J2179" s="8"/>
      <c r="K2179" s="8"/>
      <c r="L2179" s="8"/>
      <c r="M2179" s="8"/>
      <c r="N2179" s="7">
        <v>11</v>
      </c>
      <c r="O2179" s="7" t="s">
        <v>123</v>
      </c>
      <c r="P2179" s="7">
        <v>15</v>
      </c>
      <c r="Q2179" s="7" t="s">
        <v>4389</v>
      </c>
      <c r="R2179" s="7">
        <v>12660</v>
      </c>
      <c r="S2179" s="7" t="s">
        <v>185</v>
      </c>
      <c r="T2179" s="7" t="s">
        <v>4386</v>
      </c>
      <c r="AE2179" s="7">
        <v>0</v>
      </c>
      <c r="AF2179" s="7">
        <v>0</v>
      </c>
      <c r="AG2179" s="7">
        <v>0</v>
      </c>
      <c r="AH2179" s="7">
        <v>0</v>
      </c>
      <c r="AI2179" s="7">
        <v>0</v>
      </c>
      <c r="AJ2179" s="7">
        <v>0</v>
      </c>
      <c r="AK2179" s="7">
        <v>0</v>
      </c>
      <c r="AL2179" s="7">
        <v>0</v>
      </c>
      <c r="AM2179" s="7">
        <v>1</v>
      </c>
      <c r="AN2179" s="7" t="s">
        <v>120</v>
      </c>
      <c r="AO2179" s="7">
        <v>15</v>
      </c>
      <c r="AP2179" s="7">
        <v>25160</v>
      </c>
      <c r="AQ2179" s="7">
        <v>12660</v>
      </c>
      <c r="AS2179" s="7" t="s">
        <v>4390</v>
      </c>
      <c r="AT2179" s="7" t="s">
        <v>206</v>
      </c>
      <c r="AU2179" s="7">
        <v>2833</v>
      </c>
      <c r="AV2179" s="7">
        <v>1</v>
      </c>
      <c r="AW2179" s="7">
        <v>0</v>
      </c>
      <c r="AX2179" s="7">
        <v>1</v>
      </c>
      <c r="AY2179" s="7">
        <v>0</v>
      </c>
    </row>
    <row r="2180" spans="1:51" ht="13.5" customHeight="1" x14ac:dyDescent="0.25">
      <c r="A2180" s="7" t="s">
        <v>4391</v>
      </c>
      <c r="B2180" s="8"/>
      <c r="C2180" s="8"/>
      <c r="D2180" s="7" t="s">
        <v>120</v>
      </c>
      <c r="E2180" s="7" t="s">
        <v>116</v>
      </c>
      <c r="F2180" s="8"/>
      <c r="G2180" s="8"/>
      <c r="H2180" s="8"/>
      <c r="I2180" s="8"/>
      <c r="J2180" s="8"/>
      <c r="K2180" s="8"/>
      <c r="L2180" s="8"/>
      <c r="M2180" s="8"/>
      <c r="N2180" s="7">
        <v>13</v>
      </c>
      <c r="O2180" s="7" t="s">
        <v>123</v>
      </c>
      <c r="P2180" s="7">
        <v>40</v>
      </c>
      <c r="Q2180" s="7" t="s">
        <v>4392</v>
      </c>
      <c r="R2180" s="7">
        <v>11350</v>
      </c>
      <c r="S2180" s="7" t="s">
        <v>185</v>
      </c>
      <c r="T2180" s="7" t="s">
        <v>4386</v>
      </c>
      <c r="AE2180" s="7">
        <v>0</v>
      </c>
      <c r="AF2180" s="7">
        <v>0</v>
      </c>
      <c r="AG2180" s="7">
        <v>1</v>
      </c>
      <c r="AH2180" s="7">
        <v>0</v>
      </c>
      <c r="AI2180" s="7">
        <v>0</v>
      </c>
      <c r="AJ2180" s="7">
        <v>0</v>
      </c>
      <c r="AK2180" s="7">
        <v>0</v>
      </c>
      <c r="AL2180" s="7">
        <v>0</v>
      </c>
      <c r="AM2180" s="7">
        <v>0</v>
      </c>
      <c r="AN2180" s="7" t="s">
        <v>120</v>
      </c>
      <c r="AO2180" s="7">
        <v>40</v>
      </c>
      <c r="AP2180" s="7">
        <v>22350</v>
      </c>
      <c r="AQ2180" s="7">
        <v>11350</v>
      </c>
      <c r="AS2180" s="7" t="s">
        <v>4393</v>
      </c>
      <c r="AT2180" s="7" t="s">
        <v>206</v>
      </c>
      <c r="AU2180" s="7">
        <v>2834</v>
      </c>
      <c r="AV2180" s="7">
        <v>1</v>
      </c>
      <c r="AW2180" s="7">
        <v>0</v>
      </c>
      <c r="AX2180" s="7">
        <v>0</v>
      </c>
      <c r="AY2180" s="7">
        <v>0</v>
      </c>
    </row>
    <row r="2181" spans="1:51" ht="13.5" customHeight="1" x14ac:dyDescent="0.25">
      <c r="A2181" s="7" t="s">
        <v>4394</v>
      </c>
      <c r="B2181" s="8"/>
      <c r="C2181" s="8"/>
      <c r="D2181" s="7" t="s">
        <v>120</v>
      </c>
      <c r="E2181" s="7" t="s">
        <v>92</v>
      </c>
      <c r="F2181" s="8"/>
      <c r="G2181" s="8"/>
      <c r="H2181" s="8"/>
      <c r="I2181" s="8"/>
      <c r="J2181" s="8"/>
      <c r="K2181" s="8"/>
      <c r="L2181" s="8"/>
      <c r="M2181" s="8"/>
      <c r="N2181" s="7">
        <v>15</v>
      </c>
      <c r="O2181" s="7" t="s">
        <v>85</v>
      </c>
      <c r="P2181" s="7">
        <v>5</v>
      </c>
      <c r="Q2181" s="7" t="s">
        <v>4395</v>
      </c>
      <c r="R2181" s="7">
        <v>19500</v>
      </c>
      <c r="S2181" s="7" t="s">
        <v>87</v>
      </c>
      <c r="T2181" s="7" t="s">
        <v>4386</v>
      </c>
      <c r="AE2181" s="7">
        <v>0</v>
      </c>
      <c r="AF2181" s="7">
        <v>0</v>
      </c>
      <c r="AG2181" s="7">
        <v>0</v>
      </c>
      <c r="AH2181" s="7">
        <v>0</v>
      </c>
      <c r="AI2181" s="7">
        <v>0</v>
      </c>
      <c r="AJ2181" s="7">
        <v>0</v>
      </c>
      <c r="AK2181" s="7">
        <v>0</v>
      </c>
      <c r="AL2181" s="7">
        <v>0</v>
      </c>
      <c r="AM2181" s="7">
        <v>1</v>
      </c>
      <c r="AN2181" s="7" t="s">
        <v>120</v>
      </c>
      <c r="AO2181" s="7">
        <v>5</v>
      </c>
      <c r="AP2181" s="7">
        <v>38000</v>
      </c>
      <c r="AQ2181" s="7">
        <v>19500</v>
      </c>
      <c r="AS2181" s="7" t="s">
        <v>4396</v>
      </c>
      <c r="AT2181" s="7" t="s">
        <v>206</v>
      </c>
      <c r="AU2181" s="7">
        <v>2835</v>
      </c>
      <c r="AV2181" s="7">
        <v>1</v>
      </c>
      <c r="AW2181" s="7">
        <v>0</v>
      </c>
      <c r="AX2181" s="7">
        <v>0</v>
      </c>
      <c r="AY2181" s="7">
        <v>0</v>
      </c>
    </row>
    <row r="2182" spans="1:51" ht="13.5" customHeight="1" x14ac:dyDescent="0.25">
      <c r="A2182" s="7" t="s">
        <v>4397</v>
      </c>
      <c r="B2182" s="8"/>
      <c r="C2182" s="8"/>
      <c r="D2182" s="7" t="s">
        <v>91</v>
      </c>
      <c r="E2182" s="7" t="s">
        <v>92</v>
      </c>
      <c r="F2182" s="8"/>
      <c r="G2182" s="8"/>
      <c r="H2182" s="8"/>
      <c r="I2182" s="8"/>
      <c r="J2182" s="8"/>
      <c r="K2182" s="8"/>
      <c r="L2182" s="8"/>
      <c r="M2182" s="8"/>
      <c r="N2182" s="7">
        <v>11</v>
      </c>
      <c r="O2182" s="7" t="s">
        <v>85</v>
      </c>
      <c r="P2182" s="7">
        <v>12</v>
      </c>
      <c r="Q2182" s="7" t="s">
        <v>4398</v>
      </c>
      <c r="R2182" s="7">
        <v>12320</v>
      </c>
      <c r="S2182" s="7" t="s">
        <v>87</v>
      </c>
      <c r="T2182" s="7" t="s">
        <v>4386</v>
      </c>
      <c r="AE2182" s="7">
        <v>0</v>
      </c>
      <c r="AF2182" s="7">
        <v>0</v>
      </c>
      <c r="AG2182" s="7">
        <v>0</v>
      </c>
      <c r="AH2182" s="7">
        <v>0</v>
      </c>
      <c r="AI2182" s="7">
        <v>0</v>
      </c>
      <c r="AJ2182" s="7">
        <v>0</v>
      </c>
      <c r="AK2182" s="7">
        <v>0</v>
      </c>
      <c r="AL2182" s="7">
        <v>0</v>
      </c>
      <c r="AM2182" s="7">
        <v>1</v>
      </c>
      <c r="AN2182" s="7" t="s">
        <v>91</v>
      </c>
      <c r="AO2182" s="7">
        <v>12</v>
      </c>
      <c r="AP2182" s="7">
        <v>21320</v>
      </c>
      <c r="AQ2182" s="7">
        <v>12320</v>
      </c>
      <c r="AS2182" s="7" t="s">
        <v>4399</v>
      </c>
      <c r="AT2182" s="7" t="s">
        <v>206</v>
      </c>
      <c r="AU2182" s="7">
        <v>2836</v>
      </c>
      <c r="AV2182" s="7">
        <v>1</v>
      </c>
      <c r="AW2182" s="7">
        <v>0</v>
      </c>
      <c r="AX2182" s="7">
        <v>0</v>
      </c>
      <c r="AY2182" s="7">
        <v>0</v>
      </c>
    </row>
    <row r="2183" spans="1:51" ht="13.5" customHeight="1" x14ac:dyDescent="0.25">
      <c r="A2183" s="7" t="s">
        <v>4400</v>
      </c>
      <c r="B2183" s="8"/>
      <c r="C2183" s="8"/>
      <c r="D2183" s="7" t="s">
        <v>91</v>
      </c>
      <c r="E2183" s="7" t="s">
        <v>157</v>
      </c>
      <c r="G2183" s="8"/>
      <c r="H2183" s="8"/>
      <c r="I2183" s="8"/>
      <c r="J2183" s="8"/>
      <c r="K2183" s="10" t="s">
        <v>750</v>
      </c>
      <c r="L2183" s="11"/>
      <c r="M2183" s="11"/>
      <c r="N2183" s="7">
        <v>9</v>
      </c>
      <c r="O2183" s="7" t="s">
        <v>85</v>
      </c>
      <c r="P2183" s="7">
        <v>10</v>
      </c>
      <c r="Q2183" s="7" t="s">
        <v>4401</v>
      </c>
      <c r="R2183" s="7">
        <v>19312</v>
      </c>
      <c r="S2183" s="7" t="s">
        <v>87</v>
      </c>
      <c r="T2183" s="7" t="s">
        <v>4386</v>
      </c>
      <c r="AE2183" s="7">
        <v>0</v>
      </c>
      <c r="AF2183" s="7">
        <v>0</v>
      </c>
      <c r="AG2183" s="7">
        <v>0</v>
      </c>
      <c r="AH2183" s="7">
        <v>0</v>
      </c>
      <c r="AI2183" s="7">
        <v>0</v>
      </c>
      <c r="AJ2183" s="7">
        <v>0</v>
      </c>
      <c r="AK2183" s="7">
        <v>1</v>
      </c>
      <c r="AL2183" s="7">
        <v>0</v>
      </c>
      <c r="AM2183" s="7">
        <v>0</v>
      </c>
      <c r="AN2183" s="7" t="s">
        <v>91</v>
      </c>
      <c r="AO2183" s="7">
        <v>10</v>
      </c>
      <c r="AP2183" s="7">
        <v>38312</v>
      </c>
      <c r="AQ2183" s="7">
        <v>19312</v>
      </c>
      <c r="AS2183" s="7" t="s">
        <v>4402</v>
      </c>
      <c r="AT2183" s="7" t="s">
        <v>206</v>
      </c>
      <c r="AU2183" s="7">
        <v>2837</v>
      </c>
      <c r="AV2183" s="7">
        <v>1</v>
      </c>
      <c r="AW2183" s="7">
        <v>0</v>
      </c>
      <c r="AX2183" s="7">
        <v>0</v>
      </c>
      <c r="AY2183" s="7">
        <v>0</v>
      </c>
    </row>
    <row r="2184" spans="1:51" ht="13.5" customHeight="1" x14ac:dyDescent="0.25">
      <c r="A2184" s="7" t="s">
        <v>4403</v>
      </c>
      <c r="B2184" s="8"/>
      <c r="C2184" s="8"/>
      <c r="D2184" s="7" t="s">
        <v>120</v>
      </c>
      <c r="E2184" s="7" t="s">
        <v>126</v>
      </c>
      <c r="F2184" s="8"/>
      <c r="G2184" s="8"/>
      <c r="H2184" s="8"/>
      <c r="I2184" s="8"/>
      <c r="J2184" s="8"/>
      <c r="K2184" s="8"/>
      <c r="L2184" s="8"/>
      <c r="M2184" s="8"/>
      <c r="N2184" s="7">
        <v>18</v>
      </c>
      <c r="O2184" s="7" t="s">
        <v>85</v>
      </c>
      <c r="P2184" s="7">
        <v>0.5</v>
      </c>
      <c r="Q2184" s="7" t="s">
        <v>4404</v>
      </c>
      <c r="R2184" s="7">
        <v>12502</v>
      </c>
      <c r="S2184" s="7" t="s">
        <v>87</v>
      </c>
      <c r="T2184" s="7" t="s">
        <v>4386</v>
      </c>
      <c r="AE2184" s="7">
        <v>0</v>
      </c>
      <c r="AF2184" s="7">
        <v>0</v>
      </c>
      <c r="AG2184" s="7">
        <v>0</v>
      </c>
      <c r="AH2184" s="7">
        <v>1</v>
      </c>
      <c r="AI2184" s="7">
        <v>0</v>
      </c>
      <c r="AJ2184" s="7">
        <v>0</v>
      </c>
      <c r="AK2184" s="7">
        <v>0</v>
      </c>
      <c r="AL2184" s="7">
        <v>0</v>
      </c>
      <c r="AM2184" s="7">
        <v>0</v>
      </c>
      <c r="AN2184" s="7" t="s">
        <v>120</v>
      </c>
      <c r="AO2184" s="7">
        <v>0.5</v>
      </c>
      <c r="AP2184" s="7">
        <v>24502</v>
      </c>
      <c r="AQ2184" s="7">
        <v>12502</v>
      </c>
      <c r="AS2184" s="7" t="s">
        <v>4405</v>
      </c>
      <c r="AT2184" s="7" t="s">
        <v>206</v>
      </c>
      <c r="AU2184" s="7">
        <v>2838</v>
      </c>
      <c r="AV2184" s="7">
        <v>1</v>
      </c>
      <c r="AW2184" s="7">
        <v>0</v>
      </c>
      <c r="AX2184" s="7">
        <v>0</v>
      </c>
      <c r="AY2184" s="7">
        <v>0</v>
      </c>
    </row>
    <row r="2185" spans="1:51" ht="13.5" customHeight="1" x14ac:dyDescent="0.25">
      <c r="A2185" s="7" t="s">
        <v>4406</v>
      </c>
      <c r="B2185" s="8"/>
      <c r="C2185" s="8"/>
      <c r="D2185" s="7" t="s">
        <v>120</v>
      </c>
      <c r="E2185" s="7" t="s">
        <v>157</v>
      </c>
      <c r="F2185" s="8"/>
      <c r="G2185" s="8"/>
      <c r="H2185" s="8"/>
      <c r="I2185" s="8"/>
      <c r="J2185" s="8"/>
      <c r="K2185" s="8"/>
      <c r="L2185" s="8"/>
      <c r="M2185" s="8"/>
      <c r="N2185" s="7">
        <v>14</v>
      </c>
      <c r="O2185" s="7" t="s">
        <v>85</v>
      </c>
      <c r="P2185" s="7">
        <v>3</v>
      </c>
      <c r="Q2185" s="7" t="s">
        <v>4407</v>
      </c>
      <c r="R2185" s="7">
        <v>25375</v>
      </c>
      <c r="S2185" s="7" t="s">
        <v>87</v>
      </c>
      <c r="T2185" s="7" t="s">
        <v>4386</v>
      </c>
      <c r="AE2185" s="7">
        <v>0</v>
      </c>
      <c r="AF2185" s="7">
        <v>0</v>
      </c>
      <c r="AG2185" s="7">
        <v>0</v>
      </c>
      <c r="AH2185" s="7">
        <v>0</v>
      </c>
      <c r="AI2185" s="7">
        <v>0</v>
      </c>
      <c r="AJ2185" s="7">
        <v>0</v>
      </c>
      <c r="AK2185" s="7">
        <v>1</v>
      </c>
      <c r="AL2185" s="7">
        <v>0</v>
      </c>
      <c r="AM2185" s="7">
        <v>0</v>
      </c>
      <c r="AN2185" s="7" t="s">
        <v>120</v>
      </c>
      <c r="AO2185" s="7">
        <v>3</v>
      </c>
      <c r="AP2185" s="7">
        <v>50375</v>
      </c>
      <c r="AQ2185" s="7">
        <v>25375</v>
      </c>
      <c r="AS2185" s="7" t="s">
        <v>4408</v>
      </c>
      <c r="AT2185" s="7" t="s">
        <v>206</v>
      </c>
      <c r="AU2185" s="7">
        <v>2839</v>
      </c>
      <c r="AV2185" s="7">
        <v>1</v>
      </c>
      <c r="AW2185" s="7">
        <v>0</v>
      </c>
      <c r="AX2185" s="7">
        <v>0</v>
      </c>
      <c r="AY2185" s="7">
        <v>0</v>
      </c>
    </row>
    <row r="2186" spans="1:51" ht="13.5" customHeight="1" x14ac:dyDescent="0.25">
      <c r="A2186" s="7" t="s">
        <v>4409</v>
      </c>
      <c r="B2186" s="8"/>
      <c r="C2186" s="8"/>
      <c r="D2186" s="7" t="s">
        <v>120</v>
      </c>
      <c r="E2186" s="7" t="s">
        <v>126</v>
      </c>
      <c r="F2186" s="7" t="s">
        <v>92</v>
      </c>
      <c r="G2186" s="8"/>
      <c r="H2186" s="8"/>
      <c r="I2186" s="8"/>
      <c r="J2186" s="8"/>
      <c r="K2186" s="8"/>
      <c r="L2186" s="8"/>
      <c r="M2186" s="8"/>
      <c r="N2186" s="7">
        <v>18</v>
      </c>
      <c r="O2186" s="7" t="s">
        <v>85</v>
      </c>
      <c r="P2186" s="7">
        <v>4</v>
      </c>
      <c r="Q2186" s="7" t="s">
        <v>4410</v>
      </c>
      <c r="R2186" s="7">
        <v>16815</v>
      </c>
      <c r="S2186" s="7" t="s">
        <v>87</v>
      </c>
      <c r="T2186" s="7" t="s">
        <v>4386</v>
      </c>
      <c r="AE2186" s="7">
        <v>0</v>
      </c>
      <c r="AF2186" s="7">
        <v>0</v>
      </c>
      <c r="AG2186" s="7">
        <v>0</v>
      </c>
      <c r="AH2186" s="7">
        <v>1</v>
      </c>
      <c r="AI2186" s="7">
        <v>0</v>
      </c>
      <c r="AJ2186" s="7">
        <v>0</v>
      </c>
      <c r="AK2186" s="7">
        <v>0</v>
      </c>
      <c r="AL2186" s="7">
        <v>0</v>
      </c>
      <c r="AM2186" s="7">
        <v>1</v>
      </c>
      <c r="AN2186" s="7" t="s">
        <v>120</v>
      </c>
      <c r="AO2186" s="7">
        <v>4</v>
      </c>
      <c r="AP2186" s="7">
        <v>33315</v>
      </c>
      <c r="AQ2186" s="7">
        <v>16815</v>
      </c>
      <c r="AS2186" s="7" t="s">
        <v>4411</v>
      </c>
      <c r="AT2186" s="7" t="s">
        <v>206</v>
      </c>
      <c r="AU2186" s="7">
        <v>2840</v>
      </c>
      <c r="AV2186" s="7">
        <v>1</v>
      </c>
      <c r="AW2186" s="7">
        <v>0</v>
      </c>
      <c r="AX2186" s="7">
        <v>0</v>
      </c>
      <c r="AY2186" s="7">
        <v>0</v>
      </c>
    </row>
    <row r="2187" spans="1:51" ht="13.5" customHeight="1" x14ac:dyDescent="0.25">
      <c r="A2187" s="7" t="s">
        <v>4412</v>
      </c>
      <c r="B2187" s="8"/>
      <c r="C2187" s="8"/>
      <c r="D2187" s="7" t="s">
        <v>91</v>
      </c>
      <c r="E2187" s="7" t="s">
        <v>116</v>
      </c>
      <c r="F2187" s="7" t="s">
        <v>126</v>
      </c>
      <c r="G2187" s="8"/>
      <c r="H2187" s="8"/>
      <c r="I2187" s="8"/>
      <c r="J2187" s="8"/>
      <c r="K2187" s="8"/>
      <c r="L2187" s="8"/>
      <c r="M2187" s="8"/>
      <c r="N2187" s="7">
        <v>9</v>
      </c>
      <c r="O2187" s="7" t="s">
        <v>85</v>
      </c>
      <c r="P2187" s="7">
        <v>5</v>
      </c>
      <c r="Q2187" s="7" t="s">
        <v>4413</v>
      </c>
      <c r="R2187" s="7">
        <v>50800</v>
      </c>
      <c r="S2187" s="7" t="s">
        <v>87</v>
      </c>
      <c r="T2187" s="7" t="s">
        <v>4386</v>
      </c>
      <c r="AE2187" s="7">
        <v>0</v>
      </c>
      <c r="AF2187" s="7">
        <v>0</v>
      </c>
      <c r="AG2187" s="7">
        <v>1</v>
      </c>
      <c r="AH2187" s="7">
        <v>1</v>
      </c>
      <c r="AI2187" s="7">
        <v>0</v>
      </c>
      <c r="AJ2187" s="7">
        <v>0</v>
      </c>
      <c r="AK2187" s="7">
        <v>0</v>
      </c>
      <c r="AL2187" s="7">
        <v>0</v>
      </c>
      <c r="AM2187" s="7">
        <v>0</v>
      </c>
      <c r="AN2187" s="7" t="s">
        <v>91</v>
      </c>
      <c r="AO2187" s="7">
        <v>5</v>
      </c>
      <c r="AP2187" s="7">
        <v>98300</v>
      </c>
      <c r="AQ2187" s="7">
        <v>50800</v>
      </c>
      <c r="AS2187" s="7" t="s">
        <v>4414</v>
      </c>
      <c r="AT2187" s="7" t="s">
        <v>206</v>
      </c>
      <c r="AU2187" s="7">
        <v>2841</v>
      </c>
      <c r="AV2187" s="7">
        <v>1</v>
      </c>
      <c r="AW2187" s="7">
        <v>0</v>
      </c>
      <c r="AX2187" s="7">
        <v>0</v>
      </c>
      <c r="AY2187" s="7">
        <v>0</v>
      </c>
    </row>
    <row r="2188" spans="1:51" ht="13.5" customHeight="1" x14ac:dyDescent="0.25">
      <c r="A2188" s="7" t="s">
        <v>4415</v>
      </c>
      <c r="B2188" s="8"/>
      <c r="C2188" s="8"/>
      <c r="D2188" s="7" t="s">
        <v>83</v>
      </c>
      <c r="E2188" s="7" t="s">
        <v>157</v>
      </c>
      <c r="F2188" s="8"/>
      <c r="G2188" s="8"/>
      <c r="H2188" s="8"/>
      <c r="I2188" s="8"/>
      <c r="J2188" s="8"/>
      <c r="K2188" s="8"/>
      <c r="L2188" s="8"/>
      <c r="M2188" s="8"/>
      <c r="N2188" s="7">
        <v>5</v>
      </c>
      <c r="O2188" s="7" t="s">
        <v>85</v>
      </c>
      <c r="P2188" s="7">
        <v>6</v>
      </c>
      <c r="Q2188" s="7" t="s">
        <v>4416</v>
      </c>
      <c r="R2188" s="7">
        <v>7308</v>
      </c>
      <c r="S2188" s="7" t="s">
        <v>87</v>
      </c>
      <c r="T2188" s="7" t="s">
        <v>4386</v>
      </c>
      <c r="AE2188" s="7">
        <v>0</v>
      </c>
      <c r="AF2188" s="7">
        <v>0</v>
      </c>
      <c r="AG2188" s="7">
        <v>0</v>
      </c>
      <c r="AH2188" s="7">
        <v>0</v>
      </c>
      <c r="AI2188" s="7">
        <v>0</v>
      </c>
      <c r="AJ2188" s="7">
        <v>0</v>
      </c>
      <c r="AK2188" s="7">
        <v>1</v>
      </c>
      <c r="AL2188" s="7">
        <v>0</v>
      </c>
      <c r="AM2188" s="7">
        <v>0</v>
      </c>
      <c r="AN2188" s="7" t="s">
        <v>83</v>
      </c>
      <c r="AO2188" s="7">
        <v>6</v>
      </c>
      <c r="AP2188" s="7">
        <v>11308</v>
      </c>
      <c r="AQ2188" s="7">
        <v>7308</v>
      </c>
      <c r="AS2188" s="7" t="s">
        <v>4417</v>
      </c>
      <c r="AT2188" s="7" t="s">
        <v>206</v>
      </c>
      <c r="AU2188" s="7">
        <v>2842</v>
      </c>
      <c r="AV2188" s="7">
        <v>1</v>
      </c>
      <c r="AW2188" s="7">
        <v>0</v>
      </c>
      <c r="AX2188" s="7">
        <v>0</v>
      </c>
      <c r="AY2188" s="7">
        <v>0</v>
      </c>
    </row>
    <row r="2189" spans="1:51" ht="13.5" customHeight="1" x14ac:dyDescent="0.25">
      <c r="A2189" s="7" t="s">
        <v>4418</v>
      </c>
      <c r="B2189" s="8"/>
      <c r="C2189" s="8"/>
      <c r="D2189" s="7" t="s">
        <v>120</v>
      </c>
      <c r="E2189" s="7" t="s">
        <v>116</v>
      </c>
      <c r="F2189" s="8"/>
      <c r="G2189" s="8"/>
      <c r="H2189" s="8"/>
      <c r="I2189" s="8"/>
      <c r="J2189" s="8"/>
      <c r="K2189" s="8"/>
      <c r="L2189" s="8"/>
      <c r="M2189" s="8"/>
      <c r="N2189" s="7">
        <v>20</v>
      </c>
      <c r="O2189" s="7" t="s">
        <v>85</v>
      </c>
      <c r="P2189" s="7">
        <v>4</v>
      </c>
      <c r="Q2189" s="7" t="s">
        <v>4419</v>
      </c>
      <c r="R2189" s="7">
        <v>102630</v>
      </c>
      <c r="S2189" s="7" t="s">
        <v>87</v>
      </c>
      <c r="T2189" s="7" t="s">
        <v>4386</v>
      </c>
      <c r="AE2189" s="7">
        <v>0</v>
      </c>
      <c r="AF2189" s="7">
        <v>0</v>
      </c>
      <c r="AG2189" s="7">
        <v>1</v>
      </c>
      <c r="AH2189" s="7">
        <v>0</v>
      </c>
      <c r="AI2189" s="7">
        <v>0</v>
      </c>
      <c r="AJ2189" s="7">
        <v>0</v>
      </c>
      <c r="AK2189" s="7">
        <v>0</v>
      </c>
      <c r="AL2189" s="7">
        <v>0</v>
      </c>
      <c r="AM2189" s="7">
        <v>0</v>
      </c>
      <c r="AN2189" s="7" t="s">
        <v>120</v>
      </c>
      <c r="AO2189" s="7">
        <v>4</v>
      </c>
      <c r="AP2189" s="7">
        <v>202630</v>
      </c>
      <c r="AQ2189" s="7">
        <v>102630</v>
      </c>
      <c r="AS2189" s="7" t="s">
        <v>4420</v>
      </c>
      <c r="AT2189" s="7" t="s">
        <v>206</v>
      </c>
      <c r="AU2189" s="7">
        <v>2843</v>
      </c>
      <c r="AV2189" s="7">
        <v>1</v>
      </c>
      <c r="AW2189" s="7">
        <v>0</v>
      </c>
      <c r="AX2189" s="7">
        <v>0</v>
      </c>
      <c r="AY2189" s="7">
        <v>0</v>
      </c>
    </row>
    <row r="2190" spans="1:51" ht="13.5" customHeight="1" x14ac:dyDescent="0.25">
      <c r="A2190" s="7" t="s">
        <v>4421</v>
      </c>
      <c r="B2190" s="8"/>
      <c r="C2190" s="8"/>
      <c r="D2190" s="7" t="s">
        <v>120</v>
      </c>
      <c r="E2190" s="7" t="s">
        <v>126</v>
      </c>
      <c r="F2190" s="8"/>
      <c r="G2190" s="8"/>
      <c r="H2190" s="8"/>
      <c r="I2190" s="8"/>
      <c r="J2190" s="8"/>
      <c r="K2190" s="8"/>
      <c r="L2190" s="8"/>
      <c r="M2190" s="8"/>
      <c r="N2190" s="7">
        <v>12</v>
      </c>
      <c r="O2190" s="7" t="s">
        <v>85</v>
      </c>
      <c r="P2190" s="7">
        <v>4</v>
      </c>
      <c r="Q2190" s="7" t="s">
        <v>4422</v>
      </c>
      <c r="R2190" s="7">
        <v>48600</v>
      </c>
      <c r="S2190" s="7" t="s">
        <v>87</v>
      </c>
      <c r="T2190" s="7" t="s">
        <v>4386</v>
      </c>
      <c r="AE2190" s="7">
        <v>0</v>
      </c>
      <c r="AF2190" s="7">
        <v>0</v>
      </c>
      <c r="AG2190" s="7">
        <v>0</v>
      </c>
      <c r="AH2190" s="7">
        <v>1</v>
      </c>
      <c r="AI2190" s="7">
        <v>0</v>
      </c>
      <c r="AJ2190" s="7">
        <v>0</v>
      </c>
      <c r="AK2190" s="7">
        <v>0</v>
      </c>
      <c r="AL2190" s="7">
        <v>0</v>
      </c>
      <c r="AM2190" s="7">
        <v>0</v>
      </c>
      <c r="AN2190" s="7" t="s">
        <v>120</v>
      </c>
      <c r="AO2190" s="7">
        <v>4</v>
      </c>
      <c r="AP2190" s="7">
        <v>96600</v>
      </c>
      <c r="AQ2190" s="7">
        <v>48600</v>
      </c>
      <c r="AS2190" s="7" t="s">
        <v>4423</v>
      </c>
      <c r="AT2190" s="7" t="s">
        <v>206</v>
      </c>
      <c r="AU2190" s="7">
        <v>2844</v>
      </c>
      <c r="AV2190" s="7">
        <v>1</v>
      </c>
      <c r="AW2190" s="7">
        <v>0</v>
      </c>
      <c r="AX2190" s="7">
        <v>0</v>
      </c>
      <c r="AY2190" s="7">
        <v>0</v>
      </c>
    </row>
    <row r="2191" spans="1:51" ht="13.5" customHeight="1" x14ac:dyDescent="0.25">
      <c r="A2191" s="7" t="s">
        <v>4424</v>
      </c>
      <c r="B2191" s="8"/>
      <c r="C2191" s="8"/>
      <c r="D2191" s="7" t="s">
        <v>120</v>
      </c>
      <c r="E2191" s="7" t="s">
        <v>214</v>
      </c>
      <c r="F2191" s="8"/>
      <c r="G2191" s="8"/>
      <c r="H2191" s="8"/>
      <c r="I2191" s="8"/>
      <c r="J2191" s="8"/>
      <c r="K2191" s="8"/>
      <c r="L2191" s="8"/>
      <c r="M2191" s="8"/>
      <c r="N2191" s="7">
        <v>13</v>
      </c>
      <c r="O2191" s="7" t="s">
        <v>85</v>
      </c>
      <c r="P2191" s="7">
        <v>0.5</v>
      </c>
      <c r="Q2191" s="7" t="s">
        <v>4425</v>
      </c>
      <c r="R2191" s="7">
        <v>51632</v>
      </c>
      <c r="S2191" s="7" t="s">
        <v>87</v>
      </c>
      <c r="T2191" s="7" t="s">
        <v>4386</v>
      </c>
      <c r="AE2191" s="7">
        <v>0</v>
      </c>
      <c r="AF2191" s="7">
        <v>0</v>
      </c>
      <c r="AG2191" s="7">
        <v>0</v>
      </c>
      <c r="AH2191" s="7">
        <v>0</v>
      </c>
      <c r="AI2191" s="7">
        <v>0</v>
      </c>
      <c r="AJ2191" s="7">
        <v>0</v>
      </c>
      <c r="AK2191" s="7">
        <v>0</v>
      </c>
      <c r="AL2191" s="7">
        <v>0</v>
      </c>
      <c r="AM2191" s="7">
        <v>0</v>
      </c>
      <c r="AN2191" s="7" t="s">
        <v>120</v>
      </c>
      <c r="AO2191" s="7">
        <v>0.5</v>
      </c>
      <c r="AP2191" s="7">
        <v>102962</v>
      </c>
      <c r="AQ2191" s="7">
        <v>51632</v>
      </c>
      <c r="AS2191" s="7" t="s">
        <v>4426</v>
      </c>
      <c r="AT2191" s="7" t="s">
        <v>206</v>
      </c>
      <c r="AU2191" s="7">
        <v>2845</v>
      </c>
      <c r="AV2191" s="7">
        <v>0</v>
      </c>
      <c r="AW2191" s="7">
        <v>0</v>
      </c>
      <c r="AX2191" s="7">
        <v>1</v>
      </c>
      <c r="AY2191" s="7">
        <v>0</v>
      </c>
    </row>
    <row r="2192" spans="1:51" ht="13.5" customHeight="1" x14ac:dyDescent="0.25">
      <c r="A2192" s="7" t="s">
        <v>4427</v>
      </c>
      <c r="B2192" s="8"/>
      <c r="C2192" s="8"/>
      <c r="D2192" s="7" t="s">
        <v>91</v>
      </c>
      <c r="E2192" s="7" t="s">
        <v>126</v>
      </c>
      <c r="F2192" s="8"/>
      <c r="G2192" s="8"/>
      <c r="H2192" s="8"/>
      <c r="I2192" s="8"/>
      <c r="J2192" s="8"/>
      <c r="K2192" s="8"/>
      <c r="L2192" s="8"/>
      <c r="M2192" s="8"/>
      <c r="N2192" s="7">
        <v>7</v>
      </c>
      <c r="O2192" s="7" t="s">
        <v>85</v>
      </c>
      <c r="P2192" s="7">
        <v>6</v>
      </c>
      <c r="Q2192" s="7" t="s">
        <v>4428</v>
      </c>
      <c r="R2192" s="7">
        <v>9902</v>
      </c>
      <c r="S2192" s="7" t="s">
        <v>87</v>
      </c>
      <c r="T2192" s="7" t="s">
        <v>4386</v>
      </c>
      <c r="AE2192" s="7">
        <v>0</v>
      </c>
      <c r="AF2192" s="7">
        <v>0</v>
      </c>
      <c r="AG2192" s="7">
        <v>0</v>
      </c>
      <c r="AH2192" s="7">
        <v>1</v>
      </c>
      <c r="AI2192" s="7">
        <v>0</v>
      </c>
      <c r="AJ2192" s="7">
        <v>0</v>
      </c>
      <c r="AK2192" s="7">
        <v>0</v>
      </c>
      <c r="AL2192" s="7">
        <v>0</v>
      </c>
      <c r="AM2192" s="7">
        <v>0</v>
      </c>
      <c r="AN2192" s="7" t="s">
        <v>91</v>
      </c>
      <c r="AO2192" s="7">
        <v>6</v>
      </c>
      <c r="AP2192" s="7">
        <v>19502</v>
      </c>
      <c r="AQ2192" s="7">
        <v>9902</v>
      </c>
      <c r="AS2192" s="7" t="s">
        <v>4429</v>
      </c>
      <c r="AT2192" s="7" t="s">
        <v>206</v>
      </c>
      <c r="AU2192" s="7">
        <v>2846</v>
      </c>
      <c r="AV2192" s="7">
        <v>1</v>
      </c>
      <c r="AW2192" s="7">
        <v>0</v>
      </c>
      <c r="AX2192" s="7">
        <v>0</v>
      </c>
      <c r="AY2192" s="7">
        <v>0</v>
      </c>
    </row>
    <row r="2193" spans="1:51" ht="13.5" customHeight="1" x14ac:dyDescent="0.25">
      <c r="A2193" s="7" t="s">
        <v>4430</v>
      </c>
      <c r="B2193" s="8"/>
      <c r="C2193" s="8"/>
      <c r="D2193" s="7" t="s">
        <v>120</v>
      </c>
      <c r="E2193" s="7" t="s">
        <v>116</v>
      </c>
      <c r="F2193" s="8"/>
      <c r="G2193" s="8"/>
      <c r="H2193" s="8"/>
      <c r="I2193" s="8"/>
      <c r="J2193" s="8"/>
      <c r="K2193" s="8"/>
      <c r="L2193" s="8"/>
      <c r="M2193" s="8"/>
      <c r="N2193" s="7">
        <v>12</v>
      </c>
      <c r="O2193" s="7" t="s">
        <v>85</v>
      </c>
      <c r="P2193" s="7">
        <v>4</v>
      </c>
      <c r="Q2193" s="7" t="s">
        <v>4431</v>
      </c>
      <c r="R2193" s="7">
        <v>36100</v>
      </c>
      <c r="S2193" s="7" t="s">
        <v>87</v>
      </c>
      <c r="T2193" s="7" t="s">
        <v>4386</v>
      </c>
      <c r="AE2193" s="7">
        <v>0</v>
      </c>
      <c r="AF2193" s="7">
        <v>0</v>
      </c>
      <c r="AG2193" s="7">
        <v>1</v>
      </c>
      <c r="AH2193" s="7">
        <v>0</v>
      </c>
      <c r="AI2193" s="7">
        <v>0</v>
      </c>
      <c r="AJ2193" s="7">
        <v>0</v>
      </c>
      <c r="AK2193" s="7">
        <v>0</v>
      </c>
      <c r="AL2193" s="7">
        <v>0</v>
      </c>
      <c r="AM2193" s="7">
        <v>0</v>
      </c>
      <c r="AN2193" s="7" t="s">
        <v>120</v>
      </c>
      <c r="AO2193" s="7">
        <v>4</v>
      </c>
      <c r="AP2193" s="7">
        <v>71600</v>
      </c>
      <c r="AQ2193" s="7">
        <v>36100</v>
      </c>
      <c r="AS2193" s="7" t="s">
        <v>4432</v>
      </c>
      <c r="AT2193" s="7" t="s">
        <v>206</v>
      </c>
      <c r="AU2193" s="7">
        <v>2847</v>
      </c>
      <c r="AV2193" s="7">
        <v>1</v>
      </c>
      <c r="AW2193" s="7">
        <v>0</v>
      </c>
      <c r="AX2193" s="7">
        <v>0</v>
      </c>
      <c r="AY2193" s="7">
        <v>0</v>
      </c>
    </row>
    <row r="2194" spans="1:51" ht="13.5" customHeight="1" x14ac:dyDescent="0.25">
      <c r="A2194" s="7" t="s">
        <v>4433</v>
      </c>
      <c r="B2194" s="8"/>
      <c r="C2194" s="8"/>
      <c r="D2194" s="7" t="s">
        <v>120</v>
      </c>
      <c r="E2194" s="7" t="s">
        <v>157</v>
      </c>
      <c r="G2194" s="8"/>
      <c r="H2194" s="8"/>
      <c r="I2194" s="8"/>
      <c r="J2194" s="8"/>
      <c r="K2194" s="7" t="s">
        <v>4434</v>
      </c>
      <c r="L2194" s="8"/>
      <c r="M2194" s="8"/>
      <c r="N2194" s="7">
        <v>13</v>
      </c>
      <c r="O2194" s="7" t="s">
        <v>85</v>
      </c>
      <c r="P2194" s="7">
        <v>6</v>
      </c>
      <c r="Q2194" s="7" t="s">
        <v>4435</v>
      </c>
      <c r="R2194" s="7">
        <v>49302</v>
      </c>
      <c r="S2194" s="7" t="s">
        <v>87</v>
      </c>
      <c r="T2194" s="7" t="s">
        <v>4386</v>
      </c>
      <c r="AE2194" s="7">
        <v>0</v>
      </c>
      <c r="AF2194" s="7">
        <v>0</v>
      </c>
      <c r="AG2194" s="7">
        <v>0</v>
      </c>
      <c r="AH2194" s="7">
        <v>0</v>
      </c>
      <c r="AI2194" s="7">
        <v>0</v>
      </c>
      <c r="AJ2194" s="7">
        <v>0</v>
      </c>
      <c r="AK2194" s="7">
        <v>1</v>
      </c>
      <c r="AL2194" s="7">
        <v>0</v>
      </c>
      <c r="AM2194" s="7">
        <v>0</v>
      </c>
      <c r="AN2194" s="7" t="s">
        <v>120</v>
      </c>
      <c r="AO2194" s="7">
        <v>6</v>
      </c>
      <c r="AP2194" s="7">
        <v>98302</v>
      </c>
      <c r="AQ2194" s="7">
        <v>49302</v>
      </c>
      <c r="AS2194" s="7" t="s">
        <v>4436</v>
      </c>
      <c r="AT2194" s="7" t="s">
        <v>206</v>
      </c>
      <c r="AU2194" s="7">
        <v>2848</v>
      </c>
      <c r="AV2194" s="7">
        <v>1</v>
      </c>
      <c r="AW2194" s="7">
        <v>0</v>
      </c>
      <c r="AX2194" s="7">
        <v>0</v>
      </c>
      <c r="AY2194" s="7">
        <v>0</v>
      </c>
    </row>
    <row r="2195" spans="1:51" ht="13.5" customHeight="1" x14ac:dyDescent="0.25">
      <c r="A2195" s="7" t="s">
        <v>4437</v>
      </c>
      <c r="B2195" s="8"/>
      <c r="C2195" s="8"/>
      <c r="D2195" s="7" t="s">
        <v>120</v>
      </c>
      <c r="E2195" s="7" t="s">
        <v>92</v>
      </c>
      <c r="G2195" s="8"/>
      <c r="H2195" s="8"/>
      <c r="I2195" s="8"/>
      <c r="J2195" s="8"/>
      <c r="K2195" s="7" t="s">
        <v>952</v>
      </c>
      <c r="L2195" s="8"/>
      <c r="M2195" s="8"/>
      <c r="N2195" s="7">
        <v>16</v>
      </c>
      <c r="O2195" s="7" t="s">
        <v>85</v>
      </c>
      <c r="P2195" s="7">
        <v>4</v>
      </c>
      <c r="Q2195" s="7" t="s">
        <v>4438</v>
      </c>
      <c r="R2195" s="7">
        <v>75815</v>
      </c>
      <c r="S2195" s="7" t="s">
        <v>87</v>
      </c>
      <c r="T2195" s="7" t="s">
        <v>4386</v>
      </c>
      <c r="AE2195" s="7">
        <v>0</v>
      </c>
      <c r="AF2195" s="7">
        <v>0</v>
      </c>
      <c r="AG2195" s="7">
        <v>0</v>
      </c>
      <c r="AH2195" s="7">
        <v>0</v>
      </c>
      <c r="AI2195" s="7">
        <v>0</v>
      </c>
      <c r="AJ2195" s="7">
        <v>0</v>
      </c>
      <c r="AK2195" s="7">
        <v>0</v>
      </c>
      <c r="AL2195" s="7">
        <v>0</v>
      </c>
      <c r="AM2195" s="7">
        <v>1</v>
      </c>
      <c r="AN2195" s="7" t="s">
        <v>120</v>
      </c>
      <c r="AO2195" s="7">
        <v>4</v>
      </c>
      <c r="AP2195" s="7">
        <v>151315</v>
      </c>
      <c r="AQ2195" s="7">
        <v>75815</v>
      </c>
      <c r="AS2195" s="7" t="s">
        <v>4439</v>
      </c>
      <c r="AT2195" s="7" t="s">
        <v>206</v>
      </c>
      <c r="AU2195" s="7">
        <v>2849</v>
      </c>
      <c r="AV2195" s="7">
        <v>1</v>
      </c>
      <c r="AW2195" s="7">
        <v>0</v>
      </c>
      <c r="AX2195" s="7">
        <v>0</v>
      </c>
      <c r="AY2195" s="7">
        <v>0</v>
      </c>
    </row>
    <row r="2196" spans="1:51" ht="13.5" customHeight="1" x14ac:dyDescent="0.25">
      <c r="A2196" s="7" t="s">
        <v>4440</v>
      </c>
      <c r="B2196" s="8"/>
      <c r="C2196" s="8"/>
      <c r="D2196" s="7" t="s">
        <v>120</v>
      </c>
      <c r="E2196" s="7" t="s">
        <v>126</v>
      </c>
      <c r="F2196" s="8"/>
      <c r="G2196" s="8"/>
      <c r="H2196" s="8"/>
      <c r="I2196" s="8"/>
      <c r="J2196" s="8"/>
      <c r="K2196" s="8"/>
      <c r="L2196" s="8"/>
      <c r="M2196" s="8"/>
      <c r="N2196" s="7">
        <v>18</v>
      </c>
      <c r="O2196" s="7" t="s">
        <v>85</v>
      </c>
      <c r="P2196" s="7">
        <v>1</v>
      </c>
      <c r="Q2196" s="7" t="s">
        <v>4441</v>
      </c>
      <c r="R2196" s="7">
        <v>5000</v>
      </c>
      <c r="S2196" s="7" t="s">
        <v>94</v>
      </c>
      <c r="T2196" s="7" t="s">
        <v>4386</v>
      </c>
      <c r="AE2196" s="7">
        <v>0</v>
      </c>
      <c r="AF2196" s="7">
        <v>0</v>
      </c>
      <c r="AG2196" s="7">
        <v>0</v>
      </c>
      <c r="AH2196" s="7">
        <v>1</v>
      </c>
      <c r="AI2196" s="7">
        <v>0</v>
      </c>
      <c r="AJ2196" s="7">
        <v>0</v>
      </c>
      <c r="AK2196" s="7">
        <v>0</v>
      </c>
      <c r="AL2196" s="7">
        <v>0</v>
      </c>
      <c r="AM2196" s="7">
        <v>0</v>
      </c>
      <c r="AN2196" s="7" t="s">
        <v>120</v>
      </c>
      <c r="AO2196" s="7">
        <v>1</v>
      </c>
      <c r="AP2196" s="7">
        <v>10000</v>
      </c>
      <c r="AQ2196" s="7">
        <v>5000</v>
      </c>
      <c r="AT2196" s="7" t="s">
        <v>206</v>
      </c>
      <c r="AU2196" s="7">
        <v>2850</v>
      </c>
      <c r="AV2196" s="7">
        <v>1</v>
      </c>
      <c r="AW2196" s="7">
        <v>0</v>
      </c>
      <c r="AX2196" s="7">
        <v>0</v>
      </c>
      <c r="AY2196" s="7">
        <v>0</v>
      </c>
    </row>
    <row r="2197" spans="1:51" ht="13.5" customHeight="1" x14ac:dyDescent="0.25">
      <c r="A2197" s="7" t="s">
        <v>4442</v>
      </c>
      <c r="B2197" s="8"/>
      <c r="C2197" s="8"/>
      <c r="D2197" s="7" t="s">
        <v>91</v>
      </c>
      <c r="E2197" s="7" t="s">
        <v>116</v>
      </c>
      <c r="F2197" s="8"/>
      <c r="G2197" s="8"/>
      <c r="H2197" s="8"/>
      <c r="I2197" s="8"/>
      <c r="J2197" s="8"/>
      <c r="K2197" s="8"/>
      <c r="L2197" s="8"/>
      <c r="M2197" s="8"/>
      <c r="N2197" s="7">
        <v>9</v>
      </c>
      <c r="O2197" s="7" t="s">
        <v>658</v>
      </c>
      <c r="P2197" s="7">
        <v>10</v>
      </c>
      <c r="Q2197" s="7" t="s">
        <v>4443</v>
      </c>
      <c r="R2197" s="7">
        <v>30000</v>
      </c>
      <c r="S2197" s="7" t="s">
        <v>94</v>
      </c>
      <c r="T2197" s="7" t="s">
        <v>4386</v>
      </c>
      <c r="AE2197" s="7">
        <v>0</v>
      </c>
      <c r="AF2197" s="7">
        <v>0</v>
      </c>
      <c r="AG2197" s="7">
        <v>1</v>
      </c>
      <c r="AH2197" s="7">
        <v>0</v>
      </c>
      <c r="AI2197" s="7">
        <v>0</v>
      </c>
      <c r="AJ2197" s="7">
        <v>0</v>
      </c>
      <c r="AK2197" s="7">
        <v>0</v>
      </c>
      <c r="AL2197" s="7">
        <v>0</v>
      </c>
      <c r="AM2197" s="7">
        <v>0</v>
      </c>
      <c r="AN2197" s="7" t="s">
        <v>91</v>
      </c>
      <c r="AO2197" s="7">
        <v>10</v>
      </c>
      <c r="AP2197" s="7">
        <v>60000</v>
      </c>
      <c r="AQ2197" s="7">
        <v>30000</v>
      </c>
      <c r="AT2197" s="7" t="s">
        <v>206</v>
      </c>
      <c r="AU2197" s="7">
        <v>2851</v>
      </c>
      <c r="AV2197" s="7">
        <v>1</v>
      </c>
      <c r="AW2197" s="7">
        <v>0</v>
      </c>
      <c r="AX2197" s="7">
        <v>0</v>
      </c>
      <c r="AY2197" s="7">
        <v>0</v>
      </c>
    </row>
    <row r="2198" spans="1:51" ht="13.5" customHeight="1" x14ac:dyDescent="0.25">
      <c r="A2198" s="7" t="s">
        <v>4444</v>
      </c>
      <c r="B2198" s="8"/>
      <c r="C2198" s="8"/>
      <c r="D2198" s="7" t="s">
        <v>120</v>
      </c>
      <c r="E2198" s="7" t="s">
        <v>99</v>
      </c>
      <c r="F2198" s="8"/>
      <c r="G2198" s="8"/>
      <c r="H2198" s="8"/>
      <c r="I2198" s="8"/>
      <c r="J2198" s="8"/>
      <c r="K2198" s="8"/>
      <c r="L2198" s="8"/>
      <c r="M2198" s="8"/>
      <c r="N2198" s="7">
        <v>13</v>
      </c>
      <c r="O2198" s="7" t="s">
        <v>146</v>
      </c>
      <c r="P2198" s="7">
        <v>3</v>
      </c>
      <c r="Q2198" s="7" t="s">
        <v>4445</v>
      </c>
      <c r="R2198" s="7">
        <v>42500</v>
      </c>
      <c r="S2198" s="7" t="s">
        <v>94</v>
      </c>
      <c r="T2198" s="7" t="s">
        <v>4386</v>
      </c>
      <c r="AE2198" s="7">
        <v>0</v>
      </c>
      <c r="AF2198" s="7">
        <v>0</v>
      </c>
      <c r="AG2198" s="7">
        <v>0</v>
      </c>
      <c r="AH2198" s="7">
        <v>0</v>
      </c>
      <c r="AI2198" s="7">
        <v>1</v>
      </c>
      <c r="AJ2198" s="7">
        <v>0</v>
      </c>
      <c r="AK2198" s="7">
        <v>0</v>
      </c>
      <c r="AL2198" s="7">
        <v>0</v>
      </c>
      <c r="AM2198" s="7">
        <v>0</v>
      </c>
      <c r="AN2198" s="7" t="s">
        <v>120</v>
      </c>
      <c r="AO2198" s="7">
        <v>3</v>
      </c>
      <c r="AP2198" s="7">
        <v>85000</v>
      </c>
      <c r="AQ2198" s="7">
        <v>42500</v>
      </c>
      <c r="AT2198" s="7" t="s">
        <v>206</v>
      </c>
      <c r="AU2198" s="7">
        <v>2852</v>
      </c>
      <c r="AV2198" s="7">
        <v>1</v>
      </c>
      <c r="AW2198" s="7">
        <v>0</v>
      </c>
      <c r="AX2198" s="7">
        <v>0</v>
      </c>
      <c r="AY2198" s="7">
        <v>0</v>
      </c>
    </row>
    <row r="2199" spans="1:51" ht="13.5" customHeight="1" x14ac:dyDescent="0.25">
      <c r="A2199" s="7" t="s">
        <v>4446</v>
      </c>
      <c r="B2199" s="8"/>
      <c r="C2199" s="8"/>
      <c r="D2199" s="7" t="s">
        <v>120</v>
      </c>
      <c r="E2199" s="7" t="s">
        <v>116</v>
      </c>
      <c r="F2199" s="8"/>
      <c r="G2199" s="8"/>
      <c r="H2199" s="8"/>
      <c r="I2199" s="8"/>
      <c r="J2199" s="8"/>
      <c r="K2199" s="8"/>
      <c r="L2199" s="8"/>
      <c r="M2199" s="8"/>
      <c r="N2199" s="7">
        <v>18</v>
      </c>
      <c r="O2199" s="7" t="s">
        <v>85</v>
      </c>
      <c r="P2199" s="7">
        <v>2</v>
      </c>
      <c r="Q2199" s="7" t="s">
        <v>4447</v>
      </c>
      <c r="R2199" s="7">
        <v>25000</v>
      </c>
      <c r="S2199" s="7" t="s">
        <v>94</v>
      </c>
      <c r="T2199" s="7" t="s">
        <v>4386</v>
      </c>
      <c r="AE2199" s="7">
        <v>0</v>
      </c>
      <c r="AF2199" s="7">
        <v>0</v>
      </c>
      <c r="AG2199" s="7">
        <v>1</v>
      </c>
      <c r="AH2199" s="7">
        <v>0</v>
      </c>
      <c r="AI2199" s="7">
        <v>0</v>
      </c>
      <c r="AJ2199" s="7">
        <v>0</v>
      </c>
      <c r="AK2199" s="7">
        <v>0</v>
      </c>
      <c r="AL2199" s="7">
        <v>0</v>
      </c>
      <c r="AM2199" s="7">
        <v>0</v>
      </c>
      <c r="AN2199" s="7" t="s">
        <v>120</v>
      </c>
      <c r="AO2199" s="7">
        <v>2</v>
      </c>
      <c r="AP2199" s="7">
        <v>50000</v>
      </c>
      <c r="AQ2199" s="7">
        <v>25000</v>
      </c>
      <c r="AT2199" s="7" t="s">
        <v>206</v>
      </c>
      <c r="AU2199" s="7">
        <v>2853</v>
      </c>
      <c r="AV2199" s="7">
        <v>0</v>
      </c>
      <c r="AW2199" s="7">
        <v>0</v>
      </c>
      <c r="AX2199" s="7">
        <v>0</v>
      </c>
      <c r="AY2199" s="7">
        <v>0</v>
      </c>
    </row>
    <row r="2200" spans="1:51" ht="13.5" customHeight="1" x14ac:dyDescent="0.25">
      <c r="A2200" s="7" t="s">
        <v>4448</v>
      </c>
      <c r="B2200" s="8"/>
      <c r="C2200" s="8"/>
      <c r="D2200" s="7" t="s">
        <v>91</v>
      </c>
      <c r="E2200" s="7" t="s">
        <v>129</v>
      </c>
      <c r="F2200" s="8"/>
      <c r="G2200" s="8"/>
      <c r="H2200" s="8"/>
      <c r="I2200" s="8"/>
      <c r="J2200" s="8"/>
      <c r="K2200" s="8"/>
      <c r="L2200" s="8"/>
      <c r="M2200" s="8"/>
      <c r="N2200" s="7">
        <v>8</v>
      </c>
      <c r="O2200" s="7" t="s">
        <v>85</v>
      </c>
      <c r="P2200" s="7">
        <v>1</v>
      </c>
      <c r="Q2200" s="7" t="s">
        <v>4449</v>
      </c>
      <c r="R2200" s="7">
        <v>13500</v>
      </c>
      <c r="S2200" s="7" t="s">
        <v>94</v>
      </c>
      <c r="T2200" s="7" t="s">
        <v>4386</v>
      </c>
      <c r="AE2200" s="7">
        <v>0</v>
      </c>
      <c r="AF2200" s="7">
        <v>0</v>
      </c>
      <c r="AG2200" s="7">
        <v>0</v>
      </c>
      <c r="AH2200" s="7">
        <v>0</v>
      </c>
      <c r="AI2200" s="7">
        <v>0</v>
      </c>
      <c r="AJ2200" s="7">
        <v>1</v>
      </c>
      <c r="AK2200" s="7">
        <v>0</v>
      </c>
      <c r="AL2200" s="7">
        <v>0</v>
      </c>
      <c r="AM2200" s="7">
        <v>0</v>
      </c>
      <c r="AN2200" s="7" t="s">
        <v>91</v>
      </c>
      <c r="AO2200" s="7">
        <v>1</v>
      </c>
      <c r="AP2200" s="7">
        <v>27000</v>
      </c>
      <c r="AQ2200" s="7">
        <v>13500</v>
      </c>
      <c r="AT2200" s="7" t="s">
        <v>206</v>
      </c>
      <c r="AU2200" s="7">
        <v>2854</v>
      </c>
      <c r="AV2200" s="7">
        <v>1</v>
      </c>
      <c r="AW2200" s="7">
        <v>0</v>
      </c>
      <c r="AX2200" s="7">
        <v>0</v>
      </c>
      <c r="AY2200" s="7">
        <v>0</v>
      </c>
    </row>
    <row r="2201" spans="1:51" ht="13.5" customHeight="1" x14ac:dyDescent="0.25">
      <c r="A2201" s="7" t="s">
        <v>4450</v>
      </c>
      <c r="B2201" s="8"/>
      <c r="C2201" s="8"/>
      <c r="D2201" s="7" t="s">
        <v>91</v>
      </c>
      <c r="E2201" s="7" t="s">
        <v>92</v>
      </c>
      <c r="F2201" s="8"/>
      <c r="G2201" s="8"/>
      <c r="H2201" s="8"/>
      <c r="I2201" s="8"/>
      <c r="J2201" s="8"/>
      <c r="K2201" s="8"/>
      <c r="L2201" s="8"/>
      <c r="M2201" s="8"/>
      <c r="N2201" s="7">
        <v>9</v>
      </c>
      <c r="O2201" s="7" t="s">
        <v>96</v>
      </c>
      <c r="P2201" s="7">
        <v>3</v>
      </c>
      <c r="Q2201" s="7" t="s">
        <v>4451</v>
      </c>
      <c r="R2201" s="7">
        <v>10000</v>
      </c>
      <c r="S2201" s="7" t="s">
        <v>94</v>
      </c>
      <c r="T2201" s="7" t="s">
        <v>4386</v>
      </c>
      <c r="AE2201" s="7">
        <v>0</v>
      </c>
      <c r="AF2201" s="7">
        <v>0</v>
      </c>
      <c r="AG2201" s="7">
        <v>0</v>
      </c>
      <c r="AH2201" s="7">
        <v>0</v>
      </c>
      <c r="AI2201" s="7">
        <v>0</v>
      </c>
      <c r="AJ2201" s="7">
        <v>0</v>
      </c>
      <c r="AK2201" s="7">
        <v>0</v>
      </c>
      <c r="AL2201" s="7">
        <v>0</v>
      </c>
      <c r="AM2201" s="7">
        <v>1</v>
      </c>
      <c r="AN2201" s="7" t="s">
        <v>91</v>
      </c>
      <c r="AO2201" s="7">
        <v>3</v>
      </c>
      <c r="AP2201" s="7">
        <v>20000</v>
      </c>
      <c r="AQ2201" s="7">
        <v>10000</v>
      </c>
      <c r="AT2201" s="7" t="s">
        <v>206</v>
      </c>
      <c r="AU2201" s="7">
        <v>2855</v>
      </c>
      <c r="AV2201" s="7">
        <v>1</v>
      </c>
      <c r="AW2201" s="7">
        <v>0</v>
      </c>
      <c r="AX2201" s="7">
        <v>0</v>
      </c>
      <c r="AY2201" s="7">
        <v>0</v>
      </c>
    </row>
    <row r="2202" spans="1:51" ht="13.5" customHeight="1" x14ac:dyDescent="0.25">
      <c r="A2202" s="7" t="s">
        <v>4452</v>
      </c>
      <c r="B2202" s="8"/>
      <c r="C2202" s="8"/>
      <c r="D2202" s="7" t="s">
        <v>91</v>
      </c>
      <c r="E2202" s="7" t="s">
        <v>92</v>
      </c>
      <c r="F2202" s="8"/>
      <c r="G2202" s="8"/>
      <c r="H2202" s="8"/>
      <c r="I2202" s="8"/>
      <c r="J2202" s="8"/>
      <c r="K2202" s="8"/>
      <c r="L2202" s="8"/>
      <c r="M2202" s="8"/>
      <c r="N2202" s="7">
        <v>6</v>
      </c>
      <c r="O2202" s="7" t="s">
        <v>85</v>
      </c>
      <c r="P2202" s="7">
        <v>1</v>
      </c>
      <c r="Q2202" s="7" t="s">
        <v>4453</v>
      </c>
      <c r="R2202" s="7">
        <v>2000</v>
      </c>
      <c r="S2202" s="7" t="s">
        <v>94</v>
      </c>
      <c r="T2202" s="7" t="s">
        <v>4386</v>
      </c>
      <c r="AE2202" s="7">
        <v>0</v>
      </c>
      <c r="AF2202" s="7">
        <v>0</v>
      </c>
      <c r="AG2202" s="7">
        <v>0</v>
      </c>
      <c r="AH2202" s="7">
        <v>0</v>
      </c>
      <c r="AI2202" s="7">
        <v>0</v>
      </c>
      <c r="AJ2202" s="7">
        <v>0</v>
      </c>
      <c r="AK2202" s="7">
        <v>0</v>
      </c>
      <c r="AL2202" s="7">
        <v>0</v>
      </c>
      <c r="AM2202" s="7">
        <v>1</v>
      </c>
      <c r="AN2202" s="7" t="s">
        <v>91</v>
      </c>
      <c r="AO2202" s="7">
        <v>1</v>
      </c>
      <c r="AP2202" s="7">
        <v>4000</v>
      </c>
      <c r="AQ2202" s="7">
        <v>2000</v>
      </c>
      <c r="AT2202" s="7" t="s">
        <v>206</v>
      </c>
      <c r="AU2202" s="7">
        <v>2856</v>
      </c>
      <c r="AV2202" s="7">
        <v>1</v>
      </c>
      <c r="AW2202" s="7">
        <v>0</v>
      </c>
      <c r="AX2202" s="7">
        <v>0</v>
      </c>
      <c r="AY2202" s="7">
        <v>0</v>
      </c>
    </row>
    <row r="2203" spans="1:51" ht="13.5" customHeight="1" x14ac:dyDescent="0.25">
      <c r="A2203" s="7" t="s">
        <v>4454</v>
      </c>
      <c r="B2203" s="8"/>
      <c r="C2203" s="8"/>
      <c r="D2203" s="7" t="s">
        <v>91</v>
      </c>
      <c r="E2203" s="7" t="s">
        <v>92</v>
      </c>
      <c r="F2203" s="8"/>
      <c r="G2203" s="8"/>
      <c r="H2203" s="8"/>
      <c r="I2203" s="8"/>
      <c r="J2203" s="8"/>
      <c r="K2203" s="8"/>
      <c r="L2203" s="8"/>
      <c r="M2203" s="8"/>
      <c r="N2203" s="7">
        <v>10</v>
      </c>
      <c r="O2203" s="7" t="s">
        <v>3055</v>
      </c>
      <c r="P2203" s="7">
        <v>0.5</v>
      </c>
      <c r="Q2203" s="7" t="s">
        <v>4455</v>
      </c>
      <c r="R2203" s="7">
        <v>5000</v>
      </c>
      <c r="S2203" s="7" t="s">
        <v>94</v>
      </c>
      <c r="T2203" s="7" t="s">
        <v>4386</v>
      </c>
      <c r="AE2203" s="7">
        <v>0</v>
      </c>
      <c r="AF2203" s="7">
        <v>0</v>
      </c>
      <c r="AG2203" s="7">
        <v>0</v>
      </c>
      <c r="AH2203" s="7">
        <v>0</v>
      </c>
      <c r="AI2203" s="7">
        <v>0</v>
      </c>
      <c r="AJ2203" s="7">
        <v>0</v>
      </c>
      <c r="AK2203" s="7">
        <v>0</v>
      </c>
      <c r="AL2203" s="7">
        <v>0</v>
      </c>
      <c r="AM2203" s="7">
        <v>1</v>
      </c>
      <c r="AN2203" s="7" t="s">
        <v>91</v>
      </c>
      <c r="AO2203" s="7">
        <v>0.5</v>
      </c>
      <c r="AP2203" s="7">
        <v>10000</v>
      </c>
      <c r="AQ2203" s="7">
        <v>5000</v>
      </c>
      <c r="AT2203" s="7" t="s">
        <v>206</v>
      </c>
      <c r="AU2203" s="7">
        <v>2857</v>
      </c>
      <c r="AV2203" s="7">
        <v>1</v>
      </c>
      <c r="AW2203" s="7">
        <v>0</v>
      </c>
      <c r="AX2203" s="7">
        <v>0</v>
      </c>
      <c r="AY2203" s="7">
        <v>0</v>
      </c>
    </row>
    <row r="2204" spans="1:51" ht="13.5" customHeight="1" x14ac:dyDescent="0.25">
      <c r="A2204" s="7" t="s">
        <v>4456</v>
      </c>
      <c r="B2204" s="8"/>
      <c r="C2204" s="8"/>
      <c r="D2204" s="7" t="s">
        <v>91</v>
      </c>
      <c r="E2204" s="7" t="s">
        <v>126</v>
      </c>
      <c r="F2204" s="8"/>
      <c r="G2204" s="8"/>
      <c r="H2204" s="8"/>
      <c r="I2204" s="8"/>
      <c r="J2204" s="8"/>
      <c r="K2204" s="8"/>
      <c r="L2204" s="8"/>
      <c r="M2204" s="8"/>
      <c r="N2204" s="7">
        <v>7</v>
      </c>
      <c r="O2204" s="7" t="s">
        <v>3055</v>
      </c>
      <c r="P2204" s="7">
        <v>2</v>
      </c>
      <c r="Q2204" s="7" t="s">
        <v>4457</v>
      </c>
      <c r="R2204" s="7">
        <v>20000</v>
      </c>
      <c r="S2204" s="7" t="s">
        <v>94</v>
      </c>
      <c r="T2204" s="7" t="s">
        <v>4386</v>
      </c>
      <c r="AE2204" s="7">
        <v>0</v>
      </c>
      <c r="AF2204" s="7">
        <v>0</v>
      </c>
      <c r="AG2204" s="7">
        <v>0</v>
      </c>
      <c r="AH2204" s="7">
        <v>1</v>
      </c>
      <c r="AI2204" s="7">
        <v>0</v>
      </c>
      <c r="AJ2204" s="7">
        <v>0</v>
      </c>
      <c r="AK2204" s="7">
        <v>0</v>
      </c>
      <c r="AL2204" s="7">
        <v>0</v>
      </c>
      <c r="AM2204" s="7">
        <v>0</v>
      </c>
      <c r="AN2204" s="7" t="s">
        <v>91</v>
      </c>
      <c r="AO2204" s="7">
        <v>2</v>
      </c>
      <c r="AP2204" s="7">
        <v>40000</v>
      </c>
      <c r="AQ2204" s="7">
        <v>20000</v>
      </c>
      <c r="AT2204" s="7" t="s">
        <v>206</v>
      </c>
      <c r="AU2204" s="7">
        <v>2858</v>
      </c>
      <c r="AV2204" s="7">
        <v>0</v>
      </c>
      <c r="AW2204" s="7">
        <v>0</v>
      </c>
      <c r="AX2204" s="7">
        <v>0</v>
      </c>
      <c r="AY2204" s="7">
        <v>0</v>
      </c>
    </row>
    <row r="2205" spans="1:51" ht="13.5" customHeight="1" x14ac:dyDescent="0.25">
      <c r="A2205" s="7" t="s">
        <v>4458</v>
      </c>
      <c r="B2205" s="8"/>
      <c r="C2205" s="8"/>
      <c r="D2205" s="7" t="s">
        <v>120</v>
      </c>
      <c r="E2205" s="7" t="s">
        <v>84</v>
      </c>
      <c r="F2205" s="8"/>
      <c r="G2205" s="8"/>
      <c r="H2205" s="8"/>
      <c r="I2205" s="8"/>
      <c r="J2205" s="8"/>
      <c r="K2205" s="8"/>
      <c r="L2205" s="8"/>
      <c r="M2205" s="8"/>
      <c r="N2205" s="7">
        <v>13</v>
      </c>
      <c r="O2205" s="7" t="s">
        <v>85</v>
      </c>
      <c r="P2205" s="7">
        <v>2</v>
      </c>
      <c r="Q2205" s="7" t="s">
        <v>4459</v>
      </c>
      <c r="R2205" s="7">
        <v>12000</v>
      </c>
      <c r="S2205" s="7" t="s">
        <v>94</v>
      </c>
      <c r="T2205" s="7" t="s">
        <v>4386</v>
      </c>
      <c r="AE2205" s="7">
        <v>0</v>
      </c>
      <c r="AF2205" s="7">
        <v>0</v>
      </c>
      <c r="AG2205" s="7">
        <v>0</v>
      </c>
      <c r="AH2205" s="7">
        <v>0</v>
      </c>
      <c r="AI2205" s="7">
        <v>0</v>
      </c>
      <c r="AJ2205" s="7">
        <v>0</v>
      </c>
      <c r="AK2205" s="7">
        <v>0</v>
      </c>
      <c r="AL2205" s="7">
        <v>1</v>
      </c>
      <c r="AM2205" s="7">
        <v>0</v>
      </c>
      <c r="AN2205" s="7" t="s">
        <v>120</v>
      </c>
      <c r="AO2205" s="7">
        <v>2</v>
      </c>
      <c r="AP2205" s="7">
        <v>24000</v>
      </c>
      <c r="AQ2205" s="7">
        <v>12000</v>
      </c>
      <c r="AT2205" s="7" t="s">
        <v>206</v>
      </c>
      <c r="AU2205" s="7">
        <v>2859</v>
      </c>
      <c r="AV2205" s="7">
        <v>1</v>
      </c>
      <c r="AW2205" s="7">
        <v>0</v>
      </c>
      <c r="AX2205" s="7">
        <v>0</v>
      </c>
      <c r="AY2205" s="7">
        <v>0</v>
      </c>
    </row>
    <row r="2206" spans="1:51" ht="13.5" customHeight="1" x14ac:dyDescent="0.25">
      <c r="A2206" s="7" t="s">
        <v>4460</v>
      </c>
      <c r="B2206" s="8"/>
      <c r="C2206" s="8"/>
      <c r="D2206" s="7" t="s">
        <v>91</v>
      </c>
      <c r="E2206" s="7" t="s">
        <v>116</v>
      </c>
      <c r="F2206" s="8"/>
      <c r="G2206" s="8"/>
      <c r="H2206" s="8"/>
      <c r="I2206" s="8"/>
      <c r="J2206" s="8"/>
      <c r="K2206" s="8"/>
      <c r="L2206" s="8"/>
      <c r="M2206" s="8"/>
      <c r="N2206" s="7">
        <v>7</v>
      </c>
      <c r="O2206" s="7" t="s">
        <v>162</v>
      </c>
      <c r="P2206" s="7">
        <v>1</v>
      </c>
      <c r="Q2206" s="7" t="s">
        <v>4461</v>
      </c>
      <c r="R2206" s="7">
        <v>750</v>
      </c>
      <c r="S2206" s="7" t="s">
        <v>94</v>
      </c>
      <c r="T2206" s="7" t="s">
        <v>4386</v>
      </c>
      <c r="AE2206" s="7">
        <v>0</v>
      </c>
      <c r="AF2206" s="7">
        <v>0</v>
      </c>
      <c r="AG2206" s="7">
        <v>1</v>
      </c>
      <c r="AH2206" s="7">
        <v>0</v>
      </c>
      <c r="AI2206" s="7">
        <v>0</v>
      </c>
      <c r="AJ2206" s="7">
        <v>0</v>
      </c>
      <c r="AK2206" s="7">
        <v>0</v>
      </c>
      <c r="AL2206" s="7">
        <v>0</v>
      </c>
      <c r="AM2206" s="7">
        <v>0</v>
      </c>
      <c r="AN2206" s="7" t="s">
        <v>91</v>
      </c>
      <c r="AO2206" s="7">
        <v>1</v>
      </c>
      <c r="AP2206" s="7">
        <v>1500</v>
      </c>
      <c r="AQ2206" s="7">
        <v>750</v>
      </c>
      <c r="AT2206" s="7" t="s">
        <v>206</v>
      </c>
      <c r="AU2206" s="7">
        <v>2860</v>
      </c>
      <c r="AV2206" s="7">
        <v>1</v>
      </c>
      <c r="AW2206" s="7">
        <v>0</v>
      </c>
      <c r="AX2206" s="7">
        <v>0</v>
      </c>
      <c r="AY2206" s="7">
        <v>0</v>
      </c>
    </row>
    <row r="2207" spans="1:51" ht="13.5" customHeight="1" x14ac:dyDescent="0.25">
      <c r="A2207" s="7" t="s">
        <v>4462</v>
      </c>
      <c r="B2207" s="8"/>
      <c r="C2207" s="8"/>
      <c r="D2207" s="7" t="s">
        <v>91</v>
      </c>
      <c r="E2207" s="7" t="s">
        <v>116</v>
      </c>
      <c r="F2207" s="8"/>
      <c r="G2207" s="8"/>
      <c r="H2207" s="8"/>
      <c r="I2207" s="8"/>
      <c r="J2207" s="8"/>
      <c r="K2207" s="8"/>
      <c r="L2207" s="8"/>
      <c r="M2207" s="8"/>
      <c r="N2207" s="7">
        <v>7</v>
      </c>
      <c r="O2207" s="7" t="s">
        <v>162</v>
      </c>
      <c r="P2207" s="7">
        <v>1</v>
      </c>
      <c r="Q2207" s="7" t="s">
        <v>4461</v>
      </c>
      <c r="R2207" s="7">
        <v>3000</v>
      </c>
      <c r="S2207" s="7" t="s">
        <v>94</v>
      </c>
      <c r="T2207" s="7" t="s">
        <v>4386</v>
      </c>
      <c r="AE2207" s="7">
        <v>0</v>
      </c>
      <c r="AF2207" s="7">
        <v>0</v>
      </c>
      <c r="AG2207" s="7">
        <v>1</v>
      </c>
      <c r="AH2207" s="7">
        <v>0</v>
      </c>
      <c r="AI2207" s="7">
        <v>0</v>
      </c>
      <c r="AJ2207" s="7">
        <v>0</v>
      </c>
      <c r="AK2207" s="7">
        <v>0</v>
      </c>
      <c r="AL2207" s="7">
        <v>0</v>
      </c>
      <c r="AM2207" s="7">
        <v>0</v>
      </c>
      <c r="AN2207" s="7" t="s">
        <v>91</v>
      </c>
      <c r="AO2207" s="7">
        <v>1</v>
      </c>
      <c r="AP2207" s="7">
        <v>6000</v>
      </c>
      <c r="AQ2207" s="7">
        <v>3000</v>
      </c>
      <c r="AT2207" s="7" t="s">
        <v>206</v>
      </c>
      <c r="AU2207" s="7">
        <v>2861</v>
      </c>
      <c r="AV2207" s="7">
        <v>1</v>
      </c>
      <c r="AW2207" s="7">
        <v>0</v>
      </c>
      <c r="AX2207" s="7">
        <v>0</v>
      </c>
      <c r="AY2207" s="7">
        <v>0</v>
      </c>
    </row>
    <row r="2208" spans="1:51" ht="13.5" customHeight="1" x14ac:dyDescent="0.25">
      <c r="A2208" s="7" t="s">
        <v>4463</v>
      </c>
      <c r="B2208" s="8"/>
      <c r="C2208" s="8"/>
      <c r="D2208" s="7" t="s">
        <v>91</v>
      </c>
      <c r="E2208" s="7" t="s">
        <v>116</v>
      </c>
      <c r="F2208" s="8"/>
      <c r="G2208" s="8"/>
      <c r="H2208" s="8"/>
      <c r="I2208" s="8"/>
      <c r="J2208" s="8"/>
      <c r="K2208" s="8"/>
      <c r="L2208" s="8"/>
      <c r="M2208" s="8"/>
      <c r="N2208" s="7">
        <v>7</v>
      </c>
      <c r="O2208" s="7" t="s">
        <v>162</v>
      </c>
      <c r="P2208" s="7">
        <v>1</v>
      </c>
      <c r="Q2208" s="7" t="s">
        <v>4461</v>
      </c>
      <c r="R2208" s="7">
        <v>6750</v>
      </c>
      <c r="S2208" s="7" t="s">
        <v>94</v>
      </c>
      <c r="T2208" s="7" t="s">
        <v>4386</v>
      </c>
      <c r="AE2208" s="7">
        <v>0</v>
      </c>
      <c r="AF2208" s="7">
        <v>0</v>
      </c>
      <c r="AG2208" s="7">
        <v>1</v>
      </c>
      <c r="AH2208" s="7">
        <v>0</v>
      </c>
      <c r="AI2208" s="7">
        <v>0</v>
      </c>
      <c r="AJ2208" s="7">
        <v>0</v>
      </c>
      <c r="AK2208" s="7">
        <v>0</v>
      </c>
      <c r="AL2208" s="7">
        <v>0</v>
      </c>
      <c r="AM2208" s="7">
        <v>0</v>
      </c>
      <c r="AN2208" s="7" t="s">
        <v>91</v>
      </c>
      <c r="AO2208" s="7">
        <v>1</v>
      </c>
      <c r="AP2208" s="7">
        <v>13500</v>
      </c>
      <c r="AQ2208" s="7">
        <v>6750</v>
      </c>
      <c r="AT2208" s="7" t="s">
        <v>206</v>
      </c>
      <c r="AU2208" s="7">
        <v>2862</v>
      </c>
      <c r="AV2208" s="7">
        <v>1</v>
      </c>
      <c r="AW2208" s="7">
        <v>0</v>
      </c>
      <c r="AX2208" s="7">
        <v>0</v>
      </c>
      <c r="AY2208" s="7">
        <v>0</v>
      </c>
    </row>
    <row r="2209" spans="1:51" ht="13.5" customHeight="1" x14ac:dyDescent="0.25">
      <c r="A2209" s="7" t="s">
        <v>4464</v>
      </c>
      <c r="B2209" s="8"/>
      <c r="C2209" s="8"/>
      <c r="D2209" s="7" t="s">
        <v>91</v>
      </c>
      <c r="E2209" s="7" t="s">
        <v>116</v>
      </c>
      <c r="F2209" s="8"/>
      <c r="G2209" s="8"/>
      <c r="H2209" s="8"/>
      <c r="I2209" s="8"/>
      <c r="J2209" s="8"/>
      <c r="K2209" s="8"/>
      <c r="L2209" s="8"/>
      <c r="M2209" s="8"/>
      <c r="N2209" s="7">
        <v>7</v>
      </c>
      <c r="O2209" s="7" t="s">
        <v>162</v>
      </c>
      <c r="P2209" s="7">
        <v>1</v>
      </c>
      <c r="Q2209" s="7" t="s">
        <v>4461</v>
      </c>
      <c r="R2209" s="7">
        <v>12000</v>
      </c>
      <c r="S2209" s="7" t="s">
        <v>94</v>
      </c>
      <c r="T2209" s="7" t="s">
        <v>4386</v>
      </c>
      <c r="AE2209" s="7">
        <v>0</v>
      </c>
      <c r="AF2209" s="7">
        <v>0</v>
      </c>
      <c r="AG2209" s="7">
        <v>1</v>
      </c>
      <c r="AH2209" s="7">
        <v>0</v>
      </c>
      <c r="AI2209" s="7">
        <v>0</v>
      </c>
      <c r="AJ2209" s="7">
        <v>0</v>
      </c>
      <c r="AK2209" s="7">
        <v>0</v>
      </c>
      <c r="AL2209" s="7">
        <v>0</v>
      </c>
      <c r="AM2209" s="7">
        <v>0</v>
      </c>
      <c r="AN2209" s="7" t="s">
        <v>91</v>
      </c>
      <c r="AO2209" s="7">
        <v>1</v>
      </c>
      <c r="AP2209" s="7">
        <v>24000</v>
      </c>
      <c r="AQ2209" s="7">
        <v>12000</v>
      </c>
      <c r="AT2209" s="7" t="s">
        <v>206</v>
      </c>
      <c r="AU2209" s="7">
        <v>2863</v>
      </c>
      <c r="AV2209" s="7">
        <v>1</v>
      </c>
      <c r="AW2209" s="7">
        <v>0</v>
      </c>
      <c r="AX2209" s="7">
        <v>0</v>
      </c>
      <c r="AY2209" s="7">
        <v>0</v>
      </c>
    </row>
    <row r="2210" spans="1:51" ht="13.5" customHeight="1" x14ac:dyDescent="0.25">
      <c r="A2210" s="7" t="s">
        <v>4465</v>
      </c>
      <c r="B2210" s="8"/>
      <c r="C2210" s="8"/>
      <c r="D2210" s="7" t="s">
        <v>91</v>
      </c>
      <c r="E2210" s="7" t="s">
        <v>116</v>
      </c>
      <c r="F2210" s="8"/>
      <c r="G2210" s="8"/>
      <c r="H2210" s="8"/>
      <c r="I2210" s="8"/>
      <c r="J2210" s="8"/>
      <c r="K2210" s="8"/>
      <c r="L2210" s="8"/>
      <c r="M2210" s="8"/>
      <c r="N2210" s="7">
        <v>7</v>
      </c>
      <c r="O2210" s="7" t="s">
        <v>162</v>
      </c>
      <c r="P2210" s="7">
        <v>1</v>
      </c>
      <c r="Q2210" s="7" t="s">
        <v>4461</v>
      </c>
      <c r="R2210" s="7">
        <v>18750</v>
      </c>
      <c r="S2210" s="7" t="s">
        <v>94</v>
      </c>
      <c r="T2210" s="7" t="s">
        <v>4386</v>
      </c>
      <c r="AE2210" s="7">
        <v>0</v>
      </c>
      <c r="AF2210" s="7">
        <v>0</v>
      </c>
      <c r="AG2210" s="7">
        <v>1</v>
      </c>
      <c r="AH2210" s="7">
        <v>0</v>
      </c>
      <c r="AI2210" s="7">
        <v>0</v>
      </c>
      <c r="AJ2210" s="7">
        <v>0</v>
      </c>
      <c r="AK2210" s="7">
        <v>0</v>
      </c>
      <c r="AL2210" s="7">
        <v>0</v>
      </c>
      <c r="AM2210" s="7">
        <v>0</v>
      </c>
      <c r="AN2210" s="7" t="s">
        <v>91</v>
      </c>
      <c r="AO2210" s="7">
        <v>1</v>
      </c>
      <c r="AP2210" s="7">
        <v>37500</v>
      </c>
      <c r="AQ2210" s="7">
        <v>18750</v>
      </c>
      <c r="AT2210" s="7" t="s">
        <v>206</v>
      </c>
      <c r="AU2210" s="7">
        <v>2864</v>
      </c>
      <c r="AV2210" s="7">
        <v>1</v>
      </c>
      <c r="AW2210" s="7">
        <v>0</v>
      </c>
      <c r="AX2210" s="7">
        <v>0</v>
      </c>
      <c r="AY2210" s="7">
        <v>0</v>
      </c>
    </row>
    <row r="2211" spans="1:51" ht="13.5" customHeight="1" x14ac:dyDescent="0.25">
      <c r="A2211" s="7" t="s">
        <v>4466</v>
      </c>
      <c r="B2211" s="8"/>
      <c r="C2211" s="8"/>
      <c r="D2211" s="7" t="s">
        <v>83</v>
      </c>
      <c r="E2211" s="7" t="s">
        <v>126</v>
      </c>
      <c r="F2211" s="8"/>
      <c r="G2211" s="8"/>
      <c r="H2211" s="8"/>
      <c r="I2211" s="8"/>
      <c r="J2211" s="8"/>
      <c r="K2211" s="8"/>
      <c r="L2211" s="8"/>
      <c r="M2211" s="8"/>
      <c r="N2211" s="7">
        <v>5</v>
      </c>
      <c r="O2211" s="7" t="s">
        <v>85</v>
      </c>
      <c r="P2211" s="7">
        <v>1</v>
      </c>
      <c r="Q2211" s="7" t="s">
        <v>4467</v>
      </c>
      <c r="R2211" s="7">
        <v>8250</v>
      </c>
      <c r="S2211" s="7" t="s">
        <v>94</v>
      </c>
      <c r="T2211" s="7" t="s">
        <v>4386</v>
      </c>
      <c r="AE2211" s="7">
        <v>0</v>
      </c>
      <c r="AF2211" s="7">
        <v>0</v>
      </c>
      <c r="AG2211" s="7">
        <v>0</v>
      </c>
      <c r="AH2211" s="7">
        <v>1</v>
      </c>
      <c r="AI2211" s="7">
        <v>0</v>
      </c>
      <c r="AJ2211" s="7">
        <v>0</v>
      </c>
      <c r="AK2211" s="7">
        <v>0</v>
      </c>
      <c r="AL2211" s="7">
        <v>0</v>
      </c>
      <c r="AM2211" s="7">
        <v>0</v>
      </c>
      <c r="AN2211" s="7" t="s">
        <v>83</v>
      </c>
      <c r="AO2211" s="7">
        <v>1</v>
      </c>
      <c r="AP2211" s="7">
        <v>16500</v>
      </c>
      <c r="AQ2211" s="7">
        <v>8250</v>
      </c>
      <c r="AT2211" s="7" t="s">
        <v>206</v>
      </c>
      <c r="AU2211" s="7">
        <v>2865</v>
      </c>
      <c r="AV2211" s="7">
        <v>1</v>
      </c>
      <c r="AW2211" s="7">
        <v>0</v>
      </c>
      <c r="AX2211" s="7">
        <v>0</v>
      </c>
      <c r="AY2211" s="7">
        <v>0</v>
      </c>
    </row>
    <row r="2212" spans="1:51" ht="13.5" customHeight="1" x14ac:dyDescent="0.25">
      <c r="A2212" s="7" t="s">
        <v>4468</v>
      </c>
      <c r="B2212" s="8"/>
      <c r="C2212" s="8"/>
      <c r="D2212" s="7" t="s">
        <v>83</v>
      </c>
      <c r="E2212" s="7" t="s">
        <v>116</v>
      </c>
      <c r="F2212" s="8"/>
      <c r="G2212" s="8"/>
      <c r="H2212" s="8"/>
      <c r="I2212" s="8"/>
      <c r="J2212" s="8"/>
      <c r="K2212" s="8"/>
      <c r="L2212" s="8"/>
      <c r="M2212" s="8"/>
      <c r="N2212" s="7">
        <v>3</v>
      </c>
      <c r="O2212" s="7" t="s">
        <v>85</v>
      </c>
      <c r="P2212" s="7">
        <v>2</v>
      </c>
      <c r="Q2212" s="7" t="s">
        <v>4469</v>
      </c>
      <c r="R2212" s="7">
        <v>9000</v>
      </c>
      <c r="S2212" s="7" t="s">
        <v>94</v>
      </c>
      <c r="T2212" s="7" t="s">
        <v>4386</v>
      </c>
      <c r="AE2212" s="7">
        <v>0</v>
      </c>
      <c r="AF2212" s="7">
        <v>0</v>
      </c>
      <c r="AG2212" s="7">
        <v>1</v>
      </c>
      <c r="AH2212" s="7">
        <v>0</v>
      </c>
      <c r="AI2212" s="7">
        <v>0</v>
      </c>
      <c r="AJ2212" s="7">
        <v>0</v>
      </c>
      <c r="AK2212" s="7">
        <v>0</v>
      </c>
      <c r="AL2212" s="7">
        <v>0</v>
      </c>
      <c r="AM2212" s="7">
        <v>0</v>
      </c>
      <c r="AN2212" s="7" t="s">
        <v>83</v>
      </c>
      <c r="AO2212" s="7">
        <v>2</v>
      </c>
      <c r="AP2212" s="7">
        <v>18000</v>
      </c>
      <c r="AQ2212" s="7">
        <v>9000</v>
      </c>
      <c r="AT2212" s="7" t="s">
        <v>206</v>
      </c>
      <c r="AU2212" s="7">
        <v>2866</v>
      </c>
      <c r="AV2212" s="7">
        <v>1</v>
      </c>
      <c r="AW2212" s="7">
        <v>0</v>
      </c>
      <c r="AX2212" s="7">
        <v>0</v>
      </c>
      <c r="AY2212" s="7">
        <v>0</v>
      </c>
    </row>
    <row r="2213" spans="1:51" ht="13.5" customHeight="1" x14ac:dyDescent="0.25">
      <c r="A2213" s="7" t="s">
        <v>4470</v>
      </c>
      <c r="B2213" s="8"/>
      <c r="C2213" s="8"/>
      <c r="D2213" s="7" t="s">
        <v>91</v>
      </c>
      <c r="E2213" s="7" t="s">
        <v>129</v>
      </c>
      <c r="F2213" s="8"/>
      <c r="G2213" s="8"/>
      <c r="H2213" s="8"/>
      <c r="I2213" s="8"/>
      <c r="J2213" s="8"/>
      <c r="K2213" s="8"/>
      <c r="L2213" s="8"/>
      <c r="M2213" s="8"/>
      <c r="N2213" s="7">
        <v>9</v>
      </c>
      <c r="O2213" s="7" t="s">
        <v>85</v>
      </c>
      <c r="P2213" s="7">
        <v>2</v>
      </c>
      <c r="Q2213" s="7" t="s">
        <v>4471</v>
      </c>
      <c r="R2213" s="7">
        <v>17500</v>
      </c>
      <c r="S2213" s="7" t="s">
        <v>94</v>
      </c>
      <c r="T2213" s="7" t="s">
        <v>4386</v>
      </c>
      <c r="AE2213" s="7">
        <v>0</v>
      </c>
      <c r="AF2213" s="7">
        <v>0</v>
      </c>
      <c r="AG2213" s="7">
        <v>0</v>
      </c>
      <c r="AH2213" s="7">
        <v>0</v>
      </c>
      <c r="AI2213" s="7">
        <v>0</v>
      </c>
      <c r="AJ2213" s="7">
        <v>1</v>
      </c>
      <c r="AK2213" s="7">
        <v>0</v>
      </c>
      <c r="AL2213" s="7">
        <v>0</v>
      </c>
      <c r="AM2213" s="7">
        <v>0</v>
      </c>
      <c r="AN2213" s="7" t="s">
        <v>91</v>
      </c>
      <c r="AO2213" s="7">
        <v>2</v>
      </c>
      <c r="AP2213" s="7">
        <v>35000</v>
      </c>
      <c r="AQ2213" s="7">
        <v>17500</v>
      </c>
      <c r="AT2213" s="7" t="s">
        <v>206</v>
      </c>
      <c r="AU2213" s="7">
        <v>2867</v>
      </c>
      <c r="AV2213" s="7">
        <v>1</v>
      </c>
      <c r="AW2213" s="7">
        <v>0</v>
      </c>
      <c r="AX2213" s="7">
        <v>0</v>
      </c>
      <c r="AY2213" s="7">
        <v>0</v>
      </c>
    </row>
    <row r="2214" spans="1:51" ht="13.5" customHeight="1" x14ac:dyDescent="0.25">
      <c r="A2214" s="7" t="s">
        <v>4472</v>
      </c>
      <c r="B2214" s="8"/>
      <c r="C2214" s="8"/>
      <c r="D2214" s="7" t="s">
        <v>91</v>
      </c>
      <c r="E2214" s="7" t="s">
        <v>116</v>
      </c>
      <c r="F2214" s="8"/>
      <c r="G2214" s="8"/>
      <c r="H2214" s="8"/>
      <c r="I2214" s="8"/>
      <c r="J2214" s="8"/>
      <c r="K2214" s="8"/>
      <c r="L2214" s="8"/>
      <c r="M2214" s="8"/>
      <c r="N2214" s="7">
        <v>7</v>
      </c>
      <c r="O2214" s="7" t="s">
        <v>162</v>
      </c>
      <c r="P2214" s="7">
        <v>1</v>
      </c>
      <c r="Q2214" s="7" t="s">
        <v>4461</v>
      </c>
      <c r="R2214" s="7">
        <v>750</v>
      </c>
      <c r="S2214" s="7" t="s">
        <v>94</v>
      </c>
      <c r="T2214" s="7" t="s">
        <v>4386</v>
      </c>
      <c r="AE2214" s="7">
        <v>0</v>
      </c>
      <c r="AF2214" s="7">
        <v>0</v>
      </c>
      <c r="AG2214" s="7">
        <v>1</v>
      </c>
      <c r="AH2214" s="7">
        <v>0</v>
      </c>
      <c r="AI2214" s="7">
        <v>0</v>
      </c>
      <c r="AJ2214" s="7">
        <v>0</v>
      </c>
      <c r="AK2214" s="7">
        <v>0</v>
      </c>
      <c r="AL2214" s="7">
        <v>0</v>
      </c>
      <c r="AM2214" s="7">
        <v>0</v>
      </c>
      <c r="AN2214" s="7" t="s">
        <v>91</v>
      </c>
      <c r="AO2214" s="7">
        <v>1</v>
      </c>
      <c r="AP2214" s="7">
        <v>1500</v>
      </c>
      <c r="AQ2214" s="7">
        <v>750</v>
      </c>
      <c r="AT2214" s="7" t="s">
        <v>206</v>
      </c>
      <c r="AU2214" s="7">
        <v>2868</v>
      </c>
      <c r="AV2214" s="7">
        <v>1</v>
      </c>
      <c r="AW2214" s="7">
        <v>0</v>
      </c>
      <c r="AX2214" s="7">
        <v>0</v>
      </c>
      <c r="AY2214" s="7">
        <v>0</v>
      </c>
    </row>
    <row r="2215" spans="1:51" ht="13.5" customHeight="1" x14ac:dyDescent="0.25">
      <c r="A2215" s="7" t="s">
        <v>4473</v>
      </c>
      <c r="B2215" s="8"/>
      <c r="C2215" s="8"/>
      <c r="D2215" s="7" t="s">
        <v>91</v>
      </c>
      <c r="E2215" s="7" t="s">
        <v>116</v>
      </c>
      <c r="F2215" s="8"/>
      <c r="G2215" s="8"/>
      <c r="H2215" s="8"/>
      <c r="I2215" s="8"/>
      <c r="J2215" s="8"/>
      <c r="K2215" s="8"/>
      <c r="L2215" s="8"/>
      <c r="M2215" s="8"/>
      <c r="N2215" s="7">
        <v>7</v>
      </c>
      <c r="O2215" s="7" t="s">
        <v>162</v>
      </c>
      <c r="P2215" s="7">
        <v>1</v>
      </c>
      <c r="Q2215" s="7" t="s">
        <v>4461</v>
      </c>
      <c r="R2215" s="7">
        <v>3000</v>
      </c>
      <c r="S2215" s="7" t="s">
        <v>94</v>
      </c>
      <c r="T2215" s="7" t="s">
        <v>4386</v>
      </c>
      <c r="AE2215" s="7">
        <v>0</v>
      </c>
      <c r="AF2215" s="7">
        <v>0</v>
      </c>
      <c r="AG2215" s="7">
        <v>1</v>
      </c>
      <c r="AH2215" s="7">
        <v>0</v>
      </c>
      <c r="AI2215" s="7">
        <v>0</v>
      </c>
      <c r="AJ2215" s="7">
        <v>0</v>
      </c>
      <c r="AK2215" s="7">
        <v>0</v>
      </c>
      <c r="AL2215" s="7">
        <v>0</v>
      </c>
      <c r="AM2215" s="7">
        <v>0</v>
      </c>
      <c r="AN2215" s="7" t="s">
        <v>91</v>
      </c>
      <c r="AO2215" s="7">
        <v>1</v>
      </c>
      <c r="AP2215" s="7">
        <v>6000</v>
      </c>
      <c r="AQ2215" s="7">
        <v>3000</v>
      </c>
      <c r="AT2215" s="7" t="s">
        <v>206</v>
      </c>
      <c r="AU2215" s="7">
        <v>2869</v>
      </c>
      <c r="AV2215" s="7">
        <v>1</v>
      </c>
      <c r="AW2215" s="7">
        <v>0</v>
      </c>
      <c r="AX2215" s="7">
        <v>0</v>
      </c>
      <c r="AY2215" s="7">
        <v>0</v>
      </c>
    </row>
    <row r="2216" spans="1:51" ht="13.5" customHeight="1" x14ac:dyDescent="0.25">
      <c r="A2216" s="7" t="s">
        <v>4474</v>
      </c>
      <c r="B2216" s="8"/>
      <c r="C2216" s="8"/>
      <c r="D2216" s="7" t="s">
        <v>91</v>
      </c>
      <c r="E2216" s="7" t="s">
        <v>116</v>
      </c>
      <c r="F2216" s="8"/>
      <c r="G2216" s="8"/>
      <c r="H2216" s="8"/>
      <c r="I2216" s="8"/>
      <c r="J2216" s="8"/>
      <c r="K2216" s="8"/>
      <c r="L2216" s="8"/>
      <c r="M2216" s="8"/>
      <c r="N2216" s="7">
        <v>7</v>
      </c>
      <c r="O2216" s="7" t="s">
        <v>162</v>
      </c>
      <c r="P2216" s="7">
        <v>1</v>
      </c>
      <c r="Q2216" s="7" t="s">
        <v>4461</v>
      </c>
      <c r="R2216" s="7">
        <v>6750</v>
      </c>
      <c r="S2216" s="7" t="s">
        <v>94</v>
      </c>
      <c r="T2216" s="7" t="s">
        <v>4386</v>
      </c>
      <c r="AE2216" s="7">
        <v>0</v>
      </c>
      <c r="AF2216" s="7">
        <v>0</v>
      </c>
      <c r="AG2216" s="7">
        <v>1</v>
      </c>
      <c r="AH2216" s="7">
        <v>0</v>
      </c>
      <c r="AI2216" s="7">
        <v>0</v>
      </c>
      <c r="AJ2216" s="7">
        <v>0</v>
      </c>
      <c r="AK2216" s="7">
        <v>0</v>
      </c>
      <c r="AL2216" s="7">
        <v>0</v>
      </c>
      <c r="AM2216" s="7">
        <v>0</v>
      </c>
      <c r="AN2216" s="7" t="s">
        <v>91</v>
      </c>
      <c r="AO2216" s="7">
        <v>1</v>
      </c>
      <c r="AP2216" s="7">
        <v>13500</v>
      </c>
      <c r="AQ2216" s="7">
        <v>6750</v>
      </c>
      <c r="AT2216" s="7" t="s">
        <v>206</v>
      </c>
      <c r="AU2216" s="7">
        <v>2870</v>
      </c>
      <c r="AV2216" s="7">
        <v>1</v>
      </c>
      <c r="AW2216" s="7">
        <v>0</v>
      </c>
      <c r="AX2216" s="7">
        <v>0</v>
      </c>
      <c r="AY2216" s="7">
        <v>0</v>
      </c>
    </row>
    <row r="2217" spans="1:51" ht="13.5" customHeight="1" x14ac:dyDescent="0.25">
      <c r="A2217" s="7" t="s">
        <v>4475</v>
      </c>
      <c r="B2217" s="8"/>
      <c r="C2217" s="8"/>
      <c r="D2217" s="7" t="s">
        <v>91</v>
      </c>
      <c r="E2217" s="7" t="s">
        <v>116</v>
      </c>
      <c r="F2217" s="8"/>
      <c r="G2217" s="8"/>
      <c r="H2217" s="8"/>
      <c r="I2217" s="8"/>
      <c r="J2217" s="8"/>
      <c r="K2217" s="8"/>
      <c r="L2217" s="8"/>
      <c r="M2217" s="8"/>
      <c r="N2217" s="7">
        <v>7</v>
      </c>
      <c r="O2217" s="7" t="s">
        <v>162</v>
      </c>
      <c r="P2217" s="7">
        <v>1</v>
      </c>
      <c r="Q2217" s="7" t="s">
        <v>4461</v>
      </c>
      <c r="R2217" s="7">
        <v>12000</v>
      </c>
      <c r="S2217" s="7" t="s">
        <v>94</v>
      </c>
      <c r="T2217" s="7" t="s">
        <v>4386</v>
      </c>
      <c r="AE2217" s="7">
        <v>0</v>
      </c>
      <c r="AF2217" s="7">
        <v>0</v>
      </c>
      <c r="AG2217" s="7">
        <v>1</v>
      </c>
      <c r="AH2217" s="7">
        <v>0</v>
      </c>
      <c r="AI2217" s="7">
        <v>0</v>
      </c>
      <c r="AJ2217" s="7">
        <v>0</v>
      </c>
      <c r="AK2217" s="7">
        <v>0</v>
      </c>
      <c r="AL2217" s="7">
        <v>0</v>
      </c>
      <c r="AM2217" s="7">
        <v>0</v>
      </c>
      <c r="AN2217" s="7" t="s">
        <v>91</v>
      </c>
      <c r="AO2217" s="7">
        <v>1</v>
      </c>
      <c r="AP2217" s="7">
        <v>24000</v>
      </c>
      <c r="AQ2217" s="7">
        <v>12000</v>
      </c>
      <c r="AT2217" s="7" t="s">
        <v>206</v>
      </c>
      <c r="AU2217" s="7">
        <v>2871</v>
      </c>
      <c r="AV2217" s="7">
        <v>1</v>
      </c>
      <c r="AW2217" s="7">
        <v>0</v>
      </c>
      <c r="AX2217" s="7">
        <v>0</v>
      </c>
      <c r="AY2217" s="7">
        <v>0</v>
      </c>
    </row>
    <row r="2218" spans="1:51" ht="13.5" customHeight="1" x14ac:dyDescent="0.25">
      <c r="A2218" s="7" t="s">
        <v>4476</v>
      </c>
      <c r="B2218" s="8"/>
      <c r="C2218" s="8"/>
      <c r="D2218" s="7" t="s">
        <v>91</v>
      </c>
      <c r="E2218" s="7" t="s">
        <v>116</v>
      </c>
      <c r="F2218" s="8"/>
      <c r="G2218" s="8"/>
      <c r="H2218" s="8"/>
      <c r="I2218" s="8"/>
      <c r="J2218" s="8"/>
      <c r="K2218" s="8"/>
      <c r="L2218" s="8"/>
      <c r="M2218" s="8"/>
      <c r="N2218" s="7">
        <v>7</v>
      </c>
      <c r="O2218" s="7" t="s">
        <v>162</v>
      </c>
      <c r="P2218" s="7">
        <v>1</v>
      </c>
      <c r="Q2218" s="7" t="s">
        <v>4461</v>
      </c>
      <c r="R2218" s="7">
        <v>18750</v>
      </c>
      <c r="S2218" s="7" t="s">
        <v>94</v>
      </c>
      <c r="T2218" s="7" t="s">
        <v>4386</v>
      </c>
      <c r="AE2218" s="7">
        <v>0</v>
      </c>
      <c r="AF2218" s="7">
        <v>0</v>
      </c>
      <c r="AG2218" s="7">
        <v>1</v>
      </c>
      <c r="AH2218" s="7">
        <v>0</v>
      </c>
      <c r="AI2218" s="7">
        <v>0</v>
      </c>
      <c r="AJ2218" s="7">
        <v>0</v>
      </c>
      <c r="AK2218" s="7">
        <v>0</v>
      </c>
      <c r="AL2218" s="7">
        <v>0</v>
      </c>
      <c r="AM2218" s="7">
        <v>0</v>
      </c>
      <c r="AN2218" s="7" t="s">
        <v>91</v>
      </c>
      <c r="AO2218" s="7">
        <v>1</v>
      </c>
      <c r="AP2218" s="7">
        <v>37500</v>
      </c>
      <c r="AQ2218" s="7">
        <v>18750</v>
      </c>
      <c r="AT2218" s="7" t="s">
        <v>206</v>
      </c>
      <c r="AU2218" s="7">
        <v>2872</v>
      </c>
      <c r="AV2218" s="7">
        <v>1</v>
      </c>
      <c r="AW2218" s="7">
        <v>0</v>
      </c>
      <c r="AX2218" s="7">
        <v>0</v>
      </c>
      <c r="AY2218" s="7">
        <v>0</v>
      </c>
    </row>
    <row r="2219" spans="1:51" ht="13.5" customHeight="1" x14ac:dyDescent="0.25">
      <c r="A2219" s="7" t="s">
        <v>4477</v>
      </c>
      <c r="B2219" s="8"/>
      <c r="C2219" s="8"/>
      <c r="D2219" s="7" t="s">
        <v>120</v>
      </c>
      <c r="E2219" s="7" t="s">
        <v>214</v>
      </c>
      <c r="F2219" s="8"/>
      <c r="G2219" s="8"/>
      <c r="H2219" s="8"/>
      <c r="I2219" s="8"/>
      <c r="J2219" s="8"/>
      <c r="K2219" s="8"/>
      <c r="L2219" s="8"/>
      <c r="M2219" s="8"/>
      <c r="N2219" s="7">
        <v>12</v>
      </c>
      <c r="O2219" s="7" t="s">
        <v>162</v>
      </c>
      <c r="P2219" s="7">
        <v>1</v>
      </c>
      <c r="Q2219" s="7" t="s">
        <v>4478</v>
      </c>
      <c r="R2219" s="7">
        <v>6000</v>
      </c>
      <c r="S2219" s="7" t="s">
        <v>94</v>
      </c>
      <c r="T2219" s="7" t="s">
        <v>4386</v>
      </c>
      <c r="AE2219" s="7">
        <v>0</v>
      </c>
      <c r="AF2219" s="7">
        <v>0</v>
      </c>
      <c r="AG2219" s="7">
        <v>0</v>
      </c>
      <c r="AH2219" s="7">
        <v>0</v>
      </c>
      <c r="AI2219" s="7">
        <v>0</v>
      </c>
      <c r="AJ2219" s="7">
        <v>0</v>
      </c>
      <c r="AK2219" s="7">
        <v>0</v>
      </c>
      <c r="AL2219" s="7">
        <v>0</v>
      </c>
      <c r="AM2219" s="7">
        <v>0</v>
      </c>
      <c r="AN2219" s="7" t="s">
        <v>120</v>
      </c>
      <c r="AO2219" s="7">
        <v>1</v>
      </c>
      <c r="AP2219" s="7">
        <v>12000</v>
      </c>
      <c r="AQ2219" s="7">
        <v>6000</v>
      </c>
      <c r="AT2219" s="7" t="s">
        <v>206</v>
      </c>
      <c r="AU2219" s="7">
        <v>2873</v>
      </c>
      <c r="AV2219" s="7">
        <v>1</v>
      </c>
      <c r="AW2219" s="7">
        <v>0</v>
      </c>
      <c r="AX2219" s="7">
        <v>1</v>
      </c>
      <c r="AY2219" s="7">
        <v>0</v>
      </c>
    </row>
    <row r="2220" spans="1:51" ht="13.5" customHeight="1" x14ac:dyDescent="0.25">
      <c r="A2220" s="7" t="s">
        <v>4479</v>
      </c>
      <c r="B2220" s="8"/>
      <c r="C2220" s="8"/>
      <c r="D2220" s="7" t="s">
        <v>91</v>
      </c>
      <c r="E2220" s="7" t="s">
        <v>126</v>
      </c>
      <c r="F2220" s="8"/>
      <c r="G2220" s="8"/>
      <c r="H2220" s="8"/>
      <c r="I2220" s="8"/>
      <c r="J2220" s="8"/>
      <c r="K2220" s="8"/>
      <c r="L2220" s="8"/>
      <c r="M2220" s="8"/>
      <c r="N2220" s="7">
        <v>11</v>
      </c>
      <c r="O2220" s="7" t="s">
        <v>85</v>
      </c>
      <c r="P2220" s="7">
        <v>5</v>
      </c>
      <c r="Q2220" s="7" t="s">
        <v>4480</v>
      </c>
      <c r="R2220" s="7">
        <v>17500</v>
      </c>
      <c r="S2220" s="7" t="s">
        <v>94</v>
      </c>
      <c r="T2220" s="7" t="s">
        <v>4386</v>
      </c>
      <c r="AE2220" s="7">
        <v>0</v>
      </c>
      <c r="AF2220" s="7">
        <v>0</v>
      </c>
      <c r="AG2220" s="7">
        <v>0</v>
      </c>
      <c r="AH2220" s="7">
        <v>1</v>
      </c>
      <c r="AI2220" s="7">
        <v>0</v>
      </c>
      <c r="AJ2220" s="7">
        <v>0</v>
      </c>
      <c r="AK2220" s="7">
        <v>0</v>
      </c>
      <c r="AL2220" s="7">
        <v>0</v>
      </c>
      <c r="AM2220" s="7">
        <v>0</v>
      </c>
      <c r="AN2220" s="7" t="s">
        <v>91</v>
      </c>
      <c r="AO2220" s="7">
        <v>5</v>
      </c>
      <c r="AP2220" s="7">
        <v>35000</v>
      </c>
      <c r="AQ2220" s="7">
        <v>17500</v>
      </c>
      <c r="AT2220" s="7" t="s">
        <v>206</v>
      </c>
      <c r="AU2220" s="7">
        <v>2874</v>
      </c>
      <c r="AV2220" s="7">
        <v>1</v>
      </c>
      <c r="AW2220" s="7">
        <v>0</v>
      </c>
      <c r="AX2220" s="7">
        <v>0</v>
      </c>
      <c r="AY2220" s="7">
        <v>0</v>
      </c>
    </row>
    <row r="2221" spans="1:51" ht="13.5" customHeight="1" x14ac:dyDescent="0.25">
      <c r="A2221" s="7" t="s">
        <v>4481</v>
      </c>
      <c r="B2221" s="8"/>
      <c r="C2221" s="8"/>
      <c r="D2221" s="7" t="s">
        <v>91</v>
      </c>
      <c r="E2221" s="7" t="s">
        <v>84</v>
      </c>
      <c r="G2221" s="8"/>
      <c r="H2221" s="8"/>
      <c r="I2221" s="8"/>
      <c r="J2221" s="8"/>
      <c r="K2221" s="8"/>
      <c r="L2221" s="7" t="s">
        <v>1027</v>
      </c>
      <c r="M2221" s="8"/>
      <c r="N2221" s="7">
        <v>11</v>
      </c>
      <c r="O2221" s="7" t="s">
        <v>381</v>
      </c>
      <c r="P2221" s="7">
        <v>3</v>
      </c>
      <c r="Q2221" s="7" t="s">
        <v>4482</v>
      </c>
      <c r="R2221" s="7">
        <v>7500</v>
      </c>
      <c r="S2221" s="7" t="s">
        <v>94</v>
      </c>
      <c r="T2221" s="7" t="s">
        <v>4386</v>
      </c>
      <c r="AE2221" s="7">
        <v>0</v>
      </c>
      <c r="AF2221" s="7">
        <v>0</v>
      </c>
      <c r="AG2221" s="7">
        <v>0</v>
      </c>
      <c r="AH2221" s="7">
        <v>0</v>
      </c>
      <c r="AI2221" s="7">
        <v>0</v>
      </c>
      <c r="AJ2221" s="7">
        <v>0</v>
      </c>
      <c r="AK2221" s="7">
        <v>0</v>
      </c>
      <c r="AL2221" s="7">
        <v>1</v>
      </c>
      <c r="AM2221" s="7">
        <v>0</v>
      </c>
      <c r="AN2221" s="7" t="s">
        <v>91</v>
      </c>
      <c r="AO2221" s="7">
        <v>3</v>
      </c>
      <c r="AP2221" s="7">
        <v>15000</v>
      </c>
      <c r="AQ2221" s="7">
        <v>7500</v>
      </c>
      <c r="AT2221" s="7" t="s">
        <v>206</v>
      </c>
      <c r="AU2221" s="7">
        <v>2875</v>
      </c>
      <c r="AV2221" s="7">
        <v>1</v>
      </c>
      <c r="AW2221" s="7">
        <v>0</v>
      </c>
      <c r="AX2221" s="7">
        <v>0</v>
      </c>
      <c r="AY2221" s="7">
        <v>0</v>
      </c>
    </row>
    <row r="2222" spans="1:51" ht="13.5" customHeight="1" x14ac:dyDescent="0.25">
      <c r="A2222" s="7" t="s">
        <v>4483</v>
      </c>
      <c r="B2222" s="8"/>
      <c r="C2222" s="8"/>
      <c r="D2222" s="7" t="s">
        <v>91</v>
      </c>
      <c r="E2222" s="7" t="s">
        <v>129</v>
      </c>
      <c r="F2222" s="7" t="s">
        <v>84</v>
      </c>
      <c r="G2222" s="8"/>
      <c r="H2222" s="8"/>
      <c r="I2222" s="8"/>
      <c r="J2222" s="8"/>
      <c r="K2222" s="8"/>
      <c r="L2222" s="8"/>
      <c r="M2222" s="8"/>
      <c r="N2222" s="7">
        <v>10</v>
      </c>
      <c r="O2222" s="7" t="s">
        <v>85</v>
      </c>
      <c r="P2222" s="7">
        <v>5</v>
      </c>
      <c r="Q2222" s="7" t="s">
        <v>4484</v>
      </c>
      <c r="R2222" s="7">
        <v>60000</v>
      </c>
      <c r="S2222" s="7" t="s">
        <v>561</v>
      </c>
      <c r="T2222" s="7" t="s">
        <v>4386</v>
      </c>
      <c r="AE2222" s="7">
        <v>0</v>
      </c>
      <c r="AF2222" s="7">
        <v>0</v>
      </c>
      <c r="AG2222" s="7">
        <v>0</v>
      </c>
      <c r="AH2222" s="7">
        <v>0</v>
      </c>
      <c r="AI2222" s="7">
        <v>0</v>
      </c>
      <c r="AJ2222" s="7">
        <v>1</v>
      </c>
      <c r="AK2222" s="7">
        <v>0</v>
      </c>
      <c r="AL2222" s="7">
        <v>1</v>
      </c>
      <c r="AM2222" s="7">
        <v>0</v>
      </c>
      <c r="AN2222" s="7" t="s">
        <v>91</v>
      </c>
      <c r="AO2222" s="7">
        <v>5</v>
      </c>
      <c r="AP2222" s="7">
        <v>120000</v>
      </c>
      <c r="AQ2222" s="7">
        <v>60000</v>
      </c>
      <c r="AT2222" s="7" t="s">
        <v>206</v>
      </c>
      <c r="AU2222" s="7">
        <v>2876</v>
      </c>
      <c r="AV2222" s="7">
        <v>1</v>
      </c>
      <c r="AW2222" s="7">
        <v>0</v>
      </c>
      <c r="AX2222" s="7">
        <v>0</v>
      </c>
      <c r="AY2222" s="7">
        <v>0</v>
      </c>
    </row>
    <row r="2223" spans="1:51" ht="13.5" customHeight="1" x14ac:dyDescent="0.25">
      <c r="A2223" s="7" t="s">
        <v>4485</v>
      </c>
      <c r="B2223" s="8"/>
      <c r="C2223" s="8"/>
      <c r="D2223" s="7" t="s">
        <v>91</v>
      </c>
      <c r="E2223" s="7" t="s">
        <v>157</v>
      </c>
      <c r="F2223" s="8"/>
      <c r="G2223" s="8"/>
      <c r="H2223" s="8"/>
      <c r="I2223" s="8"/>
      <c r="J2223" s="8"/>
      <c r="K2223" s="8"/>
      <c r="L2223" s="8"/>
      <c r="M2223" s="8"/>
      <c r="N2223" s="7">
        <v>6</v>
      </c>
      <c r="O2223" s="7" t="s">
        <v>85</v>
      </c>
      <c r="P2223" s="7">
        <v>2</v>
      </c>
      <c r="Q2223" s="7" t="s">
        <v>4486</v>
      </c>
      <c r="R2223" s="7">
        <v>1500</v>
      </c>
      <c r="S2223" s="7" t="s">
        <v>94</v>
      </c>
      <c r="T2223" s="7" t="s">
        <v>4386</v>
      </c>
      <c r="AE2223" s="7">
        <v>0</v>
      </c>
      <c r="AF2223" s="7">
        <v>0</v>
      </c>
      <c r="AG2223" s="7">
        <v>0</v>
      </c>
      <c r="AH2223" s="7">
        <v>0</v>
      </c>
      <c r="AI2223" s="7">
        <v>0</v>
      </c>
      <c r="AJ2223" s="7">
        <v>0</v>
      </c>
      <c r="AK2223" s="7">
        <v>1</v>
      </c>
      <c r="AL2223" s="7">
        <v>0</v>
      </c>
      <c r="AM2223" s="7">
        <v>0</v>
      </c>
      <c r="AN2223" s="7" t="s">
        <v>91</v>
      </c>
      <c r="AO2223" s="7">
        <v>2</v>
      </c>
      <c r="AP2223" s="7">
        <v>3000</v>
      </c>
      <c r="AQ2223" s="7">
        <v>1500</v>
      </c>
      <c r="AT2223" s="7" t="s">
        <v>206</v>
      </c>
      <c r="AU2223" s="7">
        <v>2877</v>
      </c>
      <c r="AV2223" s="7">
        <v>1</v>
      </c>
      <c r="AW2223" s="7">
        <v>0</v>
      </c>
      <c r="AX2223" s="7">
        <v>0</v>
      </c>
      <c r="AY2223" s="7">
        <v>0</v>
      </c>
    </row>
    <row r="2224" spans="1:51" ht="13.5" customHeight="1" x14ac:dyDescent="0.25">
      <c r="A2224" s="7" t="s">
        <v>4487</v>
      </c>
      <c r="B2224" s="8"/>
      <c r="C2224" s="8"/>
      <c r="D2224" s="7" t="s">
        <v>91</v>
      </c>
      <c r="E2224" s="7" t="s">
        <v>99</v>
      </c>
      <c r="F2224" s="8"/>
      <c r="G2224" s="8"/>
      <c r="H2224" s="8"/>
      <c r="I2224" s="8"/>
      <c r="J2224" s="8"/>
      <c r="K2224" s="8"/>
      <c r="L2224" s="8"/>
      <c r="M2224" s="8"/>
      <c r="N2224" s="7">
        <v>9</v>
      </c>
      <c r="O2224" s="7" t="s">
        <v>85</v>
      </c>
      <c r="P2224" s="7">
        <v>1</v>
      </c>
      <c r="Q2224" s="7" t="s">
        <v>4488</v>
      </c>
      <c r="R2224" s="7">
        <v>40000</v>
      </c>
      <c r="S2224" s="7" t="s">
        <v>94</v>
      </c>
      <c r="T2224" s="7" t="s">
        <v>4386</v>
      </c>
      <c r="AE2224" s="7">
        <v>0</v>
      </c>
      <c r="AF2224" s="7">
        <v>0</v>
      </c>
      <c r="AG2224" s="7">
        <v>0</v>
      </c>
      <c r="AH2224" s="7">
        <v>0</v>
      </c>
      <c r="AI2224" s="7">
        <v>1</v>
      </c>
      <c r="AJ2224" s="7">
        <v>0</v>
      </c>
      <c r="AK2224" s="7">
        <v>0</v>
      </c>
      <c r="AL2224" s="7">
        <v>0</v>
      </c>
      <c r="AM2224" s="7">
        <v>0</v>
      </c>
      <c r="AN2224" s="7" t="s">
        <v>91</v>
      </c>
      <c r="AO2224" s="7">
        <v>1</v>
      </c>
      <c r="AP2224" s="7">
        <v>80000</v>
      </c>
      <c r="AQ2224" s="7">
        <v>40000</v>
      </c>
      <c r="AT2224" s="7" t="s">
        <v>206</v>
      </c>
      <c r="AU2224" s="7">
        <v>2878</v>
      </c>
      <c r="AV2224" s="7">
        <v>1</v>
      </c>
      <c r="AW2224" s="7">
        <v>0</v>
      </c>
      <c r="AX2224" s="7">
        <v>0</v>
      </c>
      <c r="AY2224" s="7">
        <v>0</v>
      </c>
    </row>
    <row r="2225" spans="1:51" ht="13.5" customHeight="1" x14ac:dyDescent="0.25">
      <c r="A2225" s="7" t="s">
        <v>4489</v>
      </c>
      <c r="B2225" s="8"/>
      <c r="C2225" s="8"/>
      <c r="D2225" s="7" t="s">
        <v>120</v>
      </c>
      <c r="E2225" s="7" t="s">
        <v>92</v>
      </c>
      <c r="F2225" s="8"/>
      <c r="G2225" s="8"/>
      <c r="H2225" s="8"/>
      <c r="I2225" s="8"/>
      <c r="J2225" s="8"/>
      <c r="K2225" s="8"/>
      <c r="L2225" s="8"/>
      <c r="M2225" s="8"/>
      <c r="N2225" s="7">
        <v>20</v>
      </c>
      <c r="O2225" s="7" t="s">
        <v>85</v>
      </c>
      <c r="P2225" s="7">
        <v>1</v>
      </c>
      <c r="Q2225" s="7" t="s">
        <v>4490</v>
      </c>
      <c r="R2225" s="7">
        <v>30000</v>
      </c>
      <c r="S2225" s="7" t="s">
        <v>94</v>
      </c>
      <c r="T2225" s="7" t="s">
        <v>4386</v>
      </c>
      <c r="AE2225" s="7">
        <v>0</v>
      </c>
      <c r="AF2225" s="7">
        <v>0</v>
      </c>
      <c r="AG2225" s="7">
        <v>0</v>
      </c>
      <c r="AH2225" s="7">
        <v>0</v>
      </c>
      <c r="AI2225" s="7">
        <v>0</v>
      </c>
      <c r="AJ2225" s="7">
        <v>0</v>
      </c>
      <c r="AK2225" s="7">
        <v>0</v>
      </c>
      <c r="AL2225" s="7">
        <v>0</v>
      </c>
      <c r="AM2225" s="7">
        <v>1</v>
      </c>
      <c r="AN2225" s="7" t="s">
        <v>120</v>
      </c>
      <c r="AO2225" s="7">
        <v>1</v>
      </c>
      <c r="AP2225" s="7">
        <v>60000</v>
      </c>
      <c r="AQ2225" s="7">
        <v>30000</v>
      </c>
      <c r="AT2225" s="7" t="s">
        <v>206</v>
      </c>
      <c r="AU2225" s="7">
        <v>2879</v>
      </c>
      <c r="AV2225" s="7">
        <v>1</v>
      </c>
      <c r="AW2225" s="7">
        <v>0</v>
      </c>
      <c r="AX2225" s="7">
        <v>0</v>
      </c>
      <c r="AY2225" s="7">
        <v>0</v>
      </c>
    </row>
    <row r="2226" spans="1:51" ht="13.5" customHeight="1" x14ac:dyDescent="0.25">
      <c r="A2226" s="7" t="s">
        <v>4491</v>
      </c>
      <c r="B2226" s="8"/>
      <c r="C2226" s="8"/>
      <c r="D2226" s="7" t="s">
        <v>91</v>
      </c>
      <c r="E2226" s="7" t="s">
        <v>84</v>
      </c>
      <c r="F2226" s="8"/>
      <c r="G2226" s="8"/>
      <c r="H2226" s="8"/>
      <c r="I2226" s="8"/>
      <c r="J2226" s="8"/>
      <c r="K2226" s="8"/>
      <c r="L2226" s="8"/>
      <c r="M2226" s="8"/>
      <c r="N2226" s="7">
        <v>9</v>
      </c>
      <c r="O2226" s="7" t="s">
        <v>106</v>
      </c>
      <c r="P2226" s="7">
        <v>4</v>
      </c>
      <c r="Q2226" s="7" t="s">
        <v>4492</v>
      </c>
      <c r="R2226" s="7">
        <v>9000</v>
      </c>
      <c r="S2226" s="7" t="s">
        <v>94</v>
      </c>
      <c r="T2226" s="7" t="s">
        <v>4386</v>
      </c>
      <c r="AE2226" s="7">
        <v>0</v>
      </c>
      <c r="AF2226" s="7">
        <v>0</v>
      </c>
      <c r="AG2226" s="7">
        <v>0</v>
      </c>
      <c r="AH2226" s="7">
        <v>0</v>
      </c>
      <c r="AI2226" s="7">
        <v>0</v>
      </c>
      <c r="AJ2226" s="7">
        <v>0</v>
      </c>
      <c r="AK2226" s="7">
        <v>0</v>
      </c>
      <c r="AL2226" s="7">
        <v>1</v>
      </c>
      <c r="AM2226" s="7">
        <v>0</v>
      </c>
      <c r="AN2226" s="7" t="s">
        <v>91</v>
      </c>
      <c r="AO2226" s="7">
        <v>4</v>
      </c>
      <c r="AP2226" s="7">
        <v>18000</v>
      </c>
      <c r="AQ2226" s="7">
        <v>9000</v>
      </c>
      <c r="AT2226" s="7" t="s">
        <v>206</v>
      </c>
      <c r="AU2226" s="7">
        <v>2880</v>
      </c>
      <c r="AV2226" s="7">
        <v>1</v>
      </c>
      <c r="AW2226" s="7">
        <v>0</v>
      </c>
      <c r="AX2226" s="7">
        <v>0</v>
      </c>
      <c r="AY2226" s="7">
        <v>0</v>
      </c>
    </row>
    <row r="2227" spans="1:51" ht="13.5" customHeight="1" x14ac:dyDescent="0.25">
      <c r="A2227" s="7" t="s">
        <v>4493</v>
      </c>
      <c r="B2227" s="8"/>
      <c r="C2227" s="8"/>
      <c r="D2227" s="7" t="s">
        <v>91</v>
      </c>
      <c r="E2227" s="7" t="s">
        <v>92</v>
      </c>
      <c r="F2227" s="8"/>
      <c r="G2227" s="8"/>
      <c r="H2227" s="8"/>
      <c r="I2227" s="8"/>
      <c r="J2227" s="8"/>
      <c r="K2227" s="8"/>
      <c r="L2227" s="8"/>
      <c r="M2227" s="8"/>
      <c r="N2227" s="7">
        <v>9</v>
      </c>
      <c r="O2227" s="7" t="s">
        <v>143</v>
      </c>
      <c r="P2227" s="7" t="s">
        <v>107</v>
      </c>
      <c r="Q2227" s="7" t="s">
        <v>4494</v>
      </c>
      <c r="R2227" s="7">
        <v>10000</v>
      </c>
      <c r="S2227" s="7" t="s">
        <v>94</v>
      </c>
      <c r="T2227" s="7" t="s">
        <v>4386</v>
      </c>
      <c r="AE2227" s="7">
        <v>0</v>
      </c>
      <c r="AF2227" s="7">
        <v>0</v>
      </c>
      <c r="AG2227" s="7">
        <v>0</v>
      </c>
      <c r="AH2227" s="7">
        <v>0</v>
      </c>
      <c r="AI2227" s="7">
        <v>0</v>
      </c>
      <c r="AJ2227" s="7">
        <v>0</v>
      </c>
      <c r="AK2227" s="7">
        <v>0</v>
      </c>
      <c r="AL2227" s="7">
        <v>0</v>
      </c>
      <c r="AM2227" s="7">
        <v>1</v>
      </c>
      <c r="AN2227" s="7" t="s">
        <v>91</v>
      </c>
      <c r="AO2227" s="7">
        <v>0</v>
      </c>
      <c r="AP2227" s="7">
        <v>20000</v>
      </c>
      <c r="AQ2227" s="7">
        <v>10000</v>
      </c>
      <c r="AT2227" s="7" t="s">
        <v>206</v>
      </c>
      <c r="AU2227" s="7">
        <v>2881</v>
      </c>
      <c r="AV2227" s="7">
        <v>1</v>
      </c>
      <c r="AW2227" s="7">
        <v>0</v>
      </c>
      <c r="AX2227" s="7">
        <v>0</v>
      </c>
      <c r="AY2227" s="7">
        <v>0</v>
      </c>
    </row>
    <row r="2228" spans="1:51" ht="13.5" customHeight="1" x14ac:dyDescent="0.25">
      <c r="A2228" s="7" t="s">
        <v>4495</v>
      </c>
      <c r="B2228" s="8"/>
      <c r="C2228" s="8"/>
      <c r="D2228" s="7" t="s">
        <v>120</v>
      </c>
      <c r="E2228" s="7" t="s">
        <v>116</v>
      </c>
      <c r="F2228" s="8"/>
      <c r="G2228" s="8"/>
      <c r="H2228" s="8"/>
      <c r="I2228" s="8"/>
      <c r="J2228" s="8"/>
      <c r="K2228" s="8"/>
      <c r="L2228" s="8"/>
      <c r="M2228" s="8"/>
      <c r="N2228" s="7">
        <v>13</v>
      </c>
      <c r="O2228" s="7" t="s">
        <v>143</v>
      </c>
      <c r="P2228" s="7" t="s">
        <v>107</v>
      </c>
      <c r="Q2228" s="7" t="s">
        <v>4496</v>
      </c>
      <c r="R2228" s="7">
        <v>4500</v>
      </c>
      <c r="S2228" s="7" t="s">
        <v>94</v>
      </c>
      <c r="T2228" s="7" t="s">
        <v>4386</v>
      </c>
      <c r="AE2228" s="7">
        <v>0</v>
      </c>
      <c r="AF2228" s="7">
        <v>0</v>
      </c>
      <c r="AG2228" s="7">
        <v>1</v>
      </c>
      <c r="AH2228" s="7">
        <v>0</v>
      </c>
      <c r="AI2228" s="7">
        <v>0</v>
      </c>
      <c r="AJ2228" s="7">
        <v>0</v>
      </c>
      <c r="AK2228" s="7">
        <v>0</v>
      </c>
      <c r="AL2228" s="7">
        <v>0</v>
      </c>
      <c r="AM2228" s="7">
        <v>0</v>
      </c>
      <c r="AN2228" s="7" t="s">
        <v>120</v>
      </c>
      <c r="AO2228" s="7">
        <v>0</v>
      </c>
      <c r="AP2228" s="7">
        <v>9000</v>
      </c>
      <c r="AQ2228" s="7">
        <v>4500</v>
      </c>
      <c r="AT2228" s="7" t="s">
        <v>206</v>
      </c>
      <c r="AU2228" s="7">
        <v>2882</v>
      </c>
      <c r="AV2228" s="7">
        <v>1</v>
      </c>
      <c r="AW2228" s="7">
        <v>0</v>
      </c>
      <c r="AX2228" s="7">
        <v>0</v>
      </c>
      <c r="AY2228" s="7">
        <v>0</v>
      </c>
    </row>
    <row r="2229" spans="1:51" ht="13.5" customHeight="1" x14ac:dyDescent="0.25">
      <c r="A2229" s="7" t="s">
        <v>4497</v>
      </c>
      <c r="B2229" s="8"/>
      <c r="C2229" s="8"/>
      <c r="D2229" s="7" t="s">
        <v>91</v>
      </c>
      <c r="E2229" s="7" t="s">
        <v>126</v>
      </c>
      <c r="F2229" s="8"/>
      <c r="G2229" s="8"/>
      <c r="H2229" s="8"/>
      <c r="I2229" s="8"/>
      <c r="J2229" s="8"/>
      <c r="K2229" s="8"/>
      <c r="L2229" s="8"/>
      <c r="M2229" s="8"/>
      <c r="N2229" s="7">
        <v>10</v>
      </c>
      <c r="O2229" s="7" t="s">
        <v>106</v>
      </c>
      <c r="P2229" s="7">
        <v>1</v>
      </c>
      <c r="Q2229" s="7" t="s">
        <v>4498</v>
      </c>
      <c r="R2229" s="7">
        <v>5000</v>
      </c>
      <c r="S2229" s="7" t="s">
        <v>94</v>
      </c>
      <c r="T2229" s="7" t="s">
        <v>4386</v>
      </c>
      <c r="AE2229" s="7">
        <v>0</v>
      </c>
      <c r="AF2229" s="7">
        <v>0</v>
      </c>
      <c r="AG2229" s="7">
        <v>0</v>
      </c>
      <c r="AH2229" s="7">
        <v>1</v>
      </c>
      <c r="AI2229" s="7">
        <v>0</v>
      </c>
      <c r="AJ2229" s="7">
        <v>0</v>
      </c>
      <c r="AK2229" s="7">
        <v>0</v>
      </c>
      <c r="AL2229" s="7">
        <v>0</v>
      </c>
      <c r="AM2229" s="7">
        <v>0</v>
      </c>
      <c r="AN2229" s="7" t="s">
        <v>91</v>
      </c>
      <c r="AO2229" s="7">
        <v>1</v>
      </c>
      <c r="AP2229" s="7">
        <v>10000</v>
      </c>
      <c r="AQ2229" s="7">
        <v>5000</v>
      </c>
      <c r="AT2229" s="7" t="s">
        <v>206</v>
      </c>
      <c r="AU2229" s="7">
        <v>2883</v>
      </c>
      <c r="AV2229" s="7">
        <v>1</v>
      </c>
      <c r="AW2229" s="7">
        <v>0</v>
      </c>
      <c r="AX2229" s="7">
        <v>0</v>
      </c>
      <c r="AY2229" s="7">
        <v>0</v>
      </c>
    </row>
    <row r="2230" spans="1:51" ht="13.5" customHeight="1" x14ac:dyDescent="0.25">
      <c r="A2230" s="7" t="s">
        <v>4499</v>
      </c>
      <c r="B2230" s="8"/>
      <c r="C2230" s="8"/>
      <c r="D2230" s="7" t="s">
        <v>120</v>
      </c>
      <c r="E2230" s="7" t="s">
        <v>116</v>
      </c>
      <c r="F2230" s="8"/>
      <c r="G2230" s="8"/>
      <c r="H2230" s="8"/>
      <c r="I2230" s="8"/>
      <c r="J2230" s="8"/>
      <c r="K2230" s="8"/>
      <c r="L2230" s="8"/>
      <c r="M2230" s="8"/>
      <c r="N2230" s="7">
        <v>15</v>
      </c>
      <c r="O2230" s="7" t="s">
        <v>638</v>
      </c>
      <c r="P2230" s="7">
        <v>1</v>
      </c>
      <c r="Q2230" s="7" t="s">
        <v>4500</v>
      </c>
      <c r="R2230" s="7">
        <v>75000</v>
      </c>
      <c r="S2230" s="7" t="s">
        <v>94</v>
      </c>
      <c r="T2230" s="7" t="s">
        <v>4386</v>
      </c>
      <c r="AE2230" s="7">
        <v>0</v>
      </c>
      <c r="AF2230" s="7">
        <v>0</v>
      </c>
      <c r="AG2230" s="7">
        <v>1</v>
      </c>
      <c r="AH2230" s="7">
        <v>0</v>
      </c>
      <c r="AI2230" s="7">
        <v>0</v>
      </c>
      <c r="AJ2230" s="7">
        <v>0</v>
      </c>
      <c r="AK2230" s="7">
        <v>0</v>
      </c>
      <c r="AL2230" s="7">
        <v>0</v>
      </c>
      <c r="AM2230" s="7">
        <v>0</v>
      </c>
      <c r="AN2230" s="7" t="s">
        <v>120</v>
      </c>
      <c r="AO2230" s="7">
        <v>1</v>
      </c>
      <c r="AP2230" s="7">
        <v>150000</v>
      </c>
      <c r="AQ2230" s="7">
        <v>75000</v>
      </c>
      <c r="AT2230" s="7" t="s">
        <v>206</v>
      </c>
      <c r="AU2230" s="7">
        <v>2884</v>
      </c>
      <c r="AV2230" s="7">
        <v>1</v>
      </c>
      <c r="AW2230" s="7">
        <v>0</v>
      </c>
      <c r="AX2230" s="7">
        <v>0</v>
      </c>
      <c r="AY2230" s="7">
        <v>0</v>
      </c>
    </row>
    <row r="2231" spans="1:51" ht="13.5" customHeight="1" x14ac:dyDescent="0.25">
      <c r="A2231" s="7" t="s">
        <v>4501</v>
      </c>
      <c r="B2231" s="8"/>
      <c r="C2231" s="8"/>
      <c r="D2231" s="7" t="s">
        <v>83</v>
      </c>
      <c r="E2231" s="7" t="s">
        <v>92</v>
      </c>
      <c r="F2231" s="8"/>
      <c r="G2231" s="8"/>
      <c r="H2231" s="8"/>
      <c r="I2231" s="8"/>
      <c r="J2231" s="8"/>
      <c r="K2231" s="8"/>
      <c r="L2231" s="8"/>
      <c r="M2231" s="8"/>
      <c r="N2231" s="7">
        <v>5</v>
      </c>
      <c r="O2231" s="7" t="s">
        <v>146</v>
      </c>
      <c r="P2231" s="7">
        <v>3</v>
      </c>
      <c r="Q2231" s="7" t="s">
        <v>4502</v>
      </c>
      <c r="R2231" s="7">
        <v>48000</v>
      </c>
      <c r="S2231" s="7" t="s">
        <v>185</v>
      </c>
      <c r="T2231" s="7" t="s">
        <v>4386</v>
      </c>
      <c r="AE2231" s="7">
        <v>0</v>
      </c>
      <c r="AF2231" s="7">
        <v>0</v>
      </c>
      <c r="AG2231" s="7">
        <v>0</v>
      </c>
      <c r="AH2231" s="7">
        <v>0</v>
      </c>
      <c r="AI2231" s="7">
        <v>0</v>
      </c>
      <c r="AJ2231" s="7">
        <v>0</v>
      </c>
      <c r="AK2231" s="7">
        <v>0</v>
      </c>
      <c r="AL2231" s="7">
        <v>0</v>
      </c>
      <c r="AM2231" s="7">
        <v>1</v>
      </c>
      <c r="AN2231" s="7" t="s">
        <v>83</v>
      </c>
      <c r="AO2231" s="7">
        <v>3</v>
      </c>
      <c r="AP2231" s="7">
        <v>96000</v>
      </c>
      <c r="AQ2231" s="7">
        <v>48000</v>
      </c>
      <c r="AT2231" s="7" t="s">
        <v>206</v>
      </c>
      <c r="AU2231" s="7">
        <v>2885</v>
      </c>
      <c r="AV2231" s="7">
        <v>1</v>
      </c>
      <c r="AW2231" s="7">
        <v>0</v>
      </c>
      <c r="AX2231" s="7">
        <v>0</v>
      </c>
      <c r="AY2231" s="7">
        <v>0</v>
      </c>
    </row>
    <row r="2232" spans="1:51" ht="13.5" customHeight="1" x14ac:dyDescent="0.25">
      <c r="A2232" s="7" t="s">
        <v>4503</v>
      </c>
      <c r="B2232" s="8"/>
      <c r="C2232" s="8"/>
      <c r="D2232" s="7" t="s">
        <v>91</v>
      </c>
      <c r="E2232" s="7" t="s">
        <v>92</v>
      </c>
      <c r="F2232" s="8"/>
      <c r="G2232" s="8"/>
      <c r="H2232" s="8"/>
      <c r="I2232" s="8"/>
      <c r="J2232" s="8"/>
      <c r="K2232" s="8"/>
      <c r="L2232" s="8"/>
      <c r="M2232" s="8"/>
      <c r="N2232" s="7">
        <v>7</v>
      </c>
      <c r="O2232" s="7" t="s">
        <v>85</v>
      </c>
      <c r="P2232" s="7">
        <v>0.5</v>
      </c>
      <c r="Q2232" s="7" t="s">
        <v>4504</v>
      </c>
      <c r="R2232" s="7">
        <v>700</v>
      </c>
      <c r="S2232" s="7" t="s">
        <v>94</v>
      </c>
      <c r="T2232" s="7" t="s">
        <v>4386</v>
      </c>
      <c r="AE2232" s="7">
        <v>0</v>
      </c>
      <c r="AF2232" s="7">
        <v>0</v>
      </c>
      <c r="AG2232" s="7">
        <v>0</v>
      </c>
      <c r="AH2232" s="7">
        <v>0</v>
      </c>
      <c r="AI2232" s="7">
        <v>0</v>
      </c>
      <c r="AJ2232" s="7">
        <v>0</v>
      </c>
      <c r="AK2232" s="7">
        <v>0</v>
      </c>
      <c r="AL2232" s="7">
        <v>0</v>
      </c>
      <c r="AM2232" s="7">
        <v>1</v>
      </c>
      <c r="AN2232" s="7" t="s">
        <v>91</v>
      </c>
      <c r="AO2232" s="7">
        <v>0.5</v>
      </c>
      <c r="AP2232" s="7">
        <v>1400</v>
      </c>
      <c r="AQ2232" s="7">
        <v>700</v>
      </c>
      <c r="AT2232" s="7" t="s">
        <v>206</v>
      </c>
      <c r="AU2232" s="7">
        <v>2886</v>
      </c>
      <c r="AV2232" s="7">
        <v>1</v>
      </c>
      <c r="AW2232" s="7">
        <v>0</v>
      </c>
      <c r="AX2232" s="7">
        <v>0</v>
      </c>
      <c r="AY2232" s="7">
        <v>0</v>
      </c>
    </row>
    <row r="2233" spans="1:51" ht="13.5" customHeight="1" x14ac:dyDescent="0.25">
      <c r="A2233" s="7" t="s">
        <v>4505</v>
      </c>
      <c r="B2233" s="8"/>
      <c r="C2233" s="8"/>
      <c r="D2233" s="7" t="s">
        <v>91</v>
      </c>
      <c r="E2233" s="7" t="s">
        <v>157</v>
      </c>
      <c r="F2233" s="8"/>
      <c r="G2233" s="8"/>
      <c r="H2233" s="8"/>
      <c r="I2233" s="8"/>
      <c r="J2233" s="8"/>
      <c r="K2233" s="8"/>
      <c r="L2233" s="8"/>
      <c r="M2233" s="8"/>
      <c r="N2233" s="7">
        <v>6</v>
      </c>
      <c r="O2233" s="7" t="s">
        <v>162</v>
      </c>
      <c r="P2233" s="7">
        <v>1</v>
      </c>
      <c r="Q2233" s="7" t="s">
        <v>4506</v>
      </c>
      <c r="R2233" s="7">
        <v>32500</v>
      </c>
      <c r="S2233" s="7" t="s">
        <v>94</v>
      </c>
      <c r="T2233" s="7" t="s">
        <v>4386</v>
      </c>
      <c r="AE2233" s="7">
        <v>0</v>
      </c>
      <c r="AF2233" s="7">
        <v>0</v>
      </c>
      <c r="AG2233" s="7">
        <v>0</v>
      </c>
      <c r="AH2233" s="7">
        <v>0</v>
      </c>
      <c r="AI2233" s="7">
        <v>0</v>
      </c>
      <c r="AJ2233" s="7">
        <v>0</v>
      </c>
      <c r="AK2233" s="7">
        <v>1</v>
      </c>
      <c r="AL2233" s="7">
        <v>0</v>
      </c>
      <c r="AM2233" s="7">
        <v>0</v>
      </c>
      <c r="AN2233" s="7" t="s">
        <v>91</v>
      </c>
      <c r="AO2233" s="7">
        <v>1</v>
      </c>
      <c r="AP2233" s="7">
        <v>65000</v>
      </c>
      <c r="AQ2233" s="7">
        <v>32500</v>
      </c>
      <c r="AT2233" s="7" t="s">
        <v>206</v>
      </c>
      <c r="AU2233" s="7">
        <v>2887</v>
      </c>
      <c r="AV2233" s="7">
        <v>1</v>
      </c>
      <c r="AW2233" s="7">
        <v>0</v>
      </c>
      <c r="AX2233" s="7">
        <v>0</v>
      </c>
      <c r="AY2233" s="7">
        <v>0</v>
      </c>
    </row>
    <row r="2234" spans="1:51" ht="13.5" customHeight="1" x14ac:dyDescent="0.25">
      <c r="A2234" s="7" t="s">
        <v>4507</v>
      </c>
      <c r="B2234" s="8"/>
      <c r="C2234" s="8"/>
      <c r="D2234" s="7" t="s">
        <v>91</v>
      </c>
      <c r="E2234" s="7" t="s">
        <v>116</v>
      </c>
      <c r="F2234" s="8"/>
      <c r="G2234" s="8"/>
      <c r="H2234" s="8"/>
      <c r="I2234" s="8"/>
      <c r="J2234" s="8"/>
      <c r="K2234" s="8"/>
      <c r="L2234" s="8"/>
      <c r="M2234" s="8"/>
      <c r="N2234" s="7">
        <v>7</v>
      </c>
      <c r="O2234" s="7" t="s">
        <v>143</v>
      </c>
      <c r="P2234" s="7">
        <v>1</v>
      </c>
      <c r="Q2234" s="7" t="s">
        <v>4508</v>
      </c>
      <c r="R2234" s="7">
        <v>4500</v>
      </c>
      <c r="S2234" s="7" t="s">
        <v>94</v>
      </c>
      <c r="T2234" s="7" t="s">
        <v>4386</v>
      </c>
      <c r="AE2234" s="7">
        <v>0</v>
      </c>
      <c r="AF2234" s="7">
        <v>0</v>
      </c>
      <c r="AG2234" s="7">
        <v>1</v>
      </c>
      <c r="AH2234" s="7">
        <v>0</v>
      </c>
      <c r="AI2234" s="7">
        <v>0</v>
      </c>
      <c r="AJ2234" s="7">
        <v>0</v>
      </c>
      <c r="AK2234" s="7">
        <v>0</v>
      </c>
      <c r="AL2234" s="7">
        <v>0</v>
      </c>
      <c r="AM2234" s="7">
        <v>0</v>
      </c>
      <c r="AN2234" s="7" t="s">
        <v>91</v>
      </c>
      <c r="AO2234" s="7">
        <v>1</v>
      </c>
      <c r="AP2234" s="7">
        <v>9000</v>
      </c>
      <c r="AQ2234" s="7">
        <v>4500</v>
      </c>
      <c r="AT2234" s="7" t="s">
        <v>206</v>
      </c>
      <c r="AU2234" s="7">
        <v>2888</v>
      </c>
      <c r="AV2234" s="7">
        <v>1</v>
      </c>
      <c r="AW2234" s="7">
        <v>0</v>
      </c>
      <c r="AX2234" s="7">
        <v>0</v>
      </c>
      <c r="AY2234" s="7">
        <v>0</v>
      </c>
    </row>
    <row r="2235" spans="1:51" ht="13.5" customHeight="1" x14ac:dyDescent="0.25">
      <c r="A2235" s="7" t="s">
        <v>4509</v>
      </c>
      <c r="B2235" s="8"/>
      <c r="C2235" s="8"/>
      <c r="D2235" s="7" t="s">
        <v>83</v>
      </c>
      <c r="E2235" s="7" t="s">
        <v>129</v>
      </c>
      <c r="F2235" s="8"/>
      <c r="G2235" s="8"/>
      <c r="H2235" s="8"/>
      <c r="I2235" s="8"/>
      <c r="J2235" s="8"/>
      <c r="K2235" s="8"/>
      <c r="L2235" s="8"/>
      <c r="M2235" s="8"/>
      <c r="N2235" s="7">
        <v>5</v>
      </c>
      <c r="O2235" s="7" t="s">
        <v>146</v>
      </c>
      <c r="P2235" s="7">
        <v>1</v>
      </c>
      <c r="Q2235" s="7" t="s">
        <v>4510</v>
      </c>
      <c r="R2235" s="7">
        <v>9500</v>
      </c>
      <c r="S2235" s="7" t="s">
        <v>94</v>
      </c>
      <c r="T2235" s="7" t="s">
        <v>4386</v>
      </c>
      <c r="AE2235" s="7">
        <v>0</v>
      </c>
      <c r="AF2235" s="7">
        <v>0</v>
      </c>
      <c r="AG2235" s="7">
        <v>0</v>
      </c>
      <c r="AH2235" s="7">
        <v>0</v>
      </c>
      <c r="AI2235" s="7">
        <v>0</v>
      </c>
      <c r="AJ2235" s="7">
        <v>1</v>
      </c>
      <c r="AK2235" s="7">
        <v>0</v>
      </c>
      <c r="AL2235" s="7">
        <v>0</v>
      </c>
      <c r="AM2235" s="7">
        <v>0</v>
      </c>
      <c r="AN2235" s="7" t="s">
        <v>83</v>
      </c>
      <c r="AO2235" s="7">
        <v>1</v>
      </c>
      <c r="AP2235" s="7">
        <v>19000</v>
      </c>
      <c r="AQ2235" s="7">
        <v>9500</v>
      </c>
      <c r="AT2235" s="7" t="s">
        <v>206</v>
      </c>
      <c r="AU2235" s="7">
        <v>2889</v>
      </c>
      <c r="AV2235" s="7">
        <v>1</v>
      </c>
      <c r="AW2235" s="7">
        <v>0</v>
      </c>
      <c r="AX2235" s="7">
        <v>0</v>
      </c>
      <c r="AY2235" s="7">
        <v>0</v>
      </c>
    </row>
    <row r="2236" spans="1:51" ht="13.5" customHeight="1" x14ac:dyDescent="0.25">
      <c r="A2236" s="7" t="s">
        <v>4511</v>
      </c>
      <c r="B2236" s="8"/>
      <c r="C2236" s="8"/>
      <c r="D2236" s="7" t="s">
        <v>91</v>
      </c>
      <c r="E2236" s="7" t="s">
        <v>92</v>
      </c>
      <c r="F2236" s="8"/>
      <c r="G2236" s="8"/>
      <c r="H2236" s="8"/>
      <c r="I2236" s="8"/>
      <c r="J2236" s="8"/>
      <c r="K2236" s="8"/>
      <c r="L2236" s="8"/>
      <c r="M2236" s="8"/>
      <c r="N2236" s="7">
        <v>7</v>
      </c>
      <c r="O2236" s="7" t="s">
        <v>85</v>
      </c>
      <c r="P2236" s="7">
        <v>5</v>
      </c>
      <c r="Q2236" s="7" t="s">
        <v>4512</v>
      </c>
      <c r="R2236" s="7">
        <v>32500</v>
      </c>
      <c r="S2236" s="7" t="s">
        <v>94</v>
      </c>
      <c r="T2236" s="7" t="s">
        <v>4386</v>
      </c>
      <c r="AE2236" s="7">
        <v>0</v>
      </c>
      <c r="AF2236" s="7">
        <v>0</v>
      </c>
      <c r="AG2236" s="7">
        <v>0</v>
      </c>
      <c r="AH2236" s="7">
        <v>0</v>
      </c>
      <c r="AI2236" s="7">
        <v>0</v>
      </c>
      <c r="AJ2236" s="7">
        <v>0</v>
      </c>
      <c r="AK2236" s="7">
        <v>0</v>
      </c>
      <c r="AL2236" s="7">
        <v>0</v>
      </c>
      <c r="AM2236" s="7">
        <v>1</v>
      </c>
      <c r="AN2236" s="7" t="s">
        <v>91</v>
      </c>
      <c r="AO2236" s="7">
        <v>5</v>
      </c>
      <c r="AP2236" s="7">
        <v>65000</v>
      </c>
      <c r="AQ2236" s="7">
        <v>32500</v>
      </c>
      <c r="AT2236" s="7" t="s">
        <v>206</v>
      </c>
      <c r="AU2236" s="7">
        <v>2890</v>
      </c>
      <c r="AV2236" s="7">
        <v>1</v>
      </c>
      <c r="AW2236" s="7">
        <v>0</v>
      </c>
      <c r="AX2236" s="7">
        <v>0</v>
      </c>
      <c r="AY2236" s="7">
        <v>0</v>
      </c>
    </row>
    <row r="2237" spans="1:51" ht="13.5" customHeight="1" x14ac:dyDescent="0.25">
      <c r="A2237" s="7" t="s">
        <v>4513</v>
      </c>
      <c r="B2237" s="8"/>
      <c r="C2237" s="8"/>
      <c r="D2237" s="7" t="s">
        <v>83</v>
      </c>
      <c r="E2237" s="7" t="s">
        <v>129</v>
      </c>
      <c r="F2237" s="7" t="s">
        <v>84</v>
      </c>
      <c r="G2237" s="8"/>
      <c r="H2237" s="8"/>
      <c r="I2237" s="8"/>
      <c r="J2237" s="8"/>
      <c r="K2237" s="8"/>
      <c r="L2237" s="8"/>
      <c r="M2237" s="8"/>
      <c r="N2237" s="7">
        <v>3</v>
      </c>
      <c r="O2237" s="7" t="s">
        <v>381</v>
      </c>
      <c r="P2237" s="7">
        <v>2</v>
      </c>
      <c r="Q2237" s="7" t="s">
        <v>4514</v>
      </c>
      <c r="R2237" s="7">
        <v>5000</v>
      </c>
      <c r="S2237" s="7" t="s">
        <v>94</v>
      </c>
      <c r="T2237" s="7" t="s">
        <v>4386</v>
      </c>
      <c r="AE2237" s="7">
        <v>0</v>
      </c>
      <c r="AF2237" s="7">
        <v>0</v>
      </c>
      <c r="AG2237" s="7">
        <v>0</v>
      </c>
      <c r="AH2237" s="7">
        <v>0</v>
      </c>
      <c r="AI2237" s="7">
        <v>0</v>
      </c>
      <c r="AJ2237" s="7">
        <v>1</v>
      </c>
      <c r="AK2237" s="7">
        <v>0</v>
      </c>
      <c r="AL2237" s="7">
        <v>1</v>
      </c>
      <c r="AM2237" s="7">
        <v>0</v>
      </c>
      <c r="AN2237" s="7" t="s">
        <v>83</v>
      </c>
      <c r="AO2237" s="7">
        <v>2</v>
      </c>
      <c r="AP2237" s="7">
        <v>10000</v>
      </c>
      <c r="AQ2237" s="7">
        <v>5000</v>
      </c>
      <c r="AT2237" s="7" t="s">
        <v>206</v>
      </c>
      <c r="AU2237" s="7">
        <v>2891</v>
      </c>
      <c r="AV2237" s="7">
        <v>1</v>
      </c>
      <c r="AW2237" s="7">
        <v>0</v>
      </c>
      <c r="AX2237" s="7">
        <v>0</v>
      </c>
      <c r="AY2237" s="7">
        <v>0</v>
      </c>
    </row>
    <row r="2238" spans="1:51" ht="13.5" customHeight="1" x14ac:dyDescent="0.25">
      <c r="A2238" s="7" t="s">
        <v>4515</v>
      </c>
      <c r="B2238" s="8"/>
      <c r="C2238" s="8"/>
      <c r="D2238" s="7" t="s">
        <v>91</v>
      </c>
      <c r="E2238" s="7" t="s">
        <v>214</v>
      </c>
      <c r="F2238" s="8"/>
      <c r="G2238" s="8"/>
      <c r="H2238" s="8"/>
      <c r="I2238" s="8"/>
      <c r="J2238" s="8"/>
      <c r="K2238" s="8"/>
      <c r="L2238" s="8"/>
      <c r="M2238" s="8"/>
      <c r="N2238" s="7">
        <v>6</v>
      </c>
      <c r="O2238" s="7" t="s">
        <v>658</v>
      </c>
      <c r="P2238" s="7">
        <v>2</v>
      </c>
      <c r="Q2238" s="7" t="s">
        <v>4516</v>
      </c>
      <c r="R2238" s="7">
        <v>18000</v>
      </c>
      <c r="S2238" s="7" t="s">
        <v>94</v>
      </c>
      <c r="T2238" s="7" t="s">
        <v>4386</v>
      </c>
      <c r="AE2238" s="7">
        <v>0</v>
      </c>
      <c r="AF2238" s="7">
        <v>0</v>
      </c>
      <c r="AG2238" s="7">
        <v>0</v>
      </c>
      <c r="AH2238" s="7">
        <v>0</v>
      </c>
      <c r="AI2238" s="7">
        <v>0</v>
      </c>
      <c r="AJ2238" s="7">
        <v>0</v>
      </c>
      <c r="AK2238" s="7">
        <v>0</v>
      </c>
      <c r="AL2238" s="7">
        <v>0</v>
      </c>
      <c r="AM2238" s="7">
        <v>0</v>
      </c>
      <c r="AN2238" s="7" t="s">
        <v>91</v>
      </c>
      <c r="AO2238" s="7">
        <v>2</v>
      </c>
      <c r="AP2238" s="7">
        <v>36000</v>
      </c>
      <c r="AQ2238" s="7">
        <v>18000</v>
      </c>
      <c r="AT2238" s="7" t="s">
        <v>206</v>
      </c>
      <c r="AU2238" s="7">
        <v>2892</v>
      </c>
      <c r="AV2238" s="7">
        <v>1</v>
      </c>
      <c r="AW2238" s="7">
        <v>0</v>
      </c>
      <c r="AX2238" s="7">
        <v>1</v>
      </c>
      <c r="AY2238" s="7">
        <v>0</v>
      </c>
    </row>
    <row r="2239" spans="1:51" ht="13.5" customHeight="1" x14ac:dyDescent="0.25">
      <c r="A2239" s="7" t="s">
        <v>4517</v>
      </c>
      <c r="B2239" s="8"/>
      <c r="C2239" s="8"/>
      <c r="D2239" s="7" t="s">
        <v>83</v>
      </c>
      <c r="E2239" s="7" t="s">
        <v>92</v>
      </c>
      <c r="F2239" s="8"/>
      <c r="G2239" s="8"/>
      <c r="H2239" s="8"/>
      <c r="I2239" s="8"/>
      <c r="J2239" s="8"/>
      <c r="K2239" s="8"/>
      <c r="L2239" s="8"/>
      <c r="M2239" s="8"/>
      <c r="N2239" s="7">
        <v>5</v>
      </c>
      <c r="O2239" s="7" t="s">
        <v>85</v>
      </c>
      <c r="P2239" s="7" t="s">
        <v>107</v>
      </c>
      <c r="Q2239" s="7" t="s">
        <v>4518</v>
      </c>
      <c r="R2239" s="7">
        <v>4500</v>
      </c>
      <c r="S2239" s="7" t="s">
        <v>185</v>
      </c>
      <c r="T2239" s="7" t="s">
        <v>4386</v>
      </c>
      <c r="AE2239" s="7">
        <v>0</v>
      </c>
      <c r="AF2239" s="7">
        <v>0</v>
      </c>
      <c r="AG2239" s="7">
        <v>0</v>
      </c>
      <c r="AH2239" s="7">
        <v>0</v>
      </c>
      <c r="AI2239" s="7">
        <v>0</v>
      </c>
      <c r="AJ2239" s="7">
        <v>0</v>
      </c>
      <c r="AK2239" s="7">
        <v>0</v>
      </c>
      <c r="AL2239" s="7">
        <v>0</v>
      </c>
      <c r="AM2239" s="7">
        <v>1</v>
      </c>
      <c r="AN2239" s="7" t="s">
        <v>83</v>
      </c>
      <c r="AO2239" s="7">
        <v>0</v>
      </c>
      <c r="AP2239" s="7">
        <v>9000</v>
      </c>
      <c r="AQ2239" s="7">
        <v>4500</v>
      </c>
      <c r="AT2239" s="7" t="s">
        <v>206</v>
      </c>
      <c r="AU2239" s="7">
        <v>2893</v>
      </c>
      <c r="AV2239" s="7">
        <v>1</v>
      </c>
      <c r="AW2239" s="7">
        <v>0</v>
      </c>
      <c r="AX2239" s="7">
        <v>0</v>
      </c>
      <c r="AY2239" s="7">
        <v>0</v>
      </c>
    </row>
    <row r="2240" spans="1:51" ht="13.5" customHeight="1" x14ac:dyDescent="0.25">
      <c r="A2240" s="7" t="s">
        <v>4519</v>
      </c>
      <c r="B2240" s="8"/>
      <c r="C2240" s="8"/>
      <c r="D2240" s="7" t="s">
        <v>83</v>
      </c>
      <c r="E2240" s="7" t="s">
        <v>99</v>
      </c>
      <c r="F2240" s="8"/>
      <c r="G2240" s="8"/>
      <c r="H2240" s="8"/>
      <c r="I2240" s="8"/>
      <c r="J2240" s="8"/>
      <c r="K2240" s="8"/>
      <c r="L2240" s="8"/>
      <c r="M2240" s="8"/>
      <c r="N2240" s="7">
        <v>5</v>
      </c>
      <c r="O2240" s="7" t="s">
        <v>100</v>
      </c>
      <c r="P2240" s="7" t="s">
        <v>107</v>
      </c>
      <c r="Q2240" s="7" t="s">
        <v>4520</v>
      </c>
      <c r="R2240" s="7">
        <v>6350</v>
      </c>
      <c r="S2240" s="7" t="s">
        <v>94</v>
      </c>
      <c r="T2240" s="7" t="s">
        <v>4386</v>
      </c>
      <c r="AE2240" s="7">
        <v>0</v>
      </c>
      <c r="AF2240" s="7">
        <v>0</v>
      </c>
      <c r="AG2240" s="7">
        <v>0</v>
      </c>
      <c r="AH2240" s="7">
        <v>0</v>
      </c>
      <c r="AI2240" s="7">
        <v>1</v>
      </c>
      <c r="AJ2240" s="7">
        <v>0</v>
      </c>
      <c r="AK2240" s="7">
        <v>0</v>
      </c>
      <c r="AL2240" s="7">
        <v>0</v>
      </c>
      <c r="AM2240" s="7">
        <v>0</v>
      </c>
      <c r="AN2240" s="7" t="s">
        <v>83</v>
      </c>
      <c r="AO2240" s="7">
        <v>0</v>
      </c>
      <c r="AP2240" s="7">
        <v>12700</v>
      </c>
      <c r="AQ2240" s="7">
        <v>6350</v>
      </c>
      <c r="AT2240" s="7" t="s">
        <v>206</v>
      </c>
      <c r="AU2240" s="7">
        <v>2894</v>
      </c>
      <c r="AV2240" s="7">
        <v>1</v>
      </c>
      <c r="AW2240" s="7">
        <v>0</v>
      </c>
      <c r="AX2240" s="7">
        <v>0</v>
      </c>
      <c r="AY2240" s="7">
        <v>0</v>
      </c>
    </row>
    <row r="2241" spans="1:51" ht="13.5" customHeight="1" x14ac:dyDescent="0.25">
      <c r="A2241" s="7" t="s">
        <v>4521</v>
      </c>
      <c r="B2241" s="8"/>
      <c r="C2241" s="8"/>
      <c r="D2241" s="7" t="s">
        <v>91</v>
      </c>
      <c r="E2241" s="7" t="s">
        <v>129</v>
      </c>
      <c r="F2241" s="8"/>
      <c r="G2241" s="8"/>
      <c r="H2241" s="8"/>
      <c r="I2241" s="8"/>
      <c r="J2241" s="8"/>
      <c r="K2241" s="8"/>
      <c r="L2241" s="8"/>
      <c r="M2241" s="8"/>
      <c r="N2241" s="7">
        <v>7</v>
      </c>
      <c r="O2241" s="7" t="s">
        <v>85</v>
      </c>
      <c r="P2241" s="7">
        <v>1</v>
      </c>
      <c r="Q2241" s="7" t="s">
        <v>4522</v>
      </c>
      <c r="R2241" s="7">
        <v>6000</v>
      </c>
      <c r="S2241" s="7" t="s">
        <v>94</v>
      </c>
      <c r="T2241" s="7" t="s">
        <v>4386</v>
      </c>
      <c r="AE2241" s="7">
        <v>0</v>
      </c>
      <c r="AF2241" s="7">
        <v>0</v>
      </c>
      <c r="AG2241" s="7">
        <v>0</v>
      </c>
      <c r="AH2241" s="7">
        <v>0</v>
      </c>
      <c r="AI2241" s="7">
        <v>0</v>
      </c>
      <c r="AJ2241" s="7">
        <v>1</v>
      </c>
      <c r="AK2241" s="7">
        <v>0</v>
      </c>
      <c r="AL2241" s="7">
        <v>0</v>
      </c>
      <c r="AM2241" s="7">
        <v>0</v>
      </c>
      <c r="AN2241" s="7" t="s">
        <v>91</v>
      </c>
      <c r="AO2241" s="7">
        <v>1</v>
      </c>
      <c r="AP2241" s="7">
        <v>12000</v>
      </c>
      <c r="AQ2241" s="7">
        <v>6000</v>
      </c>
      <c r="AT2241" s="7" t="s">
        <v>206</v>
      </c>
      <c r="AU2241" s="7">
        <v>2895</v>
      </c>
      <c r="AV2241" s="7">
        <v>1</v>
      </c>
      <c r="AW2241" s="7">
        <v>0</v>
      </c>
      <c r="AX2241" s="7">
        <v>0</v>
      </c>
      <c r="AY2241" s="7">
        <v>0</v>
      </c>
    </row>
    <row r="2242" spans="1:51" ht="13.5" customHeight="1" x14ac:dyDescent="0.25">
      <c r="A2242" s="7" t="s">
        <v>4523</v>
      </c>
      <c r="B2242" s="8"/>
      <c r="C2242" s="8"/>
      <c r="D2242" s="7" t="s">
        <v>91</v>
      </c>
      <c r="E2242" s="7" t="s">
        <v>157</v>
      </c>
      <c r="F2242" s="8"/>
      <c r="G2242" s="8"/>
      <c r="H2242" s="8"/>
      <c r="I2242" s="8"/>
      <c r="J2242" s="8"/>
      <c r="K2242" s="8"/>
      <c r="L2242" s="8"/>
      <c r="M2242" s="8"/>
      <c r="N2242" s="7">
        <v>9</v>
      </c>
      <c r="O2242" s="7" t="s">
        <v>106</v>
      </c>
      <c r="P2242" s="7" t="s">
        <v>107</v>
      </c>
      <c r="Q2242" s="7" t="s">
        <v>4524</v>
      </c>
      <c r="R2242" s="7">
        <v>17750</v>
      </c>
      <c r="S2242" s="7" t="s">
        <v>94</v>
      </c>
      <c r="T2242" s="7" t="s">
        <v>4386</v>
      </c>
      <c r="AE2242" s="7">
        <v>0</v>
      </c>
      <c r="AF2242" s="7">
        <v>0</v>
      </c>
      <c r="AG2242" s="7">
        <v>0</v>
      </c>
      <c r="AH2242" s="7">
        <v>0</v>
      </c>
      <c r="AI2242" s="7">
        <v>0</v>
      </c>
      <c r="AJ2242" s="7">
        <v>0</v>
      </c>
      <c r="AK2242" s="7">
        <v>1</v>
      </c>
      <c r="AL2242" s="7">
        <v>0</v>
      </c>
      <c r="AM2242" s="7">
        <v>0</v>
      </c>
      <c r="AN2242" s="7" t="s">
        <v>91</v>
      </c>
      <c r="AO2242" s="7">
        <v>0</v>
      </c>
      <c r="AP2242" s="7">
        <v>35500</v>
      </c>
      <c r="AQ2242" s="7">
        <v>17750</v>
      </c>
      <c r="AT2242" s="7" t="s">
        <v>206</v>
      </c>
      <c r="AU2242" s="7">
        <v>2896</v>
      </c>
      <c r="AV2242" s="7">
        <v>1</v>
      </c>
      <c r="AW2242" s="7">
        <v>0</v>
      </c>
      <c r="AX2242" s="7">
        <v>0</v>
      </c>
      <c r="AY2242" s="7">
        <v>0</v>
      </c>
    </row>
    <row r="2243" spans="1:51" ht="13.5" customHeight="1" x14ac:dyDescent="0.25">
      <c r="A2243" s="7" t="s">
        <v>4525</v>
      </c>
      <c r="B2243" s="8"/>
      <c r="C2243" s="8"/>
      <c r="D2243" s="7" t="s">
        <v>120</v>
      </c>
      <c r="E2243" s="7" t="s">
        <v>126</v>
      </c>
      <c r="F2243" s="8"/>
      <c r="G2243" s="8"/>
      <c r="H2243" s="8"/>
      <c r="I2243" s="8"/>
      <c r="J2243" s="8"/>
      <c r="K2243" s="8"/>
      <c r="L2243" s="8"/>
      <c r="M2243" s="8"/>
      <c r="N2243" s="7">
        <v>12</v>
      </c>
      <c r="O2243" s="7" t="s">
        <v>85</v>
      </c>
      <c r="P2243" s="7">
        <v>1</v>
      </c>
      <c r="Q2243" s="7" t="s">
        <v>4526</v>
      </c>
      <c r="R2243" s="7">
        <v>2500</v>
      </c>
      <c r="S2243" s="7" t="s">
        <v>94</v>
      </c>
      <c r="T2243" s="7" t="s">
        <v>4386</v>
      </c>
      <c r="AE2243" s="7">
        <v>0</v>
      </c>
      <c r="AF2243" s="7">
        <v>0</v>
      </c>
      <c r="AG2243" s="7">
        <v>0</v>
      </c>
      <c r="AH2243" s="7">
        <v>1</v>
      </c>
      <c r="AI2243" s="7">
        <v>0</v>
      </c>
      <c r="AJ2243" s="7">
        <v>0</v>
      </c>
      <c r="AK2243" s="7">
        <v>0</v>
      </c>
      <c r="AL2243" s="7">
        <v>0</v>
      </c>
      <c r="AM2243" s="7">
        <v>0</v>
      </c>
      <c r="AN2243" s="7" t="s">
        <v>120</v>
      </c>
      <c r="AO2243" s="7">
        <v>1</v>
      </c>
      <c r="AP2243" s="7">
        <v>5000</v>
      </c>
      <c r="AQ2243" s="7">
        <v>2500</v>
      </c>
      <c r="AT2243" s="7" t="s">
        <v>206</v>
      </c>
      <c r="AU2243" s="7">
        <v>2897</v>
      </c>
      <c r="AV2243" s="7">
        <v>1</v>
      </c>
      <c r="AW2243" s="7">
        <v>0</v>
      </c>
      <c r="AX2243" s="7">
        <v>0</v>
      </c>
      <c r="AY2243" s="7">
        <v>0</v>
      </c>
    </row>
    <row r="2244" spans="1:51" ht="13.5" customHeight="1" x14ac:dyDescent="0.25">
      <c r="A2244" s="7" t="s">
        <v>4527</v>
      </c>
      <c r="B2244" s="8"/>
      <c r="C2244" s="8"/>
      <c r="D2244" s="7" t="s">
        <v>91</v>
      </c>
      <c r="E2244" s="7" t="s">
        <v>116</v>
      </c>
      <c r="F2244" s="8"/>
      <c r="G2244" s="8"/>
      <c r="H2244" s="8"/>
      <c r="I2244" s="8"/>
      <c r="J2244" s="8"/>
      <c r="K2244" s="8"/>
      <c r="L2244" s="8"/>
      <c r="M2244" s="8"/>
      <c r="N2244" s="7">
        <v>7</v>
      </c>
      <c r="O2244" s="7" t="s">
        <v>162</v>
      </c>
      <c r="P2244" s="7">
        <v>1</v>
      </c>
      <c r="Q2244" s="7" t="s">
        <v>4461</v>
      </c>
      <c r="R2244" s="7">
        <v>750</v>
      </c>
      <c r="S2244" s="7" t="s">
        <v>94</v>
      </c>
      <c r="T2244" s="7" t="s">
        <v>4386</v>
      </c>
      <c r="AE2244" s="7">
        <v>0</v>
      </c>
      <c r="AF2244" s="7">
        <v>0</v>
      </c>
      <c r="AG2244" s="7">
        <v>1</v>
      </c>
      <c r="AH2244" s="7">
        <v>0</v>
      </c>
      <c r="AI2244" s="7">
        <v>0</v>
      </c>
      <c r="AJ2244" s="7">
        <v>0</v>
      </c>
      <c r="AK2244" s="7">
        <v>0</v>
      </c>
      <c r="AL2244" s="7">
        <v>0</v>
      </c>
      <c r="AM2244" s="7">
        <v>0</v>
      </c>
      <c r="AN2244" s="7" t="s">
        <v>91</v>
      </c>
      <c r="AO2244" s="7">
        <v>1</v>
      </c>
      <c r="AP2244" s="7">
        <v>1500</v>
      </c>
      <c r="AQ2244" s="7">
        <v>750</v>
      </c>
      <c r="AT2244" s="7" t="s">
        <v>206</v>
      </c>
      <c r="AU2244" s="7">
        <v>2898</v>
      </c>
      <c r="AV2244" s="7">
        <v>1</v>
      </c>
      <c r="AW2244" s="7">
        <v>0</v>
      </c>
      <c r="AX2244" s="7">
        <v>0</v>
      </c>
      <c r="AY2244" s="7">
        <v>0</v>
      </c>
    </row>
    <row r="2245" spans="1:51" ht="13.5" customHeight="1" x14ac:dyDescent="0.25">
      <c r="A2245" s="7" t="s">
        <v>4528</v>
      </c>
      <c r="B2245" s="8"/>
      <c r="C2245" s="8"/>
      <c r="D2245" s="7" t="s">
        <v>91</v>
      </c>
      <c r="E2245" s="7" t="s">
        <v>116</v>
      </c>
      <c r="F2245" s="8"/>
      <c r="G2245" s="8"/>
      <c r="H2245" s="8"/>
      <c r="I2245" s="8"/>
      <c r="J2245" s="8"/>
      <c r="K2245" s="8"/>
      <c r="L2245" s="8"/>
      <c r="M2245" s="8"/>
      <c r="N2245" s="7">
        <v>7</v>
      </c>
      <c r="O2245" s="7" t="s">
        <v>162</v>
      </c>
      <c r="P2245" s="7">
        <v>1</v>
      </c>
      <c r="Q2245" s="7" t="s">
        <v>4461</v>
      </c>
      <c r="R2245" s="7">
        <v>3000</v>
      </c>
      <c r="S2245" s="7" t="s">
        <v>94</v>
      </c>
      <c r="T2245" s="7" t="s">
        <v>4386</v>
      </c>
      <c r="AE2245" s="7">
        <v>0</v>
      </c>
      <c r="AF2245" s="7">
        <v>0</v>
      </c>
      <c r="AG2245" s="7">
        <v>1</v>
      </c>
      <c r="AH2245" s="7">
        <v>0</v>
      </c>
      <c r="AI2245" s="7">
        <v>0</v>
      </c>
      <c r="AJ2245" s="7">
        <v>0</v>
      </c>
      <c r="AK2245" s="7">
        <v>0</v>
      </c>
      <c r="AL2245" s="7">
        <v>0</v>
      </c>
      <c r="AM2245" s="7">
        <v>0</v>
      </c>
      <c r="AN2245" s="7" t="s">
        <v>91</v>
      </c>
      <c r="AO2245" s="7">
        <v>1</v>
      </c>
      <c r="AP2245" s="7">
        <v>6000</v>
      </c>
      <c r="AQ2245" s="7">
        <v>3000</v>
      </c>
      <c r="AT2245" s="7" t="s">
        <v>206</v>
      </c>
      <c r="AU2245" s="7">
        <v>2899</v>
      </c>
      <c r="AV2245" s="7">
        <v>1</v>
      </c>
      <c r="AW2245" s="7">
        <v>0</v>
      </c>
      <c r="AX2245" s="7">
        <v>0</v>
      </c>
      <c r="AY2245" s="7">
        <v>0</v>
      </c>
    </row>
    <row r="2246" spans="1:51" ht="13.5" customHeight="1" x14ac:dyDescent="0.25">
      <c r="A2246" s="7" t="s">
        <v>4529</v>
      </c>
      <c r="B2246" s="8"/>
      <c r="C2246" s="8"/>
      <c r="D2246" s="7" t="s">
        <v>91</v>
      </c>
      <c r="E2246" s="7" t="s">
        <v>116</v>
      </c>
      <c r="F2246" s="8"/>
      <c r="G2246" s="8"/>
      <c r="H2246" s="8"/>
      <c r="I2246" s="8"/>
      <c r="J2246" s="8"/>
      <c r="K2246" s="8"/>
      <c r="L2246" s="8"/>
      <c r="M2246" s="8"/>
      <c r="N2246" s="7">
        <v>7</v>
      </c>
      <c r="O2246" s="7" t="s">
        <v>162</v>
      </c>
      <c r="P2246" s="7">
        <v>1</v>
      </c>
      <c r="Q2246" s="7" t="s">
        <v>4461</v>
      </c>
      <c r="R2246" s="7">
        <v>6750</v>
      </c>
      <c r="S2246" s="7" t="s">
        <v>94</v>
      </c>
      <c r="T2246" s="7" t="s">
        <v>4386</v>
      </c>
      <c r="AE2246" s="7">
        <v>0</v>
      </c>
      <c r="AF2246" s="7">
        <v>0</v>
      </c>
      <c r="AG2246" s="7">
        <v>1</v>
      </c>
      <c r="AH2246" s="7">
        <v>0</v>
      </c>
      <c r="AI2246" s="7">
        <v>0</v>
      </c>
      <c r="AJ2246" s="7">
        <v>0</v>
      </c>
      <c r="AK2246" s="7">
        <v>0</v>
      </c>
      <c r="AL2246" s="7">
        <v>0</v>
      </c>
      <c r="AM2246" s="7">
        <v>0</v>
      </c>
      <c r="AN2246" s="7" t="s">
        <v>91</v>
      </c>
      <c r="AO2246" s="7">
        <v>1</v>
      </c>
      <c r="AP2246" s="7">
        <v>13500</v>
      </c>
      <c r="AQ2246" s="7">
        <v>6750</v>
      </c>
      <c r="AT2246" s="7" t="s">
        <v>206</v>
      </c>
      <c r="AU2246" s="7">
        <v>2900</v>
      </c>
      <c r="AV2246" s="7">
        <v>1</v>
      </c>
      <c r="AW2246" s="7">
        <v>0</v>
      </c>
      <c r="AX2246" s="7">
        <v>0</v>
      </c>
      <c r="AY2246" s="7">
        <v>0</v>
      </c>
    </row>
    <row r="2247" spans="1:51" ht="13.5" customHeight="1" x14ac:dyDescent="0.25">
      <c r="A2247" s="7" t="s">
        <v>4530</v>
      </c>
      <c r="B2247" s="8"/>
      <c r="C2247" s="8"/>
      <c r="D2247" s="7" t="s">
        <v>91</v>
      </c>
      <c r="E2247" s="7" t="s">
        <v>116</v>
      </c>
      <c r="F2247" s="8"/>
      <c r="G2247" s="8"/>
      <c r="H2247" s="8"/>
      <c r="I2247" s="8"/>
      <c r="J2247" s="8"/>
      <c r="K2247" s="8"/>
      <c r="L2247" s="8"/>
      <c r="M2247" s="8"/>
      <c r="N2247" s="7">
        <v>7</v>
      </c>
      <c r="O2247" s="7" t="s">
        <v>162</v>
      </c>
      <c r="P2247" s="7">
        <v>1</v>
      </c>
      <c r="Q2247" s="7" t="s">
        <v>4461</v>
      </c>
      <c r="R2247" s="7">
        <v>12000</v>
      </c>
      <c r="S2247" s="7" t="s">
        <v>94</v>
      </c>
      <c r="T2247" s="7" t="s">
        <v>4386</v>
      </c>
      <c r="AE2247" s="7">
        <v>0</v>
      </c>
      <c r="AF2247" s="7">
        <v>0</v>
      </c>
      <c r="AG2247" s="7">
        <v>1</v>
      </c>
      <c r="AH2247" s="7">
        <v>0</v>
      </c>
      <c r="AI2247" s="7">
        <v>0</v>
      </c>
      <c r="AJ2247" s="7">
        <v>0</v>
      </c>
      <c r="AK2247" s="7">
        <v>0</v>
      </c>
      <c r="AL2247" s="7">
        <v>0</v>
      </c>
      <c r="AM2247" s="7">
        <v>0</v>
      </c>
      <c r="AN2247" s="7" t="s">
        <v>91</v>
      </c>
      <c r="AO2247" s="7">
        <v>1</v>
      </c>
      <c r="AP2247" s="7">
        <v>24000</v>
      </c>
      <c r="AQ2247" s="7">
        <v>12000</v>
      </c>
      <c r="AT2247" s="7" t="s">
        <v>206</v>
      </c>
      <c r="AU2247" s="7">
        <v>2901</v>
      </c>
      <c r="AV2247" s="7">
        <v>1</v>
      </c>
      <c r="AW2247" s="7">
        <v>0</v>
      </c>
      <c r="AX2247" s="7">
        <v>0</v>
      </c>
      <c r="AY2247" s="7">
        <v>0</v>
      </c>
    </row>
    <row r="2248" spans="1:51" ht="13.5" customHeight="1" x14ac:dyDescent="0.25">
      <c r="A2248" s="7" t="s">
        <v>4531</v>
      </c>
      <c r="B2248" s="8"/>
      <c r="C2248" s="8"/>
      <c r="D2248" s="7" t="s">
        <v>91</v>
      </c>
      <c r="E2248" s="7" t="s">
        <v>116</v>
      </c>
      <c r="F2248" s="8"/>
      <c r="G2248" s="8"/>
      <c r="H2248" s="8"/>
      <c r="I2248" s="8"/>
      <c r="J2248" s="8"/>
      <c r="K2248" s="8"/>
      <c r="L2248" s="8"/>
      <c r="M2248" s="8"/>
      <c r="N2248" s="7">
        <v>7</v>
      </c>
      <c r="O2248" s="7" t="s">
        <v>162</v>
      </c>
      <c r="P2248" s="7">
        <v>1</v>
      </c>
      <c r="Q2248" s="7" t="s">
        <v>4461</v>
      </c>
      <c r="R2248" s="7">
        <v>18750</v>
      </c>
      <c r="S2248" s="7" t="s">
        <v>94</v>
      </c>
      <c r="T2248" s="7" t="s">
        <v>4386</v>
      </c>
      <c r="AE2248" s="7">
        <v>0</v>
      </c>
      <c r="AF2248" s="7">
        <v>0</v>
      </c>
      <c r="AG2248" s="7">
        <v>1</v>
      </c>
      <c r="AH2248" s="7">
        <v>0</v>
      </c>
      <c r="AI2248" s="7">
        <v>0</v>
      </c>
      <c r="AJ2248" s="7">
        <v>0</v>
      </c>
      <c r="AK2248" s="7">
        <v>0</v>
      </c>
      <c r="AL2248" s="7">
        <v>0</v>
      </c>
      <c r="AM2248" s="7">
        <v>0</v>
      </c>
      <c r="AN2248" s="7" t="s">
        <v>91</v>
      </c>
      <c r="AO2248" s="7">
        <v>1</v>
      </c>
      <c r="AP2248" s="7">
        <v>37500</v>
      </c>
      <c r="AQ2248" s="7">
        <v>18750</v>
      </c>
      <c r="AT2248" s="7" t="s">
        <v>206</v>
      </c>
      <c r="AU2248" s="7">
        <v>2902</v>
      </c>
      <c r="AV2248" s="7">
        <v>1</v>
      </c>
      <c r="AW2248" s="7">
        <v>0</v>
      </c>
      <c r="AX2248" s="7">
        <v>0</v>
      </c>
      <c r="AY2248" s="7">
        <v>0</v>
      </c>
    </row>
    <row r="2249" spans="1:51" ht="13.5" customHeight="1" x14ac:dyDescent="0.25">
      <c r="A2249" s="7" t="s">
        <v>4532</v>
      </c>
      <c r="B2249" s="8"/>
      <c r="C2249" s="8"/>
      <c r="D2249" s="7" t="s">
        <v>120</v>
      </c>
      <c r="E2249" s="7" t="s">
        <v>265</v>
      </c>
      <c r="F2249" s="8"/>
      <c r="G2249" s="8"/>
      <c r="H2249" s="8"/>
      <c r="I2249" s="8"/>
      <c r="J2249" s="8"/>
      <c r="K2249" s="8"/>
      <c r="L2249" s="8"/>
      <c r="M2249" s="8"/>
      <c r="N2249" s="7">
        <v>16</v>
      </c>
      <c r="O2249" s="7" t="s">
        <v>103</v>
      </c>
      <c r="P2249" s="7">
        <v>1</v>
      </c>
      <c r="Q2249" s="7" t="s">
        <v>4533</v>
      </c>
      <c r="R2249" s="7">
        <v>47500</v>
      </c>
      <c r="S2249" s="7" t="s">
        <v>94</v>
      </c>
      <c r="T2249" s="7" t="s">
        <v>4386</v>
      </c>
      <c r="AE2249" s="7">
        <v>0</v>
      </c>
      <c r="AF2249" s="7">
        <v>0</v>
      </c>
      <c r="AG2249" s="7">
        <v>0</v>
      </c>
      <c r="AH2249" s="7">
        <v>0</v>
      </c>
      <c r="AI2249" s="7">
        <v>0</v>
      </c>
      <c r="AJ2249" s="7">
        <v>0</v>
      </c>
      <c r="AK2249" s="7">
        <v>0</v>
      </c>
      <c r="AL2249" s="7">
        <v>0</v>
      </c>
      <c r="AM2249" s="7">
        <v>0</v>
      </c>
      <c r="AN2249" s="7" t="s">
        <v>120</v>
      </c>
      <c r="AO2249" s="7">
        <v>1</v>
      </c>
      <c r="AP2249" s="7">
        <v>95000</v>
      </c>
      <c r="AQ2249" s="7">
        <v>47500</v>
      </c>
      <c r="AT2249" s="7" t="s">
        <v>206</v>
      </c>
      <c r="AU2249" s="7">
        <v>2903</v>
      </c>
      <c r="AV2249" s="7">
        <v>1</v>
      </c>
      <c r="AW2249" s="7">
        <v>0</v>
      </c>
      <c r="AX2249" s="7">
        <v>0</v>
      </c>
      <c r="AY2249" s="7">
        <v>0</v>
      </c>
    </row>
    <row r="2250" spans="1:51" ht="13.5" customHeight="1" x14ac:dyDescent="0.25">
      <c r="A2250" s="7" t="s">
        <v>4534</v>
      </c>
      <c r="B2250" s="8"/>
      <c r="C2250" s="8"/>
      <c r="D2250" s="7" t="s">
        <v>91</v>
      </c>
      <c r="E2250" s="7" t="s">
        <v>92</v>
      </c>
      <c r="F2250" s="8"/>
      <c r="G2250" s="8"/>
      <c r="H2250" s="8"/>
      <c r="I2250" s="8"/>
      <c r="J2250" s="8"/>
      <c r="K2250" s="8"/>
      <c r="L2250" s="8"/>
      <c r="M2250" s="8"/>
      <c r="N2250" s="7">
        <v>9</v>
      </c>
      <c r="O2250" s="7" t="s">
        <v>162</v>
      </c>
      <c r="P2250" s="7">
        <v>7</v>
      </c>
      <c r="Q2250" s="7" t="s">
        <v>4535</v>
      </c>
      <c r="R2250" s="7">
        <v>27500</v>
      </c>
      <c r="S2250" s="7" t="s">
        <v>94</v>
      </c>
      <c r="T2250" s="7" t="s">
        <v>4386</v>
      </c>
      <c r="AE2250" s="7">
        <v>0</v>
      </c>
      <c r="AF2250" s="7">
        <v>0</v>
      </c>
      <c r="AG2250" s="7">
        <v>0</v>
      </c>
      <c r="AH2250" s="7">
        <v>0</v>
      </c>
      <c r="AI2250" s="7">
        <v>0</v>
      </c>
      <c r="AJ2250" s="7">
        <v>0</v>
      </c>
      <c r="AK2250" s="7">
        <v>0</v>
      </c>
      <c r="AL2250" s="7">
        <v>0</v>
      </c>
      <c r="AM2250" s="7">
        <v>1</v>
      </c>
      <c r="AN2250" s="7" t="s">
        <v>91</v>
      </c>
      <c r="AO2250" s="7">
        <v>7</v>
      </c>
      <c r="AP2250" s="7">
        <v>55000</v>
      </c>
      <c r="AQ2250" s="7">
        <v>27500</v>
      </c>
      <c r="AT2250" s="7" t="s">
        <v>206</v>
      </c>
      <c r="AU2250" s="7">
        <v>2904</v>
      </c>
      <c r="AV2250" s="7">
        <v>1</v>
      </c>
      <c r="AW2250" s="7">
        <v>0</v>
      </c>
      <c r="AX2250" s="7">
        <v>0</v>
      </c>
      <c r="AY2250" s="7">
        <v>0</v>
      </c>
    </row>
    <row r="2251" spans="1:51" ht="13.5" customHeight="1" x14ac:dyDescent="0.25">
      <c r="A2251" s="7" t="s">
        <v>4536</v>
      </c>
      <c r="B2251" s="8"/>
      <c r="C2251" s="8"/>
      <c r="D2251" s="7" t="s">
        <v>91</v>
      </c>
      <c r="E2251" s="7" t="s">
        <v>116</v>
      </c>
      <c r="F2251" s="8"/>
      <c r="G2251" s="8"/>
      <c r="H2251" s="8"/>
      <c r="I2251" s="8"/>
      <c r="J2251" s="8"/>
      <c r="K2251" s="8"/>
      <c r="L2251" s="8"/>
      <c r="M2251" s="8"/>
      <c r="N2251" s="7">
        <v>10</v>
      </c>
      <c r="O2251" s="7" t="s">
        <v>170</v>
      </c>
      <c r="P2251" s="7" t="s">
        <v>107</v>
      </c>
      <c r="Q2251" s="7" t="s">
        <v>4537</v>
      </c>
      <c r="R2251" s="7">
        <v>15750</v>
      </c>
      <c r="S2251" s="7" t="s">
        <v>326</v>
      </c>
      <c r="T2251" s="7" t="s">
        <v>4386</v>
      </c>
      <c r="AE2251" s="7">
        <v>0</v>
      </c>
      <c r="AF2251" s="7">
        <v>0</v>
      </c>
      <c r="AG2251" s="7">
        <v>1</v>
      </c>
      <c r="AH2251" s="7">
        <v>0</v>
      </c>
      <c r="AI2251" s="7">
        <v>0</v>
      </c>
      <c r="AJ2251" s="7">
        <v>0</v>
      </c>
      <c r="AK2251" s="7">
        <v>0</v>
      </c>
      <c r="AL2251" s="7">
        <v>0</v>
      </c>
      <c r="AM2251" s="7">
        <v>0</v>
      </c>
      <c r="AN2251" s="7" t="s">
        <v>91</v>
      </c>
      <c r="AO2251" s="7">
        <v>0</v>
      </c>
      <c r="AP2251" s="7">
        <v>31500</v>
      </c>
      <c r="AQ2251" s="7">
        <v>15750</v>
      </c>
      <c r="AT2251" s="7" t="s">
        <v>206</v>
      </c>
      <c r="AU2251" s="7">
        <v>2905</v>
      </c>
      <c r="AV2251" s="7">
        <v>1</v>
      </c>
      <c r="AW2251" s="7">
        <v>0</v>
      </c>
      <c r="AX2251" s="7">
        <v>0</v>
      </c>
      <c r="AY2251" s="7">
        <v>0</v>
      </c>
    </row>
    <row r="2252" spans="1:51" ht="13.5" customHeight="1" x14ac:dyDescent="0.25">
      <c r="A2252" s="7" t="s">
        <v>4538</v>
      </c>
      <c r="B2252" s="8"/>
      <c r="C2252" s="8"/>
      <c r="D2252" s="7" t="s">
        <v>120</v>
      </c>
      <c r="E2252" s="7" t="s">
        <v>338</v>
      </c>
      <c r="F2252" s="8"/>
      <c r="G2252" s="8"/>
      <c r="H2252" s="8"/>
      <c r="I2252" s="8"/>
      <c r="J2252" s="8"/>
      <c r="K2252" s="8"/>
      <c r="L2252" s="8"/>
      <c r="M2252" s="8"/>
      <c r="N2252" s="7">
        <v>13</v>
      </c>
      <c r="O2252" s="7" t="s">
        <v>170</v>
      </c>
      <c r="P2252" s="7" t="s">
        <v>107</v>
      </c>
      <c r="Q2252" s="7" t="s">
        <v>4539</v>
      </c>
      <c r="R2252" s="7">
        <v>15000</v>
      </c>
      <c r="S2252" s="7" t="s">
        <v>326</v>
      </c>
      <c r="T2252" s="7" t="s">
        <v>4386</v>
      </c>
      <c r="AE2252" s="7">
        <v>0</v>
      </c>
      <c r="AF2252" s="7">
        <v>0</v>
      </c>
      <c r="AG2252" s="7">
        <v>0</v>
      </c>
      <c r="AH2252" s="7">
        <v>0</v>
      </c>
      <c r="AI2252" s="7">
        <v>0</v>
      </c>
      <c r="AJ2252" s="7">
        <v>0</v>
      </c>
      <c r="AK2252" s="7">
        <v>0</v>
      </c>
      <c r="AL2252" s="7">
        <v>0</v>
      </c>
      <c r="AM2252" s="7">
        <v>0</v>
      </c>
      <c r="AN2252" s="7" t="s">
        <v>120</v>
      </c>
      <c r="AO2252" s="7">
        <v>0</v>
      </c>
      <c r="AP2252" s="7">
        <v>30000</v>
      </c>
      <c r="AQ2252" s="7">
        <v>15000</v>
      </c>
      <c r="AT2252" s="7" t="s">
        <v>206</v>
      </c>
      <c r="AU2252" s="7">
        <v>2906</v>
      </c>
      <c r="AV2252" s="7">
        <v>1</v>
      </c>
      <c r="AW2252" s="7">
        <v>0</v>
      </c>
      <c r="AX2252" s="7">
        <v>0</v>
      </c>
      <c r="AY2252" s="7">
        <v>1</v>
      </c>
    </row>
    <row r="2253" spans="1:51" ht="13.5" customHeight="1" x14ac:dyDescent="0.25">
      <c r="A2253" s="7" t="s">
        <v>4540</v>
      </c>
      <c r="B2253" s="8"/>
      <c r="C2253" s="8"/>
      <c r="D2253" s="7" t="s">
        <v>120</v>
      </c>
      <c r="E2253" s="7" t="s">
        <v>126</v>
      </c>
      <c r="F2253" s="8"/>
      <c r="G2253" s="8"/>
      <c r="H2253" s="8"/>
      <c r="I2253" s="8"/>
      <c r="J2253" s="8"/>
      <c r="K2253" s="8"/>
      <c r="L2253" s="8"/>
      <c r="M2253" s="8"/>
      <c r="N2253" s="7">
        <v>17</v>
      </c>
      <c r="O2253" s="7" t="s">
        <v>85</v>
      </c>
      <c r="P2253" s="7" t="s">
        <v>107</v>
      </c>
      <c r="Q2253" s="7" t="s">
        <v>4541</v>
      </c>
      <c r="R2253" s="7">
        <v>150</v>
      </c>
      <c r="S2253" s="7" t="s">
        <v>94</v>
      </c>
      <c r="T2253" s="7" t="s">
        <v>4386</v>
      </c>
      <c r="AE2253" s="7">
        <v>0</v>
      </c>
      <c r="AF2253" s="7">
        <v>0</v>
      </c>
      <c r="AG2253" s="7">
        <v>0</v>
      </c>
      <c r="AH2253" s="7">
        <v>1</v>
      </c>
      <c r="AI2253" s="7">
        <v>0</v>
      </c>
      <c r="AJ2253" s="7">
        <v>0</v>
      </c>
      <c r="AK2253" s="7">
        <v>0</v>
      </c>
      <c r="AL2253" s="7">
        <v>0</v>
      </c>
      <c r="AM2253" s="7">
        <v>0</v>
      </c>
      <c r="AN2253" s="7" t="s">
        <v>120</v>
      </c>
      <c r="AO2253" s="7">
        <v>0</v>
      </c>
      <c r="AP2253" s="7">
        <v>300</v>
      </c>
      <c r="AQ2253" s="7">
        <v>150</v>
      </c>
      <c r="AT2253" s="7" t="s">
        <v>206</v>
      </c>
      <c r="AU2253" s="7">
        <v>2907</v>
      </c>
      <c r="AV2253" s="7">
        <v>1</v>
      </c>
      <c r="AW2253" s="7">
        <v>0</v>
      </c>
      <c r="AX2253" s="7">
        <v>0</v>
      </c>
      <c r="AY2253" s="7">
        <v>0</v>
      </c>
    </row>
    <row r="2254" spans="1:51" ht="13.5" customHeight="1" x14ac:dyDescent="0.25">
      <c r="A2254" s="7" t="s">
        <v>4542</v>
      </c>
      <c r="B2254" s="8"/>
      <c r="C2254" s="8"/>
      <c r="D2254" s="7" t="s">
        <v>120</v>
      </c>
      <c r="E2254" s="7" t="s">
        <v>126</v>
      </c>
      <c r="F2254" s="8"/>
      <c r="G2254" s="8"/>
      <c r="H2254" s="8"/>
      <c r="I2254" s="8"/>
      <c r="J2254" s="8"/>
      <c r="K2254" s="8"/>
      <c r="L2254" s="8"/>
      <c r="M2254" s="8"/>
      <c r="N2254" s="7">
        <v>17</v>
      </c>
      <c r="O2254" s="7" t="s">
        <v>85</v>
      </c>
      <c r="P2254" s="7" t="s">
        <v>107</v>
      </c>
      <c r="Q2254" s="7" t="s">
        <v>4541</v>
      </c>
      <c r="R2254" s="7">
        <v>500</v>
      </c>
      <c r="S2254" s="7" t="s">
        <v>94</v>
      </c>
      <c r="T2254" s="7" t="s">
        <v>4386</v>
      </c>
      <c r="AE2254" s="7">
        <v>0</v>
      </c>
      <c r="AF2254" s="7">
        <v>0</v>
      </c>
      <c r="AG2254" s="7">
        <v>0</v>
      </c>
      <c r="AH2254" s="7">
        <v>1</v>
      </c>
      <c r="AI2254" s="7">
        <v>0</v>
      </c>
      <c r="AJ2254" s="7">
        <v>0</v>
      </c>
      <c r="AK2254" s="7">
        <v>0</v>
      </c>
      <c r="AL2254" s="7">
        <v>0</v>
      </c>
      <c r="AM2254" s="7">
        <v>0</v>
      </c>
      <c r="AN2254" s="7" t="s">
        <v>120</v>
      </c>
      <c r="AO2254" s="7">
        <v>0</v>
      </c>
      <c r="AP2254" s="7">
        <v>1000</v>
      </c>
      <c r="AQ2254" s="7">
        <v>500</v>
      </c>
      <c r="AT2254" s="7" t="s">
        <v>206</v>
      </c>
      <c r="AU2254" s="7">
        <v>2908</v>
      </c>
      <c r="AV2254" s="7">
        <v>1</v>
      </c>
      <c r="AW2254" s="7">
        <v>0</v>
      </c>
      <c r="AX2254" s="7">
        <v>0</v>
      </c>
      <c r="AY2254" s="7">
        <v>0</v>
      </c>
    </row>
    <row r="2255" spans="1:51" ht="13.5" customHeight="1" x14ac:dyDescent="0.25">
      <c r="A2255" s="7" t="s">
        <v>4543</v>
      </c>
      <c r="B2255" s="8"/>
      <c r="C2255" s="8"/>
      <c r="D2255" s="7" t="s">
        <v>120</v>
      </c>
      <c r="E2255" s="7" t="s">
        <v>126</v>
      </c>
      <c r="F2255" s="8"/>
      <c r="G2255" s="8"/>
      <c r="H2255" s="8"/>
      <c r="I2255" s="8"/>
      <c r="J2255" s="8"/>
      <c r="K2255" s="8"/>
      <c r="L2255" s="8"/>
      <c r="M2255" s="8"/>
      <c r="N2255" s="7">
        <v>17</v>
      </c>
      <c r="O2255" s="7" t="s">
        <v>85</v>
      </c>
      <c r="P2255" s="7" t="s">
        <v>107</v>
      </c>
      <c r="Q2255" s="7" t="s">
        <v>4541</v>
      </c>
      <c r="R2255" s="7">
        <v>1250</v>
      </c>
      <c r="S2255" s="7" t="s">
        <v>94</v>
      </c>
      <c r="T2255" s="7" t="s">
        <v>4386</v>
      </c>
      <c r="AE2255" s="7">
        <v>0</v>
      </c>
      <c r="AF2255" s="7">
        <v>0</v>
      </c>
      <c r="AG2255" s="7">
        <v>0</v>
      </c>
      <c r="AH2255" s="7">
        <v>1</v>
      </c>
      <c r="AI2255" s="7">
        <v>0</v>
      </c>
      <c r="AJ2255" s="7">
        <v>0</v>
      </c>
      <c r="AK2255" s="7">
        <v>0</v>
      </c>
      <c r="AL2255" s="7">
        <v>0</v>
      </c>
      <c r="AM2255" s="7">
        <v>0</v>
      </c>
      <c r="AN2255" s="7" t="s">
        <v>120</v>
      </c>
      <c r="AO2255" s="7">
        <v>0</v>
      </c>
      <c r="AP2255" s="7">
        <v>2500</v>
      </c>
      <c r="AQ2255" s="7">
        <v>1250</v>
      </c>
      <c r="AT2255" s="7" t="s">
        <v>206</v>
      </c>
      <c r="AU2255" s="7">
        <v>2909</v>
      </c>
      <c r="AV2255" s="7">
        <v>1</v>
      </c>
      <c r="AW2255" s="7">
        <v>0</v>
      </c>
      <c r="AX2255" s="7">
        <v>0</v>
      </c>
      <c r="AY2255" s="7">
        <v>0</v>
      </c>
    </row>
    <row r="2256" spans="1:51" ht="13.5" customHeight="1" x14ac:dyDescent="0.25">
      <c r="A2256" s="7" t="s">
        <v>4544</v>
      </c>
      <c r="B2256" s="8"/>
      <c r="C2256" s="8"/>
      <c r="D2256" s="7" t="s">
        <v>91</v>
      </c>
      <c r="E2256" s="7" t="s">
        <v>92</v>
      </c>
      <c r="F2256" s="8"/>
      <c r="G2256" s="8"/>
      <c r="H2256" s="8"/>
      <c r="I2256" s="8"/>
      <c r="J2256" s="8"/>
      <c r="K2256" s="8"/>
      <c r="L2256" s="8"/>
      <c r="M2256" s="8"/>
      <c r="N2256" s="7">
        <v>10</v>
      </c>
      <c r="O2256" s="7" t="s">
        <v>96</v>
      </c>
      <c r="P2256" s="7">
        <v>1</v>
      </c>
      <c r="Q2256" s="7" t="s">
        <v>4545</v>
      </c>
      <c r="R2256" s="7">
        <v>40000</v>
      </c>
      <c r="S2256" s="7" t="s">
        <v>94</v>
      </c>
      <c r="T2256" s="7" t="s">
        <v>4386</v>
      </c>
      <c r="AE2256" s="7">
        <v>0</v>
      </c>
      <c r="AF2256" s="7">
        <v>0</v>
      </c>
      <c r="AG2256" s="7">
        <v>0</v>
      </c>
      <c r="AH2256" s="7">
        <v>0</v>
      </c>
      <c r="AI2256" s="7">
        <v>0</v>
      </c>
      <c r="AJ2256" s="7">
        <v>0</v>
      </c>
      <c r="AK2256" s="7">
        <v>0</v>
      </c>
      <c r="AL2256" s="7">
        <v>0</v>
      </c>
      <c r="AM2256" s="7">
        <v>1</v>
      </c>
      <c r="AN2256" s="7" t="s">
        <v>91</v>
      </c>
      <c r="AO2256" s="7">
        <v>1</v>
      </c>
      <c r="AP2256" s="7">
        <v>80000</v>
      </c>
      <c r="AQ2256" s="7">
        <v>40000</v>
      </c>
      <c r="AT2256" s="7" t="s">
        <v>206</v>
      </c>
      <c r="AU2256" s="7">
        <v>2910</v>
      </c>
      <c r="AV2256" s="7">
        <v>1</v>
      </c>
      <c r="AW2256" s="7">
        <v>0</v>
      </c>
      <c r="AX2256" s="7">
        <v>0</v>
      </c>
      <c r="AY2256" s="7">
        <v>0</v>
      </c>
    </row>
    <row r="2257" spans="1:51" ht="13.5" customHeight="1" x14ac:dyDescent="0.25">
      <c r="A2257" s="7" t="s">
        <v>4546</v>
      </c>
      <c r="B2257" s="8"/>
      <c r="C2257" s="8"/>
      <c r="D2257" s="7" t="s">
        <v>91</v>
      </c>
      <c r="E2257" s="7" t="s">
        <v>92</v>
      </c>
      <c r="F2257" s="8"/>
      <c r="G2257" s="8"/>
      <c r="H2257" s="8"/>
      <c r="I2257" s="8"/>
      <c r="J2257" s="8"/>
      <c r="K2257" s="8"/>
      <c r="L2257" s="8"/>
      <c r="M2257" s="8"/>
      <c r="N2257" s="7">
        <v>7</v>
      </c>
      <c r="O2257" s="7" t="s">
        <v>143</v>
      </c>
      <c r="P2257" s="7">
        <v>3</v>
      </c>
      <c r="Q2257" s="7" t="s">
        <v>4547</v>
      </c>
      <c r="R2257" s="7">
        <v>5000</v>
      </c>
      <c r="S2257" s="7" t="s">
        <v>185</v>
      </c>
      <c r="T2257" s="7" t="s">
        <v>4386</v>
      </c>
      <c r="AE2257" s="7">
        <v>0</v>
      </c>
      <c r="AF2257" s="7">
        <v>0</v>
      </c>
      <c r="AG2257" s="7">
        <v>0</v>
      </c>
      <c r="AH2257" s="7">
        <v>0</v>
      </c>
      <c r="AI2257" s="7">
        <v>0</v>
      </c>
      <c r="AJ2257" s="7">
        <v>0</v>
      </c>
      <c r="AK2257" s="7">
        <v>0</v>
      </c>
      <c r="AL2257" s="7">
        <v>0</v>
      </c>
      <c r="AM2257" s="7">
        <v>1</v>
      </c>
      <c r="AN2257" s="7" t="s">
        <v>91</v>
      </c>
      <c r="AO2257" s="7">
        <v>3</v>
      </c>
      <c r="AP2257" s="7">
        <v>10000</v>
      </c>
      <c r="AQ2257" s="7">
        <v>5000</v>
      </c>
      <c r="AT2257" s="7" t="s">
        <v>206</v>
      </c>
      <c r="AU2257" s="7">
        <v>2911</v>
      </c>
      <c r="AV2257" s="7">
        <v>1</v>
      </c>
      <c r="AW2257" s="7">
        <v>0</v>
      </c>
      <c r="AX2257" s="7">
        <v>0</v>
      </c>
      <c r="AY2257" s="7">
        <v>0</v>
      </c>
    </row>
    <row r="2258" spans="1:51" ht="13.5" customHeight="1" x14ac:dyDescent="0.25">
      <c r="A2258" s="7" t="s">
        <v>4548</v>
      </c>
      <c r="B2258" s="8"/>
      <c r="C2258" s="8"/>
      <c r="D2258" s="7" t="s">
        <v>83</v>
      </c>
      <c r="E2258" s="7" t="s">
        <v>99</v>
      </c>
      <c r="F2258" s="8"/>
      <c r="G2258" s="8"/>
      <c r="H2258" s="8"/>
      <c r="I2258" s="8"/>
      <c r="J2258" s="8"/>
      <c r="K2258" s="8"/>
      <c r="L2258" s="8"/>
      <c r="M2258" s="8"/>
      <c r="N2258" s="7">
        <v>5</v>
      </c>
      <c r="O2258" s="7" t="s">
        <v>106</v>
      </c>
      <c r="P2258" s="7">
        <v>2</v>
      </c>
      <c r="Q2258" s="7" t="s">
        <v>4549</v>
      </c>
      <c r="R2258" s="7">
        <v>30000</v>
      </c>
      <c r="S2258" s="7" t="s">
        <v>94</v>
      </c>
      <c r="T2258" s="7" t="s">
        <v>4386</v>
      </c>
      <c r="AE2258" s="7">
        <v>0</v>
      </c>
      <c r="AF2258" s="7">
        <v>0</v>
      </c>
      <c r="AG2258" s="7">
        <v>0</v>
      </c>
      <c r="AH2258" s="7">
        <v>0</v>
      </c>
      <c r="AI2258" s="7">
        <v>1</v>
      </c>
      <c r="AJ2258" s="7">
        <v>0</v>
      </c>
      <c r="AK2258" s="7">
        <v>0</v>
      </c>
      <c r="AL2258" s="7">
        <v>0</v>
      </c>
      <c r="AM2258" s="7">
        <v>0</v>
      </c>
      <c r="AN2258" s="7" t="s">
        <v>83</v>
      </c>
      <c r="AO2258" s="7">
        <v>2</v>
      </c>
      <c r="AP2258" s="7">
        <v>60000</v>
      </c>
      <c r="AQ2258" s="7">
        <v>30000</v>
      </c>
      <c r="AT2258" s="7" t="s">
        <v>206</v>
      </c>
      <c r="AU2258" s="7">
        <v>2912</v>
      </c>
      <c r="AV2258" s="7">
        <v>1</v>
      </c>
      <c r="AW2258" s="7">
        <v>0</v>
      </c>
      <c r="AX2258" s="7">
        <v>0</v>
      </c>
      <c r="AY2258" s="7">
        <v>0</v>
      </c>
    </row>
    <row r="2259" spans="1:51" ht="13.5" customHeight="1" x14ac:dyDescent="0.25">
      <c r="A2259" s="7" t="s">
        <v>4550</v>
      </c>
      <c r="B2259" s="8"/>
      <c r="C2259" s="8"/>
      <c r="D2259" s="7" t="s">
        <v>120</v>
      </c>
      <c r="E2259" s="7" t="s">
        <v>92</v>
      </c>
      <c r="F2259" s="8"/>
      <c r="G2259" s="8"/>
      <c r="H2259" s="8"/>
      <c r="I2259" s="8"/>
      <c r="J2259" s="8"/>
      <c r="K2259" s="8"/>
      <c r="L2259" s="8"/>
      <c r="M2259" s="8"/>
      <c r="N2259" s="7">
        <v>15</v>
      </c>
      <c r="O2259" s="7" t="s">
        <v>196</v>
      </c>
      <c r="P2259" s="7">
        <v>15</v>
      </c>
      <c r="S2259" s="7" t="s">
        <v>237</v>
      </c>
      <c r="T2259" s="7" t="s">
        <v>4386</v>
      </c>
      <c r="AD2259" s="7" t="s">
        <v>4551</v>
      </c>
      <c r="AE2259" s="7">
        <v>1</v>
      </c>
      <c r="AF2259" s="7">
        <v>0</v>
      </c>
      <c r="AG2259" s="7">
        <v>0</v>
      </c>
      <c r="AH2259" s="7">
        <v>0</v>
      </c>
      <c r="AI2259" s="7">
        <v>0</v>
      </c>
      <c r="AJ2259" s="7">
        <v>0</v>
      </c>
      <c r="AK2259" s="7">
        <v>0</v>
      </c>
      <c r="AL2259" s="7">
        <v>0</v>
      </c>
      <c r="AM2259" s="7">
        <v>1</v>
      </c>
      <c r="AN2259" s="7" t="s">
        <v>120</v>
      </c>
      <c r="AO2259" s="7">
        <v>15</v>
      </c>
      <c r="AP2259" s="7">
        <v>0</v>
      </c>
      <c r="AQ2259" s="7">
        <v>0</v>
      </c>
      <c r="AS2259" s="7" t="s">
        <v>4552</v>
      </c>
      <c r="AT2259" s="7" t="s">
        <v>206</v>
      </c>
      <c r="AU2259" s="7">
        <v>2913</v>
      </c>
      <c r="AV2259" s="7">
        <v>1</v>
      </c>
      <c r="AW2259" s="7">
        <v>0</v>
      </c>
      <c r="AX2259" s="7">
        <v>0</v>
      </c>
      <c r="AY2259" s="7">
        <v>0</v>
      </c>
    </row>
    <row r="2260" spans="1:51" ht="13.5" customHeight="1" x14ac:dyDescent="0.25">
      <c r="A2260" s="7" t="s">
        <v>4553</v>
      </c>
      <c r="B2260" s="8"/>
      <c r="C2260" s="8"/>
      <c r="D2260" s="7" t="s">
        <v>120</v>
      </c>
      <c r="E2260" s="7" t="s">
        <v>92</v>
      </c>
      <c r="F2260" s="8"/>
      <c r="G2260" s="8"/>
      <c r="H2260" s="8"/>
      <c r="I2260" s="8"/>
      <c r="J2260" s="8"/>
      <c r="K2260" s="8"/>
      <c r="L2260" s="8"/>
      <c r="M2260" s="8"/>
      <c r="N2260" s="7">
        <v>20</v>
      </c>
      <c r="O2260" s="7" t="s">
        <v>85</v>
      </c>
      <c r="P2260" s="7">
        <v>12</v>
      </c>
      <c r="S2260" s="7" t="s">
        <v>237</v>
      </c>
      <c r="T2260" s="7" t="s">
        <v>4386</v>
      </c>
      <c r="AD2260" s="7" t="s">
        <v>4554</v>
      </c>
      <c r="AE2260" s="7">
        <v>1</v>
      </c>
      <c r="AF2260" s="7">
        <v>0</v>
      </c>
      <c r="AG2260" s="7">
        <v>0</v>
      </c>
      <c r="AH2260" s="7">
        <v>0</v>
      </c>
      <c r="AI2260" s="7">
        <v>0</v>
      </c>
      <c r="AJ2260" s="7">
        <v>0</v>
      </c>
      <c r="AK2260" s="7">
        <v>0</v>
      </c>
      <c r="AL2260" s="7">
        <v>0</v>
      </c>
      <c r="AM2260" s="7">
        <v>1</v>
      </c>
      <c r="AN2260" s="7" t="s">
        <v>120</v>
      </c>
      <c r="AO2260" s="7">
        <v>12</v>
      </c>
      <c r="AP2260" s="7">
        <v>0</v>
      </c>
      <c r="AQ2260" s="7">
        <v>0</v>
      </c>
      <c r="AS2260" s="7" t="s">
        <v>4555</v>
      </c>
      <c r="AT2260" s="7" t="s">
        <v>206</v>
      </c>
      <c r="AU2260" s="7">
        <v>2914</v>
      </c>
      <c r="AV2260" s="7">
        <v>1</v>
      </c>
      <c r="AW2260" s="7">
        <v>0</v>
      </c>
      <c r="AX2260" s="7">
        <v>0</v>
      </c>
      <c r="AY2260" s="7">
        <v>0</v>
      </c>
    </row>
    <row r="2261" spans="1:51" ht="13.5" customHeight="1" x14ac:dyDescent="0.25">
      <c r="A2261" s="7" t="s">
        <v>4556</v>
      </c>
      <c r="B2261" s="8"/>
      <c r="C2261" s="8"/>
      <c r="D2261" s="7" t="s">
        <v>120</v>
      </c>
      <c r="E2261" s="7" t="s">
        <v>129</v>
      </c>
      <c r="F2261" s="8"/>
      <c r="G2261" s="8"/>
      <c r="H2261" s="8"/>
      <c r="I2261" s="8"/>
      <c r="J2261" s="8"/>
      <c r="K2261" s="8"/>
      <c r="L2261" s="8"/>
      <c r="M2261" s="8"/>
      <c r="N2261" s="7">
        <v>20</v>
      </c>
      <c r="O2261" s="7" t="s">
        <v>85</v>
      </c>
      <c r="P2261" s="7">
        <v>5</v>
      </c>
      <c r="S2261" s="7" t="s">
        <v>237</v>
      </c>
      <c r="T2261" s="7" t="s">
        <v>4386</v>
      </c>
      <c r="AD2261" s="7" t="s">
        <v>4557</v>
      </c>
      <c r="AE2261" s="7">
        <v>1</v>
      </c>
      <c r="AF2261" s="7">
        <v>0</v>
      </c>
      <c r="AG2261" s="7">
        <v>0</v>
      </c>
      <c r="AH2261" s="7">
        <v>0</v>
      </c>
      <c r="AI2261" s="7">
        <v>0</v>
      </c>
      <c r="AJ2261" s="7">
        <v>1</v>
      </c>
      <c r="AK2261" s="7">
        <v>0</v>
      </c>
      <c r="AL2261" s="7">
        <v>0</v>
      </c>
      <c r="AM2261" s="7">
        <v>0</v>
      </c>
      <c r="AN2261" s="7" t="s">
        <v>120</v>
      </c>
      <c r="AO2261" s="7">
        <v>5</v>
      </c>
      <c r="AP2261" s="7">
        <v>0</v>
      </c>
      <c r="AQ2261" s="7">
        <v>0</v>
      </c>
      <c r="AT2261" s="7" t="s">
        <v>206</v>
      </c>
      <c r="AU2261" s="7">
        <v>2915</v>
      </c>
      <c r="AV2261" s="7">
        <v>1</v>
      </c>
      <c r="AW2261" s="7">
        <v>0</v>
      </c>
      <c r="AX2261" s="7">
        <v>0</v>
      </c>
      <c r="AY2261" s="7">
        <v>0</v>
      </c>
    </row>
    <row r="2262" spans="1:51" ht="13.5" customHeight="1" x14ac:dyDescent="0.25">
      <c r="A2262" s="7" t="s">
        <v>4558</v>
      </c>
      <c r="B2262" s="8"/>
      <c r="C2262" s="8"/>
      <c r="D2262" s="7" t="s">
        <v>120</v>
      </c>
      <c r="E2262" s="7" t="s">
        <v>157</v>
      </c>
      <c r="F2262" s="8"/>
      <c r="G2262" s="8"/>
      <c r="H2262" s="8"/>
      <c r="I2262" s="8"/>
      <c r="J2262" s="8"/>
      <c r="K2262" s="8"/>
      <c r="L2262" s="8"/>
      <c r="M2262" s="8"/>
      <c r="N2262" s="7">
        <v>20</v>
      </c>
      <c r="O2262" s="7" t="s">
        <v>85</v>
      </c>
      <c r="P2262" s="7">
        <v>3</v>
      </c>
      <c r="S2262" s="7" t="s">
        <v>237</v>
      </c>
      <c r="T2262" s="7" t="s">
        <v>4386</v>
      </c>
      <c r="AD2262" s="7" t="s">
        <v>4559</v>
      </c>
      <c r="AE2262" s="7">
        <v>1</v>
      </c>
      <c r="AF2262" s="7">
        <v>0</v>
      </c>
      <c r="AG2262" s="7">
        <v>0</v>
      </c>
      <c r="AH2262" s="7">
        <v>0</v>
      </c>
      <c r="AI2262" s="7">
        <v>0</v>
      </c>
      <c r="AJ2262" s="7">
        <v>0</v>
      </c>
      <c r="AK2262" s="7">
        <v>1</v>
      </c>
      <c r="AL2262" s="7">
        <v>0</v>
      </c>
      <c r="AM2262" s="7">
        <v>0</v>
      </c>
      <c r="AN2262" s="7" t="s">
        <v>120</v>
      </c>
      <c r="AO2262" s="7">
        <v>3</v>
      </c>
      <c r="AP2262" s="7">
        <v>0</v>
      </c>
      <c r="AQ2262" s="7">
        <v>0</v>
      </c>
      <c r="AS2262" s="7" t="s">
        <v>4560</v>
      </c>
      <c r="AT2262" s="7" t="s">
        <v>206</v>
      </c>
      <c r="AU2262" s="7">
        <v>2916</v>
      </c>
      <c r="AV2262" s="7">
        <v>1</v>
      </c>
      <c r="AW2262" s="7">
        <v>0</v>
      </c>
      <c r="AX2262" s="7">
        <v>0</v>
      </c>
      <c r="AY2262" s="7">
        <v>0</v>
      </c>
    </row>
    <row r="2263" spans="1:51" ht="13.5" customHeight="1" x14ac:dyDescent="0.25">
      <c r="A2263" s="7" t="s">
        <v>4561</v>
      </c>
      <c r="B2263" s="8"/>
      <c r="C2263" s="8"/>
      <c r="D2263" s="7" t="s">
        <v>120</v>
      </c>
      <c r="E2263" s="7" t="s">
        <v>92</v>
      </c>
      <c r="F2263" s="8"/>
      <c r="G2263" s="8"/>
      <c r="H2263" s="8"/>
      <c r="I2263" s="8"/>
      <c r="J2263" s="8"/>
      <c r="K2263" s="8"/>
      <c r="L2263" s="8"/>
      <c r="M2263" s="8"/>
      <c r="N2263" s="7">
        <v>20</v>
      </c>
      <c r="O2263" s="7" t="s">
        <v>85</v>
      </c>
      <c r="P2263" s="7">
        <v>12</v>
      </c>
      <c r="S2263" s="7" t="s">
        <v>237</v>
      </c>
      <c r="T2263" s="7" t="s">
        <v>4386</v>
      </c>
      <c r="AD2263" s="7" t="s">
        <v>4562</v>
      </c>
      <c r="AE2263" s="7">
        <v>1</v>
      </c>
      <c r="AF2263" s="7">
        <v>0</v>
      </c>
      <c r="AG2263" s="7">
        <v>0</v>
      </c>
      <c r="AH2263" s="7">
        <v>0</v>
      </c>
      <c r="AI2263" s="7">
        <v>0</v>
      </c>
      <c r="AJ2263" s="7">
        <v>0</v>
      </c>
      <c r="AK2263" s="7">
        <v>0</v>
      </c>
      <c r="AL2263" s="7">
        <v>0</v>
      </c>
      <c r="AM2263" s="7">
        <v>1</v>
      </c>
      <c r="AN2263" s="7" t="s">
        <v>120</v>
      </c>
      <c r="AO2263" s="7">
        <v>12</v>
      </c>
      <c r="AP2263" s="7">
        <v>0</v>
      </c>
      <c r="AQ2263" s="7">
        <v>0</v>
      </c>
      <c r="AT2263" s="7" t="s">
        <v>206</v>
      </c>
      <c r="AU2263" s="7">
        <v>2917</v>
      </c>
      <c r="AV2263" s="7">
        <v>1</v>
      </c>
      <c r="AW2263" s="7">
        <v>0</v>
      </c>
      <c r="AX2263" s="7">
        <v>0</v>
      </c>
      <c r="AY2263" s="7">
        <v>0</v>
      </c>
    </row>
    <row r="2264" spans="1:51" ht="13.5" customHeight="1" x14ac:dyDescent="0.25">
      <c r="A2264" s="7" t="s">
        <v>4563</v>
      </c>
      <c r="B2264" s="8"/>
      <c r="C2264" s="8"/>
      <c r="D2264" s="7" t="s">
        <v>120</v>
      </c>
      <c r="E2264" s="7" t="s">
        <v>157</v>
      </c>
      <c r="F2264" s="8"/>
      <c r="G2264" s="8"/>
      <c r="H2264" s="8"/>
      <c r="I2264" s="8"/>
      <c r="J2264" s="8"/>
      <c r="K2264" s="8"/>
      <c r="L2264" s="8"/>
      <c r="M2264" s="8"/>
      <c r="N2264" s="7">
        <v>15</v>
      </c>
      <c r="O2264" s="7" t="s">
        <v>85</v>
      </c>
      <c r="P2264" s="12">
        <v>41649</v>
      </c>
      <c r="S2264" s="7" t="s">
        <v>237</v>
      </c>
      <c r="T2264" s="7" t="s">
        <v>4386</v>
      </c>
      <c r="AD2264" s="7" t="s">
        <v>4564</v>
      </c>
      <c r="AE2264" s="7">
        <v>1</v>
      </c>
      <c r="AF2264" s="7">
        <v>0</v>
      </c>
      <c r="AG2264" s="7">
        <v>0</v>
      </c>
      <c r="AH2264" s="7">
        <v>0</v>
      </c>
      <c r="AI2264" s="7">
        <v>0</v>
      </c>
      <c r="AJ2264" s="7">
        <v>0</v>
      </c>
      <c r="AK2264" s="7">
        <v>1</v>
      </c>
      <c r="AL2264" s="7">
        <v>0</v>
      </c>
      <c r="AM2264" s="7">
        <v>0</v>
      </c>
      <c r="AN2264" s="7" t="s">
        <v>120</v>
      </c>
      <c r="AO2264" s="7">
        <v>0.1</v>
      </c>
      <c r="AP2264" s="7">
        <v>0</v>
      </c>
      <c r="AQ2264" s="7">
        <v>0</v>
      </c>
      <c r="AS2264" s="7" t="s">
        <v>4565</v>
      </c>
      <c r="AT2264" s="7" t="s">
        <v>206</v>
      </c>
      <c r="AU2264" s="7">
        <v>2918</v>
      </c>
      <c r="AV2264" s="7">
        <v>1</v>
      </c>
      <c r="AW2264" s="7">
        <v>0</v>
      </c>
      <c r="AX2264" s="7">
        <v>0</v>
      </c>
      <c r="AY2264" s="7">
        <v>0</v>
      </c>
    </row>
    <row r="2265" spans="1:51" ht="13.5" customHeight="1" x14ac:dyDescent="0.25">
      <c r="A2265" s="7" t="s">
        <v>4566</v>
      </c>
      <c r="B2265" s="8"/>
      <c r="C2265" s="8"/>
      <c r="D2265" s="7" t="s">
        <v>120</v>
      </c>
      <c r="E2265" s="7" t="s">
        <v>265</v>
      </c>
      <c r="G2265" s="8"/>
      <c r="H2265" s="8"/>
      <c r="I2265" s="8"/>
      <c r="J2265" s="8"/>
      <c r="K2265" s="7" t="s">
        <v>284</v>
      </c>
      <c r="L2265" s="8"/>
      <c r="M2265" s="8"/>
      <c r="N2265" s="7">
        <v>20</v>
      </c>
      <c r="O2265" s="7" t="s">
        <v>85</v>
      </c>
      <c r="P2265" s="7">
        <v>5</v>
      </c>
      <c r="S2265" s="7" t="s">
        <v>237</v>
      </c>
      <c r="T2265" s="7" t="s">
        <v>4386</v>
      </c>
      <c r="AD2265" s="7" t="s">
        <v>4567</v>
      </c>
      <c r="AE2265" s="7">
        <v>1</v>
      </c>
      <c r="AF2265" s="7">
        <v>0</v>
      </c>
      <c r="AG2265" s="7">
        <v>0</v>
      </c>
      <c r="AH2265" s="7">
        <v>0</v>
      </c>
      <c r="AI2265" s="7">
        <v>0</v>
      </c>
      <c r="AJ2265" s="7">
        <v>0</v>
      </c>
      <c r="AK2265" s="7">
        <v>0</v>
      </c>
      <c r="AL2265" s="7">
        <v>0</v>
      </c>
      <c r="AM2265" s="7">
        <v>0</v>
      </c>
      <c r="AN2265" s="7" t="s">
        <v>120</v>
      </c>
      <c r="AO2265" s="7">
        <v>5</v>
      </c>
      <c r="AP2265" s="7">
        <v>0</v>
      </c>
      <c r="AQ2265" s="7">
        <v>0</v>
      </c>
      <c r="AT2265" s="7" t="s">
        <v>206</v>
      </c>
      <c r="AU2265" s="7">
        <v>2919</v>
      </c>
      <c r="AV2265" s="7">
        <v>1</v>
      </c>
      <c r="AW2265" s="7">
        <v>0</v>
      </c>
      <c r="AX2265" s="7">
        <v>0</v>
      </c>
      <c r="AY2265" s="7">
        <v>0</v>
      </c>
    </row>
    <row r="2266" spans="1:51" ht="13.5" customHeight="1" x14ac:dyDescent="0.25">
      <c r="A2266" s="7" t="s">
        <v>4568</v>
      </c>
      <c r="B2266" s="8"/>
      <c r="C2266" s="8"/>
      <c r="D2266" s="7" t="s">
        <v>120</v>
      </c>
      <c r="E2266" s="7" t="s">
        <v>92</v>
      </c>
      <c r="F2266" s="8"/>
      <c r="G2266" s="8"/>
      <c r="H2266" s="8"/>
      <c r="I2266" s="8"/>
      <c r="J2266" s="8"/>
      <c r="K2266" s="7" t="s">
        <v>107</v>
      </c>
      <c r="L2266" s="8"/>
      <c r="M2266" s="8"/>
      <c r="N2266" s="7">
        <v>20</v>
      </c>
      <c r="O2266" s="7" t="s">
        <v>85</v>
      </c>
      <c r="P2266" s="7">
        <v>1</v>
      </c>
      <c r="S2266" s="7" t="s">
        <v>237</v>
      </c>
      <c r="T2266" s="7" t="s">
        <v>4386</v>
      </c>
      <c r="AD2266" s="7" t="s">
        <v>4569</v>
      </c>
      <c r="AE2266" s="7">
        <v>1</v>
      </c>
      <c r="AF2266" s="7">
        <v>0</v>
      </c>
      <c r="AG2266" s="7">
        <v>0</v>
      </c>
      <c r="AH2266" s="7">
        <v>0</v>
      </c>
      <c r="AI2266" s="7">
        <v>0</v>
      </c>
      <c r="AJ2266" s="7">
        <v>0</v>
      </c>
      <c r="AK2266" s="7">
        <v>0</v>
      </c>
      <c r="AL2266" s="7">
        <v>0</v>
      </c>
      <c r="AM2266" s="7">
        <v>1</v>
      </c>
      <c r="AN2266" s="7" t="s">
        <v>120</v>
      </c>
      <c r="AO2266" s="7">
        <v>1</v>
      </c>
      <c r="AP2266" s="7">
        <v>0</v>
      </c>
      <c r="AQ2266" s="7">
        <v>0</v>
      </c>
      <c r="AT2266" s="7" t="s">
        <v>206</v>
      </c>
      <c r="AU2266" s="7">
        <v>2920</v>
      </c>
      <c r="AV2266" s="7">
        <v>1</v>
      </c>
      <c r="AW2266" s="7">
        <v>0</v>
      </c>
      <c r="AX2266" s="7">
        <v>0</v>
      </c>
      <c r="AY2266" s="7">
        <v>0</v>
      </c>
    </row>
    <row r="2267" spans="1:51" ht="13.5" customHeight="1" x14ac:dyDescent="0.25">
      <c r="A2267" s="7" t="s">
        <v>4570</v>
      </c>
      <c r="B2267" s="8"/>
      <c r="C2267" s="8"/>
      <c r="D2267" s="7" t="s">
        <v>120</v>
      </c>
      <c r="E2267" s="7" t="s">
        <v>126</v>
      </c>
      <c r="F2267" s="8"/>
      <c r="G2267" s="8"/>
      <c r="H2267" s="8"/>
      <c r="I2267" s="8"/>
      <c r="J2267" s="8"/>
      <c r="K2267" s="7" t="s">
        <v>107</v>
      </c>
      <c r="L2267" s="8"/>
      <c r="M2267" s="8"/>
      <c r="N2267" s="7">
        <v>18</v>
      </c>
      <c r="O2267" s="7" t="s">
        <v>85</v>
      </c>
      <c r="P2267" s="7">
        <v>1</v>
      </c>
      <c r="S2267" s="7" t="s">
        <v>237</v>
      </c>
      <c r="T2267" s="7" t="s">
        <v>4386</v>
      </c>
      <c r="AD2267" s="7" t="s">
        <v>4571</v>
      </c>
      <c r="AE2267" s="7">
        <v>1</v>
      </c>
      <c r="AF2267" s="7">
        <v>0</v>
      </c>
      <c r="AG2267" s="7">
        <v>0</v>
      </c>
      <c r="AH2267" s="7">
        <v>1</v>
      </c>
      <c r="AI2267" s="7">
        <v>0</v>
      </c>
      <c r="AJ2267" s="7">
        <v>0</v>
      </c>
      <c r="AK2267" s="7">
        <v>0</v>
      </c>
      <c r="AL2267" s="7">
        <v>0</v>
      </c>
      <c r="AM2267" s="7">
        <v>0</v>
      </c>
      <c r="AN2267" s="7" t="s">
        <v>120</v>
      </c>
      <c r="AO2267" s="7">
        <v>1</v>
      </c>
      <c r="AP2267" s="7">
        <v>0</v>
      </c>
      <c r="AQ2267" s="7">
        <v>0</v>
      </c>
      <c r="AT2267" s="7" t="s">
        <v>206</v>
      </c>
      <c r="AU2267" s="7">
        <v>2921</v>
      </c>
      <c r="AV2267" s="7">
        <v>1</v>
      </c>
      <c r="AW2267" s="7">
        <v>0</v>
      </c>
      <c r="AX2267" s="7">
        <v>0</v>
      </c>
      <c r="AY2267" s="7">
        <v>0</v>
      </c>
    </row>
    <row r="2268" spans="1:51" ht="13.5" customHeight="1" x14ac:dyDescent="0.25">
      <c r="A2268" s="7" t="s">
        <v>4572</v>
      </c>
      <c r="B2268" s="8"/>
      <c r="C2268" s="8"/>
      <c r="D2268" s="7" t="s">
        <v>120</v>
      </c>
      <c r="E2268" s="7" t="s">
        <v>126</v>
      </c>
      <c r="F2268" s="8"/>
      <c r="G2268" s="8"/>
      <c r="H2268" s="8"/>
      <c r="I2268" s="8"/>
      <c r="J2268" s="8"/>
      <c r="K2268" s="7" t="s">
        <v>107</v>
      </c>
      <c r="L2268" s="8"/>
      <c r="M2268" s="8"/>
      <c r="N2268" s="7">
        <v>20</v>
      </c>
      <c r="O2268" s="7" t="s">
        <v>170</v>
      </c>
      <c r="P2268" s="7" t="s">
        <v>107</v>
      </c>
      <c r="S2268" s="7" t="s">
        <v>237</v>
      </c>
      <c r="T2268" s="7" t="s">
        <v>4386</v>
      </c>
      <c r="AD2268" s="7" t="s">
        <v>4573</v>
      </c>
      <c r="AE2268" s="7">
        <v>1</v>
      </c>
      <c r="AF2268" s="7">
        <v>0</v>
      </c>
      <c r="AG2268" s="7">
        <v>0</v>
      </c>
      <c r="AH2268" s="7">
        <v>1</v>
      </c>
      <c r="AI2268" s="7">
        <v>0</v>
      </c>
      <c r="AJ2268" s="7">
        <v>0</v>
      </c>
      <c r="AK2268" s="7">
        <v>0</v>
      </c>
      <c r="AL2268" s="7">
        <v>0</v>
      </c>
      <c r="AM2268" s="7">
        <v>0</v>
      </c>
      <c r="AN2268" s="7" t="s">
        <v>120</v>
      </c>
      <c r="AO2268" s="7">
        <v>0</v>
      </c>
      <c r="AP2268" s="7">
        <v>0</v>
      </c>
      <c r="AQ2268" s="7">
        <v>0</v>
      </c>
      <c r="AT2268" s="7" t="s">
        <v>206</v>
      </c>
      <c r="AU2268" s="7">
        <v>2922</v>
      </c>
      <c r="AV2268" s="7">
        <v>1</v>
      </c>
      <c r="AW2268" s="7">
        <v>0</v>
      </c>
      <c r="AX2268" s="7">
        <v>0</v>
      </c>
      <c r="AY2268" s="7">
        <v>0</v>
      </c>
    </row>
    <row r="2269" spans="1:51" ht="13.5" customHeight="1" x14ac:dyDescent="0.25">
      <c r="A2269" s="7" t="s">
        <v>4574</v>
      </c>
      <c r="B2269" s="8"/>
      <c r="C2269" s="8"/>
      <c r="D2269" s="7" t="s">
        <v>120</v>
      </c>
      <c r="E2269" s="7" t="s">
        <v>116</v>
      </c>
      <c r="F2269" s="8"/>
      <c r="G2269" s="8"/>
      <c r="H2269" s="8"/>
      <c r="I2269" s="8"/>
      <c r="J2269" s="8"/>
      <c r="K2269" s="8"/>
      <c r="L2269" s="8"/>
      <c r="M2269" s="8"/>
      <c r="N2269" s="7">
        <v>18</v>
      </c>
      <c r="O2269" s="7" t="s">
        <v>85</v>
      </c>
      <c r="P2269" s="7">
        <v>4</v>
      </c>
      <c r="S2269" s="7" t="s">
        <v>237</v>
      </c>
      <c r="T2269" s="7" t="s">
        <v>4386</v>
      </c>
      <c r="AD2269" s="7" t="s">
        <v>4575</v>
      </c>
      <c r="AE2269" s="7">
        <v>1</v>
      </c>
      <c r="AF2269" s="7">
        <v>0</v>
      </c>
      <c r="AG2269" s="7">
        <v>1</v>
      </c>
      <c r="AH2269" s="7">
        <v>0</v>
      </c>
      <c r="AI2269" s="7">
        <v>0</v>
      </c>
      <c r="AJ2269" s="7">
        <v>0</v>
      </c>
      <c r="AK2269" s="7">
        <v>0</v>
      </c>
      <c r="AL2269" s="7">
        <v>0</v>
      </c>
      <c r="AM2269" s="7">
        <v>0</v>
      </c>
      <c r="AN2269" s="7" t="s">
        <v>120</v>
      </c>
      <c r="AO2269" s="7">
        <v>4</v>
      </c>
      <c r="AP2269" s="7">
        <v>0</v>
      </c>
      <c r="AQ2269" s="7">
        <v>0</v>
      </c>
      <c r="AT2269" s="7" t="s">
        <v>206</v>
      </c>
      <c r="AU2269" s="7">
        <v>2923</v>
      </c>
      <c r="AV2269" s="7">
        <v>1</v>
      </c>
      <c r="AW2269" s="7">
        <v>0</v>
      </c>
      <c r="AX2269" s="7">
        <v>0</v>
      </c>
      <c r="AY2269" s="7">
        <v>0</v>
      </c>
    </row>
    <row r="2270" spans="1:51" ht="13.5" customHeight="1" x14ac:dyDescent="0.25">
      <c r="A2270" s="7" t="s">
        <v>4576</v>
      </c>
      <c r="B2270" s="8"/>
      <c r="C2270" s="8"/>
      <c r="D2270" s="7" t="s">
        <v>120</v>
      </c>
      <c r="E2270" s="7" t="s">
        <v>99</v>
      </c>
      <c r="F2270" s="7" t="s">
        <v>129</v>
      </c>
      <c r="G2270" s="8"/>
      <c r="H2270" s="8"/>
      <c r="I2270" s="8"/>
      <c r="J2270" s="8"/>
      <c r="K2270" s="8"/>
      <c r="L2270" s="8"/>
      <c r="M2270" s="8"/>
      <c r="N2270" s="7">
        <v>20</v>
      </c>
      <c r="O2270" s="7" t="s">
        <v>85</v>
      </c>
      <c r="P2270" s="7">
        <v>4</v>
      </c>
      <c r="S2270" s="7" t="s">
        <v>237</v>
      </c>
      <c r="T2270" s="7" t="s">
        <v>4386</v>
      </c>
      <c r="AD2270" s="7" t="s">
        <v>4577</v>
      </c>
      <c r="AE2270" s="7">
        <v>1</v>
      </c>
      <c r="AF2270" s="7">
        <v>0</v>
      </c>
      <c r="AG2270" s="7">
        <v>0</v>
      </c>
      <c r="AH2270" s="7">
        <v>0</v>
      </c>
      <c r="AI2270" s="7">
        <v>1</v>
      </c>
      <c r="AJ2270" s="7">
        <v>1</v>
      </c>
      <c r="AK2270" s="7">
        <v>0</v>
      </c>
      <c r="AL2270" s="7">
        <v>0</v>
      </c>
      <c r="AM2270" s="7">
        <v>0</v>
      </c>
      <c r="AN2270" s="7" t="s">
        <v>120</v>
      </c>
      <c r="AO2270" s="7">
        <v>4</v>
      </c>
      <c r="AP2270" s="7">
        <v>0</v>
      </c>
      <c r="AQ2270" s="7">
        <v>0</v>
      </c>
      <c r="AS2270" s="7" t="s">
        <v>4578</v>
      </c>
      <c r="AT2270" s="7" t="s">
        <v>206</v>
      </c>
      <c r="AU2270" s="7">
        <v>2924</v>
      </c>
      <c r="AV2270" s="7">
        <v>1</v>
      </c>
      <c r="AW2270" s="7">
        <v>0</v>
      </c>
      <c r="AX2270" s="7">
        <v>0</v>
      </c>
      <c r="AY2270" s="7">
        <v>0</v>
      </c>
    </row>
    <row r="2271" spans="1:51" ht="13.5" customHeight="1" x14ac:dyDescent="0.25">
      <c r="A2271" s="7" t="s">
        <v>4579</v>
      </c>
      <c r="B2271" s="8"/>
      <c r="C2271" s="8"/>
      <c r="D2271" s="7" t="s">
        <v>120</v>
      </c>
      <c r="E2271" s="7" t="s">
        <v>265</v>
      </c>
      <c r="F2271" s="8"/>
      <c r="G2271" s="8"/>
      <c r="H2271" s="8"/>
      <c r="I2271" s="8"/>
      <c r="J2271" s="8"/>
      <c r="K2271" s="8"/>
      <c r="L2271" s="8"/>
      <c r="M2271" s="8"/>
      <c r="N2271" s="7">
        <v>20</v>
      </c>
      <c r="O2271" s="7" t="s">
        <v>85</v>
      </c>
      <c r="P2271" s="7">
        <v>5</v>
      </c>
      <c r="S2271" s="7" t="s">
        <v>237</v>
      </c>
      <c r="T2271" s="7" t="s">
        <v>4386</v>
      </c>
      <c r="AD2271" s="7" t="s">
        <v>4580</v>
      </c>
      <c r="AE2271" s="7">
        <v>1</v>
      </c>
      <c r="AF2271" s="7">
        <v>0</v>
      </c>
      <c r="AG2271" s="7">
        <v>0</v>
      </c>
      <c r="AH2271" s="7">
        <v>0</v>
      </c>
      <c r="AI2271" s="7">
        <v>0</v>
      </c>
      <c r="AJ2271" s="7">
        <v>0</v>
      </c>
      <c r="AK2271" s="7">
        <v>0</v>
      </c>
      <c r="AL2271" s="7">
        <v>0</v>
      </c>
      <c r="AM2271" s="7">
        <v>0</v>
      </c>
      <c r="AN2271" s="7" t="s">
        <v>120</v>
      </c>
      <c r="AO2271" s="7">
        <v>5</v>
      </c>
      <c r="AP2271" s="7">
        <v>0</v>
      </c>
      <c r="AQ2271" s="7">
        <v>0</v>
      </c>
      <c r="AT2271" s="7" t="s">
        <v>206</v>
      </c>
      <c r="AU2271" s="7">
        <v>2925</v>
      </c>
      <c r="AV2271" s="7">
        <v>1</v>
      </c>
      <c r="AW2271" s="7">
        <v>0</v>
      </c>
      <c r="AX2271" s="7">
        <v>0</v>
      </c>
      <c r="AY2271" s="7">
        <v>0</v>
      </c>
    </row>
    <row r="2272" spans="1:51" ht="13.5" customHeight="1" x14ac:dyDescent="0.25">
      <c r="A2272" s="7" t="s">
        <v>4581</v>
      </c>
      <c r="B2272" s="8"/>
      <c r="C2272" s="8"/>
      <c r="D2272" s="7" t="s">
        <v>120</v>
      </c>
      <c r="E2272" s="7" t="s">
        <v>126</v>
      </c>
      <c r="F2272" s="7" t="s">
        <v>92</v>
      </c>
      <c r="G2272" s="8"/>
      <c r="H2272" s="8"/>
      <c r="I2272" s="8"/>
      <c r="J2272" s="8"/>
      <c r="K2272" s="8"/>
      <c r="L2272" s="8"/>
      <c r="M2272" s="8"/>
      <c r="N2272" s="7">
        <v>20</v>
      </c>
      <c r="O2272" s="7" t="s">
        <v>85</v>
      </c>
      <c r="P2272" s="7">
        <v>12</v>
      </c>
      <c r="S2272" s="7" t="s">
        <v>237</v>
      </c>
      <c r="T2272" s="7" t="s">
        <v>4386</v>
      </c>
      <c r="AD2272" s="7" t="s">
        <v>4582</v>
      </c>
      <c r="AE2272" s="7">
        <v>1</v>
      </c>
      <c r="AF2272" s="7">
        <v>0</v>
      </c>
      <c r="AG2272" s="7">
        <v>0</v>
      </c>
      <c r="AH2272" s="7">
        <v>1</v>
      </c>
      <c r="AI2272" s="7">
        <v>0</v>
      </c>
      <c r="AJ2272" s="7">
        <v>0</v>
      </c>
      <c r="AK2272" s="7">
        <v>0</v>
      </c>
      <c r="AL2272" s="7">
        <v>0</v>
      </c>
      <c r="AM2272" s="7">
        <v>1</v>
      </c>
      <c r="AN2272" s="7" t="s">
        <v>120</v>
      </c>
      <c r="AO2272" s="7">
        <v>12</v>
      </c>
      <c r="AP2272" s="7">
        <v>0</v>
      </c>
      <c r="AQ2272" s="7">
        <v>0</v>
      </c>
      <c r="AS2272" s="7" t="s">
        <v>4583</v>
      </c>
      <c r="AT2272" s="7" t="s">
        <v>206</v>
      </c>
      <c r="AU2272" s="7">
        <v>2926</v>
      </c>
      <c r="AV2272" s="7">
        <v>1</v>
      </c>
      <c r="AW2272" s="7">
        <v>0</v>
      </c>
      <c r="AX2272" s="7">
        <v>0</v>
      </c>
      <c r="AY2272" s="7">
        <v>0</v>
      </c>
    </row>
    <row r="2273" spans="1:51" ht="13.5" customHeight="1" x14ac:dyDescent="0.25">
      <c r="A2273" s="7" t="s">
        <v>4584</v>
      </c>
      <c r="B2273" s="8"/>
      <c r="C2273" s="8"/>
      <c r="D2273" s="7" t="s">
        <v>120</v>
      </c>
      <c r="E2273" s="7" t="s">
        <v>99</v>
      </c>
      <c r="F2273" s="7" t="s">
        <v>92</v>
      </c>
      <c r="G2273" s="8"/>
      <c r="H2273" s="8"/>
      <c r="I2273" s="8"/>
      <c r="J2273" s="8"/>
      <c r="K2273" s="8"/>
      <c r="L2273" s="8"/>
      <c r="M2273" s="8"/>
      <c r="N2273" s="7">
        <v>20</v>
      </c>
      <c r="O2273" s="7" t="s">
        <v>106</v>
      </c>
      <c r="P2273" s="7">
        <v>1</v>
      </c>
      <c r="S2273" s="7" t="s">
        <v>237</v>
      </c>
      <c r="T2273" s="7" t="s">
        <v>4386</v>
      </c>
      <c r="AD2273" s="7" t="s">
        <v>4585</v>
      </c>
      <c r="AE2273" s="7">
        <v>1</v>
      </c>
      <c r="AF2273" s="7">
        <v>0</v>
      </c>
      <c r="AG2273" s="7">
        <v>0</v>
      </c>
      <c r="AH2273" s="7">
        <v>0</v>
      </c>
      <c r="AI2273" s="7">
        <v>1</v>
      </c>
      <c r="AJ2273" s="7">
        <v>0</v>
      </c>
      <c r="AK2273" s="7">
        <v>0</v>
      </c>
      <c r="AL2273" s="7">
        <v>0</v>
      </c>
      <c r="AM2273" s="7">
        <v>1</v>
      </c>
      <c r="AN2273" s="7" t="s">
        <v>120</v>
      </c>
      <c r="AO2273" s="7">
        <v>1</v>
      </c>
      <c r="AP2273" s="7">
        <v>0</v>
      </c>
      <c r="AQ2273" s="7">
        <v>0</v>
      </c>
      <c r="AT2273" s="7" t="s">
        <v>206</v>
      </c>
      <c r="AU2273" s="7">
        <v>2927</v>
      </c>
      <c r="AV2273" s="7">
        <v>1</v>
      </c>
      <c r="AW2273" s="7">
        <v>0</v>
      </c>
      <c r="AX2273" s="7">
        <v>0</v>
      </c>
      <c r="AY2273" s="7">
        <v>0</v>
      </c>
    </row>
    <row r="2274" spans="1:51" ht="13.5" customHeight="1" x14ac:dyDescent="0.25">
      <c r="A2274" s="7" t="s">
        <v>4586</v>
      </c>
      <c r="B2274" s="8"/>
      <c r="C2274" s="8"/>
      <c r="D2274" s="7" t="s">
        <v>120</v>
      </c>
      <c r="E2274" s="7" t="s">
        <v>84</v>
      </c>
      <c r="F2274" s="7" t="s">
        <v>92</v>
      </c>
      <c r="G2274" s="8"/>
      <c r="H2274" s="8"/>
      <c r="I2274" s="8"/>
      <c r="J2274" s="8"/>
      <c r="K2274" s="8"/>
      <c r="L2274" s="8"/>
      <c r="M2274" s="8"/>
      <c r="N2274" s="7">
        <v>20</v>
      </c>
      <c r="O2274" s="7" t="s">
        <v>85</v>
      </c>
      <c r="P2274" s="7">
        <v>2</v>
      </c>
      <c r="S2274" s="7" t="s">
        <v>237</v>
      </c>
      <c r="T2274" s="7" t="s">
        <v>4386</v>
      </c>
      <c r="AD2274" s="7" t="s">
        <v>4587</v>
      </c>
      <c r="AE2274" s="7">
        <v>1</v>
      </c>
      <c r="AF2274" s="7">
        <v>0</v>
      </c>
      <c r="AG2274" s="7">
        <v>0</v>
      </c>
      <c r="AH2274" s="7">
        <v>0</v>
      </c>
      <c r="AI2274" s="7">
        <v>0</v>
      </c>
      <c r="AJ2274" s="7">
        <v>0</v>
      </c>
      <c r="AK2274" s="7">
        <v>0</v>
      </c>
      <c r="AL2274" s="7">
        <v>1</v>
      </c>
      <c r="AM2274" s="7">
        <v>1</v>
      </c>
      <c r="AN2274" s="7" t="s">
        <v>120</v>
      </c>
      <c r="AO2274" s="7">
        <v>2</v>
      </c>
      <c r="AP2274" s="7">
        <v>0</v>
      </c>
      <c r="AQ2274" s="7">
        <v>0</v>
      </c>
      <c r="AS2274" s="7" t="s">
        <v>4588</v>
      </c>
      <c r="AT2274" s="7" t="s">
        <v>206</v>
      </c>
      <c r="AU2274" s="7">
        <v>2928</v>
      </c>
      <c r="AV2274" s="7">
        <v>1</v>
      </c>
      <c r="AW2274" s="7">
        <v>0</v>
      </c>
      <c r="AX2274" s="7">
        <v>0</v>
      </c>
      <c r="AY2274" s="7">
        <v>0</v>
      </c>
    </row>
    <row r="2275" spans="1:51" ht="13.5" customHeight="1" x14ac:dyDescent="0.25">
      <c r="A2275" s="7" t="s">
        <v>4589</v>
      </c>
      <c r="B2275" s="8"/>
      <c r="C2275" s="8"/>
      <c r="D2275" s="7" t="s">
        <v>236</v>
      </c>
      <c r="E2275" s="7" t="s">
        <v>126</v>
      </c>
      <c r="F2275" s="7" t="s">
        <v>84</v>
      </c>
      <c r="G2275" s="8"/>
      <c r="H2275" s="8"/>
      <c r="I2275" s="8"/>
      <c r="J2275" s="8"/>
      <c r="K2275" s="8"/>
      <c r="L2275" s="8"/>
      <c r="M2275" s="8"/>
      <c r="N2275" s="7">
        <v>25</v>
      </c>
      <c r="O2275" s="7" t="s">
        <v>85</v>
      </c>
      <c r="P2275" s="7">
        <v>2</v>
      </c>
      <c r="S2275" s="7" t="s">
        <v>237</v>
      </c>
      <c r="T2275" s="7" t="s">
        <v>4386</v>
      </c>
      <c r="AD2275" s="7" t="s">
        <v>4590</v>
      </c>
      <c r="AE2275" s="7">
        <v>0</v>
      </c>
      <c r="AF2275" s="7">
        <v>1</v>
      </c>
      <c r="AG2275" s="7">
        <v>0</v>
      </c>
      <c r="AH2275" s="7">
        <v>1</v>
      </c>
      <c r="AI2275" s="7">
        <v>0</v>
      </c>
      <c r="AJ2275" s="7">
        <v>0</v>
      </c>
      <c r="AK2275" s="7">
        <v>0</v>
      </c>
      <c r="AL2275" s="7">
        <v>1</v>
      </c>
      <c r="AM2275" s="7">
        <v>0</v>
      </c>
      <c r="AN2275" s="7" t="s">
        <v>85</v>
      </c>
      <c r="AO2275" s="7">
        <v>2</v>
      </c>
      <c r="AP2275" s="7">
        <v>0</v>
      </c>
      <c r="AQ2275" s="7">
        <v>0</v>
      </c>
      <c r="AT2275" s="7" t="s">
        <v>206</v>
      </c>
      <c r="AU2275" s="7">
        <v>2929</v>
      </c>
      <c r="AV2275" s="7">
        <v>1</v>
      </c>
      <c r="AW2275" s="7">
        <v>0</v>
      </c>
      <c r="AX2275" s="7">
        <v>0</v>
      </c>
      <c r="AY2275" s="7">
        <v>0</v>
      </c>
    </row>
    <row r="2276" spans="1:51" ht="13.5" customHeight="1" x14ac:dyDescent="0.25">
      <c r="A2276" s="7" t="s">
        <v>4591</v>
      </c>
      <c r="B2276" s="8"/>
      <c r="C2276" s="8"/>
      <c r="D2276" s="7" t="s">
        <v>120</v>
      </c>
      <c r="E2276" s="7" t="s">
        <v>126</v>
      </c>
      <c r="F2276" s="8"/>
      <c r="G2276" s="8"/>
      <c r="H2276" s="8"/>
      <c r="I2276" s="8"/>
      <c r="J2276" s="8"/>
      <c r="K2276" s="8"/>
      <c r="L2276" s="8"/>
      <c r="M2276" s="8"/>
      <c r="N2276" s="7">
        <v>20</v>
      </c>
      <c r="O2276" s="7" t="s">
        <v>638</v>
      </c>
      <c r="P2276" s="7" t="s">
        <v>107</v>
      </c>
      <c r="S2276" s="7" t="s">
        <v>237</v>
      </c>
      <c r="T2276" s="7" t="s">
        <v>4386</v>
      </c>
      <c r="AD2276" s="7" t="s">
        <v>4592</v>
      </c>
      <c r="AE2276" s="7">
        <v>0</v>
      </c>
      <c r="AF2276" s="7">
        <v>1</v>
      </c>
      <c r="AG2276" s="7">
        <v>0</v>
      </c>
      <c r="AH2276" s="7">
        <v>1</v>
      </c>
      <c r="AI2276" s="7">
        <v>0</v>
      </c>
      <c r="AJ2276" s="7">
        <v>0</v>
      </c>
      <c r="AK2276" s="7">
        <v>0</v>
      </c>
      <c r="AL2276" s="7">
        <v>0</v>
      </c>
      <c r="AM2276" s="7">
        <v>0</v>
      </c>
      <c r="AN2276" s="7" t="s">
        <v>120</v>
      </c>
      <c r="AO2276" s="7">
        <v>0</v>
      </c>
      <c r="AP2276" s="7">
        <v>0</v>
      </c>
      <c r="AQ2276" s="7">
        <v>0</v>
      </c>
      <c r="AT2276" s="7" t="s">
        <v>206</v>
      </c>
      <c r="AU2276" s="7">
        <v>2930</v>
      </c>
      <c r="AV2276" s="7">
        <v>0</v>
      </c>
      <c r="AW2276" s="7">
        <v>0</v>
      </c>
      <c r="AX2276" s="7">
        <v>0</v>
      </c>
      <c r="AY2276" s="7">
        <v>0</v>
      </c>
    </row>
    <row r="2277" spans="1:51" ht="13.5" customHeight="1" x14ac:dyDescent="0.25">
      <c r="A2277" s="7" t="s">
        <v>4593</v>
      </c>
      <c r="B2277" s="8"/>
      <c r="C2277" s="8"/>
      <c r="D2277" s="7" t="s">
        <v>120</v>
      </c>
      <c r="E2277" s="7" t="s">
        <v>92</v>
      </c>
      <c r="F2277" s="8"/>
      <c r="G2277" s="8"/>
      <c r="H2277" s="8"/>
      <c r="I2277" s="8"/>
      <c r="J2277" s="8"/>
      <c r="K2277" s="8"/>
      <c r="L2277" s="8"/>
      <c r="M2277" s="8"/>
      <c r="N2277" s="7">
        <v>20</v>
      </c>
      <c r="O2277" s="7" t="s">
        <v>85</v>
      </c>
      <c r="P2277" s="7" t="s">
        <v>4594</v>
      </c>
      <c r="S2277" s="7" t="s">
        <v>237</v>
      </c>
      <c r="T2277" s="7" t="s">
        <v>4386</v>
      </c>
      <c r="AD2277" s="7" t="s">
        <v>4595</v>
      </c>
      <c r="AE2277" s="7">
        <v>0</v>
      </c>
      <c r="AF2277" s="7">
        <v>1</v>
      </c>
      <c r="AG2277" s="7">
        <v>0</v>
      </c>
      <c r="AH2277" s="7">
        <v>0</v>
      </c>
      <c r="AI2277" s="7">
        <v>0</v>
      </c>
      <c r="AJ2277" s="7">
        <v>0</v>
      </c>
      <c r="AK2277" s="7">
        <v>0</v>
      </c>
      <c r="AL2277" s="7">
        <v>0</v>
      </c>
      <c r="AM2277" s="7">
        <v>1</v>
      </c>
      <c r="AN2277" s="7" t="s">
        <v>120</v>
      </c>
      <c r="AO2277" s="7">
        <v>16000</v>
      </c>
      <c r="AP2277" s="7">
        <v>0</v>
      </c>
      <c r="AQ2277" s="7">
        <v>0</v>
      </c>
      <c r="AT2277" s="7" t="s">
        <v>206</v>
      </c>
      <c r="AU2277" s="7">
        <v>2931</v>
      </c>
      <c r="AV2277" s="7">
        <v>1</v>
      </c>
      <c r="AW2277" s="7">
        <v>0</v>
      </c>
      <c r="AX2277" s="7">
        <v>0</v>
      </c>
      <c r="AY2277" s="7">
        <v>0</v>
      </c>
    </row>
    <row r="2278" spans="1:51" ht="13.5" customHeight="1" x14ac:dyDescent="0.25">
      <c r="A2278" s="7" t="s">
        <v>4596</v>
      </c>
      <c r="B2278" s="8"/>
      <c r="C2278" s="8"/>
      <c r="D2278" s="7" t="s">
        <v>120</v>
      </c>
      <c r="E2278" s="7" t="s">
        <v>99</v>
      </c>
      <c r="F2278" s="8"/>
      <c r="G2278" s="8"/>
      <c r="H2278" s="8"/>
      <c r="I2278" s="8"/>
      <c r="J2278" s="8"/>
      <c r="K2278" s="8"/>
      <c r="L2278" s="8"/>
      <c r="M2278" s="8"/>
      <c r="N2278" s="7">
        <v>15</v>
      </c>
      <c r="O2278" s="7" t="s">
        <v>85</v>
      </c>
      <c r="P2278" s="7">
        <v>2</v>
      </c>
      <c r="S2278" s="7" t="s">
        <v>237</v>
      </c>
      <c r="T2278" s="7" t="s">
        <v>4386</v>
      </c>
      <c r="AD2278" s="7" t="s">
        <v>4597</v>
      </c>
      <c r="AE2278" s="7">
        <v>0</v>
      </c>
      <c r="AF2278" s="7">
        <v>1</v>
      </c>
      <c r="AG2278" s="7">
        <v>0</v>
      </c>
      <c r="AH2278" s="7">
        <v>0</v>
      </c>
      <c r="AI2278" s="7">
        <v>1</v>
      </c>
      <c r="AJ2278" s="7">
        <v>0</v>
      </c>
      <c r="AK2278" s="7">
        <v>0</v>
      </c>
      <c r="AL2278" s="7">
        <v>0</v>
      </c>
      <c r="AM2278" s="7">
        <v>0</v>
      </c>
      <c r="AN2278" s="7" t="s">
        <v>120</v>
      </c>
      <c r="AO2278" s="7">
        <v>2</v>
      </c>
      <c r="AP2278" s="7">
        <v>0</v>
      </c>
      <c r="AQ2278" s="7">
        <v>0</v>
      </c>
      <c r="AT2278" s="7" t="s">
        <v>206</v>
      </c>
      <c r="AU2278" s="7">
        <v>2932</v>
      </c>
      <c r="AV2278" s="7">
        <v>1</v>
      </c>
      <c r="AW2278" s="7">
        <v>0</v>
      </c>
      <c r="AX2278" s="7">
        <v>0</v>
      </c>
      <c r="AY2278" s="7">
        <v>0</v>
      </c>
    </row>
    <row r="2279" spans="1:51" ht="13.5" customHeight="1" x14ac:dyDescent="0.25">
      <c r="A2279" s="7" t="s">
        <v>4598</v>
      </c>
      <c r="B2279" s="8"/>
      <c r="C2279" s="8"/>
      <c r="D2279" s="7" t="s">
        <v>120</v>
      </c>
      <c r="E2279" s="7" t="s">
        <v>84</v>
      </c>
      <c r="F2279" s="8"/>
      <c r="G2279" s="8"/>
      <c r="H2279" s="8"/>
      <c r="I2279" s="8"/>
      <c r="J2279" s="8"/>
      <c r="K2279" s="8"/>
      <c r="L2279" s="8"/>
      <c r="M2279" s="8"/>
      <c r="N2279" s="7">
        <v>20</v>
      </c>
      <c r="O2279" s="7" t="s">
        <v>85</v>
      </c>
      <c r="P2279" s="7">
        <v>1</v>
      </c>
      <c r="S2279" s="7" t="s">
        <v>237</v>
      </c>
      <c r="T2279" s="7" t="s">
        <v>4386</v>
      </c>
      <c r="AD2279" s="7" t="s">
        <v>4599</v>
      </c>
      <c r="AE2279" s="7">
        <v>0</v>
      </c>
      <c r="AF2279" s="7">
        <v>1</v>
      </c>
      <c r="AG2279" s="7">
        <v>0</v>
      </c>
      <c r="AH2279" s="7">
        <v>0</v>
      </c>
      <c r="AI2279" s="7">
        <v>0</v>
      </c>
      <c r="AJ2279" s="7">
        <v>0</v>
      </c>
      <c r="AK2279" s="7">
        <v>0</v>
      </c>
      <c r="AL2279" s="7">
        <v>1</v>
      </c>
      <c r="AM2279" s="7">
        <v>0</v>
      </c>
      <c r="AN2279" s="7" t="s">
        <v>120</v>
      </c>
      <c r="AO2279" s="7">
        <v>1</v>
      </c>
      <c r="AP2279" s="7">
        <v>0</v>
      </c>
      <c r="AQ2279" s="7">
        <v>0</v>
      </c>
      <c r="AS2279" s="7" t="s">
        <v>4600</v>
      </c>
      <c r="AT2279" s="7" t="s">
        <v>206</v>
      </c>
      <c r="AU2279" s="7">
        <v>2933</v>
      </c>
      <c r="AV2279" s="7">
        <v>1</v>
      </c>
      <c r="AW2279" s="7">
        <v>0</v>
      </c>
      <c r="AX2279" s="7">
        <v>0</v>
      </c>
      <c r="AY2279" s="7">
        <v>0</v>
      </c>
    </row>
    <row r="2280" spans="1:51" ht="13.5" customHeight="1" x14ac:dyDescent="0.25">
      <c r="A2280" s="7" t="s">
        <v>4601</v>
      </c>
      <c r="B2280" s="8"/>
      <c r="C2280" s="8"/>
      <c r="D2280" s="7" t="s">
        <v>120</v>
      </c>
      <c r="E2280" s="7" t="s">
        <v>126</v>
      </c>
      <c r="F2280" s="8"/>
      <c r="G2280" s="8"/>
      <c r="H2280" s="8"/>
      <c r="I2280" s="8"/>
      <c r="J2280" s="8"/>
      <c r="K2280" s="8"/>
      <c r="L2280" s="8"/>
      <c r="M2280" s="8"/>
      <c r="N2280" s="7">
        <v>20</v>
      </c>
      <c r="O2280" s="7" t="s">
        <v>85</v>
      </c>
      <c r="P2280" s="7" t="s">
        <v>4602</v>
      </c>
      <c r="S2280" s="7" t="s">
        <v>237</v>
      </c>
      <c r="T2280" s="7" t="s">
        <v>4386</v>
      </c>
      <c r="AD2280" s="7" t="s">
        <v>4603</v>
      </c>
      <c r="AE2280" s="7">
        <v>0</v>
      </c>
      <c r="AF2280" s="7">
        <v>1</v>
      </c>
      <c r="AG2280" s="7">
        <v>0</v>
      </c>
      <c r="AH2280" s="7">
        <v>1</v>
      </c>
      <c r="AI2280" s="7">
        <v>0</v>
      </c>
      <c r="AJ2280" s="7">
        <v>0</v>
      </c>
      <c r="AK2280" s="7">
        <v>0</v>
      </c>
      <c r="AL2280" s="7">
        <v>0</v>
      </c>
      <c r="AM2280" s="7">
        <v>0</v>
      </c>
      <c r="AN2280" s="7" t="s">
        <v>120</v>
      </c>
      <c r="AO2280" s="7">
        <v>0.5</v>
      </c>
      <c r="AP2280" s="7">
        <v>0</v>
      </c>
      <c r="AQ2280" s="7">
        <v>0</v>
      </c>
      <c r="AT2280" s="7" t="s">
        <v>206</v>
      </c>
      <c r="AU2280" s="7">
        <v>2934</v>
      </c>
      <c r="AV2280" s="7">
        <v>1</v>
      </c>
      <c r="AW2280" s="7">
        <v>0</v>
      </c>
      <c r="AX2280" s="7">
        <v>0</v>
      </c>
      <c r="AY2280" s="7">
        <v>0</v>
      </c>
    </row>
    <row r="2281" spans="1:51" ht="13.5" customHeight="1" x14ac:dyDescent="0.25">
      <c r="A2281" s="7" t="s">
        <v>4604</v>
      </c>
      <c r="B2281" s="8"/>
      <c r="C2281" s="8"/>
      <c r="D2281" s="7" t="s">
        <v>120</v>
      </c>
      <c r="E2281" s="7" t="s">
        <v>157</v>
      </c>
      <c r="F2281" s="8"/>
      <c r="G2281" s="8"/>
      <c r="H2281" s="8"/>
      <c r="I2281" s="8"/>
      <c r="J2281" s="8"/>
      <c r="K2281" s="8"/>
      <c r="L2281" s="8"/>
      <c r="M2281" s="8"/>
      <c r="N2281" s="7">
        <v>20</v>
      </c>
      <c r="O2281" s="7" t="s">
        <v>638</v>
      </c>
      <c r="P2281" s="7" t="s">
        <v>107</v>
      </c>
      <c r="S2281" s="7" t="s">
        <v>237</v>
      </c>
      <c r="T2281" s="7" t="s">
        <v>4386</v>
      </c>
      <c r="AD2281" s="7" t="s">
        <v>4605</v>
      </c>
      <c r="AE2281" s="7">
        <v>0</v>
      </c>
      <c r="AF2281" s="7">
        <v>1</v>
      </c>
      <c r="AG2281" s="7">
        <v>0</v>
      </c>
      <c r="AH2281" s="7">
        <v>0</v>
      </c>
      <c r="AI2281" s="7">
        <v>0</v>
      </c>
      <c r="AJ2281" s="7">
        <v>0</v>
      </c>
      <c r="AK2281" s="7">
        <v>1</v>
      </c>
      <c r="AL2281" s="7">
        <v>0</v>
      </c>
      <c r="AM2281" s="7">
        <v>0</v>
      </c>
      <c r="AN2281" s="7" t="s">
        <v>120</v>
      </c>
      <c r="AO2281" s="7">
        <v>0</v>
      </c>
      <c r="AP2281" s="7">
        <v>0</v>
      </c>
      <c r="AQ2281" s="7">
        <v>0</v>
      </c>
      <c r="AT2281" s="7" t="s">
        <v>206</v>
      </c>
      <c r="AU2281" s="7">
        <v>2935</v>
      </c>
      <c r="AV2281" s="7">
        <v>1</v>
      </c>
      <c r="AW2281" s="7">
        <v>0</v>
      </c>
      <c r="AX2281" s="7">
        <v>0</v>
      </c>
      <c r="AY2281" s="7">
        <v>0</v>
      </c>
    </row>
    <row r="2282" spans="1:51" ht="13.5" customHeight="1" x14ac:dyDescent="0.25">
      <c r="A2282" s="7" t="s">
        <v>4606</v>
      </c>
      <c r="B2282" s="8"/>
      <c r="C2282" s="8"/>
      <c r="D2282" s="7" t="s">
        <v>120</v>
      </c>
      <c r="E2282" s="7" t="s">
        <v>84</v>
      </c>
      <c r="F2282" s="8"/>
      <c r="G2282" s="8"/>
      <c r="H2282" s="8"/>
      <c r="I2282" s="8"/>
      <c r="J2282" s="8"/>
      <c r="K2282" s="8"/>
      <c r="L2282" s="8"/>
      <c r="M2282" s="8"/>
      <c r="N2282" s="7">
        <v>20</v>
      </c>
      <c r="O2282" s="7" t="s">
        <v>85</v>
      </c>
      <c r="P2282" s="7" t="s">
        <v>107</v>
      </c>
      <c r="S2282" s="7" t="s">
        <v>237</v>
      </c>
      <c r="T2282" s="7" t="s">
        <v>4386</v>
      </c>
      <c r="AD2282" s="7" t="s">
        <v>4607</v>
      </c>
      <c r="AE2282" s="7">
        <v>0</v>
      </c>
      <c r="AF2282" s="7">
        <v>1</v>
      </c>
      <c r="AG2282" s="7">
        <v>0</v>
      </c>
      <c r="AH2282" s="7">
        <v>0</v>
      </c>
      <c r="AI2282" s="7">
        <v>0</v>
      </c>
      <c r="AJ2282" s="7">
        <v>0</v>
      </c>
      <c r="AK2282" s="7">
        <v>0</v>
      </c>
      <c r="AL2282" s="7">
        <v>1</v>
      </c>
      <c r="AM2282" s="7">
        <v>0</v>
      </c>
      <c r="AN2282" s="7" t="s">
        <v>120</v>
      </c>
      <c r="AO2282" s="7">
        <v>0</v>
      </c>
      <c r="AP2282" s="7">
        <v>0</v>
      </c>
      <c r="AQ2282" s="7">
        <v>0</v>
      </c>
      <c r="AT2282" s="7" t="s">
        <v>206</v>
      </c>
      <c r="AU2282" s="7">
        <v>2936</v>
      </c>
      <c r="AV2282" s="7">
        <v>1</v>
      </c>
      <c r="AW2282" s="7">
        <v>0</v>
      </c>
      <c r="AX2282" s="7">
        <v>0</v>
      </c>
      <c r="AY2282" s="7">
        <v>0</v>
      </c>
    </row>
    <row r="2283" spans="1:51" ht="13.5" customHeight="1" x14ac:dyDescent="0.25">
      <c r="A2283" s="7" t="s">
        <v>4608</v>
      </c>
      <c r="B2283" s="8"/>
      <c r="C2283" s="8"/>
      <c r="D2283" s="7" t="s">
        <v>120</v>
      </c>
      <c r="E2283" s="7" t="s">
        <v>116</v>
      </c>
      <c r="F2283" s="7" t="s">
        <v>129</v>
      </c>
      <c r="G2283" s="8"/>
      <c r="H2283" s="8"/>
      <c r="I2283" s="8"/>
      <c r="J2283" s="8"/>
      <c r="K2283" s="8"/>
      <c r="L2283" s="8"/>
      <c r="M2283" s="8"/>
      <c r="N2283" s="7">
        <v>20</v>
      </c>
      <c r="O2283" s="7" t="s">
        <v>85</v>
      </c>
      <c r="P2283" s="7">
        <v>4</v>
      </c>
      <c r="S2283" s="7" t="s">
        <v>237</v>
      </c>
      <c r="T2283" s="7" t="s">
        <v>4386</v>
      </c>
      <c r="AD2283" s="7" t="s">
        <v>4609</v>
      </c>
      <c r="AE2283" s="7">
        <v>0</v>
      </c>
      <c r="AF2283" s="7">
        <v>1</v>
      </c>
      <c r="AG2283" s="7">
        <v>1</v>
      </c>
      <c r="AH2283" s="7">
        <v>0</v>
      </c>
      <c r="AI2283" s="7">
        <v>0</v>
      </c>
      <c r="AJ2283" s="7">
        <v>1</v>
      </c>
      <c r="AK2283" s="7">
        <v>0</v>
      </c>
      <c r="AL2283" s="7">
        <v>0</v>
      </c>
      <c r="AM2283" s="7">
        <v>0</v>
      </c>
      <c r="AN2283" s="7" t="s">
        <v>120</v>
      </c>
      <c r="AO2283" s="7">
        <v>4</v>
      </c>
      <c r="AP2283" s="7">
        <v>0</v>
      </c>
      <c r="AQ2283" s="7">
        <v>0</v>
      </c>
      <c r="AS2283" s="7" t="s">
        <v>4610</v>
      </c>
      <c r="AT2283" s="7" t="s">
        <v>206</v>
      </c>
      <c r="AU2283" s="7">
        <v>2937</v>
      </c>
      <c r="AV2283" s="7">
        <v>1</v>
      </c>
      <c r="AW2283" s="7">
        <v>0</v>
      </c>
      <c r="AX2283" s="7">
        <v>0</v>
      </c>
      <c r="AY2283" s="7">
        <v>0</v>
      </c>
    </row>
    <row r="2284" spans="1:51" ht="13.5" customHeight="1" x14ac:dyDescent="0.25">
      <c r="A2284" s="7" t="s">
        <v>4611</v>
      </c>
      <c r="B2284" s="8"/>
      <c r="C2284" s="8"/>
      <c r="D2284" s="7" t="s">
        <v>120</v>
      </c>
      <c r="E2284" s="7" t="s">
        <v>84</v>
      </c>
      <c r="F2284" s="8"/>
      <c r="G2284" s="8"/>
      <c r="H2284" s="8"/>
      <c r="I2284" s="8"/>
      <c r="J2284" s="8"/>
      <c r="K2284" s="8"/>
      <c r="L2284" s="8"/>
      <c r="M2284" s="8"/>
      <c r="N2284" s="7">
        <v>20</v>
      </c>
      <c r="O2284" s="7" t="s">
        <v>85</v>
      </c>
      <c r="P2284" s="7">
        <v>3</v>
      </c>
      <c r="S2284" s="7" t="s">
        <v>237</v>
      </c>
      <c r="T2284" s="7" t="s">
        <v>4386</v>
      </c>
      <c r="AD2284" s="7" t="s">
        <v>4612</v>
      </c>
      <c r="AE2284" s="7">
        <v>0</v>
      </c>
      <c r="AF2284" s="7">
        <v>1</v>
      </c>
      <c r="AG2284" s="7">
        <v>0</v>
      </c>
      <c r="AH2284" s="7">
        <v>0</v>
      </c>
      <c r="AI2284" s="7">
        <v>0</v>
      </c>
      <c r="AJ2284" s="7">
        <v>0</v>
      </c>
      <c r="AK2284" s="7">
        <v>0</v>
      </c>
      <c r="AL2284" s="7">
        <v>1</v>
      </c>
      <c r="AM2284" s="7">
        <v>0</v>
      </c>
      <c r="AN2284" s="7" t="s">
        <v>120</v>
      </c>
      <c r="AO2284" s="7">
        <v>3</v>
      </c>
      <c r="AP2284" s="7">
        <v>0</v>
      </c>
      <c r="AQ2284" s="7">
        <v>0</v>
      </c>
      <c r="AT2284" s="7" t="s">
        <v>206</v>
      </c>
      <c r="AU2284" s="7">
        <v>2938</v>
      </c>
      <c r="AV2284" s="7">
        <v>1</v>
      </c>
      <c r="AW2284" s="7">
        <v>0</v>
      </c>
      <c r="AX2284" s="7">
        <v>0</v>
      </c>
      <c r="AY2284" s="7">
        <v>0</v>
      </c>
    </row>
    <row r="2285" spans="1:51" ht="13.5" customHeight="1" x14ac:dyDescent="0.25">
      <c r="A2285" s="7" t="s">
        <v>4613</v>
      </c>
      <c r="B2285" s="8"/>
      <c r="C2285" s="8"/>
      <c r="D2285" s="7" t="s">
        <v>236</v>
      </c>
      <c r="E2285" s="7" t="s">
        <v>116</v>
      </c>
      <c r="F2285" s="7" t="s">
        <v>92</v>
      </c>
      <c r="G2285" s="8"/>
      <c r="H2285" s="8"/>
      <c r="I2285" s="8"/>
      <c r="J2285" s="8"/>
      <c r="K2285" s="8"/>
      <c r="L2285" s="8"/>
      <c r="M2285" s="8"/>
      <c r="N2285" s="7">
        <v>30</v>
      </c>
      <c r="O2285" s="7" t="s">
        <v>85</v>
      </c>
      <c r="P2285" s="7" t="s">
        <v>4614</v>
      </c>
      <c r="S2285" s="7" t="s">
        <v>237</v>
      </c>
      <c r="T2285" s="7" t="s">
        <v>4386</v>
      </c>
      <c r="AD2285" s="7" t="s">
        <v>4615</v>
      </c>
      <c r="AE2285" s="7">
        <v>0</v>
      </c>
      <c r="AF2285" s="7">
        <v>1</v>
      </c>
      <c r="AG2285" s="7">
        <v>1</v>
      </c>
      <c r="AH2285" s="7">
        <v>0</v>
      </c>
      <c r="AI2285" s="7">
        <v>0</v>
      </c>
      <c r="AJ2285" s="7">
        <v>0</v>
      </c>
      <c r="AK2285" s="7">
        <v>0</v>
      </c>
      <c r="AL2285" s="7">
        <v>0</v>
      </c>
      <c r="AM2285" s="7">
        <v>1</v>
      </c>
      <c r="AN2285" s="7" t="s">
        <v>85</v>
      </c>
      <c r="AO2285" s="7">
        <v>500</v>
      </c>
      <c r="AP2285" s="7">
        <v>0</v>
      </c>
      <c r="AQ2285" s="7">
        <v>0</v>
      </c>
      <c r="AT2285" s="7" t="s">
        <v>206</v>
      </c>
      <c r="AU2285" s="7">
        <v>2939</v>
      </c>
      <c r="AV2285" s="7">
        <v>1</v>
      </c>
      <c r="AW2285" s="7">
        <v>0</v>
      </c>
      <c r="AX2285" s="7">
        <v>0</v>
      </c>
      <c r="AY2285" s="7">
        <v>0</v>
      </c>
    </row>
    <row r="2286" spans="1:51" ht="13.5" customHeight="1" x14ac:dyDescent="0.25">
      <c r="A2286" s="7" t="s">
        <v>4616</v>
      </c>
      <c r="B2286" s="8"/>
      <c r="C2286" s="8"/>
      <c r="D2286" s="7" t="s">
        <v>120</v>
      </c>
      <c r="E2286" s="7" t="s">
        <v>126</v>
      </c>
      <c r="F2286" s="7" t="s">
        <v>214</v>
      </c>
      <c r="G2286" s="7" t="s">
        <v>92</v>
      </c>
      <c r="H2286" s="8"/>
      <c r="I2286" s="8"/>
      <c r="J2286" s="8"/>
      <c r="K2286" s="8"/>
      <c r="L2286" s="8"/>
      <c r="M2286" s="8"/>
      <c r="N2286" s="7">
        <v>20</v>
      </c>
      <c r="O2286" s="7" t="s">
        <v>146</v>
      </c>
      <c r="P2286" s="7">
        <v>2</v>
      </c>
      <c r="S2286" s="7" t="s">
        <v>237</v>
      </c>
      <c r="T2286" s="7" t="s">
        <v>4386</v>
      </c>
      <c r="AD2286" s="7" t="s">
        <v>4617</v>
      </c>
      <c r="AE2286" s="7">
        <v>0</v>
      </c>
      <c r="AF2286" s="7">
        <v>1</v>
      </c>
      <c r="AG2286" s="7">
        <v>0</v>
      </c>
      <c r="AH2286" s="7">
        <v>1</v>
      </c>
      <c r="AI2286" s="7">
        <v>0</v>
      </c>
      <c r="AJ2286" s="7">
        <v>0</v>
      </c>
      <c r="AK2286" s="7">
        <v>0</v>
      </c>
      <c r="AL2286" s="7">
        <v>0</v>
      </c>
      <c r="AM2286" s="7">
        <v>1</v>
      </c>
      <c r="AN2286" s="7" t="s">
        <v>120</v>
      </c>
      <c r="AO2286" s="7">
        <v>2</v>
      </c>
      <c r="AP2286" s="7">
        <v>0</v>
      </c>
      <c r="AQ2286" s="7">
        <v>0</v>
      </c>
      <c r="AT2286" s="7" t="s">
        <v>206</v>
      </c>
      <c r="AU2286" s="7">
        <v>2940</v>
      </c>
      <c r="AV2286" s="7">
        <v>1</v>
      </c>
      <c r="AW2286" s="7">
        <v>0</v>
      </c>
      <c r="AX2286" s="7">
        <v>1</v>
      </c>
      <c r="AY2286" s="7">
        <v>0</v>
      </c>
    </row>
    <row r="2287" spans="1:51" ht="13.5" customHeight="1" x14ac:dyDescent="0.25">
      <c r="A2287" s="7" t="s">
        <v>4618</v>
      </c>
      <c r="B2287" s="8"/>
      <c r="C2287" s="8"/>
      <c r="D2287" s="7" t="s">
        <v>236</v>
      </c>
      <c r="E2287" s="7" t="s">
        <v>92</v>
      </c>
      <c r="F2287" s="8"/>
      <c r="G2287" s="8"/>
      <c r="H2287" s="8"/>
      <c r="I2287" s="8"/>
      <c r="J2287" s="8"/>
      <c r="K2287" s="8"/>
      <c r="L2287" s="8"/>
      <c r="M2287" s="8"/>
      <c r="N2287" s="7">
        <v>25</v>
      </c>
      <c r="O2287" s="7" t="s">
        <v>85</v>
      </c>
      <c r="P2287" s="7">
        <v>500</v>
      </c>
      <c r="S2287" s="7" t="s">
        <v>237</v>
      </c>
      <c r="T2287" s="7" t="s">
        <v>4386</v>
      </c>
      <c r="AD2287" s="7" t="s">
        <v>4619</v>
      </c>
      <c r="AE2287" s="7">
        <v>0</v>
      </c>
      <c r="AF2287" s="7">
        <v>1</v>
      </c>
      <c r="AG2287" s="7">
        <v>0</v>
      </c>
      <c r="AH2287" s="7">
        <v>0</v>
      </c>
      <c r="AI2287" s="7">
        <v>0</v>
      </c>
      <c r="AJ2287" s="7">
        <v>0</v>
      </c>
      <c r="AK2287" s="7">
        <v>0</v>
      </c>
      <c r="AL2287" s="7">
        <v>0</v>
      </c>
      <c r="AM2287" s="7">
        <v>1</v>
      </c>
      <c r="AN2287" s="7" t="s">
        <v>85</v>
      </c>
      <c r="AO2287" s="7">
        <v>500</v>
      </c>
      <c r="AP2287" s="7">
        <v>0</v>
      </c>
      <c r="AQ2287" s="7">
        <v>0</v>
      </c>
      <c r="AT2287" s="7" t="s">
        <v>206</v>
      </c>
      <c r="AU2287" s="7">
        <v>2941</v>
      </c>
      <c r="AV2287" s="7">
        <v>1</v>
      </c>
      <c r="AW2287" s="7">
        <v>0</v>
      </c>
      <c r="AX2287" s="7">
        <v>0</v>
      </c>
      <c r="AY2287" s="7">
        <v>0</v>
      </c>
    </row>
    <row r="2288" spans="1:51" ht="13.5" customHeight="1" x14ac:dyDescent="0.25">
      <c r="A2288" s="7" t="s">
        <v>4620</v>
      </c>
      <c r="B2288" s="8"/>
      <c r="C2288" s="8"/>
      <c r="D2288" s="7" t="s">
        <v>91</v>
      </c>
      <c r="E2288" s="7" t="s">
        <v>116</v>
      </c>
      <c r="G2288" s="8"/>
      <c r="H2288" s="8"/>
      <c r="I2288" s="8"/>
      <c r="J2288" s="8"/>
      <c r="K2288" s="8"/>
      <c r="L2288" s="7" t="s">
        <v>1027</v>
      </c>
      <c r="M2288" s="8"/>
      <c r="N2288" s="7">
        <v>9</v>
      </c>
      <c r="O2288" s="7" t="s">
        <v>85</v>
      </c>
      <c r="P2288" s="7">
        <v>25</v>
      </c>
      <c r="Q2288" s="7" t="s">
        <v>4621</v>
      </c>
      <c r="R2288" s="7">
        <v>16900</v>
      </c>
      <c r="S2288" s="7" t="s">
        <v>185</v>
      </c>
      <c r="T2288" s="7" t="s">
        <v>4622</v>
      </c>
      <c r="AE2288" s="7">
        <v>0</v>
      </c>
      <c r="AF2288" s="7">
        <v>0</v>
      </c>
      <c r="AG2288" s="7">
        <v>1</v>
      </c>
      <c r="AH2288" s="7">
        <v>0</v>
      </c>
      <c r="AI2288" s="7">
        <v>0</v>
      </c>
      <c r="AJ2288" s="7">
        <v>0</v>
      </c>
      <c r="AK2288" s="7">
        <v>0</v>
      </c>
      <c r="AL2288" s="7">
        <v>0</v>
      </c>
      <c r="AM2288" s="7">
        <v>0</v>
      </c>
      <c r="AN2288" s="7" t="s">
        <v>91</v>
      </c>
      <c r="AO2288" s="7">
        <v>25</v>
      </c>
      <c r="AP2288" s="7">
        <v>23300</v>
      </c>
      <c r="AQ2288" s="7">
        <v>16900</v>
      </c>
      <c r="AS2288" s="7" t="s">
        <v>4623</v>
      </c>
      <c r="AT2288" s="7" t="s">
        <v>206</v>
      </c>
      <c r="AU2288" s="7">
        <v>2942</v>
      </c>
      <c r="AV2288" s="7">
        <v>0</v>
      </c>
      <c r="AW2288" s="7">
        <v>0</v>
      </c>
      <c r="AX2288" s="7">
        <v>0</v>
      </c>
      <c r="AY2288" s="7">
        <v>0</v>
      </c>
    </row>
    <row r="2289" spans="1:51" ht="13.5" customHeight="1" x14ac:dyDescent="0.25">
      <c r="A2289" s="7" t="s">
        <v>4624</v>
      </c>
      <c r="B2289" s="8"/>
      <c r="C2289" s="8"/>
      <c r="D2289" s="7" t="s">
        <v>91</v>
      </c>
      <c r="E2289" s="7" t="s">
        <v>129</v>
      </c>
      <c r="F2289" s="8"/>
      <c r="G2289" s="8"/>
      <c r="H2289" s="8"/>
      <c r="I2289" s="8"/>
      <c r="J2289" s="8"/>
      <c r="K2289" s="8"/>
      <c r="L2289" s="8"/>
      <c r="M2289" s="8"/>
      <c r="N2289" s="7">
        <v>11</v>
      </c>
      <c r="O2289" s="7" t="s">
        <v>85</v>
      </c>
      <c r="P2289" s="7">
        <v>3</v>
      </c>
      <c r="Q2289" s="7" t="s">
        <v>210</v>
      </c>
      <c r="R2289" s="7">
        <v>6500</v>
      </c>
      <c r="S2289" s="7" t="s">
        <v>94</v>
      </c>
      <c r="T2289" s="7" t="s">
        <v>4622</v>
      </c>
      <c r="AE2289" s="7">
        <v>0</v>
      </c>
      <c r="AF2289" s="7">
        <v>0</v>
      </c>
      <c r="AG2289" s="7">
        <v>0</v>
      </c>
      <c r="AH2289" s="7">
        <v>0</v>
      </c>
      <c r="AI2289" s="7">
        <v>0</v>
      </c>
      <c r="AJ2289" s="7">
        <v>1</v>
      </c>
      <c r="AK2289" s="7">
        <v>0</v>
      </c>
      <c r="AL2289" s="7">
        <v>0</v>
      </c>
      <c r="AM2289" s="7">
        <v>0</v>
      </c>
      <c r="AN2289" s="7" t="s">
        <v>91</v>
      </c>
      <c r="AO2289" s="7">
        <v>3</v>
      </c>
      <c r="AP2289" s="7">
        <v>13000</v>
      </c>
      <c r="AQ2289" s="7">
        <v>6500</v>
      </c>
      <c r="AT2289" s="7" t="s">
        <v>206</v>
      </c>
      <c r="AU2289" s="7">
        <v>2943</v>
      </c>
      <c r="AV2289" s="7">
        <v>0</v>
      </c>
      <c r="AW2289" s="7">
        <v>0</v>
      </c>
      <c r="AX2289" s="7">
        <v>0</v>
      </c>
      <c r="AY2289" s="7">
        <v>0</v>
      </c>
    </row>
    <row r="2290" spans="1:51" ht="13.5" customHeight="1" x14ac:dyDescent="0.25">
      <c r="A2290" s="7" t="s">
        <v>4625</v>
      </c>
      <c r="B2290" s="8"/>
      <c r="C2290" s="8"/>
      <c r="D2290" s="7" t="s">
        <v>91</v>
      </c>
      <c r="E2290" s="7" t="s">
        <v>116</v>
      </c>
      <c r="F2290" s="7" t="s">
        <v>92</v>
      </c>
      <c r="G2290" s="8"/>
      <c r="H2290" s="8"/>
      <c r="I2290" s="8"/>
      <c r="J2290" s="8"/>
      <c r="K2290" s="8"/>
      <c r="L2290" s="8"/>
      <c r="M2290" s="8"/>
      <c r="N2290" s="7">
        <v>11</v>
      </c>
      <c r="O2290" s="7" t="s">
        <v>85</v>
      </c>
      <c r="P2290" s="7" t="s">
        <v>107</v>
      </c>
      <c r="Q2290" s="7" t="s">
        <v>4626</v>
      </c>
      <c r="R2290" s="7">
        <v>3000</v>
      </c>
      <c r="S2290" s="7" t="s">
        <v>94</v>
      </c>
      <c r="T2290" s="7" t="s">
        <v>4622</v>
      </c>
      <c r="AE2290" s="7">
        <v>0</v>
      </c>
      <c r="AF2290" s="7">
        <v>0</v>
      </c>
      <c r="AG2290" s="7">
        <v>1</v>
      </c>
      <c r="AH2290" s="7">
        <v>0</v>
      </c>
      <c r="AI2290" s="7">
        <v>0</v>
      </c>
      <c r="AJ2290" s="7">
        <v>0</v>
      </c>
      <c r="AK2290" s="7">
        <v>0</v>
      </c>
      <c r="AL2290" s="7">
        <v>0</v>
      </c>
      <c r="AM2290" s="7">
        <v>1</v>
      </c>
      <c r="AN2290" s="7" t="s">
        <v>91</v>
      </c>
      <c r="AO2290" s="7">
        <v>0</v>
      </c>
      <c r="AP2290" s="7">
        <v>6000</v>
      </c>
      <c r="AQ2290" s="7">
        <v>3000</v>
      </c>
      <c r="AT2290" s="7" t="s">
        <v>206</v>
      </c>
      <c r="AU2290" s="7">
        <v>2944</v>
      </c>
      <c r="AV2290" s="7">
        <v>0</v>
      </c>
      <c r="AW2290" s="7">
        <v>0</v>
      </c>
      <c r="AX2290" s="7">
        <v>0</v>
      </c>
      <c r="AY2290" s="7">
        <v>0</v>
      </c>
    </row>
    <row r="2291" spans="1:51" ht="13.5" customHeight="1" x14ac:dyDescent="0.25">
      <c r="A2291" s="7" t="s">
        <v>4627</v>
      </c>
      <c r="B2291" s="8"/>
      <c r="C2291" s="8"/>
      <c r="D2291" s="7" t="s">
        <v>91</v>
      </c>
      <c r="E2291" s="7" t="s">
        <v>116</v>
      </c>
      <c r="F2291" s="7" t="s">
        <v>92</v>
      </c>
      <c r="G2291" s="8"/>
      <c r="H2291" s="8"/>
      <c r="I2291" s="8"/>
      <c r="J2291" s="8"/>
      <c r="K2291" s="8"/>
      <c r="L2291" s="8"/>
      <c r="M2291" s="8"/>
      <c r="N2291" s="7">
        <v>11</v>
      </c>
      <c r="O2291" s="7" t="s">
        <v>85</v>
      </c>
      <c r="P2291" s="7" t="s">
        <v>107</v>
      </c>
      <c r="Q2291" s="7" t="s">
        <v>4628</v>
      </c>
      <c r="R2291" s="7">
        <v>3000</v>
      </c>
      <c r="S2291" s="7" t="s">
        <v>94</v>
      </c>
      <c r="T2291" s="7" t="s">
        <v>4622</v>
      </c>
      <c r="AE2291" s="7">
        <v>0</v>
      </c>
      <c r="AF2291" s="7">
        <v>0</v>
      </c>
      <c r="AG2291" s="7">
        <v>1</v>
      </c>
      <c r="AH2291" s="7">
        <v>0</v>
      </c>
      <c r="AI2291" s="7">
        <v>0</v>
      </c>
      <c r="AJ2291" s="7">
        <v>0</v>
      </c>
      <c r="AK2291" s="7">
        <v>0</v>
      </c>
      <c r="AL2291" s="7">
        <v>0</v>
      </c>
      <c r="AM2291" s="7">
        <v>1</v>
      </c>
      <c r="AN2291" s="7" t="s">
        <v>91</v>
      </c>
      <c r="AO2291" s="7">
        <v>0</v>
      </c>
      <c r="AP2291" s="7">
        <v>6000</v>
      </c>
      <c r="AQ2291" s="7">
        <v>3000</v>
      </c>
      <c r="AT2291" s="7" t="s">
        <v>206</v>
      </c>
      <c r="AU2291" s="7">
        <v>2945</v>
      </c>
      <c r="AV2291" s="7">
        <v>0</v>
      </c>
      <c r="AW2291" s="7">
        <v>0</v>
      </c>
      <c r="AX2291" s="7">
        <v>0</v>
      </c>
      <c r="AY2291" s="7">
        <v>0</v>
      </c>
    </row>
    <row r="2292" spans="1:51" ht="13.5" customHeight="1" x14ac:dyDescent="0.25">
      <c r="A2292" s="7" t="s">
        <v>4629</v>
      </c>
      <c r="B2292" s="8"/>
      <c r="C2292" s="8"/>
      <c r="D2292" s="7" t="s">
        <v>91</v>
      </c>
      <c r="E2292" s="7" t="s">
        <v>116</v>
      </c>
      <c r="F2292" s="7" t="s">
        <v>92</v>
      </c>
      <c r="G2292" s="8"/>
      <c r="H2292" s="8"/>
      <c r="I2292" s="8"/>
      <c r="J2292" s="8"/>
      <c r="K2292" s="8"/>
      <c r="L2292" s="8"/>
      <c r="M2292" s="8"/>
      <c r="N2292" s="7">
        <v>11</v>
      </c>
      <c r="O2292" s="7" t="s">
        <v>85</v>
      </c>
      <c r="P2292" s="7" t="s">
        <v>107</v>
      </c>
      <c r="Q2292" s="7" t="s">
        <v>4630</v>
      </c>
      <c r="R2292" s="7">
        <v>3000</v>
      </c>
      <c r="S2292" s="7" t="s">
        <v>94</v>
      </c>
      <c r="T2292" s="7" t="s">
        <v>4622</v>
      </c>
      <c r="AE2292" s="7">
        <v>0</v>
      </c>
      <c r="AF2292" s="7">
        <v>0</v>
      </c>
      <c r="AG2292" s="7">
        <v>1</v>
      </c>
      <c r="AH2292" s="7">
        <v>0</v>
      </c>
      <c r="AI2292" s="7">
        <v>0</v>
      </c>
      <c r="AJ2292" s="7">
        <v>0</v>
      </c>
      <c r="AK2292" s="7">
        <v>0</v>
      </c>
      <c r="AL2292" s="7">
        <v>0</v>
      </c>
      <c r="AM2292" s="7">
        <v>1</v>
      </c>
      <c r="AN2292" s="7" t="s">
        <v>91</v>
      </c>
      <c r="AO2292" s="7">
        <v>0</v>
      </c>
      <c r="AP2292" s="7">
        <v>6000</v>
      </c>
      <c r="AQ2292" s="7">
        <v>3000</v>
      </c>
      <c r="AT2292" s="7" t="s">
        <v>206</v>
      </c>
      <c r="AU2292" s="7">
        <v>2946</v>
      </c>
      <c r="AV2292" s="7">
        <v>0</v>
      </c>
      <c r="AW2292" s="7">
        <v>0</v>
      </c>
      <c r="AX2292" s="7">
        <v>0</v>
      </c>
      <c r="AY2292" s="7">
        <v>0</v>
      </c>
    </row>
    <row r="2293" spans="1:51" ht="13.5" customHeight="1" x14ac:dyDescent="0.25">
      <c r="A2293" s="7" t="s">
        <v>4631</v>
      </c>
      <c r="B2293" s="8"/>
      <c r="C2293" s="8"/>
      <c r="D2293" s="7" t="s">
        <v>91</v>
      </c>
      <c r="E2293" s="7" t="s">
        <v>116</v>
      </c>
      <c r="F2293" s="7" t="s">
        <v>92</v>
      </c>
      <c r="G2293" s="8"/>
      <c r="H2293" s="8"/>
      <c r="I2293" s="8"/>
      <c r="J2293" s="8"/>
      <c r="K2293" s="8"/>
      <c r="L2293" s="8"/>
      <c r="M2293" s="8"/>
      <c r="N2293" s="7">
        <v>11</v>
      </c>
      <c r="O2293" s="7" t="s">
        <v>85</v>
      </c>
      <c r="P2293" s="7" t="s">
        <v>107</v>
      </c>
      <c r="Q2293" s="7" t="s">
        <v>4632</v>
      </c>
      <c r="R2293" s="7">
        <v>3000</v>
      </c>
      <c r="S2293" s="7" t="s">
        <v>94</v>
      </c>
      <c r="T2293" s="7" t="s">
        <v>4622</v>
      </c>
      <c r="AE2293" s="7">
        <v>0</v>
      </c>
      <c r="AF2293" s="7">
        <v>0</v>
      </c>
      <c r="AG2293" s="7">
        <v>1</v>
      </c>
      <c r="AH2293" s="7">
        <v>0</v>
      </c>
      <c r="AI2293" s="7">
        <v>0</v>
      </c>
      <c r="AJ2293" s="7">
        <v>0</v>
      </c>
      <c r="AK2293" s="7">
        <v>0</v>
      </c>
      <c r="AL2293" s="7">
        <v>0</v>
      </c>
      <c r="AM2293" s="7">
        <v>1</v>
      </c>
      <c r="AN2293" s="7" t="s">
        <v>91</v>
      </c>
      <c r="AO2293" s="7">
        <v>0</v>
      </c>
      <c r="AP2293" s="7">
        <v>6000</v>
      </c>
      <c r="AQ2293" s="7">
        <v>3000</v>
      </c>
      <c r="AT2293" s="7" t="s">
        <v>206</v>
      </c>
      <c r="AU2293" s="7">
        <v>2947</v>
      </c>
      <c r="AV2293" s="7">
        <v>0</v>
      </c>
      <c r="AW2293" s="7">
        <v>0</v>
      </c>
      <c r="AX2293" s="7">
        <v>0</v>
      </c>
      <c r="AY2293" s="7">
        <v>0</v>
      </c>
    </row>
    <row r="2294" spans="1:51" ht="13.5" customHeight="1" x14ac:dyDescent="0.25">
      <c r="A2294" s="7" t="s">
        <v>4633</v>
      </c>
      <c r="B2294" s="8"/>
      <c r="C2294" s="8"/>
      <c r="D2294" s="7" t="s">
        <v>91</v>
      </c>
      <c r="E2294" s="7" t="s">
        <v>116</v>
      </c>
      <c r="F2294" s="7" t="s">
        <v>92</v>
      </c>
      <c r="G2294" s="8"/>
      <c r="H2294" s="8"/>
      <c r="I2294" s="8"/>
      <c r="J2294" s="8"/>
      <c r="K2294" s="8"/>
      <c r="L2294" s="8"/>
      <c r="M2294" s="8"/>
      <c r="N2294" s="7">
        <v>11</v>
      </c>
      <c r="O2294" s="7" t="s">
        <v>85</v>
      </c>
      <c r="P2294" s="7" t="s">
        <v>107</v>
      </c>
      <c r="Q2294" s="7" t="s">
        <v>4634</v>
      </c>
      <c r="R2294" s="7">
        <v>3000</v>
      </c>
      <c r="S2294" s="7" t="s">
        <v>94</v>
      </c>
      <c r="T2294" s="7" t="s">
        <v>4622</v>
      </c>
      <c r="AE2294" s="7">
        <v>0</v>
      </c>
      <c r="AF2294" s="7">
        <v>0</v>
      </c>
      <c r="AG2294" s="7">
        <v>1</v>
      </c>
      <c r="AH2294" s="7">
        <v>0</v>
      </c>
      <c r="AI2294" s="7">
        <v>0</v>
      </c>
      <c r="AJ2294" s="7">
        <v>0</v>
      </c>
      <c r="AK2294" s="7">
        <v>0</v>
      </c>
      <c r="AL2294" s="7">
        <v>0</v>
      </c>
      <c r="AM2294" s="7">
        <v>1</v>
      </c>
      <c r="AN2294" s="7" t="s">
        <v>91</v>
      </c>
      <c r="AO2294" s="7">
        <v>0</v>
      </c>
      <c r="AP2294" s="7">
        <v>6000</v>
      </c>
      <c r="AQ2294" s="7">
        <v>3000</v>
      </c>
      <c r="AT2294" s="7" t="s">
        <v>206</v>
      </c>
      <c r="AU2294" s="7">
        <v>2948</v>
      </c>
      <c r="AV2294" s="7">
        <v>0</v>
      </c>
      <c r="AW2294" s="7">
        <v>0</v>
      </c>
      <c r="AX2294" s="7">
        <v>0</v>
      </c>
      <c r="AY2294" s="7">
        <v>0</v>
      </c>
    </row>
    <row r="2295" spans="1:51" ht="13.5" customHeight="1" x14ac:dyDescent="0.25">
      <c r="A2295" s="7" t="s">
        <v>4635</v>
      </c>
      <c r="B2295" s="8"/>
      <c r="C2295" s="8"/>
      <c r="D2295" s="7" t="s">
        <v>91</v>
      </c>
      <c r="E2295" s="7" t="s">
        <v>116</v>
      </c>
      <c r="F2295" s="7" t="s">
        <v>92</v>
      </c>
      <c r="G2295" s="8"/>
      <c r="H2295" s="8"/>
      <c r="I2295" s="8"/>
      <c r="J2295" s="8"/>
      <c r="K2295" s="8"/>
      <c r="L2295" s="8"/>
      <c r="M2295" s="8"/>
      <c r="N2295" s="7">
        <v>11</v>
      </c>
      <c r="O2295" s="7" t="s">
        <v>85</v>
      </c>
      <c r="P2295" s="7" t="s">
        <v>107</v>
      </c>
      <c r="Q2295" s="7" t="s">
        <v>4636</v>
      </c>
      <c r="R2295" s="7">
        <v>3000</v>
      </c>
      <c r="S2295" s="7" t="s">
        <v>94</v>
      </c>
      <c r="T2295" s="7" t="s">
        <v>4622</v>
      </c>
      <c r="AE2295" s="7">
        <v>0</v>
      </c>
      <c r="AF2295" s="7">
        <v>0</v>
      </c>
      <c r="AG2295" s="7">
        <v>1</v>
      </c>
      <c r="AH2295" s="7">
        <v>0</v>
      </c>
      <c r="AI2295" s="7">
        <v>0</v>
      </c>
      <c r="AJ2295" s="7">
        <v>0</v>
      </c>
      <c r="AK2295" s="7">
        <v>0</v>
      </c>
      <c r="AL2295" s="7">
        <v>0</v>
      </c>
      <c r="AM2295" s="7">
        <v>1</v>
      </c>
      <c r="AN2295" s="7" t="s">
        <v>91</v>
      </c>
      <c r="AO2295" s="7">
        <v>0</v>
      </c>
      <c r="AP2295" s="7">
        <v>6000</v>
      </c>
      <c r="AQ2295" s="7">
        <v>3000</v>
      </c>
      <c r="AT2295" s="7" t="s">
        <v>206</v>
      </c>
      <c r="AU2295" s="7">
        <v>2949</v>
      </c>
      <c r="AV2295" s="7">
        <v>0</v>
      </c>
      <c r="AW2295" s="7">
        <v>0</v>
      </c>
      <c r="AX2295" s="7">
        <v>0</v>
      </c>
      <c r="AY2295" s="7">
        <v>0</v>
      </c>
    </row>
    <row r="2296" spans="1:51" ht="13.5" customHeight="1" x14ac:dyDescent="0.25">
      <c r="A2296" s="7" t="s">
        <v>4637</v>
      </c>
      <c r="B2296" s="8"/>
      <c r="C2296" s="8"/>
      <c r="D2296" s="7" t="s">
        <v>91</v>
      </c>
      <c r="E2296" s="7" t="s">
        <v>157</v>
      </c>
      <c r="G2296" s="8"/>
      <c r="H2296" s="8"/>
      <c r="I2296" s="8"/>
      <c r="J2296" s="8"/>
      <c r="K2296" s="7" t="s">
        <v>284</v>
      </c>
      <c r="L2296" s="8"/>
      <c r="M2296" s="8"/>
      <c r="N2296" s="7">
        <v>9</v>
      </c>
      <c r="O2296" s="7" t="s">
        <v>85</v>
      </c>
      <c r="P2296" s="7" t="s">
        <v>107</v>
      </c>
      <c r="Q2296" s="7" t="s">
        <v>4638</v>
      </c>
      <c r="R2296" s="7">
        <v>750</v>
      </c>
      <c r="S2296" s="7" t="s">
        <v>94</v>
      </c>
      <c r="T2296" s="7" t="s">
        <v>4622</v>
      </c>
      <c r="AE2296" s="7">
        <v>0</v>
      </c>
      <c r="AF2296" s="7">
        <v>0</v>
      </c>
      <c r="AG2296" s="7">
        <v>0</v>
      </c>
      <c r="AH2296" s="7">
        <v>0</v>
      </c>
      <c r="AI2296" s="7">
        <v>0</v>
      </c>
      <c r="AJ2296" s="7">
        <v>0</v>
      </c>
      <c r="AK2296" s="7">
        <v>1</v>
      </c>
      <c r="AL2296" s="7">
        <v>0</v>
      </c>
      <c r="AM2296" s="7">
        <v>0</v>
      </c>
      <c r="AN2296" s="7" t="s">
        <v>91</v>
      </c>
      <c r="AO2296" s="7">
        <v>0</v>
      </c>
      <c r="AP2296" s="7">
        <v>1500</v>
      </c>
      <c r="AQ2296" s="7">
        <v>750</v>
      </c>
      <c r="AT2296" s="7" t="s">
        <v>206</v>
      </c>
      <c r="AU2296" s="7">
        <v>2950</v>
      </c>
      <c r="AV2296" s="7">
        <v>0</v>
      </c>
      <c r="AW2296" s="7">
        <v>0</v>
      </c>
      <c r="AX2296" s="7">
        <v>0</v>
      </c>
      <c r="AY2296" s="7">
        <v>0</v>
      </c>
    </row>
    <row r="2297" spans="1:51" ht="13.5" customHeight="1" x14ac:dyDescent="0.25">
      <c r="A2297" s="7" t="s">
        <v>4639</v>
      </c>
      <c r="B2297" s="8"/>
      <c r="C2297" s="8"/>
      <c r="D2297" s="7" t="s">
        <v>120</v>
      </c>
      <c r="E2297" s="7" t="s">
        <v>126</v>
      </c>
      <c r="G2297" s="8"/>
      <c r="H2297" s="8"/>
      <c r="I2297" s="8"/>
      <c r="J2297" s="8"/>
      <c r="K2297" s="7" t="s">
        <v>284</v>
      </c>
      <c r="L2297" s="8"/>
      <c r="M2297" s="8"/>
      <c r="N2297" s="7">
        <v>15</v>
      </c>
      <c r="O2297" s="7" t="s">
        <v>85</v>
      </c>
      <c r="P2297" s="7">
        <v>10</v>
      </c>
      <c r="Q2297" s="7" t="s">
        <v>4640</v>
      </c>
      <c r="R2297" s="7">
        <v>22908</v>
      </c>
      <c r="S2297" s="7" t="s">
        <v>87</v>
      </c>
      <c r="T2297" s="7" t="s">
        <v>4622</v>
      </c>
      <c r="U2297" s="7" t="s">
        <v>3850</v>
      </c>
      <c r="V2297" s="7">
        <v>16</v>
      </c>
      <c r="W2297" s="7">
        <v>12</v>
      </c>
      <c r="X2297" s="7">
        <v>14</v>
      </c>
      <c r="Y2297" s="7">
        <v>14</v>
      </c>
      <c r="AA2297" s="7" t="s">
        <v>4641</v>
      </c>
      <c r="AE2297" s="7">
        <v>0</v>
      </c>
      <c r="AF2297" s="7">
        <v>0</v>
      </c>
      <c r="AG2297" s="7">
        <v>0</v>
      </c>
      <c r="AH2297" s="7">
        <v>1</v>
      </c>
      <c r="AI2297" s="7">
        <v>0</v>
      </c>
      <c r="AJ2297" s="7">
        <v>0</v>
      </c>
      <c r="AK2297" s="7">
        <v>0</v>
      </c>
      <c r="AL2297" s="7">
        <v>0</v>
      </c>
      <c r="AM2297" s="7">
        <v>0</v>
      </c>
      <c r="AN2297" s="7" t="s">
        <v>120</v>
      </c>
      <c r="AO2297" s="7">
        <v>10</v>
      </c>
      <c r="AP2297" s="7">
        <v>45508</v>
      </c>
      <c r="AQ2297" s="7">
        <v>22908</v>
      </c>
      <c r="AR2297" s="7" t="s">
        <v>4642</v>
      </c>
      <c r="AS2297" s="7" t="s">
        <v>4643</v>
      </c>
      <c r="AT2297" s="7" t="s">
        <v>206</v>
      </c>
      <c r="AU2297" s="7">
        <v>2951</v>
      </c>
      <c r="AV2297" s="7">
        <v>0</v>
      </c>
      <c r="AW2297" s="7">
        <v>0</v>
      </c>
      <c r="AX2297" s="7">
        <v>0</v>
      </c>
      <c r="AY2297" s="7">
        <v>0</v>
      </c>
    </row>
    <row r="2298" spans="1:51" ht="13.5" customHeight="1" x14ac:dyDescent="0.25">
      <c r="A2298" s="7" t="s">
        <v>4644</v>
      </c>
      <c r="B2298" s="8"/>
      <c r="C2298" s="8"/>
      <c r="D2298" s="7" t="s">
        <v>120</v>
      </c>
      <c r="E2298" s="7" t="s">
        <v>116</v>
      </c>
      <c r="F2298" s="7" t="s">
        <v>157</v>
      </c>
      <c r="I2298" s="8"/>
      <c r="J2298" s="8"/>
      <c r="K2298" s="7" t="s">
        <v>1027</v>
      </c>
      <c r="L2298" s="8"/>
      <c r="M2298" s="8"/>
      <c r="N2298" s="7">
        <v>20</v>
      </c>
      <c r="O2298" s="7" t="s">
        <v>85</v>
      </c>
      <c r="P2298" s="7">
        <v>3</v>
      </c>
      <c r="S2298" s="7" t="s">
        <v>237</v>
      </c>
      <c r="T2298" s="7" t="s">
        <v>4622</v>
      </c>
      <c r="AD2298" s="7" t="s">
        <v>4645</v>
      </c>
      <c r="AE2298" s="7">
        <v>0</v>
      </c>
      <c r="AF2298" s="7">
        <v>1</v>
      </c>
      <c r="AG2298" s="7">
        <v>1</v>
      </c>
      <c r="AH2298" s="7">
        <v>0</v>
      </c>
      <c r="AI2298" s="7">
        <v>0</v>
      </c>
      <c r="AJ2298" s="7">
        <v>0</v>
      </c>
      <c r="AK2298" s="7">
        <v>1</v>
      </c>
      <c r="AL2298" s="7">
        <v>0</v>
      </c>
      <c r="AM2298" s="7">
        <v>0</v>
      </c>
      <c r="AN2298" s="7" t="s">
        <v>120</v>
      </c>
      <c r="AO2298" s="7">
        <v>3</v>
      </c>
      <c r="AP2298" s="7">
        <v>0</v>
      </c>
      <c r="AQ2298" s="7">
        <v>0</v>
      </c>
      <c r="AT2298" s="7" t="s">
        <v>206</v>
      </c>
      <c r="AU2298" s="7">
        <v>2952</v>
      </c>
      <c r="AV2298" s="7">
        <v>0</v>
      </c>
      <c r="AW2298" s="7">
        <v>0</v>
      </c>
      <c r="AX2298" s="7">
        <v>0</v>
      </c>
      <c r="AY2298" s="7">
        <v>0</v>
      </c>
    </row>
    <row r="2299" spans="1:51" ht="13.5" customHeight="1" x14ac:dyDescent="0.25">
      <c r="A2299" s="7" t="s">
        <v>4646</v>
      </c>
      <c r="B2299" s="8"/>
      <c r="C2299" s="8"/>
      <c r="D2299" s="7" t="s">
        <v>236</v>
      </c>
      <c r="E2299" s="7" t="s">
        <v>116</v>
      </c>
      <c r="F2299" s="8"/>
      <c r="G2299" s="8"/>
      <c r="H2299" s="8"/>
      <c r="I2299" s="8"/>
      <c r="J2299" s="8"/>
      <c r="K2299" s="8"/>
      <c r="L2299" s="8"/>
      <c r="M2299" s="8"/>
      <c r="N2299" s="7">
        <v>20</v>
      </c>
      <c r="O2299" s="7" t="s">
        <v>4647</v>
      </c>
      <c r="P2299" s="7">
        <v>100</v>
      </c>
      <c r="S2299" s="7" t="s">
        <v>237</v>
      </c>
      <c r="T2299" s="7" t="s">
        <v>4622</v>
      </c>
      <c r="AD2299" s="7" t="s">
        <v>4648</v>
      </c>
      <c r="AE2299" s="7">
        <v>0</v>
      </c>
      <c r="AF2299" s="7">
        <v>1</v>
      </c>
      <c r="AG2299" s="7">
        <v>1</v>
      </c>
      <c r="AH2299" s="7">
        <v>0</v>
      </c>
      <c r="AI2299" s="7">
        <v>0</v>
      </c>
      <c r="AJ2299" s="7">
        <v>0</v>
      </c>
      <c r="AK2299" s="7">
        <v>0</v>
      </c>
      <c r="AL2299" s="7">
        <v>0</v>
      </c>
      <c r="AM2299" s="7">
        <v>0</v>
      </c>
      <c r="AN2299" s="7" t="s">
        <v>85</v>
      </c>
      <c r="AO2299" s="7">
        <v>100</v>
      </c>
      <c r="AP2299" s="7">
        <v>0</v>
      </c>
      <c r="AQ2299" s="7">
        <v>0</v>
      </c>
      <c r="AS2299" s="7" t="s">
        <v>4649</v>
      </c>
      <c r="AT2299" s="7" t="s">
        <v>206</v>
      </c>
      <c r="AU2299" s="7">
        <v>2953</v>
      </c>
      <c r="AV2299" s="7">
        <v>0</v>
      </c>
      <c r="AW2299" s="7">
        <v>0</v>
      </c>
      <c r="AX2299" s="7">
        <v>0</v>
      </c>
      <c r="AY2299" s="7">
        <v>0</v>
      </c>
    </row>
    <row r="2300" spans="1:51" ht="13.5" customHeight="1" x14ac:dyDescent="0.25">
      <c r="A2300" s="7" t="s">
        <v>4650</v>
      </c>
      <c r="B2300" s="8"/>
      <c r="C2300" s="8"/>
      <c r="D2300" s="7" t="s">
        <v>91</v>
      </c>
      <c r="E2300" s="7" t="s">
        <v>126</v>
      </c>
      <c r="F2300" s="7" t="s">
        <v>157</v>
      </c>
      <c r="G2300" s="8"/>
      <c r="H2300" s="8"/>
      <c r="I2300" s="8"/>
      <c r="J2300" s="8"/>
      <c r="K2300" s="8"/>
      <c r="L2300" s="8"/>
      <c r="M2300" s="8"/>
      <c r="N2300" s="7">
        <v>7</v>
      </c>
      <c r="O2300" s="7" t="s">
        <v>85</v>
      </c>
      <c r="P2300" s="7">
        <v>6</v>
      </c>
      <c r="Q2300" s="7" t="s">
        <v>4651</v>
      </c>
      <c r="R2300" s="7">
        <v>14357</v>
      </c>
      <c r="S2300" s="7" t="s">
        <v>87</v>
      </c>
      <c r="T2300" s="7" t="s">
        <v>4622</v>
      </c>
      <c r="U2300" s="7" t="s">
        <v>3853</v>
      </c>
      <c r="V2300" s="7">
        <v>10</v>
      </c>
      <c r="W2300" s="7">
        <v>14</v>
      </c>
      <c r="X2300" s="7">
        <v>12</v>
      </c>
      <c r="Y2300" s="7">
        <v>10</v>
      </c>
      <c r="AA2300" s="7" t="s">
        <v>3743</v>
      </c>
      <c r="AE2300" s="7">
        <v>0</v>
      </c>
      <c r="AF2300" s="7">
        <v>0</v>
      </c>
      <c r="AG2300" s="7">
        <v>0</v>
      </c>
      <c r="AH2300" s="7">
        <v>1</v>
      </c>
      <c r="AI2300" s="7">
        <v>0</v>
      </c>
      <c r="AJ2300" s="7">
        <v>0</v>
      </c>
      <c r="AK2300" s="7">
        <v>1</v>
      </c>
      <c r="AL2300" s="7">
        <v>0</v>
      </c>
      <c r="AM2300" s="7">
        <v>0</v>
      </c>
      <c r="AN2300" s="7" t="s">
        <v>91</v>
      </c>
      <c r="AO2300" s="7">
        <v>6</v>
      </c>
      <c r="AP2300" s="7">
        <v>28715</v>
      </c>
      <c r="AQ2300" s="7">
        <v>14357</v>
      </c>
      <c r="AR2300" s="7" t="s">
        <v>813</v>
      </c>
      <c r="AS2300" s="7" t="s">
        <v>4652</v>
      </c>
      <c r="AT2300" s="7" t="s">
        <v>206</v>
      </c>
      <c r="AU2300" s="7">
        <v>2954</v>
      </c>
      <c r="AV2300" s="7">
        <v>0</v>
      </c>
      <c r="AW2300" s="7">
        <v>0</v>
      </c>
      <c r="AX2300" s="7">
        <v>0</v>
      </c>
      <c r="AY2300" s="7">
        <v>0</v>
      </c>
    </row>
    <row r="2301" spans="1:51" ht="13.5" customHeight="1" x14ac:dyDescent="0.25">
      <c r="A2301" s="7" t="s">
        <v>4653</v>
      </c>
      <c r="B2301" s="8"/>
      <c r="C2301" s="8"/>
      <c r="D2301" s="7" t="s">
        <v>236</v>
      </c>
      <c r="E2301" s="7" t="s">
        <v>92</v>
      </c>
      <c r="F2301" s="8"/>
      <c r="G2301" s="8"/>
      <c r="H2301" s="8"/>
      <c r="I2301" s="8"/>
      <c r="J2301" s="8"/>
      <c r="K2301" s="8"/>
      <c r="L2301" s="8"/>
      <c r="M2301" s="8"/>
      <c r="N2301" s="7">
        <v>20</v>
      </c>
      <c r="O2301" s="7" t="s">
        <v>106</v>
      </c>
      <c r="P2301" s="7">
        <v>1</v>
      </c>
      <c r="S2301" s="7" t="s">
        <v>237</v>
      </c>
      <c r="T2301" s="7" t="s">
        <v>4622</v>
      </c>
      <c r="AD2301" s="7" t="s">
        <v>4654</v>
      </c>
      <c r="AE2301" s="7">
        <v>0</v>
      </c>
      <c r="AF2301" s="7">
        <v>1</v>
      </c>
      <c r="AG2301" s="7">
        <v>0</v>
      </c>
      <c r="AH2301" s="7">
        <v>0</v>
      </c>
      <c r="AI2301" s="7">
        <v>0</v>
      </c>
      <c r="AJ2301" s="7">
        <v>0</v>
      </c>
      <c r="AK2301" s="7">
        <v>0</v>
      </c>
      <c r="AL2301" s="7">
        <v>0</v>
      </c>
      <c r="AM2301" s="7">
        <v>1</v>
      </c>
      <c r="AN2301" s="7" t="s">
        <v>85</v>
      </c>
      <c r="AO2301" s="7">
        <v>1</v>
      </c>
      <c r="AP2301" s="7">
        <v>0</v>
      </c>
      <c r="AQ2301" s="7">
        <v>0</v>
      </c>
      <c r="AT2301" s="7" t="s">
        <v>206</v>
      </c>
      <c r="AU2301" s="7">
        <v>2955</v>
      </c>
      <c r="AV2301" s="7">
        <v>0</v>
      </c>
      <c r="AW2301" s="7">
        <v>0</v>
      </c>
      <c r="AX2301" s="7">
        <v>0</v>
      </c>
      <c r="AY2301" s="7">
        <v>0</v>
      </c>
    </row>
    <row r="2302" spans="1:51" ht="13.5" customHeight="1" x14ac:dyDescent="0.25">
      <c r="A2302" s="7" t="s">
        <v>4655</v>
      </c>
      <c r="B2302" s="8"/>
      <c r="C2302" s="8"/>
      <c r="D2302" s="7" t="s">
        <v>120</v>
      </c>
      <c r="E2302" s="7" t="s">
        <v>92</v>
      </c>
      <c r="F2302" s="8"/>
      <c r="G2302" s="8"/>
      <c r="H2302" s="8"/>
      <c r="I2302" s="8"/>
      <c r="J2302" s="8"/>
      <c r="K2302" s="8"/>
      <c r="L2302" s="8"/>
      <c r="M2302" s="8"/>
      <c r="N2302" s="7">
        <v>12</v>
      </c>
      <c r="O2302" s="7" t="s">
        <v>85</v>
      </c>
      <c r="P2302" s="7">
        <v>3</v>
      </c>
      <c r="Q2302" s="7" t="s">
        <v>4656</v>
      </c>
      <c r="R2302" s="7">
        <v>7500</v>
      </c>
      <c r="S2302" s="7" t="s">
        <v>94</v>
      </c>
      <c r="T2302" s="7" t="s">
        <v>4622</v>
      </c>
      <c r="AE2302" s="7">
        <v>0</v>
      </c>
      <c r="AF2302" s="7">
        <v>0</v>
      </c>
      <c r="AG2302" s="7">
        <v>0</v>
      </c>
      <c r="AH2302" s="7">
        <v>0</v>
      </c>
      <c r="AI2302" s="7">
        <v>0</v>
      </c>
      <c r="AJ2302" s="7">
        <v>0</v>
      </c>
      <c r="AK2302" s="7">
        <v>0</v>
      </c>
      <c r="AL2302" s="7">
        <v>0</v>
      </c>
      <c r="AM2302" s="7">
        <v>1</v>
      </c>
      <c r="AN2302" s="7" t="s">
        <v>120</v>
      </c>
      <c r="AO2302" s="7">
        <v>3</v>
      </c>
      <c r="AP2302" s="7">
        <v>15000</v>
      </c>
      <c r="AQ2302" s="7">
        <v>7500</v>
      </c>
      <c r="AT2302" s="7" t="s">
        <v>206</v>
      </c>
      <c r="AU2302" s="7">
        <v>2956</v>
      </c>
      <c r="AV2302" s="7">
        <v>0</v>
      </c>
      <c r="AW2302" s="7">
        <v>0</v>
      </c>
      <c r="AX2302" s="7">
        <v>0</v>
      </c>
      <c r="AY2302" s="7">
        <v>0</v>
      </c>
    </row>
    <row r="2303" spans="1:51" ht="13.5" customHeight="1" x14ac:dyDescent="0.25">
      <c r="A2303" s="7" t="s">
        <v>4657</v>
      </c>
      <c r="B2303" s="8"/>
      <c r="C2303" s="8"/>
      <c r="D2303" s="7" t="s">
        <v>236</v>
      </c>
      <c r="E2303" s="7" t="s">
        <v>92</v>
      </c>
      <c r="F2303" s="8"/>
      <c r="G2303" s="8"/>
      <c r="H2303" s="8"/>
      <c r="I2303" s="8"/>
      <c r="J2303" s="8"/>
      <c r="K2303" s="8"/>
      <c r="L2303" s="8"/>
      <c r="M2303" s="8"/>
      <c r="N2303" s="7">
        <v>20</v>
      </c>
      <c r="O2303" s="7" t="s">
        <v>85</v>
      </c>
      <c r="P2303" s="7">
        <v>4</v>
      </c>
      <c r="S2303" s="7" t="s">
        <v>237</v>
      </c>
      <c r="T2303" s="7" t="s">
        <v>4622</v>
      </c>
      <c r="AD2303" s="7" t="s">
        <v>4658</v>
      </c>
      <c r="AE2303" s="7">
        <v>0</v>
      </c>
      <c r="AF2303" s="7">
        <v>1</v>
      </c>
      <c r="AG2303" s="7">
        <v>0</v>
      </c>
      <c r="AH2303" s="7">
        <v>0</v>
      </c>
      <c r="AI2303" s="7">
        <v>0</v>
      </c>
      <c r="AJ2303" s="7">
        <v>0</v>
      </c>
      <c r="AK2303" s="7">
        <v>0</v>
      </c>
      <c r="AL2303" s="7">
        <v>0</v>
      </c>
      <c r="AM2303" s="7">
        <v>1</v>
      </c>
      <c r="AN2303" s="7" t="s">
        <v>85</v>
      </c>
      <c r="AO2303" s="7">
        <v>4</v>
      </c>
      <c r="AP2303" s="7">
        <v>0</v>
      </c>
      <c r="AQ2303" s="7">
        <v>0</v>
      </c>
      <c r="AT2303" s="7" t="s">
        <v>206</v>
      </c>
      <c r="AU2303" s="7">
        <v>2957</v>
      </c>
      <c r="AV2303" s="7">
        <v>0</v>
      </c>
      <c r="AW2303" s="7">
        <v>0</v>
      </c>
      <c r="AX2303" s="7">
        <v>0</v>
      </c>
      <c r="AY2303" s="7">
        <v>0</v>
      </c>
    </row>
    <row r="2304" spans="1:51" ht="13.5" customHeight="1" x14ac:dyDescent="0.25">
      <c r="A2304" s="7" t="s">
        <v>4659</v>
      </c>
      <c r="B2304" s="8"/>
      <c r="C2304" s="8"/>
      <c r="D2304" s="7" t="s">
        <v>83</v>
      </c>
      <c r="E2304" s="7" t="s">
        <v>92</v>
      </c>
      <c r="G2304" s="8"/>
      <c r="H2304" s="8"/>
      <c r="I2304" s="8"/>
      <c r="J2304" s="8"/>
      <c r="K2304" s="7" t="s">
        <v>284</v>
      </c>
      <c r="L2304" s="8"/>
      <c r="M2304" s="8"/>
      <c r="N2304" s="7">
        <v>5</v>
      </c>
      <c r="O2304" s="7" t="s">
        <v>85</v>
      </c>
      <c r="P2304" s="7">
        <v>1</v>
      </c>
      <c r="Q2304" s="7" t="s">
        <v>4660</v>
      </c>
      <c r="R2304" s="7">
        <v>3500</v>
      </c>
      <c r="S2304" s="7" t="s">
        <v>94</v>
      </c>
      <c r="T2304" s="7" t="s">
        <v>4622</v>
      </c>
      <c r="AE2304" s="7">
        <v>0</v>
      </c>
      <c r="AF2304" s="7">
        <v>0</v>
      </c>
      <c r="AG2304" s="7">
        <v>0</v>
      </c>
      <c r="AH2304" s="7">
        <v>0</v>
      </c>
      <c r="AI2304" s="7">
        <v>0</v>
      </c>
      <c r="AJ2304" s="7">
        <v>0</v>
      </c>
      <c r="AK2304" s="7">
        <v>0</v>
      </c>
      <c r="AL2304" s="7">
        <v>0</v>
      </c>
      <c r="AM2304" s="7">
        <v>1</v>
      </c>
      <c r="AN2304" s="7" t="s">
        <v>83</v>
      </c>
      <c r="AO2304" s="7">
        <v>1</v>
      </c>
      <c r="AP2304" s="7">
        <v>7000</v>
      </c>
      <c r="AQ2304" s="7">
        <v>3500</v>
      </c>
      <c r="AT2304" s="7" t="s">
        <v>206</v>
      </c>
      <c r="AU2304" s="7">
        <v>2958</v>
      </c>
      <c r="AV2304" s="7">
        <v>0</v>
      </c>
      <c r="AW2304" s="7">
        <v>0</v>
      </c>
      <c r="AX2304" s="7">
        <v>0</v>
      </c>
      <c r="AY2304" s="7">
        <v>0</v>
      </c>
    </row>
    <row r="2305" spans="1:51" ht="13.5" customHeight="1" x14ac:dyDescent="0.25">
      <c r="A2305" s="7" t="s">
        <v>4661</v>
      </c>
      <c r="B2305" s="8"/>
      <c r="C2305" s="8"/>
      <c r="D2305" s="7" t="s">
        <v>120</v>
      </c>
      <c r="E2305" s="7" t="s">
        <v>92</v>
      </c>
      <c r="G2305" s="8"/>
      <c r="H2305" s="8"/>
      <c r="I2305" s="8"/>
      <c r="J2305" s="8"/>
      <c r="K2305" s="7" t="s">
        <v>284</v>
      </c>
      <c r="L2305" s="8"/>
      <c r="M2305" s="8"/>
      <c r="N2305" s="7">
        <v>15</v>
      </c>
      <c r="O2305" s="7" t="s">
        <v>85</v>
      </c>
      <c r="P2305" s="7">
        <v>4</v>
      </c>
      <c r="Q2305" s="7" t="s">
        <v>4662</v>
      </c>
      <c r="R2305" s="7">
        <v>7500</v>
      </c>
      <c r="S2305" s="7" t="s">
        <v>94</v>
      </c>
      <c r="T2305" s="7" t="s">
        <v>4622</v>
      </c>
      <c r="AE2305" s="7">
        <v>0</v>
      </c>
      <c r="AF2305" s="7">
        <v>0</v>
      </c>
      <c r="AG2305" s="7">
        <v>0</v>
      </c>
      <c r="AH2305" s="7">
        <v>0</v>
      </c>
      <c r="AI2305" s="7">
        <v>0</v>
      </c>
      <c r="AJ2305" s="7">
        <v>0</v>
      </c>
      <c r="AK2305" s="7">
        <v>0</v>
      </c>
      <c r="AL2305" s="7">
        <v>0</v>
      </c>
      <c r="AM2305" s="7">
        <v>1</v>
      </c>
      <c r="AN2305" s="7" t="s">
        <v>120</v>
      </c>
      <c r="AO2305" s="7">
        <v>4</v>
      </c>
      <c r="AP2305" s="7">
        <v>15000</v>
      </c>
      <c r="AQ2305" s="7">
        <v>7500</v>
      </c>
      <c r="AT2305" s="7" t="s">
        <v>206</v>
      </c>
      <c r="AU2305" s="7">
        <v>2959</v>
      </c>
      <c r="AV2305" s="7">
        <v>0</v>
      </c>
      <c r="AW2305" s="7">
        <v>0</v>
      </c>
      <c r="AX2305" s="7">
        <v>0</v>
      </c>
      <c r="AY2305" s="7">
        <v>0</v>
      </c>
    </row>
    <row r="2306" spans="1:51" ht="13.5" customHeight="1" x14ac:dyDescent="0.25">
      <c r="A2306" s="7" t="s">
        <v>4663</v>
      </c>
      <c r="B2306" s="8"/>
      <c r="C2306" s="8"/>
      <c r="D2306" s="7" t="s">
        <v>120</v>
      </c>
      <c r="E2306" s="7" t="s">
        <v>92</v>
      </c>
      <c r="H2306" s="8"/>
      <c r="I2306" s="8"/>
      <c r="J2306" s="8"/>
      <c r="K2306" s="10" t="s">
        <v>750</v>
      </c>
      <c r="L2306" s="10" t="s">
        <v>284</v>
      </c>
      <c r="M2306" s="11"/>
      <c r="N2306" s="7">
        <v>15</v>
      </c>
      <c r="O2306" s="7" t="s">
        <v>85</v>
      </c>
      <c r="P2306" s="7">
        <v>5</v>
      </c>
      <c r="Q2306" s="7" t="s">
        <v>4664</v>
      </c>
      <c r="R2306" s="7">
        <v>10000</v>
      </c>
      <c r="S2306" s="7" t="s">
        <v>94</v>
      </c>
      <c r="T2306" s="7" t="s">
        <v>4622</v>
      </c>
      <c r="AE2306" s="7">
        <v>0</v>
      </c>
      <c r="AF2306" s="7">
        <v>0</v>
      </c>
      <c r="AG2306" s="7">
        <v>0</v>
      </c>
      <c r="AH2306" s="7">
        <v>0</v>
      </c>
      <c r="AI2306" s="7">
        <v>0</v>
      </c>
      <c r="AJ2306" s="7">
        <v>0</v>
      </c>
      <c r="AK2306" s="7">
        <v>0</v>
      </c>
      <c r="AL2306" s="7">
        <v>0</v>
      </c>
      <c r="AM2306" s="7">
        <v>1</v>
      </c>
      <c r="AN2306" s="7" t="s">
        <v>120</v>
      </c>
      <c r="AO2306" s="7">
        <v>5</v>
      </c>
      <c r="AP2306" s="7">
        <v>20000</v>
      </c>
      <c r="AQ2306" s="7">
        <v>10000</v>
      </c>
      <c r="AT2306" s="7" t="s">
        <v>206</v>
      </c>
      <c r="AU2306" s="7">
        <v>2960</v>
      </c>
      <c r="AV2306" s="7">
        <v>0</v>
      </c>
      <c r="AW2306" s="7">
        <v>0</v>
      </c>
      <c r="AX2306" s="7">
        <v>0</v>
      </c>
      <c r="AY2306" s="7">
        <v>0</v>
      </c>
    </row>
    <row r="2307" spans="1:51" ht="13.5" customHeight="1" x14ac:dyDescent="0.25">
      <c r="A2307" s="7" t="s">
        <v>4665</v>
      </c>
      <c r="B2307" s="8"/>
      <c r="C2307" s="8"/>
      <c r="D2307" s="7" t="s">
        <v>120</v>
      </c>
      <c r="E2307" s="7" t="s">
        <v>116</v>
      </c>
      <c r="H2307" s="8"/>
      <c r="I2307" s="8"/>
      <c r="J2307" s="8"/>
      <c r="K2307" s="10" t="s">
        <v>750</v>
      </c>
      <c r="L2307" s="10" t="s">
        <v>284</v>
      </c>
      <c r="M2307" s="11"/>
      <c r="N2307" s="7">
        <v>13</v>
      </c>
      <c r="O2307" s="7" t="s">
        <v>85</v>
      </c>
      <c r="P2307" s="7">
        <v>1</v>
      </c>
      <c r="Q2307" s="7" t="s">
        <v>4666</v>
      </c>
      <c r="R2307" s="7">
        <v>3000</v>
      </c>
      <c r="S2307" s="7" t="s">
        <v>94</v>
      </c>
      <c r="T2307" s="7" t="s">
        <v>4622</v>
      </c>
      <c r="AE2307" s="7">
        <v>0</v>
      </c>
      <c r="AF2307" s="7">
        <v>0</v>
      </c>
      <c r="AG2307" s="7">
        <v>1</v>
      </c>
      <c r="AH2307" s="7">
        <v>0</v>
      </c>
      <c r="AI2307" s="7">
        <v>0</v>
      </c>
      <c r="AJ2307" s="7">
        <v>0</v>
      </c>
      <c r="AK2307" s="7">
        <v>0</v>
      </c>
      <c r="AL2307" s="7">
        <v>0</v>
      </c>
      <c r="AM2307" s="7">
        <v>0</v>
      </c>
      <c r="AN2307" s="7" t="s">
        <v>120</v>
      </c>
      <c r="AO2307" s="7">
        <v>1</v>
      </c>
      <c r="AP2307" s="7">
        <v>6000</v>
      </c>
      <c r="AQ2307" s="7">
        <v>3000</v>
      </c>
      <c r="AT2307" s="7" t="s">
        <v>206</v>
      </c>
      <c r="AU2307" s="7">
        <v>2961</v>
      </c>
      <c r="AV2307" s="7">
        <v>0</v>
      </c>
      <c r="AW2307" s="7">
        <v>0</v>
      </c>
      <c r="AX2307" s="7">
        <v>0</v>
      </c>
      <c r="AY2307" s="7">
        <v>0</v>
      </c>
    </row>
    <row r="2308" spans="1:51" ht="13.5" customHeight="1" x14ac:dyDescent="0.25">
      <c r="A2308" s="7" t="s">
        <v>4667</v>
      </c>
      <c r="B2308" s="8"/>
      <c r="C2308" s="8"/>
      <c r="D2308" s="7" t="s">
        <v>91</v>
      </c>
      <c r="E2308" s="7" t="s">
        <v>92</v>
      </c>
      <c r="H2308" s="8"/>
      <c r="I2308" s="8"/>
      <c r="J2308" s="8"/>
      <c r="K2308" s="10" t="s">
        <v>750</v>
      </c>
      <c r="L2308" s="10" t="s">
        <v>284</v>
      </c>
      <c r="M2308" s="11"/>
      <c r="N2308" s="7">
        <v>10</v>
      </c>
      <c r="O2308" s="7" t="s">
        <v>85</v>
      </c>
      <c r="P2308" s="7" t="s">
        <v>107</v>
      </c>
      <c r="Q2308" s="7" t="s">
        <v>4668</v>
      </c>
      <c r="R2308" s="7">
        <v>5000</v>
      </c>
      <c r="S2308" s="7" t="s">
        <v>94</v>
      </c>
      <c r="T2308" s="7" t="s">
        <v>4622</v>
      </c>
      <c r="AE2308" s="7">
        <v>0</v>
      </c>
      <c r="AF2308" s="7">
        <v>0</v>
      </c>
      <c r="AG2308" s="7">
        <v>0</v>
      </c>
      <c r="AH2308" s="7">
        <v>0</v>
      </c>
      <c r="AI2308" s="7">
        <v>0</v>
      </c>
      <c r="AJ2308" s="7">
        <v>0</v>
      </c>
      <c r="AK2308" s="7">
        <v>0</v>
      </c>
      <c r="AL2308" s="7">
        <v>0</v>
      </c>
      <c r="AM2308" s="7">
        <v>1</v>
      </c>
      <c r="AN2308" s="7" t="s">
        <v>91</v>
      </c>
      <c r="AO2308" s="7">
        <v>0</v>
      </c>
      <c r="AP2308" s="7">
        <v>10000</v>
      </c>
      <c r="AQ2308" s="7">
        <v>5000</v>
      </c>
      <c r="AT2308" s="7" t="s">
        <v>206</v>
      </c>
      <c r="AU2308" s="7">
        <v>2962</v>
      </c>
      <c r="AV2308" s="7">
        <v>0</v>
      </c>
      <c r="AW2308" s="7">
        <v>0</v>
      </c>
      <c r="AX2308" s="7">
        <v>0</v>
      </c>
      <c r="AY2308" s="7">
        <v>0</v>
      </c>
    </row>
    <row r="2309" spans="1:51" ht="13.5" customHeight="1" x14ac:dyDescent="0.25">
      <c r="A2309" s="7" t="s">
        <v>4669</v>
      </c>
      <c r="B2309" s="8"/>
      <c r="C2309" s="8"/>
      <c r="D2309" s="7" t="s">
        <v>91</v>
      </c>
      <c r="E2309" s="7" t="s">
        <v>92</v>
      </c>
      <c r="G2309" s="8"/>
      <c r="H2309" s="8"/>
      <c r="I2309" s="8"/>
      <c r="J2309" s="8"/>
      <c r="K2309" s="7" t="s">
        <v>284</v>
      </c>
      <c r="L2309" s="8"/>
      <c r="M2309" s="8"/>
      <c r="N2309" s="7">
        <v>10</v>
      </c>
      <c r="O2309" s="7" t="s">
        <v>85</v>
      </c>
      <c r="P2309" s="7">
        <v>10</v>
      </c>
      <c r="Q2309" s="7" t="s">
        <v>4670</v>
      </c>
      <c r="R2309" s="7">
        <v>10000</v>
      </c>
      <c r="S2309" s="7" t="s">
        <v>94</v>
      </c>
      <c r="T2309" s="7" t="s">
        <v>4622</v>
      </c>
      <c r="AE2309" s="7">
        <v>0</v>
      </c>
      <c r="AF2309" s="7">
        <v>0</v>
      </c>
      <c r="AG2309" s="7">
        <v>0</v>
      </c>
      <c r="AH2309" s="7">
        <v>0</v>
      </c>
      <c r="AI2309" s="7">
        <v>0</v>
      </c>
      <c r="AJ2309" s="7">
        <v>0</v>
      </c>
      <c r="AK2309" s="7">
        <v>0</v>
      </c>
      <c r="AL2309" s="7">
        <v>0</v>
      </c>
      <c r="AM2309" s="7">
        <v>1</v>
      </c>
      <c r="AN2309" s="7" t="s">
        <v>91</v>
      </c>
      <c r="AO2309" s="7">
        <v>10</v>
      </c>
      <c r="AP2309" s="7">
        <v>20000</v>
      </c>
      <c r="AQ2309" s="7">
        <v>10000</v>
      </c>
      <c r="AT2309" s="7" t="s">
        <v>206</v>
      </c>
      <c r="AU2309" s="7">
        <v>2963</v>
      </c>
      <c r="AV2309" s="7">
        <v>0</v>
      </c>
      <c r="AW2309" s="7">
        <v>0</v>
      </c>
      <c r="AX2309" s="7">
        <v>0</v>
      </c>
      <c r="AY2309" s="7">
        <v>0</v>
      </c>
    </row>
    <row r="2310" spans="1:51" ht="13.5" customHeight="1" x14ac:dyDescent="0.25">
      <c r="A2310" s="7" t="s">
        <v>4671</v>
      </c>
      <c r="B2310" s="8"/>
      <c r="C2310" s="8"/>
      <c r="D2310" s="7" t="s">
        <v>91</v>
      </c>
      <c r="E2310" s="7" t="s">
        <v>116</v>
      </c>
      <c r="H2310" s="8"/>
      <c r="I2310" s="8"/>
      <c r="J2310" s="8"/>
      <c r="K2310" s="10" t="s">
        <v>750</v>
      </c>
      <c r="L2310" s="10" t="s">
        <v>284</v>
      </c>
      <c r="M2310" s="11"/>
      <c r="N2310" s="7">
        <v>10</v>
      </c>
      <c r="O2310" s="7" t="s">
        <v>85</v>
      </c>
      <c r="P2310" s="7">
        <v>3</v>
      </c>
      <c r="Q2310" s="7" t="s">
        <v>4672</v>
      </c>
      <c r="R2310" s="7">
        <v>8000</v>
      </c>
      <c r="S2310" s="7" t="s">
        <v>94</v>
      </c>
      <c r="T2310" s="7" t="s">
        <v>4622</v>
      </c>
      <c r="AE2310" s="7">
        <v>0</v>
      </c>
      <c r="AF2310" s="7">
        <v>0</v>
      </c>
      <c r="AG2310" s="7">
        <v>1</v>
      </c>
      <c r="AH2310" s="7">
        <v>0</v>
      </c>
      <c r="AI2310" s="7">
        <v>0</v>
      </c>
      <c r="AJ2310" s="7">
        <v>0</v>
      </c>
      <c r="AK2310" s="7">
        <v>0</v>
      </c>
      <c r="AL2310" s="7">
        <v>0</v>
      </c>
      <c r="AM2310" s="7">
        <v>0</v>
      </c>
      <c r="AN2310" s="7" t="s">
        <v>91</v>
      </c>
      <c r="AO2310" s="7">
        <v>3</v>
      </c>
      <c r="AP2310" s="7">
        <v>16000</v>
      </c>
      <c r="AQ2310" s="7">
        <v>8000</v>
      </c>
      <c r="AT2310" s="7" t="s">
        <v>206</v>
      </c>
      <c r="AU2310" s="7">
        <v>2964</v>
      </c>
      <c r="AV2310" s="7">
        <v>0</v>
      </c>
      <c r="AW2310" s="7">
        <v>0</v>
      </c>
      <c r="AX2310" s="7">
        <v>0</v>
      </c>
      <c r="AY2310" s="7">
        <v>0</v>
      </c>
    </row>
    <row r="2311" spans="1:51" ht="13.5" customHeight="1" x14ac:dyDescent="0.25">
      <c r="A2311" s="7" t="s">
        <v>4673</v>
      </c>
      <c r="B2311" s="8"/>
      <c r="C2311" s="8"/>
      <c r="D2311" s="7" t="s">
        <v>91</v>
      </c>
      <c r="E2311" s="7" t="s">
        <v>92</v>
      </c>
      <c r="G2311" s="8"/>
      <c r="H2311" s="8"/>
      <c r="I2311" s="8"/>
      <c r="J2311" s="8"/>
      <c r="K2311" s="7" t="s">
        <v>284</v>
      </c>
      <c r="L2311" s="8"/>
      <c r="M2311" s="8"/>
      <c r="N2311" s="7">
        <v>7</v>
      </c>
      <c r="O2311" s="7" t="s">
        <v>85</v>
      </c>
      <c r="P2311" s="7">
        <v>3</v>
      </c>
      <c r="Q2311" s="7" t="s">
        <v>2362</v>
      </c>
      <c r="R2311" s="7">
        <v>27500</v>
      </c>
      <c r="S2311" s="7" t="s">
        <v>94</v>
      </c>
      <c r="T2311" s="7" t="s">
        <v>4622</v>
      </c>
      <c r="AE2311" s="7">
        <v>0</v>
      </c>
      <c r="AF2311" s="7">
        <v>0</v>
      </c>
      <c r="AG2311" s="7">
        <v>0</v>
      </c>
      <c r="AH2311" s="7">
        <v>0</v>
      </c>
      <c r="AI2311" s="7">
        <v>0</v>
      </c>
      <c r="AJ2311" s="7">
        <v>0</v>
      </c>
      <c r="AK2311" s="7">
        <v>0</v>
      </c>
      <c r="AL2311" s="7">
        <v>0</v>
      </c>
      <c r="AM2311" s="7">
        <v>1</v>
      </c>
      <c r="AN2311" s="7" t="s">
        <v>91</v>
      </c>
      <c r="AO2311" s="7">
        <v>3</v>
      </c>
      <c r="AP2311" s="7">
        <v>55000</v>
      </c>
      <c r="AQ2311" s="7">
        <v>27500</v>
      </c>
      <c r="AT2311" s="7" t="s">
        <v>206</v>
      </c>
      <c r="AU2311" s="7">
        <v>2965</v>
      </c>
      <c r="AV2311" s="7">
        <v>0</v>
      </c>
      <c r="AW2311" s="7">
        <v>0</v>
      </c>
      <c r="AX2311" s="7">
        <v>0</v>
      </c>
      <c r="AY2311" s="7">
        <v>0</v>
      </c>
    </row>
    <row r="2312" spans="1:51" ht="13.5" customHeight="1" x14ac:dyDescent="0.25">
      <c r="A2312" s="7" t="s">
        <v>4674</v>
      </c>
      <c r="B2312" s="8"/>
      <c r="C2312" s="8"/>
      <c r="D2312" s="7" t="s">
        <v>91</v>
      </c>
      <c r="E2312" s="7" t="s">
        <v>92</v>
      </c>
      <c r="F2312" s="8"/>
      <c r="G2312" s="8"/>
      <c r="H2312" s="8"/>
      <c r="I2312" s="8"/>
      <c r="J2312" s="8"/>
      <c r="K2312" s="8"/>
      <c r="L2312" s="8"/>
      <c r="M2312" s="8"/>
      <c r="N2312" s="7">
        <v>9</v>
      </c>
      <c r="O2312" s="7" t="s">
        <v>85</v>
      </c>
      <c r="P2312" s="7" t="s">
        <v>107</v>
      </c>
      <c r="Q2312" s="7" t="s">
        <v>4675</v>
      </c>
      <c r="R2312" s="7">
        <v>1125</v>
      </c>
      <c r="S2312" s="7" t="s">
        <v>94</v>
      </c>
      <c r="T2312" s="7" t="s">
        <v>4622</v>
      </c>
      <c r="AE2312" s="7">
        <v>0</v>
      </c>
      <c r="AF2312" s="7">
        <v>0</v>
      </c>
      <c r="AG2312" s="7">
        <v>0</v>
      </c>
      <c r="AH2312" s="7">
        <v>0</v>
      </c>
      <c r="AI2312" s="7">
        <v>0</v>
      </c>
      <c r="AJ2312" s="7">
        <v>0</v>
      </c>
      <c r="AK2312" s="7">
        <v>0</v>
      </c>
      <c r="AL2312" s="7">
        <v>0</v>
      </c>
      <c r="AM2312" s="7">
        <v>1</v>
      </c>
      <c r="AN2312" s="7" t="s">
        <v>91</v>
      </c>
      <c r="AO2312" s="7">
        <v>0</v>
      </c>
      <c r="AP2312" s="7">
        <v>2250</v>
      </c>
      <c r="AQ2312" s="7">
        <v>1125</v>
      </c>
      <c r="AT2312" s="7" t="s">
        <v>206</v>
      </c>
      <c r="AU2312" s="7">
        <v>2966</v>
      </c>
      <c r="AV2312" s="7">
        <v>0</v>
      </c>
      <c r="AW2312" s="7">
        <v>0</v>
      </c>
      <c r="AX2312" s="7">
        <v>0</v>
      </c>
      <c r="AY2312" s="7">
        <v>0</v>
      </c>
    </row>
    <row r="2313" spans="1:51" ht="13.5" customHeight="1" x14ac:dyDescent="0.25">
      <c r="A2313" s="7" t="s">
        <v>4676</v>
      </c>
      <c r="B2313" s="8"/>
      <c r="C2313" s="8"/>
      <c r="D2313" s="7" t="s">
        <v>91</v>
      </c>
      <c r="E2313" s="7" t="s">
        <v>84</v>
      </c>
      <c r="F2313" s="8"/>
      <c r="G2313" s="8"/>
      <c r="H2313" s="8"/>
      <c r="I2313" s="8"/>
      <c r="J2313" s="8"/>
      <c r="K2313" s="8"/>
      <c r="L2313" s="8"/>
      <c r="M2313" s="8"/>
      <c r="N2313" s="7">
        <v>7</v>
      </c>
      <c r="O2313" s="7" t="s">
        <v>85</v>
      </c>
      <c r="P2313" s="7">
        <v>0.5</v>
      </c>
      <c r="Q2313" s="7" t="s">
        <v>4677</v>
      </c>
      <c r="R2313" s="7">
        <v>2100</v>
      </c>
      <c r="S2313" s="7" t="s">
        <v>94</v>
      </c>
      <c r="T2313" s="7" t="s">
        <v>4678</v>
      </c>
      <c r="AE2313" s="7">
        <v>0</v>
      </c>
      <c r="AF2313" s="7">
        <v>0</v>
      </c>
      <c r="AG2313" s="7">
        <v>0</v>
      </c>
      <c r="AH2313" s="7">
        <v>0</v>
      </c>
      <c r="AI2313" s="7">
        <v>0</v>
      </c>
      <c r="AJ2313" s="7">
        <v>0</v>
      </c>
      <c r="AK2313" s="7">
        <v>0</v>
      </c>
      <c r="AL2313" s="7">
        <v>1</v>
      </c>
      <c r="AM2313" s="7">
        <v>0</v>
      </c>
      <c r="AN2313" s="7" t="s">
        <v>91</v>
      </c>
      <c r="AO2313" s="7">
        <v>0.5</v>
      </c>
      <c r="AP2313" s="7">
        <v>4200</v>
      </c>
      <c r="AQ2313" s="7">
        <v>2100</v>
      </c>
      <c r="AT2313" s="7" t="s">
        <v>206</v>
      </c>
      <c r="AU2313" s="7">
        <v>2967</v>
      </c>
      <c r="AV2313" s="7">
        <v>1</v>
      </c>
      <c r="AW2313" s="7">
        <v>0</v>
      </c>
      <c r="AX2313" s="7">
        <v>0</v>
      </c>
      <c r="AY2313" s="7">
        <v>0</v>
      </c>
    </row>
    <row r="2314" spans="1:51" ht="13.5" customHeight="1" x14ac:dyDescent="0.25">
      <c r="A2314" s="7" t="s">
        <v>4679</v>
      </c>
      <c r="B2314" s="8"/>
      <c r="C2314" s="8"/>
      <c r="D2314" s="7" t="s">
        <v>91</v>
      </c>
      <c r="E2314" s="7" t="s">
        <v>126</v>
      </c>
      <c r="F2314" s="7" t="s">
        <v>99</v>
      </c>
      <c r="G2314" s="8"/>
      <c r="H2314" s="8"/>
      <c r="I2314" s="8"/>
      <c r="J2314" s="8"/>
      <c r="K2314" s="8"/>
      <c r="L2314" s="8"/>
      <c r="M2314" s="8"/>
      <c r="N2314" s="7">
        <v>9</v>
      </c>
      <c r="O2314" s="7" t="s">
        <v>85</v>
      </c>
      <c r="P2314" s="7" t="s">
        <v>107</v>
      </c>
      <c r="Q2314" s="7" t="s">
        <v>4680</v>
      </c>
      <c r="R2314" s="7">
        <v>2500</v>
      </c>
      <c r="S2314" s="7" t="s">
        <v>94</v>
      </c>
      <c r="T2314" s="7" t="s">
        <v>4678</v>
      </c>
      <c r="AE2314" s="7">
        <v>0</v>
      </c>
      <c r="AF2314" s="7">
        <v>0</v>
      </c>
      <c r="AG2314" s="7">
        <v>0</v>
      </c>
      <c r="AH2314" s="7">
        <v>1</v>
      </c>
      <c r="AI2314" s="7">
        <v>1</v>
      </c>
      <c r="AJ2314" s="7">
        <v>0</v>
      </c>
      <c r="AK2314" s="7">
        <v>0</v>
      </c>
      <c r="AL2314" s="7">
        <v>0</v>
      </c>
      <c r="AM2314" s="7">
        <v>0</v>
      </c>
      <c r="AN2314" s="7" t="s">
        <v>91</v>
      </c>
      <c r="AO2314" s="7">
        <v>0</v>
      </c>
      <c r="AP2314" s="7">
        <v>5000</v>
      </c>
      <c r="AQ2314" s="7">
        <v>2500</v>
      </c>
      <c r="AT2314" s="7" t="s">
        <v>206</v>
      </c>
      <c r="AU2314" s="7">
        <v>2968</v>
      </c>
      <c r="AV2314" s="7">
        <v>1</v>
      </c>
      <c r="AW2314" s="7">
        <v>0</v>
      </c>
      <c r="AX2314" s="7">
        <v>0</v>
      </c>
      <c r="AY2314" s="7">
        <v>0</v>
      </c>
    </row>
    <row r="2315" spans="1:51" ht="13.5" customHeight="1" x14ac:dyDescent="0.25">
      <c r="A2315" s="7" t="s">
        <v>4681</v>
      </c>
      <c r="B2315" s="8"/>
      <c r="C2315" s="8"/>
      <c r="D2315" s="7" t="s">
        <v>91</v>
      </c>
      <c r="E2315" s="7" t="s">
        <v>116</v>
      </c>
      <c r="F2315" s="8"/>
      <c r="G2315" s="8"/>
      <c r="H2315" s="8"/>
      <c r="I2315" s="8"/>
      <c r="J2315" s="8"/>
      <c r="K2315" s="8"/>
      <c r="L2315" s="8"/>
      <c r="M2315" s="8"/>
      <c r="N2315" s="7">
        <v>9</v>
      </c>
      <c r="O2315" s="7" t="s">
        <v>196</v>
      </c>
      <c r="P2315" s="7">
        <v>5</v>
      </c>
      <c r="Q2315" s="7" t="s">
        <v>4682</v>
      </c>
      <c r="R2315" s="7">
        <v>8655</v>
      </c>
      <c r="S2315" s="7" t="s">
        <v>185</v>
      </c>
      <c r="T2315" s="7" t="s">
        <v>4678</v>
      </c>
      <c r="AE2315" s="7">
        <v>0</v>
      </c>
      <c r="AF2315" s="7">
        <v>0</v>
      </c>
      <c r="AG2315" s="7">
        <v>1</v>
      </c>
      <c r="AH2315" s="7">
        <v>0</v>
      </c>
      <c r="AI2315" s="7">
        <v>0</v>
      </c>
      <c r="AJ2315" s="7">
        <v>0</v>
      </c>
      <c r="AK2315" s="7">
        <v>0</v>
      </c>
      <c r="AL2315" s="7">
        <v>0</v>
      </c>
      <c r="AM2315" s="7">
        <v>0</v>
      </c>
      <c r="AN2315" s="7" t="s">
        <v>91</v>
      </c>
      <c r="AO2315" s="7">
        <v>5</v>
      </c>
      <c r="AP2315" s="7">
        <v>17155</v>
      </c>
      <c r="AQ2315" s="7">
        <v>8655</v>
      </c>
      <c r="AS2315" s="7" t="s">
        <v>4683</v>
      </c>
      <c r="AT2315" s="7" t="s">
        <v>206</v>
      </c>
      <c r="AU2315" s="7">
        <v>2969</v>
      </c>
      <c r="AV2315" s="7">
        <v>1</v>
      </c>
      <c r="AW2315" s="7">
        <v>0</v>
      </c>
      <c r="AX2315" s="7">
        <v>0</v>
      </c>
      <c r="AY2315" s="7">
        <v>0</v>
      </c>
    </row>
    <row r="2316" spans="1:51" ht="13.5" customHeight="1" x14ac:dyDescent="0.25">
      <c r="A2316" s="7" t="s">
        <v>4684</v>
      </c>
      <c r="B2316" s="8"/>
      <c r="C2316" s="8"/>
      <c r="D2316" s="7" t="s">
        <v>91</v>
      </c>
      <c r="E2316" s="7" t="s">
        <v>99</v>
      </c>
      <c r="F2316" s="8"/>
      <c r="G2316" s="8"/>
      <c r="H2316" s="8"/>
      <c r="I2316" s="8"/>
      <c r="J2316" s="8"/>
      <c r="K2316" s="8"/>
      <c r="L2316" s="8"/>
      <c r="M2316" s="8"/>
      <c r="N2316" s="7">
        <v>9</v>
      </c>
      <c r="O2316" s="7" t="s">
        <v>146</v>
      </c>
      <c r="P2316" s="7" t="s">
        <v>107</v>
      </c>
      <c r="Q2316" s="7" t="s">
        <v>4685</v>
      </c>
      <c r="R2316" s="7">
        <v>13840</v>
      </c>
      <c r="S2316" s="7" t="s">
        <v>94</v>
      </c>
      <c r="T2316" s="7" t="s">
        <v>4678</v>
      </c>
      <c r="AE2316" s="7">
        <v>0</v>
      </c>
      <c r="AF2316" s="7">
        <v>0</v>
      </c>
      <c r="AG2316" s="7">
        <v>0</v>
      </c>
      <c r="AH2316" s="7">
        <v>0</v>
      </c>
      <c r="AI2316" s="7">
        <v>1</v>
      </c>
      <c r="AJ2316" s="7">
        <v>0</v>
      </c>
      <c r="AK2316" s="7">
        <v>0</v>
      </c>
      <c r="AL2316" s="7">
        <v>0</v>
      </c>
      <c r="AM2316" s="7">
        <v>0</v>
      </c>
      <c r="AN2316" s="7" t="s">
        <v>91</v>
      </c>
      <c r="AO2316" s="7">
        <v>0</v>
      </c>
      <c r="AP2316" s="7">
        <v>27680</v>
      </c>
      <c r="AQ2316" s="7">
        <v>13840</v>
      </c>
      <c r="AT2316" s="7" t="s">
        <v>206</v>
      </c>
      <c r="AU2316" s="7">
        <v>2970</v>
      </c>
      <c r="AV2316" s="7">
        <v>1</v>
      </c>
      <c r="AW2316" s="7">
        <v>0</v>
      </c>
      <c r="AX2316" s="7">
        <v>0</v>
      </c>
      <c r="AY2316" s="7">
        <v>0</v>
      </c>
    </row>
    <row r="2317" spans="1:51" ht="13.5" customHeight="1" x14ac:dyDescent="0.25">
      <c r="A2317" s="7" t="s">
        <v>4686</v>
      </c>
      <c r="B2317" s="8"/>
      <c r="C2317" s="8"/>
      <c r="D2317" s="7" t="s">
        <v>91</v>
      </c>
      <c r="E2317" s="7" t="s">
        <v>116</v>
      </c>
      <c r="F2317" s="7" t="s">
        <v>99</v>
      </c>
      <c r="G2317" s="8"/>
      <c r="H2317" s="8"/>
      <c r="I2317" s="8"/>
      <c r="J2317" s="8"/>
      <c r="K2317" s="8"/>
      <c r="L2317" s="8"/>
      <c r="M2317" s="8"/>
      <c r="N2317" s="7">
        <v>7</v>
      </c>
      <c r="O2317" s="7" t="s">
        <v>85</v>
      </c>
      <c r="P2317" s="7" t="s">
        <v>107</v>
      </c>
      <c r="Q2317" s="7" t="s">
        <v>4687</v>
      </c>
      <c r="R2317" s="7">
        <v>35500</v>
      </c>
      <c r="S2317" s="7" t="s">
        <v>94</v>
      </c>
      <c r="T2317" s="7" t="s">
        <v>4678</v>
      </c>
      <c r="AE2317" s="7">
        <v>0</v>
      </c>
      <c r="AF2317" s="7">
        <v>0</v>
      </c>
      <c r="AG2317" s="7">
        <v>1</v>
      </c>
      <c r="AH2317" s="7">
        <v>0</v>
      </c>
      <c r="AI2317" s="7">
        <v>1</v>
      </c>
      <c r="AJ2317" s="7">
        <v>0</v>
      </c>
      <c r="AK2317" s="7">
        <v>0</v>
      </c>
      <c r="AL2317" s="7">
        <v>0</v>
      </c>
      <c r="AM2317" s="7">
        <v>0</v>
      </c>
      <c r="AN2317" s="7" t="s">
        <v>91</v>
      </c>
      <c r="AO2317" s="7">
        <v>0</v>
      </c>
      <c r="AP2317" s="7">
        <v>70000</v>
      </c>
      <c r="AQ2317" s="7">
        <v>35500</v>
      </c>
      <c r="AT2317" s="7" t="s">
        <v>206</v>
      </c>
      <c r="AU2317" s="7">
        <v>2971</v>
      </c>
      <c r="AV2317" s="7">
        <v>1</v>
      </c>
      <c r="AW2317" s="7">
        <v>0</v>
      </c>
      <c r="AX2317" s="7">
        <v>0</v>
      </c>
      <c r="AY2317" s="7">
        <v>0</v>
      </c>
    </row>
    <row r="2318" spans="1:51" ht="13.5" customHeight="1" x14ac:dyDescent="0.25">
      <c r="A2318" s="7" t="s">
        <v>4688</v>
      </c>
      <c r="C2318" s="7" t="s">
        <v>4689</v>
      </c>
      <c r="D2318" s="10" t="s">
        <v>236</v>
      </c>
      <c r="E2318" s="10" t="s">
        <v>486</v>
      </c>
      <c r="F2318" s="11"/>
      <c r="G2318" s="11"/>
      <c r="H2318" s="11"/>
      <c r="I2318" s="11"/>
      <c r="J2318" s="11"/>
      <c r="K2318" s="11"/>
      <c r="L2318" s="11"/>
      <c r="M2318" s="8"/>
      <c r="N2318" s="7">
        <v>30</v>
      </c>
      <c r="O2318" s="7" t="s">
        <v>3055</v>
      </c>
      <c r="P2318" s="7">
        <v>1</v>
      </c>
      <c r="S2318" s="7" t="s">
        <v>237</v>
      </c>
      <c r="T2318" s="7" t="s">
        <v>4678</v>
      </c>
      <c r="U2318" s="7" t="s">
        <v>3853</v>
      </c>
      <c r="V2318" s="7">
        <v>12</v>
      </c>
      <c r="W2318" s="7">
        <v>14</v>
      </c>
      <c r="X2318" s="7">
        <v>11</v>
      </c>
      <c r="Y2318" s="7">
        <v>20</v>
      </c>
      <c r="AA2318" s="7" t="s">
        <v>3846</v>
      </c>
      <c r="AD2318" s="7" t="s">
        <v>4690</v>
      </c>
      <c r="AE2318" s="7">
        <v>0</v>
      </c>
      <c r="AF2318" s="7">
        <v>1</v>
      </c>
      <c r="AG2318" s="7">
        <v>0</v>
      </c>
      <c r="AH2318" s="7">
        <v>0</v>
      </c>
      <c r="AI2318" s="7">
        <v>0</v>
      </c>
      <c r="AJ2318" s="7">
        <v>0</v>
      </c>
      <c r="AK2318" s="7">
        <v>0</v>
      </c>
      <c r="AL2318" s="7">
        <v>0</v>
      </c>
      <c r="AM2318" s="7">
        <v>0</v>
      </c>
      <c r="AN2318" s="7" t="s">
        <v>85</v>
      </c>
      <c r="AO2318" s="7">
        <v>1</v>
      </c>
      <c r="AP2318" s="7">
        <v>0</v>
      </c>
      <c r="AQ2318" s="7">
        <v>0</v>
      </c>
      <c r="AR2318" s="7" t="s">
        <v>813</v>
      </c>
      <c r="AT2318" s="7" t="s">
        <v>206</v>
      </c>
      <c r="AU2318" s="7">
        <v>2972</v>
      </c>
      <c r="AV2318" s="7">
        <v>1</v>
      </c>
      <c r="AW2318" s="7">
        <v>0</v>
      </c>
      <c r="AX2318" s="7">
        <v>0</v>
      </c>
      <c r="AY2318" s="7">
        <v>0</v>
      </c>
    </row>
    <row r="2319" spans="1:51" ht="13.5" customHeight="1" x14ac:dyDescent="0.25">
      <c r="D2319" s="13"/>
      <c r="E2319" s="13"/>
      <c r="F2319" s="13"/>
      <c r="G2319" s="13"/>
      <c r="H2319" s="13"/>
      <c r="I2319" s="13"/>
      <c r="J2319" s="13"/>
      <c r="K2319" s="13"/>
      <c r="L2319" s="13"/>
      <c r="AE2319" s="7">
        <v>0</v>
      </c>
      <c r="AF2319" s="7">
        <v>0</v>
      </c>
      <c r="AG2319" s="7">
        <v>0</v>
      </c>
      <c r="AH2319" s="7">
        <v>0</v>
      </c>
      <c r="AI2319" s="7">
        <v>0</v>
      </c>
      <c r="AJ2319" s="7">
        <v>0</v>
      </c>
      <c r="AK2319" s="7">
        <v>0</v>
      </c>
      <c r="AL2319" s="7">
        <v>0</v>
      </c>
      <c r="AM2319" s="7">
        <v>0</v>
      </c>
      <c r="AO2319" s="7">
        <v>0</v>
      </c>
      <c r="AP2319" s="7">
        <v>0</v>
      </c>
      <c r="AQ2319" s="7">
        <v>0</v>
      </c>
      <c r="AT2319" s="7" t="s">
        <v>206</v>
      </c>
      <c r="AU2319" s="7">
        <v>2973</v>
      </c>
      <c r="AV2319" s="7">
        <v>0</v>
      </c>
      <c r="AW2319" s="7">
        <v>0</v>
      </c>
      <c r="AX2319" s="7">
        <v>0</v>
      </c>
      <c r="AY2319" s="7">
        <v>0</v>
      </c>
    </row>
    <row r="2320" spans="1:51" ht="13.5" customHeight="1" x14ac:dyDescent="0.25">
      <c r="A2320" s="7" t="s">
        <v>4691</v>
      </c>
      <c r="B2320" s="8"/>
      <c r="C2320" s="8"/>
      <c r="D2320" s="7" t="s">
        <v>83</v>
      </c>
      <c r="E2320" s="7" t="s">
        <v>157</v>
      </c>
      <c r="G2320" s="8"/>
      <c r="H2320" s="8"/>
      <c r="I2320" s="8"/>
      <c r="J2320" s="8"/>
      <c r="K2320" s="7" t="s">
        <v>284</v>
      </c>
      <c r="L2320" s="8"/>
      <c r="M2320" s="8"/>
      <c r="N2320" s="7">
        <v>5</v>
      </c>
      <c r="O2320" s="7" t="s">
        <v>85</v>
      </c>
      <c r="P2320" s="7">
        <v>1</v>
      </c>
      <c r="Q2320" s="7" t="s">
        <v>4692</v>
      </c>
      <c r="R2320" s="7">
        <v>400</v>
      </c>
      <c r="S2320" s="7" t="s">
        <v>94</v>
      </c>
      <c r="T2320" s="7" t="s">
        <v>4693</v>
      </c>
      <c r="AE2320" s="7">
        <v>0</v>
      </c>
      <c r="AF2320" s="7">
        <v>0</v>
      </c>
      <c r="AG2320" s="7">
        <v>0</v>
      </c>
      <c r="AH2320" s="7">
        <v>0</v>
      </c>
      <c r="AI2320" s="7">
        <v>0</v>
      </c>
      <c r="AJ2320" s="7">
        <v>0</v>
      </c>
      <c r="AK2320" s="7">
        <v>1</v>
      </c>
      <c r="AL2320" s="7">
        <v>0</v>
      </c>
      <c r="AM2320" s="7">
        <v>0</v>
      </c>
      <c r="AN2320" s="7" t="s">
        <v>83</v>
      </c>
      <c r="AO2320" s="7">
        <v>1</v>
      </c>
      <c r="AP2320" s="7">
        <v>800</v>
      </c>
      <c r="AQ2320" s="7">
        <v>400</v>
      </c>
      <c r="AT2320" s="7" t="s">
        <v>206</v>
      </c>
      <c r="AU2320" s="7">
        <v>2974</v>
      </c>
      <c r="AV2320" s="7">
        <v>0</v>
      </c>
      <c r="AW2320" s="7">
        <v>0</v>
      </c>
      <c r="AX2320" s="7">
        <v>0</v>
      </c>
      <c r="AY2320" s="7">
        <v>0</v>
      </c>
    </row>
    <row r="2321" spans="1:51" ht="13.5" customHeight="1" x14ac:dyDescent="0.25">
      <c r="A2321" s="7" t="s">
        <v>4694</v>
      </c>
      <c r="B2321" s="8"/>
      <c r="C2321" s="8"/>
      <c r="D2321" s="7" t="s">
        <v>120</v>
      </c>
      <c r="E2321" s="7" t="s">
        <v>126</v>
      </c>
      <c r="G2321" s="8"/>
      <c r="H2321" s="8"/>
      <c r="I2321" s="8"/>
      <c r="J2321" s="8"/>
      <c r="K2321" s="7" t="s">
        <v>284</v>
      </c>
      <c r="L2321" s="8"/>
      <c r="M2321" s="8"/>
      <c r="N2321" s="7">
        <v>15</v>
      </c>
      <c r="O2321" s="7" t="s">
        <v>85</v>
      </c>
      <c r="P2321" s="7">
        <v>1</v>
      </c>
      <c r="Q2321" s="7" t="s">
        <v>4695</v>
      </c>
      <c r="R2321" s="7">
        <v>10000</v>
      </c>
      <c r="S2321" s="7" t="s">
        <v>94</v>
      </c>
      <c r="T2321" s="7" t="s">
        <v>4693</v>
      </c>
      <c r="AE2321" s="7">
        <v>0</v>
      </c>
      <c r="AF2321" s="7">
        <v>0</v>
      </c>
      <c r="AG2321" s="7">
        <v>0</v>
      </c>
      <c r="AH2321" s="7">
        <v>1</v>
      </c>
      <c r="AI2321" s="7">
        <v>0</v>
      </c>
      <c r="AJ2321" s="7">
        <v>0</v>
      </c>
      <c r="AK2321" s="7">
        <v>0</v>
      </c>
      <c r="AL2321" s="7">
        <v>0</v>
      </c>
      <c r="AM2321" s="7">
        <v>0</v>
      </c>
      <c r="AN2321" s="7" t="s">
        <v>120</v>
      </c>
      <c r="AO2321" s="7">
        <v>1</v>
      </c>
      <c r="AP2321" s="7">
        <v>20000</v>
      </c>
      <c r="AQ2321" s="7">
        <v>10000</v>
      </c>
      <c r="AT2321" s="7" t="s">
        <v>206</v>
      </c>
      <c r="AU2321" s="7">
        <v>2975</v>
      </c>
      <c r="AV2321" s="7">
        <v>0</v>
      </c>
      <c r="AW2321" s="7">
        <v>0</v>
      </c>
      <c r="AX2321" s="7">
        <v>0</v>
      </c>
      <c r="AY2321" s="7">
        <v>0</v>
      </c>
    </row>
    <row r="2322" spans="1:51" ht="13.5" customHeight="1" x14ac:dyDescent="0.25">
      <c r="A2322" s="7" t="s">
        <v>4696</v>
      </c>
      <c r="B2322" s="8"/>
      <c r="C2322" s="8"/>
      <c r="D2322" s="7" t="s">
        <v>120</v>
      </c>
      <c r="E2322" s="7" t="s">
        <v>126</v>
      </c>
      <c r="G2322" s="8"/>
      <c r="H2322" s="8"/>
      <c r="I2322" s="8"/>
      <c r="J2322" s="8"/>
      <c r="K2322" s="7" t="s">
        <v>284</v>
      </c>
      <c r="L2322" s="8"/>
      <c r="M2322" s="8"/>
      <c r="N2322" s="7">
        <v>15</v>
      </c>
      <c r="O2322" s="7" t="s">
        <v>85</v>
      </c>
      <c r="P2322" s="7">
        <v>3</v>
      </c>
      <c r="Q2322" s="7" t="s">
        <v>4695</v>
      </c>
      <c r="R2322" s="7">
        <v>10000</v>
      </c>
      <c r="S2322" s="7" t="s">
        <v>94</v>
      </c>
      <c r="T2322" s="7" t="s">
        <v>4693</v>
      </c>
      <c r="AE2322" s="7">
        <v>0</v>
      </c>
      <c r="AF2322" s="7">
        <v>0</v>
      </c>
      <c r="AG2322" s="7">
        <v>0</v>
      </c>
      <c r="AH2322" s="7">
        <v>1</v>
      </c>
      <c r="AI2322" s="7">
        <v>0</v>
      </c>
      <c r="AJ2322" s="7">
        <v>0</v>
      </c>
      <c r="AK2322" s="7">
        <v>0</v>
      </c>
      <c r="AL2322" s="7">
        <v>0</v>
      </c>
      <c r="AM2322" s="7">
        <v>0</v>
      </c>
      <c r="AN2322" s="7" t="s">
        <v>120</v>
      </c>
      <c r="AO2322" s="7">
        <v>3</v>
      </c>
      <c r="AP2322" s="7">
        <v>20000</v>
      </c>
      <c r="AQ2322" s="7">
        <v>10000</v>
      </c>
      <c r="AT2322" s="7" t="s">
        <v>206</v>
      </c>
      <c r="AU2322" s="7">
        <v>2976</v>
      </c>
      <c r="AV2322" s="7">
        <v>0</v>
      </c>
      <c r="AW2322" s="7">
        <v>0</v>
      </c>
      <c r="AX2322" s="7">
        <v>0</v>
      </c>
      <c r="AY2322" s="7">
        <v>0</v>
      </c>
    </row>
    <row r="2323" spans="1:51" ht="13.5" customHeight="1" x14ac:dyDescent="0.25">
      <c r="A2323" s="7" t="s">
        <v>4697</v>
      </c>
      <c r="B2323" s="8"/>
      <c r="C2323" s="8"/>
      <c r="D2323" s="7" t="s">
        <v>120</v>
      </c>
      <c r="E2323" s="7" t="s">
        <v>116</v>
      </c>
      <c r="F2323" s="8"/>
      <c r="G2323" s="8"/>
      <c r="H2323" s="8"/>
      <c r="I2323" s="8"/>
      <c r="J2323" s="8"/>
      <c r="K2323" s="8"/>
      <c r="L2323" s="8"/>
      <c r="M2323" s="8"/>
      <c r="N2323" s="7">
        <v>20</v>
      </c>
      <c r="O2323" s="7" t="s">
        <v>85</v>
      </c>
      <c r="P2323" s="7">
        <v>2000</v>
      </c>
      <c r="S2323" s="7" t="s">
        <v>237</v>
      </c>
      <c r="T2323" s="7" t="s">
        <v>4698</v>
      </c>
      <c r="AD2323" s="7" t="s">
        <v>4699</v>
      </c>
      <c r="AE2323" s="7">
        <v>1</v>
      </c>
      <c r="AF2323" s="7">
        <v>0</v>
      </c>
      <c r="AG2323" s="7">
        <v>1</v>
      </c>
      <c r="AH2323" s="7">
        <v>0</v>
      </c>
      <c r="AI2323" s="7">
        <v>0</v>
      </c>
      <c r="AJ2323" s="7">
        <v>0</v>
      </c>
      <c r="AK2323" s="7">
        <v>0</v>
      </c>
      <c r="AL2323" s="7">
        <v>0</v>
      </c>
      <c r="AM2323" s="7">
        <v>0</v>
      </c>
      <c r="AN2323" s="7" t="s">
        <v>120</v>
      </c>
      <c r="AO2323" s="7">
        <v>2000</v>
      </c>
      <c r="AP2323" s="7">
        <v>0</v>
      </c>
      <c r="AQ2323" s="7">
        <v>0</v>
      </c>
      <c r="AT2323" s="7" t="s">
        <v>206</v>
      </c>
      <c r="AU2323" s="7">
        <v>2977</v>
      </c>
      <c r="AV2323" s="7">
        <v>0</v>
      </c>
      <c r="AW2323" s="7">
        <v>0</v>
      </c>
      <c r="AX2323" s="7">
        <v>0</v>
      </c>
      <c r="AY2323" s="7">
        <v>0</v>
      </c>
    </row>
    <row r="2324" spans="1:51" ht="13.5" customHeight="1" x14ac:dyDescent="0.25">
      <c r="A2324" s="7" t="s">
        <v>4700</v>
      </c>
      <c r="B2324" s="8"/>
      <c r="C2324" s="8"/>
      <c r="D2324" s="7" t="s">
        <v>120</v>
      </c>
      <c r="E2324" s="7" t="s">
        <v>126</v>
      </c>
      <c r="F2324" s="8"/>
      <c r="G2324" s="8"/>
      <c r="H2324" s="8"/>
      <c r="I2324" s="8"/>
      <c r="J2324" s="8"/>
      <c r="K2324" s="8"/>
      <c r="L2324" s="8"/>
      <c r="M2324" s="8"/>
      <c r="N2324" s="7">
        <v>15</v>
      </c>
      <c r="O2324" s="7" t="s">
        <v>85</v>
      </c>
      <c r="P2324" s="7">
        <v>5</v>
      </c>
      <c r="Q2324" s="7" t="s">
        <v>4701</v>
      </c>
      <c r="R2324" s="7">
        <v>4000</v>
      </c>
      <c r="S2324" s="7" t="s">
        <v>94</v>
      </c>
      <c r="T2324" s="7" t="s">
        <v>4698</v>
      </c>
      <c r="AE2324" s="7">
        <v>0</v>
      </c>
      <c r="AF2324" s="7">
        <v>0</v>
      </c>
      <c r="AG2324" s="7">
        <v>0</v>
      </c>
      <c r="AH2324" s="7">
        <v>1</v>
      </c>
      <c r="AI2324" s="7">
        <v>0</v>
      </c>
      <c r="AJ2324" s="7">
        <v>0</v>
      </c>
      <c r="AK2324" s="7">
        <v>0</v>
      </c>
      <c r="AL2324" s="7">
        <v>0</v>
      </c>
      <c r="AM2324" s="7">
        <v>0</v>
      </c>
      <c r="AN2324" s="7" t="s">
        <v>120</v>
      </c>
      <c r="AO2324" s="7">
        <v>5</v>
      </c>
      <c r="AP2324" s="7">
        <v>8000</v>
      </c>
      <c r="AQ2324" s="7">
        <v>4000</v>
      </c>
      <c r="AT2324" s="7" t="s">
        <v>206</v>
      </c>
      <c r="AU2324" s="7">
        <v>2978</v>
      </c>
      <c r="AV2324" s="7">
        <v>0</v>
      </c>
      <c r="AW2324" s="7">
        <v>0</v>
      </c>
      <c r="AX2324" s="7">
        <v>0</v>
      </c>
      <c r="AY2324" s="7">
        <v>0</v>
      </c>
    </row>
    <row r="2325" spans="1:51" ht="13.5" customHeight="1" x14ac:dyDescent="0.25">
      <c r="A2325" s="7" t="s">
        <v>4702</v>
      </c>
      <c r="B2325" s="8"/>
      <c r="C2325" s="8"/>
      <c r="D2325" s="7" t="s">
        <v>91</v>
      </c>
      <c r="E2325" s="7" t="s">
        <v>126</v>
      </c>
      <c r="F2325" s="8"/>
      <c r="G2325" s="8"/>
      <c r="H2325" s="8"/>
      <c r="I2325" s="8"/>
      <c r="J2325" s="8"/>
      <c r="K2325" s="8"/>
      <c r="L2325" s="8"/>
      <c r="M2325" s="8"/>
      <c r="N2325" s="7">
        <v>9</v>
      </c>
      <c r="O2325" s="7" t="s">
        <v>85</v>
      </c>
      <c r="P2325" s="7">
        <v>3</v>
      </c>
      <c r="Q2325" s="7" t="s">
        <v>4703</v>
      </c>
      <c r="R2325" s="7">
        <v>21700</v>
      </c>
      <c r="S2325" s="7" t="s">
        <v>444</v>
      </c>
      <c r="T2325" s="7" t="s">
        <v>4698</v>
      </c>
      <c r="AE2325" s="7">
        <v>0</v>
      </c>
      <c r="AF2325" s="7">
        <v>0</v>
      </c>
      <c r="AG2325" s="7">
        <v>0</v>
      </c>
      <c r="AH2325" s="7">
        <v>1</v>
      </c>
      <c r="AI2325" s="7">
        <v>0</v>
      </c>
      <c r="AJ2325" s="7">
        <v>0</v>
      </c>
      <c r="AK2325" s="7">
        <v>0</v>
      </c>
      <c r="AL2325" s="7">
        <v>0</v>
      </c>
      <c r="AM2325" s="7">
        <v>0</v>
      </c>
      <c r="AN2325" s="7" t="s">
        <v>91</v>
      </c>
      <c r="AO2325" s="7">
        <v>3</v>
      </c>
      <c r="AP2325" s="7">
        <v>43400</v>
      </c>
      <c r="AQ2325" s="7">
        <v>21700</v>
      </c>
      <c r="AT2325" s="7" t="s">
        <v>206</v>
      </c>
      <c r="AU2325" s="7">
        <v>2979</v>
      </c>
      <c r="AV2325" s="7">
        <v>0</v>
      </c>
      <c r="AW2325" s="7">
        <v>0</v>
      </c>
      <c r="AX2325" s="7">
        <v>0</v>
      </c>
      <c r="AY2325" s="7">
        <v>0</v>
      </c>
    </row>
    <row r="2326" spans="1:51" ht="13.5" customHeight="1" x14ac:dyDescent="0.25">
      <c r="A2326" s="7" t="s">
        <v>4704</v>
      </c>
      <c r="B2326" s="8"/>
      <c r="C2326" s="8"/>
      <c r="D2326" s="7" t="s">
        <v>91</v>
      </c>
      <c r="E2326" s="7" t="s">
        <v>157</v>
      </c>
      <c r="F2326" s="8"/>
      <c r="G2326" s="8"/>
      <c r="H2326" s="8"/>
      <c r="I2326" s="8"/>
      <c r="J2326" s="8"/>
      <c r="K2326" s="8"/>
      <c r="L2326" s="8"/>
      <c r="M2326" s="8"/>
      <c r="N2326" s="7">
        <v>11</v>
      </c>
      <c r="O2326" s="7" t="s">
        <v>85</v>
      </c>
      <c r="P2326" s="7">
        <v>3</v>
      </c>
      <c r="Q2326" s="7" t="s">
        <v>4705</v>
      </c>
      <c r="R2326" s="7">
        <v>15400</v>
      </c>
      <c r="S2326" s="7" t="s">
        <v>87</v>
      </c>
      <c r="T2326" s="7" t="s">
        <v>4698</v>
      </c>
      <c r="AE2326" s="7">
        <v>0</v>
      </c>
      <c r="AF2326" s="7">
        <v>0</v>
      </c>
      <c r="AG2326" s="7">
        <v>0</v>
      </c>
      <c r="AH2326" s="7">
        <v>0</v>
      </c>
      <c r="AI2326" s="7">
        <v>0</v>
      </c>
      <c r="AJ2326" s="7">
        <v>0</v>
      </c>
      <c r="AK2326" s="7">
        <v>1</v>
      </c>
      <c r="AL2326" s="7">
        <v>0</v>
      </c>
      <c r="AM2326" s="7">
        <v>0</v>
      </c>
      <c r="AN2326" s="7" t="s">
        <v>91</v>
      </c>
      <c r="AO2326" s="7">
        <v>3</v>
      </c>
      <c r="AP2326" s="7">
        <v>30400</v>
      </c>
      <c r="AQ2326" s="7">
        <v>15400</v>
      </c>
      <c r="AS2326" s="7" t="s">
        <v>4706</v>
      </c>
      <c r="AT2326" s="7" t="s">
        <v>206</v>
      </c>
      <c r="AU2326" s="7">
        <v>2980</v>
      </c>
      <c r="AV2326" s="7">
        <v>0</v>
      </c>
      <c r="AW2326" s="7">
        <v>0</v>
      </c>
      <c r="AX2326" s="7">
        <v>0</v>
      </c>
      <c r="AY2326" s="7">
        <v>0</v>
      </c>
    </row>
    <row r="2327" spans="1:51" ht="13.5" customHeight="1" x14ac:dyDescent="0.25">
      <c r="A2327" s="7" t="s">
        <v>4707</v>
      </c>
      <c r="B2327" s="8"/>
      <c r="C2327" s="8"/>
      <c r="D2327" s="7" t="s">
        <v>91</v>
      </c>
      <c r="E2327" s="7" t="s">
        <v>116</v>
      </c>
      <c r="F2327" s="8"/>
      <c r="G2327" s="8"/>
      <c r="H2327" s="8"/>
      <c r="I2327" s="8"/>
      <c r="J2327" s="8"/>
      <c r="K2327" s="8"/>
      <c r="L2327" s="8"/>
      <c r="M2327" s="8"/>
      <c r="N2327" s="7">
        <v>9</v>
      </c>
      <c r="O2327" s="7" t="s">
        <v>643</v>
      </c>
      <c r="P2327" s="7">
        <v>1</v>
      </c>
      <c r="Q2327" s="7" t="s">
        <v>4708</v>
      </c>
      <c r="R2327" s="7">
        <v>13500</v>
      </c>
      <c r="S2327" s="7" t="s">
        <v>94</v>
      </c>
      <c r="T2327" s="7" t="s">
        <v>4698</v>
      </c>
      <c r="AE2327" s="7">
        <v>0</v>
      </c>
      <c r="AF2327" s="7">
        <v>0</v>
      </c>
      <c r="AG2327" s="7">
        <v>1</v>
      </c>
      <c r="AH2327" s="7">
        <v>0</v>
      </c>
      <c r="AI2327" s="7">
        <v>0</v>
      </c>
      <c r="AJ2327" s="7">
        <v>0</v>
      </c>
      <c r="AK2327" s="7">
        <v>0</v>
      </c>
      <c r="AL2327" s="7">
        <v>0</v>
      </c>
      <c r="AM2327" s="7">
        <v>0</v>
      </c>
      <c r="AN2327" s="7" t="s">
        <v>91</v>
      </c>
      <c r="AO2327" s="7">
        <v>1</v>
      </c>
      <c r="AP2327" s="7">
        <v>27000</v>
      </c>
      <c r="AQ2327" s="7">
        <v>13500</v>
      </c>
      <c r="AT2327" s="7" t="s">
        <v>206</v>
      </c>
      <c r="AU2327" s="7">
        <v>2981</v>
      </c>
      <c r="AV2327" s="7">
        <v>0</v>
      </c>
      <c r="AW2327" s="7">
        <v>0</v>
      </c>
      <c r="AX2327" s="7">
        <v>0</v>
      </c>
      <c r="AY2327" s="7">
        <v>0</v>
      </c>
    </row>
    <row r="2328" spans="1:51" ht="13.5" customHeight="1" x14ac:dyDescent="0.25">
      <c r="A2328" s="7" t="s">
        <v>4709</v>
      </c>
      <c r="B2328" s="8"/>
      <c r="C2328" s="8"/>
      <c r="D2328" s="7" t="s">
        <v>91</v>
      </c>
      <c r="E2328" s="7" t="s">
        <v>126</v>
      </c>
      <c r="F2328" s="8"/>
      <c r="G2328" s="8"/>
      <c r="H2328" s="8"/>
      <c r="I2328" s="8"/>
      <c r="J2328" s="8"/>
      <c r="K2328" s="8"/>
      <c r="L2328" s="8"/>
      <c r="M2328" s="8"/>
      <c r="N2328" s="7">
        <v>9</v>
      </c>
      <c r="O2328" s="7" t="s">
        <v>85</v>
      </c>
      <c r="P2328" s="7">
        <v>2</v>
      </c>
      <c r="Q2328" s="7" t="s">
        <v>4710</v>
      </c>
      <c r="R2328" s="7">
        <v>1500</v>
      </c>
      <c r="S2328" s="7" t="s">
        <v>94</v>
      </c>
      <c r="T2328" s="7" t="s">
        <v>4698</v>
      </c>
      <c r="AE2328" s="7">
        <v>0</v>
      </c>
      <c r="AF2328" s="7">
        <v>0</v>
      </c>
      <c r="AG2328" s="7">
        <v>0</v>
      </c>
      <c r="AH2328" s="7">
        <v>1</v>
      </c>
      <c r="AI2328" s="7">
        <v>0</v>
      </c>
      <c r="AJ2328" s="7">
        <v>0</v>
      </c>
      <c r="AK2328" s="7">
        <v>0</v>
      </c>
      <c r="AL2328" s="7">
        <v>0</v>
      </c>
      <c r="AM2328" s="7">
        <v>0</v>
      </c>
      <c r="AN2328" s="7" t="s">
        <v>91</v>
      </c>
      <c r="AO2328" s="7">
        <v>2</v>
      </c>
      <c r="AP2328" s="7">
        <v>3000</v>
      </c>
      <c r="AQ2328" s="7">
        <v>1500</v>
      </c>
      <c r="AT2328" s="7" t="s">
        <v>206</v>
      </c>
      <c r="AU2328" s="7">
        <v>2982</v>
      </c>
      <c r="AV2328" s="7">
        <v>0</v>
      </c>
      <c r="AW2328" s="7">
        <v>0</v>
      </c>
      <c r="AX2328" s="7">
        <v>0</v>
      </c>
      <c r="AY2328" s="7">
        <v>0</v>
      </c>
    </row>
    <row r="2329" spans="1:51" ht="13.5" customHeight="1" x14ac:dyDescent="0.25">
      <c r="A2329" s="7" t="s">
        <v>4711</v>
      </c>
      <c r="B2329" s="8"/>
      <c r="C2329" s="8"/>
      <c r="D2329" s="7" t="s">
        <v>83</v>
      </c>
      <c r="E2329" s="7" t="s">
        <v>99</v>
      </c>
      <c r="F2329" s="8"/>
      <c r="G2329" s="8"/>
      <c r="H2329" s="8"/>
      <c r="I2329" s="8"/>
      <c r="J2329" s="8"/>
      <c r="K2329" s="8"/>
      <c r="L2329" s="8"/>
      <c r="M2329" s="8"/>
      <c r="N2329" s="7">
        <v>3</v>
      </c>
      <c r="O2329" s="7" t="s">
        <v>146</v>
      </c>
      <c r="P2329" s="7" t="s">
        <v>107</v>
      </c>
      <c r="Q2329" s="7" t="s">
        <v>4712</v>
      </c>
      <c r="R2329" s="7">
        <v>6675</v>
      </c>
      <c r="S2329" s="7" t="s">
        <v>94</v>
      </c>
      <c r="T2329" s="7" t="s">
        <v>4713</v>
      </c>
      <c r="AE2329" s="7">
        <v>0</v>
      </c>
      <c r="AF2329" s="7">
        <v>0</v>
      </c>
      <c r="AG2329" s="7">
        <v>0</v>
      </c>
      <c r="AH2329" s="7">
        <v>0</v>
      </c>
      <c r="AI2329" s="7">
        <v>1</v>
      </c>
      <c r="AJ2329" s="7">
        <v>0</v>
      </c>
      <c r="AK2329" s="7">
        <v>0</v>
      </c>
      <c r="AL2329" s="7">
        <v>0</v>
      </c>
      <c r="AM2329" s="7">
        <v>0</v>
      </c>
      <c r="AN2329" s="7" t="s">
        <v>83</v>
      </c>
      <c r="AO2329" s="7">
        <v>0</v>
      </c>
      <c r="AP2329" s="7">
        <v>11475</v>
      </c>
      <c r="AQ2329" s="7">
        <v>6675</v>
      </c>
      <c r="AT2329" s="7" t="s">
        <v>206</v>
      </c>
      <c r="AU2329" s="7">
        <v>2983</v>
      </c>
      <c r="AV2329" s="7">
        <v>0</v>
      </c>
      <c r="AW2329" s="7">
        <v>0</v>
      </c>
      <c r="AX2329" s="7">
        <v>0</v>
      </c>
      <c r="AY2329" s="7">
        <v>0</v>
      </c>
    </row>
    <row r="2330" spans="1:51" ht="13.5" customHeight="1" x14ac:dyDescent="0.25">
      <c r="A2330" s="7" t="s">
        <v>4714</v>
      </c>
      <c r="B2330" s="8"/>
      <c r="C2330" s="8"/>
      <c r="D2330" s="7" t="s">
        <v>120</v>
      </c>
      <c r="E2330" s="7" t="s">
        <v>157</v>
      </c>
      <c r="F2330" s="7" t="s">
        <v>92</v>
      </c>
      <c r="G2330" s="8"/>
      <c r="H2330" s="8"/>
      <c r="I2330" s="8"/>
      <c r="J2330" s="8"/>
      <c r="K2330" s="8"/>
      <c r="L2330" s="8"/>
      <c r="M2330" s="8"/>
      <c r="N2330" s="7">
        <v>13</v>
      </c>
      <c r="O2330" s="7" t="s">
        <v>85</v>
      </c>
      <c r="P2330" s="7">
        <v>4</v>
      </c>
      <c r="Q2330" s="7" t="s">
        <v>4715</v>
      </c>
      <c r="R2330" s="7">
        <v>54990</v>
      </c>
      <c r="S2330" s="7" t="s">
        <v>87</v>
      </c>
      <c r="T2330" s="7" t="s">
        <v>4713</v>
      </c>
      <c r="AE2330" s="7">
        <v>0</v>
      </c>
      <c r="AF2330" s="7">
        <v>0</v>
      </c>
      <c r="AG2330" s="7">
        <v>0</v>
      </c>
      <c r="AH2330" s="7">
        <v>0</v>
      </c>
      <c r="AI2330" s="7">
        <v>0</v>
      </c>
      <c r="AJ2330" s="7">
        <v>0</v>
      </c>
      <c r="AK2330" s="7">
        <v>1</v>
      </c>
      <c r="AL2330" s="7">
        <v>0</v>
      </c>
      <c r="AM2330" s="7">
        <v>1</v>
      </c>
      <c r="AN2330" s="7" t="s">
        <v>120</v>
      </c>
      <c r="AO2330" s="7">
        <v>4</v>
      </c>
      <c r="AP2330" s="7">
        <v>109665</v>
      </c>
      <c r="AQ2330" s="7">
        <v>54990</v>
      </c>
      <c r="AS2330" s="7" t="s">
        <v>4716</v>
      </c>
      <c r="AT2330" s="7" t="s">
        <v>206</v>
      </c>
      <c r="AU2330" s="7">
        <v>2984</v>
      </c>
      <c r="AV2330" s="7">
        <v>0</v>
      </c>
      <c r="AW2330" s="7">
        <v>0</v>
      </c>
      <c r="AX2330" s="7">
        <v>0</v>
      </c>
      <c r="AY2330" s="7">
        <v>0</v>
      </c>
    </row>
    <row r="2331" spans="1:51" ht="13.5" customHeight="1" x14ac:dyDescent="0.25">
      <c r="A2331" s="7" t="s">
        <v>4717</v>
      </c>
      <c r="B2331" s="8"/>
      <c r="C2331" s="8"/>
      <c r="D2331" s="7" t="s">
        <v>91</v>
      </c>
      <c r="E2331" s="7" t="s">
        <v>116</v>
      </c>
      <c r="F2331" s="7" t="s">
        <v>92</v>
      </c>
      <c r="G2331" s="8"/>
      <c r="H2331" s="8"/>
      <c r="I2331" s="8"/>
      <c r="J2331" s="8"/>
      <c r="K2331" s="8"/>
      <c r="L2331" s="8"/>
      <c r="M2331" s="8"/>
      <c r="N2331" s="7">
        <v>10</v>
      </c>
      <c r="O2331" s="7" t="s">
        <v>123</v>
      </c>
      <c r="P2331" s="7">
        <v>25</v>
      </c>
      <c r="Q2331" s="7" t="s">
        <v>4718</v>
      </c>
      <c r="R2331" s="7">
        <v>29115</v>
      </c>
      <c r="S2331" s="7" t="s">
        <v>185</v>
      </c>
      <c r="T2331" s="7" t="s">
        <v>4713</v>
      </c>
      <c r="AE2331" s="7">
        <v>0</v>
      </c>
      <c r="AF2331" s="7">
        <v>0</v>
      </c>
      <c r="AG2331" s="7">
        <v>1</v>
      </c>
      <c r="AH2331" s="7">
        <v>0</v>
      </c>
      <c r="AI2331" s="7">
        <v>0</v>
      </c>
      <c r="AJ2331" s="7">
        <v>0</v>
      </c>
      <c r="AK2331" s="7">
        <v>0</v>
      </c>
      <c r="AL2331" s="7">
        <v>0</v>
      </c>
      <c r="AM2331" s="7">
        <v>1</v>
      </c>
      <c r="AN2331" s="7" t="s">
        <v>91</v>
      </c>
      <c r="AO2331" s="7">
        <v>25</v>
      </c>
      <c r="AP2331" s="7">
        <v>54115</v>
      </c>
      <c r="AQ2331" s="7">
        <v>29115</v>
      </c>
      <c r="AS2331" s="7" t="s">
        <v>619</v>
      </c>
      <c r="AT2331" s="7" t="s">
        <v>206</v>
      </c>
      <c r="AU2331" s="7">
        <v>2985</v>
      </c>
      <c r="AV2331" s="7">
        <v>0</v>
      </c>
      <c r="AW2331" s="7">
        <v>0</v>
      </c>
      <c r="AX2331" s="7">
        <v>0</v>
      </c>
      <c r="AY2331" s="7">
        <v>0</v>
      </c>
    </row>
    <row r="2332" spans="1:51" ht="13.5" customHeight="1" x14ac:dyDescent="0.25">
      <c r="A2332" s="7" t="s">
        <v>4719</v>
      </c>
      <c r="B2332" s="8"/>
      <c r="C2332" s="8"/>
      <c r="D2332" s="7" t="s">
        <v>91</v>
      </c>
      <c r="E2332" s="7" t="s">
        <v>92</v>
      </c>
      <c r="F2332" s="8"/>
      <c r="G2332" s="8"/>
      <c r="H2332" s="8"/>
      <c r="I2332" s="8"/>
      <c r="J2332" s="8"/>
      <c r="K2332" s="8"/>
      <c r="L2332" s="8"/>
      <c r="M2332" s="8"/>
      <c r="N2332" s="7">
        <v>7</v>
      </c>
      <c r="O2332" s="7" t="s">
        <v>106</v>
      </c>
      <c r="P2332" s="7" t="s">
        <v>107</v>
      </c>
      <c r="Q2332" s="7" t="s">
        <v>2383</v>
      </c>
      <c r="R2332" s="7">
        <v>3250</v>
      </c>
      <c r="S2332" s="7" t="s">
        <v>94</v>
      </c>
      <c r="T2332" s="7" t="s">
        <v>4713</v>
      </c>
      <c r="AE2332" s="7">
        <v>0</v>
      </c>
      <c r="AF2332" s="7">
        <v>0</v>
      </c>
      <c r="AG2332" s="7">
        <v>0</v>
      </c>
      <c r="AH2332" s="7">
        <v>0</v>
      </c>
      <c r="AI2332" s="7">
        <v>0</v>
      </c>
      <c r="AJ2332" s="7">
        <v>0</v>
      </c>
      <c r="AK2332" s="7">
        <v>0</v>
      </c>
      <c r="AL2332" s="7">
        <v>0</v>
      </c>
      <c r="AM2332" s="7">
        <v>1</v>
      </c>
      <c r="AN2332" s="7" t="s">
        <v>91</v>
      </c>
      <c r="AO2332" s="7">
        <v>0</v>
      </c>
      <c r="AP2332" s="7">
        <v>6500</v>
      </c>
      <c r="AQ2332" s="7">
        <v>3250</v>
      </c>
      <c r="AT2332" s="7" t="s">
        <v>206</v>
      </c>
      <c r="AU2332" s="7">
        <v>2986</v>
      </c>
      <c r="AV2332" s="7">
        <v>0</v>
      </c>
      <c r="AW2332" s="7">
        <v>0</v>
      </c>
      <c r="AX2332" s="7">
        <v>0</v>
      </c>
      <c r="AY2332" s="7">
        <v>0</v>
      </c>
    </row>
    <row r="2333" spans="1:51" ht="13.5" customHeight="1" x14ac:dyDescent="0.25">
      <c r="A2333" s="7" t="s">
        <v>4720</v>
      </c>
      <c r="B2333" s="8"/>
      <c r="C2333" s="8"/>
      <c r="D2333" s="7" t="s">
        <v>83</v>
      </c>
      <c r="E2333" s="7" t="s">
        <v>84</v>
      </c>
      <c r="F2333" s="8"/>
      <c r="G2333" s="8"/>
      <c r="H2333" s="8"/>
      <c r="I2333" s="8"/>
      <c r="J2333" s="8"/>
      <c r="K2333" s="8"/>
      <c r="L2333" s="8"/>
      <c r="M2333" s="8"/>
      <c r="N2333" s="7">
        <v>5</v>
      </c>
      <c r="O2333" s="7" t="s">
        <v>85</v>
      </c>
      <c r="P2333" s="7" t="s">
        <v>107</v>
      </c>
      <c r="Q2333" s="7" t="s">
        <v>4721</v>
      </c>
      <c r="R2333" s="7">
        <v>125</v>
      </c>
      <c r="S2333" s="7" t="s">
        <v>94</v>
      </c>
      <c r="T2333" s="7" t="s">
        <v>4713</v>
      </c>
      <c r="AE2333" s="7">
        <v>0</v>
      </c>
      <c r="AF2333" s="7">
        <v>0</v>
      </c>
      <c r="AG2333" s="7">
        <v>0</v>
      </c>
      <c r="AH2333" s="7">
        <v>0</v>
      </c>
      <c r="AI2333" s="7">
        <v>0</v>
      </c>
      <c r="AJ2333" s="7">
        <v>0</v>
      </c>
      <c r="AK2333" s="7">
        <v>0</v>
      </c>
      <c r="AL2333" s="7">
        <v>1</v>
      </c>
      <c r="AM2333" s="7">
        <v>0</v>
      </c>
      <c r="AN2333" s="7" t="s">
        <v>83</v>
      </c>
      <c r="AO2333" s="7">
        <v>0</v>
      </c>
      <c r="AP2333" s="7">
        <v>250</v>
      </c>
      <c r="AQ2333" s="7">
        <v>125</v>
      </c>
      <c r="AT2333" s="7" t="s">
        <v>206</v>
      </c>
      <c r="AU2333" s="7">
        <v>2987</v>
      </c>
      <c r="AV2333" s="7">
        <v>0</v>
      </c>
      <c r="AW2333" s="7">
        <v>0</v>
      </c>
      <c r="AX2333" s="7">
        <v>0</v>
      </c>
      <c r="AY2333" s="7">
        <v>0</v>
      </c>
    </row>
    <row r="2334" spans="1:51" ht="13.5" customHeight="1" x14ac:dyDescent="0.25">
      <c r="A2334" s="7" t="s">
        <v>4722</v>
      </c>
      <c r="B2334" s="8"/>
      <c r="C2334" s="8"/>
      <c r="D2334" s="7" t="s">
        <v>91</v>
      </c>
      <c r="E2334" s="7" t="s">
        <v>129</v>
      </c>
      <c r="F2334" s="7" t="s">
        <v>157</v>
      </c>
      <c r="G2334" s="8"/>
      <c r="H2334" s="8"/>
      <c r="I2334" s="8"/>
      <c r="J2334" s="8"/>
      <c r="K2334" s="8"/>
      <c r="L2334" s="8"/>
      <c r="M2334" s="8"/>
      <c r="N2334" s="7">
        <v>7</v>
      </c>
      <c r="O2334" s="7" t="s">
        <v>85</v>
      </c>
      <c r="P2334" s="7">
        <v>1</v>
      </c>
      <c r="Q2334" s="7" t="s">
        <v>4723</v>
      </c>
      <c r="R2334" s="7">
        <v>350</v>
      </c>
      <c r="S2334" s="7" t="s">
        <v>94</v>
      </c>
      <c r="T2334" s="7" t="s">
        <v>4713</v>
      </c>
      <c r="AE2334" s="7">
        <v>0</v>
      </c>
      <c r="AF2334" s="7">
        <v>0</v>
      </c>
      <c r="AG2334" s="7">
        <v>0</v>
      </c>
      <c r="AH2334" s="7">
        <v>0</v>
      </c>
      <c r="AI2334" s="7">
        <v>0</v>
      </c>
      <c r="AJ2334" s="7">
        <v>1</v>
      </c>
      <c r="AK2334" s="7">
        <v>1</v>
      </c>
      <c r="AL2334" s="7">
        <v>0</v>
      </c>
      <c r="AM2334" s="7">
        <v>0</v>
      </c>
      <c r="AN2334" s="7" t="s">
        <v>91</v>
      </c>
      <c r="AO2334" s="7">
        <v>1</v>
      </c>
      <c r="AP2334" s="7">
        <v>700</v>
      </c>
      <c r="AQ2334" s="7">
        <v>350</v>
      </c>
      <c r="AT2334" s="7" t="s">
        <v>206</v>
      </c>
      <c r="AU2334" s="7">
        <v>2988</v>
      </c>
      <c r="AV2334" s="7">
        <v>0</v>
      </c>
      <c r="AW2334" s="7">
        <v>0</v>
      </c>
      <c r="AX2334" s="7">
        <v>0</v>
      </c>
      <c r="AY2334" s="7">
        <v>0</v>
      </c>
    </row>
    <row r="2335" spans="1:51" ht="13.5" customHeight="1" x14ac:dyDescent="0.25">
      <c r="A2335" s="7" t="s">
        <v>4724</v>
      </c>
      <c r="B2335" s="8"/>
      <c r="C2335" s="8"/>
      <c r="D2335" s="7" t="s">
        <v>91</v>
      </c>
      <c r="E2335" s="7" t="s">
        <v>99</v>
      </c>
      <c r="F2335" s="7" t="s">
        <v>214</v>
      </c>
      <c r="G2335" s="8"/>
      <c r="H2335" s="8"/>
      <c r="I2335" s="8"/>
      <c r="J2335" s="8"/>
      <c r="K2335" s="8"/>
      <c r="L2335" s="8"/>
      <c r="M2335" s="8"/>
      <c r="N2335" s="7">
        <v>13</v>
      </c>
      <c r="O2335" s="7" t="s">
        <v>85</v>
      </c>
      <c r="P2335" s="7" t="s">
        <v>107</v>
      </c>
      <c r="Q2335" s="7" t="s">
        <v>4725</v>
      </c>
      <c r="R2335" s="7">
        <v>1325</v>
      </c>
      <c r="S2335" s="7" t="s">
        <v>94</v>
      </c>
      <c r="T2335" s="7" t="s">
        <v>4713</v>
      </c>
      <c r="AE2335" s="7">
        <v>0</v>
      </c>
      <c r="AF2335" s="7">
        <v>0</v>
      </c>
      <c r="AG2335" s="7">
        <v>0</v>
      </c>
      <c r="AH2335" s="7">
        <v>0</v>
      </c>
      <c r="AI2335" s="7">
        <v>1</v>
      </c>
      <c r="AJ2335" s="7">
        <v>0</v>
      </c>
      <c r="AK2335" s="7">
        <v>0</v>
      </c>
      <c r="AL2335" s="7">
        <v>0</v>
      </c>
      <c r="AM2335" s="7">
        <v>0</v>
      </c>
      <c r="AN2335" s="7" t="s">
        <v>91</v>
      </c>
      <c r="AO2335" s="7">
        <v>0</v>
      </c>
      <c r="AP2335" s="7">
        <v>2650</v>
      </c>
      <c r="AQ2335" s="7">
        <v>1325</v>
      </c>
      <c r="AT2335" s="7" t="s">
        <v>206</v>
      </c>
      <c r="AU2335" s="7">
        <v>2989</v>
      </c>
      <c r="AV2335" s="7">
        <v>0</v>
      </c>
      <c r="AW2335" s="7">
        <v>0</v>
      </c>
      <c r="AX2335" s="7">
        <v>0</v>
      </c>
      <c r="AY2335" s="7">
        <v>0</v>
      </c>
    </row>
    <row r="2336" spans="1:51" ht="13.5" customHeight="1" x14ac:dyDescent="0.25">
      <c r="A2336" s="7" t="s">
        <v>4726</v>
      </c>
      <c r="B2336" s="8"/>
      <c r="C2336" s="8"/>
      <c r="D2336" s="7" t="s">
        <v>83</v>
      </c>
      <c r="E2336" s="7" t="s">
        <v>92</v>
      </c>
      <c r="F2336" s="8"/>
      <c r="G2336" s="8"/>
      <c r="H2336" s="8"/>
      <c r="I2336" s="8"/>
      <c r="J2336" s="8"/>
      <c r="K2336" s="8"/>
      <c r="L2336" s="8"/>
      <c r="M2336" s="8"/>
      <c r="N2336" s="7">
        <v>5</v>
      </c>
      <c r="O2336" s="7" t="s">
        <v>162</v>
      </c>
      <c r="P2336" s="7">
        <v>8</v>
      </c>
      <c r="Q2336" s="7" t="s">
        <v>4727</v>
      </c>
      <c r="R2336" s="7">
        <v>7800</v>
      </c>
      <c r="S2336" s="7" t="s">
        <v>94</v>
      </c>
      <c r="T2336" s="7" t="s">
        <v>4713</v>
      </c>
      <c r="AE2336" s="7">
        <v>0</v>
      </c>
      <c r="AF2336" s="7">
        <v>0</v>
      </c>
      <c r="AG2336" s="7">
        <v>0</v>
      </c>
      <c r="AH2336" s="7">
        <v>0</v>
      </c>
      <c r="AI2336" s="7">
        <v>0</v>
      </c>
      <c r="AJ2336" s="7">
        <v>0</v>
      </c>
      <c r="AK2336" s="7">
        <v>0</v>
      </c>
      <c r="AL2336" s="7">
        <v>0</v>
      </c>
      <c r="AM2336" s="7">
        <v>1</v>
      </c>
      <c r="AN2336" s="7" t="s">
        <v>83</v>
      </c>
      <c r="AO2336" s="7">
        <v>8</v>
      </c>
      <c r="AP2336" s="7">
        <v>15600</v>
      </c>
      <c r="AQ2336" s="7">
        <v>7800</v>
      </c>
      <c r="AT2336" s="7" t="s">
        <v>206</v>
      </c>
      <c r="AU2336" s="7">
        <v>2990</v>
      </c>
      <c r="AV2336" s="7">
        <v>0</v>
      </c>
      <c r="AW2336" s="7">
        <v>0</v>
      </c>
      <c r="AX2336" s="7">
        <v>0</v>
      </c>
      <c r="AY2336" s="7">
        <v>0</v>
      </c>
    </row>
    <row r="2337" spans="1:51" ht="13.5" customHeight="1" x14ac:dyDescent="0.25">
      <c r="A2337" s="7" t="s">
        <v>4728</v>
      </c>
      <c r="B2337" s="8"/>
      <c r="C2337" s="8"/>
      <c r="D2337" s="7" t="s">
        <v>91</v>
      </c>
      <c r="E2337" s="7" t="s">
        <v>157</v>
      </c>
      <c r="F2337" s="8"/>
      <c r="G2337" s="8"/>
      <c r="H2337" s="8"/>
      <c r="I2337" s="8"/>
      <c r="J2337" s="8"/>
      <c r="K2337" s="8"/>
      <c r="L2337" s="8"/>
      <c r="M2337" s="8"/>
      <c r="N2337" s="7">
        <v>13</v>
      </c>
      <c r="O2337" s="7" t="s">
        <v>85</v>
      </c>
      <c r="P2337" s="7" t="s">
        <v>107</v>
      </c>
      <c r="Q2337" s="7" t="s">
        <v>4729</v>
      </c>
      <c r="R2337" s="7">
        <v>6000</v>
      </c>
      <c r="S2337" s="7" t="s">
        <v>94</v>
      </c>
      <c r="T2337" s="7" t="s">
        <v>4713</v>
      </c>
      <c r="AE2337" s="7">
        <v>0</v>
      </c>
      <c r="AF2337" s="7">
        <v>0</v>
      </c>
      <c r="AG2337" s="7">
        <v>0</v>
      </c>
      <c r="AH2337" s="7">
        <v>0</v>
      </c>
      <c r="AI2337" s="7">
        <v>0</v>
      </c>
      <c r="AJ2337" s="7">
        <v>0</v>
      </c>
      <c r="AK2337" s="7">
        <v>1</v>
      </c>
      <c r="AL2337" s="7">
        <v>0</v>
      </c>
      <c r="AM2337" s="7">
        <v>0</v>
      </c>
      <c r="AN2337" s="7" t="s">
        <v>91</v>
      </c>
      <c r="AO2337" s="7">
        <v>0</v>
      </c>
      <c r="AP2337" s="7">
        <v>12000</v>
      </c>
      <c r="AQ2337" s="7">
        <v>6000</v>
      </c>
      <c r="AT2337" s="7" t="s">
        <v>206</v>
      </c>
      <c r="AU2337" s="7">
        <v>2991</v>
      </c>
      <c r="AV2337" s="7">
        <v>0</v>
      </c>
      <c r="AW2337" s="7">
        <v>0</v>
      </c>
      <c r="AX2337" s="7">
        <v>0</v>
      </c>
      <c r="AY2337" s="7">
        <v>0</v>
      </c>
    </row>
    <row r="2338" spans="1:51" ht="13.5" customHeight="1" x14ac:dyDescent="0.25">
      <c r="A2338" s="7" t="s">
        <v>4730</v>
      </c>
      <c r="C2338" s="7" t="s">
        <v>4731</v>
      </c>
      <c r="D2338" s="10" t="s">
        <v>236</v>
      </c>
      <c r="E2338" s="10" t="s">
        <v>486</v>
      </c>
      <c r="F2338" s="11"/>
      <c r="G2338" s="11"/>
      <c r="H2338" s="11"/>
      <c r="I2338" s="11"/>
      <c r="J2338" s="11"/>
      <c r="K2338" s="11"/>
      <c r="L2338" s="11"/>
      <c r="M2338" s="8"/>
      <c r="N2338" s="7">
        <v>30</v>
      </c>
      <c r="O2338" s="7" t="s">
        <v>85</v>
      </c>
      <c r="P2338" s="7">
        <v>4</v>
      </c>
      <c r="S2338" s="7" t="s">
        <v>237</v>
      </c>
      <c r="T2338" s="7" t="s">
        <v>4732</v>
      </c>
      <c r="AD2338" s="7" t="s">
        <v>4733</v>
      </c>
      <c r="AE2338" s="7">
        <v>0</v>
      </c>
      <c r="AF2338" s="7">
        <v>1</v>
      </c>
      <c r="AG2338" s="7">
        <v>0</v>
      </c>
      <c r="AH2338" s="7">
        <v>0</v>
      </c>
      <c r="AI2338" s="7">
        <v>0</v>
      </c>
      <c r="AJ2338" s="7">
        <v>0</v>
      </c>
      <c r="AK2338" s="7">
        <v>0</v>
      </c>
      <c r="AL2338" s="7">
        <v>0</v>
      </c>
      <c r="AM2338" s="7">
        <v>0</v>
      </c>
      <c r="AN2338" s="7" t="s">
        <v>85</v>
      </c>
      <c r="AO2338" s="7">
        <v>4</v>
      </c>
      <c r="AP2338" s="7">
        <v>0</v>
      </c>
      <c r="AQ2338" s="7">
        <v>0</v>
      </c>
      <c r="AS2338" s="7" t="s">
        <v>4734</v>
      </c>
      <c r="AT2338" s="7" t="s">
        <v>206</v>
      </c>
      <c r="AU2338" s="7">
        <v>2992</v>
      </c>
      <c r="AV2338" s="7">
        <v>0</v>
      </c>
      <c r="AW2338" s="7">
        <v>0</v>
      </c>
      <c r="AX2338" s="7">
        <v>0</v>
      </c>
      <c r="AY2338" s="7">
        <v>0</v>
      </c>
    </row>
    <row r="2339" spans="1:51" ht="13.5" customHeight="1" x14ac:dyDescent="0.25">
      <c r="A2339" s="7" t="s">
        <v>4735</v>
      </c>
      <c r="B2339" s="8"/>
      <c r="C2339" s="8"/>
      <c r="D2339" s="7" t="s">
        <v>236</v>
      </c>
      <c r="E2339" s="7" t="s">
        <v>84</v>
      </c>
      <c r="F2339" s="8"/>
      <c r="G2339" s="8"/>
      <c r="H2339" s="8"/>
      <c r="I2339" s="8"/>
      <c r="J2339" s="8"/>
      <c r="K2339" s="8"/>
      <c r="L2339" s="8"/>
      <c r="M2339" s="8"/>
      <c r="N2339" s="7">
        <v>30</v>
      </c>
      <c r="O2339" s="7" t="s">
        <v>85</v>
      </c>
      <c r="P2339" s="7">
        <v>2</v>
      </c>
      <c r="S2339" s="7" t="s">
        <v>237</v>
      </c>
      <c r="T2339" s="7" t="s">
        <v>4732</v>
      </c>
      <c r="AD2339" s="7" t="s">
        <v>4736</v>
      </c>
      <c r="AE2339" s="7">
        <v>0</v>
      </c>
      <c r="AF2339" s="7">
        <v>1</v>
      </c>
      <c r="AG2339" s="7">
        <v>0</v>
      </c>
      <c r="AH2339" s="7">
        <v>0</v>
      </c>
      <c r="AI2339" s="7">
        <v>0</v>
      </c>
      <c r="AJ2339" s="7">
        <v>0</v>
      </c>
      <c r="AK2339" s="7">
        <v>0</v>
      </c>
      <c r="AL2339" s="7">
        <v>1</v>
      </c>
      <c r="AM2339" s="7">
        <v>0</v>
      </c>
      <c r="AN2339" s="7" t="s">
        <v>85</v>
      </c>
      <c r="AO2339" s="7">
        <v>2</v>
      </c>
      <c r="AP2339" s="7">
        <v>0</v>
      </c>
      <c r="AQ2339" s="7">
        <v>0</v>
      </c>
      <c r="AS2339" s="7" t="s">
        <v>4737</v>
      </c>
      <c r="AT2339" s="7" t="s">
        <v>206</v>
      </c>
      <c r="AU2339" s="7">
        <v>2993</v>
      </c>
      <c r="AV2339" s="7">
        <v>0</v>
      </c>
      <c r="AW2339" s="7">
        <v>0</v>
      </c>
      <c r="AX2339" s="7">
        <v>0</v>
      </c>
      <c r="AY2339" s="7">
        <v>0</v>
      </c>
    </row>
    <row r="2340" spans="1:51" ht="13.5" customHeight="1" x14ac:dyDescent="0.25">
      <c r="A2340" s="7" t="s">
        <v>4738</v>
      </c>
      <c r="B2340" s="8"/>
      <c r="C2340" s="8"/>
      <c r="D2340" s="7" t="s">
        <v>120</v>
      </c>
      <c r="E2340" s="7" t="s">
        <v>84</v>
      </c>
      <c r="F2340" s="8"/>
      <c r="G2340" s="8"/>
      <c r="H2340" s="8"/>
      <c r="I2340" s="8"/>
      <c r="J2340" s="8"/>
      <c r="K2340" s="8"/>
      <c r="L2340" s="8"/>
      <c r="M2340" s="8"/>
      <c r="N2340" s="7">
        <v>15</v>
      </c>
      <c r="O2340" s="7" t="s">
        <v>85</v>
      </c>
      <c r="P2340" s="7">
        <v>25</v>
      </c>
      <c r="Q2340" s="7" t="s">
        <v>4739</v>
      </c>
      <c r="R2340" s="7">
        <v>33312</v>
      </c>
      <c r="S2340" s="7" t="s">
        <v>87</v>
      </c>
      <c r="T2340" s="7" t="s">
        <v>4740</v>
      </c>
      <c r="AE2340" s="7">
        <v>0</v>
      </c>
      <c r="AF2340" s="7">
        <v>0</v>
      </c>
      <c r="AG2340" s="7">
        <v>0</v>
      </c>
      <c r="AH2340" s="7">
        <v>0</v>
      </c>
      <c r="AI2340" s="7">
        <v>0</v>
      </c>
      <c r="AJ2340" s="7">
        <v>0</v>
      </c>
      <c r="AK2340" s="7">
        <v>0</v>
      </c>
      <c r="AL2340" s="7">
        <v>1</v>
      </c>
      <c r="AM2340" s="7">
        <v>0</v>
      </c>
      <c r="AN2340" s="7" t="s">
        <v>120</v>
      </c>
      <c r="AO2340" s="7">
        <v>25</v>
      </c>
      <c r="AP2340" s="7">
        <v>63312</v>
      </c>
      <c r="AQ2340" s="7">
        <v>33312</v>
      </c>
      <c r="AS2340" s="7" t="s">
        <v>4741</v>
      </c>
      <c r="AT2340" s="7" t="s">
        <v>206</v>
      </c>
      <c r="AU2340" s="7">
        <v>2994</v>
      </c>
      <c r="AV2340" s="7">
        <v>0</v>
      </c>
      <c r="AW2340" s="7">
        <v>0</v>
      </c>
      <c r="AX2340" s="7">
        <v>0</v>
      </c>
      <c r="AY2340" s="7">
        <v>0</v>
      </c>
    </row>
    <row r="2341" spans="1:51" ht="13.5" customHeight="1" x14ac:dyDescent="0.25">
      <c r="A2341" s="7" t="s">
        <v>4742</v>
      </c>
      <c r="B2341" s="8"/>
      <c r="C2341" s="8"/>
      <c r="D2341" s="7" t="s">
        <v>120</v>
      </c>
      <c r="E2341" s="7" t="s">
        <v>116</v>
      </c>
      <c r="F2341" s="8"/>
      <c r="G2341" s="8"/>
      <c r="H2341" s="8"/>
      <c r="I2341" s="8"/>
      <c r="J2341" s="8"/>
      <c r="K2341" s="8"/>
      <c r="L2341" s="8"/>
      <c r="M2341" s="8"/>
      <c r="N2341" s="7">
        <v>15</v>
      </c>
      <c r="O2341" s="7" t="s">
        <v>85</v>
      </c>
      <c r="P2341" s="7">
        <v>2</v>
      </c>
      <c r="S2341" s="7" t="s">
        <v>237</v>
      </c>
      <c r="T2341" s="7" t="s">
        <v>4740</v>
      </c>
      <c r="AD2341" s="7" t="s">
        <v>4743</v>
      </c>
      <c r="AE2341" s="7">
        <v>1</v>
      </c>
      <c r="AF2341" s="7">
        <v>0</v>
      </c>
      <c r="AG2341" s="7">
        <v>1</v>
      </c>
      <c r="AH2341" s="7">
        <v>0</v>
      </c>
      <c r="AI2341" s="7">
        <v>0</v>
      </c>
      <c r="AJ2341" s="7">
        <v>0</v>
      </c>
      <c r="AK2341" s="7">
        <v>0</v>
      </c>
      <c r="AL2341" s="7">
        <v>0</v>
      </c>
      <c r="AM2341" s="7">
        <v>0</v>
      </c>
      <c r="AN2341" s="7" t="s">
        <v>120</v>
      </c>
      <c r="AO2341" s="7">
        <v>2</v>
      </c>
      <c r="AP2341" s="7">
        <v>0</v>
      </c>
      <c r="AQ2341" s="7">
        <v>0</v>
      </c>
      <c r="AT2341" s="7" t="s">
        <v>206</v>
      </c>
      <c r="AU2341" s="7">
        <v>2995</v>
      </c>
      <c r="AV2341" s="7">
        <v>0</v>
      </c>
      <c r="AW2341" s="7">
        <v>0</v>
      </c>
      <c r="AX2341" s="7">
        <v>0</v>
      </c>
      <c r="AY2341" s="7">
        <v>0</v>
      </c>
    </row>
    <row r="2342" spans="1:51" ht="13.5" customHeight="1" x14ac:dyDescent="0.25">
      <c r="A2342" s="7" t="s">
        <v>4744</v>
      </c>
      <c r="B2342" s="8"/>
      <c r="C2342" s="8"/>
      <c r="D2342" s="7" t="s">
        <v>236</v>
      </c>
      <c r="E2342" s="7" t="s">
        <v>214</v>
      </c>
      <c r="H2342" s="8"/>
      <c r="J2342" s="8"/>
      <c r="K2342" s="7" t="s">
        <v>750</v>
      </c>
      <c r="L2342" s="7" t="s">
        <v>284</v>
      </c>
      <c r="M2342" s="8"/>
      <c r="N2342" s="7">
        <v>25</v>
      </c>
      <c r="O2342" s="7" t="s">
        <v>85</v>
      </c>
      <c r="P2342" s="7">
        <v>80</v>
      </c>
      <c r="S2342" s="7" t="s">
        <v>237</v>
      </c>
      <c r="T2342" s="7" t="s">
        <v>4740</v>
      </c>
      <c r="AD2342" s="7" t="s">
        <v>4745</v>
      </c>
      <c r="AE2342" s="7">
        <v>0</v>
      </c>
      <c r="AF2342" s="7">
        <v>1</v>
      </c>
      <c r="AG2342" s="7">
        <v>0</v>
      </c>
      <c r="AH2342" s="7">
        <v>0</v>
      </c>
      <c r="AI2342" s="7">
        <v>0</v>
      </c>
      <c r="AJ2342" s="7">
        <v>0</v>
      </c>
      <c r="AK2342" s="7">
        <v>0</v>
      </c>
      <c r="AL2342" s="7">
        <v>0</v>
      </c>
      <c r="AM2342" s="7">
        <v>0</v>
      </c>
      <c r="AN2342" s="7" t="s">
        <v>85</v>
      </c>
      <c r="AO2342" s="7">
        <v>80</v>
      </c>
      <c r="AP2342" s="7">
        <v>0</v>
      </c>
      <c r="AQ2342" s="7">
        <v>0</v>
      </c>
      <c r="AT2342" s="7" t="s">
        <v>206</v>
      </c>
      <c r="AU2342" s="7">
        <v>2996</v>
      </c>
      <c r="AV2342" s="7">
        <v>0</v>
      </c>
      <c r="AW2342" s="7">
        <v>0</v>
      </c>
      <c r="AX2342" s="7">
        <v>1</v>
      </c>
      <c r="AY2342" s="7">
        <v>0</v>
      </c>
    </row>
    <row r="2343" spans="1:51" ht="13.5" customHeight="1" x14ac:dyDescent="0.25">
      <c r="A2343" s="7" t="s">
        <v>4746</v>
      </c>
      <c r="B2343" s="8"/>
      <c r="C2343" s="8"/>
      <c r="D2343" s="7" t="s">
        <v>236</v>
      </c>
      <c r="E2343" s="7" t="s">
        <v>126</v>
      </c>
      <c r="F2343" s="7" t="s">
        <v>84</v>
      </c>
      <c r="H2343" s="8"/>
      <c r="I2343" s="8"/>
      <c r="J2343" s="8"/>
      <c r="K2343" s="7" t="s">
        <v>284</v>
      </c>
      <c r="L2343" s="8"/>
      <c r="M2343" s="8"/>
      <c r="N2343" s="7">
        <v>30</v>
      </c>
      <c r="O2343" s="7" t="s">
        <v>85</v>
      </c>
      <c r="P2343" s="7">
        <v>3</v>
      </c>
      <c r="S2343" s="7" t="s">
        <v>237</v>
      </c>
      <c r="T2343" s="7" t="s">
        <v>4740</v>
      </c>
      <c r="AD2343" s="7" t="s">
        <v>4747</v>
      </c>
      <c r="AE2343" s="7">
        <v>1</v>
      </c>
      <c r="AF2343" s="7">
        <v>0</v>
      </c>
      <c r="AG2343" s="7">
        <v>0</v>
      </c>
      <c r="AH2343" s="7">
        <v>1</v>
      </c>
      <c r="AI2343" s="7">
        <v>0</v>
      </c>
      <c r="AJ2343" s="7">
        <v>0</v>
      </c>
      <c r="AK2343" s="7">
        <v>0</v>
      </c>
      <c r="AL2343" s="7">
        <v>1</v>
      </c>
      <c r="AM2343" s="7">
        <v>0</v>
      </c>
      <c r="AN2343" s="7" t="s">
        <v>85</v>
      </c>
      <c r="AO2343" s="7">
        <v>3</v>
      </c>
      <c r="AP2343" s="7">
        <v>0</v>
      </c>
      <c r="AQ2343" s="7">
        <v>0</v>
      </c>
      <c r="AT2343" s="7" t="s">
        <v>206</v>
      </c>
      <c r="AU2343" s="7">
        <v>2997</v>
      </c>
      <c r="AV2343" s="7">
        <v>1</v>
      </c>
      <c r="AW2343" s="7">
        <v>0</v>
      </c>
      <c r="AX2343" s="7">
        <v>0</v>
      </c>
      <c r="AY2343" s="7">
        <v>0</v>
      </c>
    </row>
    <row r="2344" spans="1:51" ht="13.5" customHeight="1" x14ac:dyDescent="0.25">
      <c r="A2344" s="7" t="s">
        <v>4748</v>
      </c>
      <c r="B2344" s="8"/>
      <c r="C2344" s="8"/>
      <c r="D2344" s="7" t="s">
        <v>120</v>
      </c>
      <c r="E2344" s="7" t="s">
        <v>126</v>
      </c>
      <c r="F2344" s="7" t="s">
        <v>84</v>
      </c>
      <c r="H2344" s="8"/>
      <c r="I2344" s="8"/>
      <c r="J2344" s="8"/>
      <c r="K2344" s="7" t="s">
        <v>284</v>
      </c>
      <c r="L2344" s="8"/>
      <c r="M2344" s="8"/>
      <c r="N2344" s="7">
        <v>20</v>
      </c>
      <c r="O2344" s="7" t="s">
        <v>85</v>
      </c>
      <c r="P2344" s="7">
        <v>1</v>
      </c>
      <c r="S2344" s="7" t="s">
        <v>237</v>
      </c>
      <c r="T2344" s="7" t="s">
        <v>4740</v>
      </c>
      <c r="AD2344" s="7" t="s">
        <v>4749</v>
      </c>
      <c r="AE2344" s="7">
        <v>1</v>
      </c>
      <c r="AF2344" s="7">
        <v>0</v>
      </c>
      <c r="AG2344" s="7">
        <v>0</v>
      </c>
      <c r="AH2344" s="7">
        <v>1</v>
      </c>
      <c r="AI2344" s="7">
        <v>0</v>
      </c>
      <c r="AJ2344" s="7">
        <v>0</v>
      </c>
      <c r="AK2344" s="7">
        <v>0</v>
      </c>
      <c r="AL2344" s="7">
        <v>1</v>
      </c>
      <c r="AM2344" s="7">
        <v>0</v>
      </c>
      <c r="AN2344" s="7" t="s">
        <v>120</v>
      </c>
      <c r="AO2344" s="7">
        <v>1</v>
      </c>
      <c r="AP2344" s="7">
        <v>0</v>
      </c>
      <c r="AQ2344" s="7">
        <v>0</v>
      </c>
      <c r="AT2344" s="7" t="s">
        <v>206</v>
      </c>
      <c r="AU2344" s="7">
        <v>2998</v>
      </c>
      <c r="AV2344" s="7">
        <v>1</v>
      </c>
      <c r="AW2344" s="7">
        <v>0</v>
      </c>
      <c r="AX2344" s="7">
        <v>0</v>
      </c>
      <c r="AY2344" s="7">
        <v>0</v>
      </c>
    </row>
    <row r="2345" spans="1:51" ht="13.5" customHeight="1" x14ac:dyDescent="0.25">
      <c r="A2345" s="7" t="s">
        <v>4750</v>
      </c>
      <c r="B2345" s="8"/>
      <c r="C2345" s="8"/>
      <c r="D2345" s="7" t="s">
        <v>120</v>
      </c>
      <c r="E2345" s="7" t="s">
        <v>99</v>
      </c>
      <c r="F2345" s="8"/>
      <c r="G2345" s="8"/>
      <c r="H2345" s="8"/>
      <c r="I2345" s="8"/>
      <c r="J2345" s="8"/>
      <c r="K2345" s="8"/>
      <c r="L2345" s="8"/>
      <c r="M2345" s="8"/>
      <c r="N2345" s="7">
        <v>14</v>
      </c>
      <c r="O2345" s="7" t="s">
        <v>85</v>
      </c>
      <c r="P2345" s="7">
        <v>4</v>
      </c>
      <c r="Q2345" s="7" t="s">
        <v>4751</v>
      </c>
      <c r="R2345" s="7">
        <v>27535</v>
      </c>
      <c r="S2345" s="7" t="s">
        <v>87</v>
      </c>
      <c r="T2345" s="7" t="s">
        <v>4740</v>
      </c>
      <c r="AE2345" s="7">
        <v>0</v>
      </c>
      <c r="AF2345" s="7">
        <v>0</v>
      </c>
      <c r="AG2345" s="7">
        <v>0</v>
      </c>
      <c r="AH2345" s="7">
        <v>0</v>
      </c>
      <c r="AI2345" s="7">
        <v>1</v>
      </c>
      <c r="AJ2345" s="7">
        <v>0</v>
      </c>
      <c r="AK2345" s="7">
        <v>0</v>
      </c>
      <c r="AL2345" s="7">
        <v>0</v>
      </c>
      <c r="AM2345" s="7">
        <v>0</v>
      </c>
      <c r="AN2345" s="7" t="s">
        <v>120</v>
      </c>
      <c r="AO2345" s="7">
        <v>4</v>
      </c>
      <c r="AP2345" s="7">
        <v>54735</v>
      </c>
      <c r="AQ2345" s="7">
        <v>27535</v>
      </c>
      <c r="AS2345" s="7" t="s">
        <v>4752</v>
      </c>
      <c r="AT2345" s="7" t="s">
        <v>206</v>
      </c>
      <c r="AU2345" s="7">
        <v>2999</v>
      </c>
      <c r="AV2345" s="7">
        <v>0</v>
      </c>
      <c r="AW2345" s="7">
        <v>0</v>
      </c>
      <c r="AX2345" s="7">
        <v>0</v>
      </c>
      <c r="AY2345" s="7">
        <v>0</v>
      </c>
    </row>
    <row r="2346" spans="1:51" ht="13.5" customHeight="1" x14ac:dyDescent="0.25">
      <c r="A2346" s="7" t="s">
        <v>4753</v>
      </c>
      <c r="B2346" s="8"/>
      <c r="C2346" s="8"/>
      <c r="D2346" s="7" t="s">
        <v>83</v>
      </c>
      <c r="E2346" s="7" t="s">
        <v>99</v>
      </c>
      <c r="F2346" s="8"/>
      <c r="G2346" s="8"/>
      <c r="H2346" s="8"/>
      <c r="I2346" s="8"/>
      <c r="J2346" s="8"/>
      <c r="K2346" s="8"/>
      <c r="L2346" s="8"/>
      <c r="M2346" s="8"/>
      <c r="N2346" s="7">
        <v>3</v>
      </c>
      <c r="O2346" s="7" t="s">
        <v>85</v>
      </c>
      <c r="P2346" s="7" t="s">
        <v>107</v>
      </c>
      <c r="Q2346" s="7" t="s">
        <v>4754</v>
      </c>
      <c r="R2346" s="7">
        <v>1500</v>
      </c>
      <c r="S2346" s="7" t="s">
        <v>94</v>
      </c>
      <c r="T2346" s="7" t="s">
        <v>4740</v>
      </c>
      <c r="AE2346" s="7">
        <v>0</v>
      </c>
      <c r="AF2346" s="7">
        <v>0</v>
      </c>
      <c r="AG2346" s="7">
        <v>0</v>
      </c>
      <c r="AH2346" s="7">
        <v>0</v>
      </c>
      <c r="AI2346" s="7">
        <v>1</v>
      </c>
      <c r="AJ2346" s="7">
        <v>0</v>
      </c>
      <c r="AK2346" s="7">
        <v>0</v>
      </c>
      <c r="AL2346" s="7">
        <v>0</v>
      </c>
      <c r="AM2346" s="7">
        <v>0</v>
      </c>
      <c r="AN2346" s="7" t="s">
        <v>83</v>
      </c>
      <c r="AO2346" s="7">
        <v>0</v>
      </c>
      <c r="AP2346" s="7">
        <v>3000</v>
      </c>
      <c r="AQ2346" s="7">
        <v>1500</v>
      </c>
      <c r="AT2346" s="7" t="s">
        <v>206</v>
      </c>
      <c r="AU2346" s="7">
        <v>3000</v>
      </c>
      <c r="AV2346" s="7">
        <v>0</v>
      </c>
      <c r="AW2346" s="7">
        <v>0</v>
      </c>
      <c r="AX2346" s="7">
        <v>0</v>
      </c>
      <c r="AY2346" s="7">
        <v>0</v>
      </c>
    </row>
    <row r="2347" spans="1:51" ht="13.5" customHeight="1" x14ac:dyDescent="0.25">
      <c r="A2347" s="7" t="s">
        <v>4755</v>
      </c>
      <c r="B2347" s="8"/>
      <c r="C2347" s="8"/>
      <c r="D2347" s="7" t="s">
        <v>91</v>
      </c>
      <c r="E2347" s="7" t="s">
        <v>99</v>
      </c>
      <c r="F2347" s="8"/>
      <c r="G2347" s="8"/>
      <c r="H2347" s="8"/>
      <c r="I2347" s="8"/>
      <c r="J2347" s="8"/>
      <c r="K2347" s="8"/>
      <c r="L2347" s="8"/>
      <c r="M2347" s="8"/>
      <c r="N2347" s="7">
        <v>6</v>
      </c>
      <c r="O2347" s="7" t="s">
        <v>85</v>
      </c>
      <c r="P2347" s="7">
        <v>2</v>
      </c>
      <c r="Q2347" s="7" t="s">
        <v>4756</v>
      </c>
      <c r="R2347" s="7">
        <v>9000</v>
      </c>
      <c r="S2347" s="7" t="s">
        <v>94</v>
      </c>
      <c r="T2347" s="7" t="s">
        <v>4757</v>
      </c>
      <c r="AE2347" s="7">
        <v>0</v>
      </c>
      <c r="AF2347" s="7">
        <v>0</v>
      </c>
      <c r="AG2347" s="7">
        <v>0</v>
      </c>
      <c r="AH2347" s="7">
        <v>0</v>
      </c>
      <c r="AI2347" s="7">
        <v>1</v>
      </c>
      <c r="AJ2347" s="7">
        <v>0</v>
      </c>
      <c r="AK2347" s="7">
        <v>0</v>
      </c>
      <c r="AL2347" s="7">
        <v>0</v>
      </c>
      <c r="AM2347" s="7">
        <v>0</v>
      </c>
      <c r="AN2347" s="7" t="s">
        <v>91</v>
      </c>
      <c r="AO2347" s="7">
        <v>2</v>
      </c>
      <c r="AP2347" s="7">
        <v>18000</v>
      </c>
      <c r="AQ2347" s="7">
        <v>9000</v>
      </c>
      <c r="AT2347" s="7" t="s">
        <v>206</v>
      </c>
      <c r="AU2347" s="7">
        <v>3001</v>
      </c>
      <c r="AV2347" s="7">
        <v>0</v>
      </c>
      <c r="AW2347" s="7">
        <v>0</v>
      </c>
      <c r="AX2347" s="7">
        <v>0</v>
      </c>
      <c r="AY2347" s="7">
        <v>0</v>
      </c>
    </row>
    <row r="2348" spans="1:51" ht="13.5" customHeight="1" x14ac:dyDescent="0.25">
      <c r="A2348" s="7" t="s">
        <v>4758</v>
      </c>
      <c r="B2348" s="8"/>
      <c r="C2348" s="8"/>
      <c r="D2348" s="7" t="s">
        <v>83</v>
      </c>
      <c r="E2348" s="7" t="s">
        <v>116</v>
      </c>
      <c r="F2348" s="7" t="s">
        <v>214</v>
      </c>
      <c r="G2348" s="8"/>
      <c r="H2348" s="8"/>
      <c r="I2348" s="8"/>
      <c r="J2348" s="8"/>
      <c r="K2348" s="8"/>
      <c r="L2348" s="8"/>
      <c r="M2348" s="8"/>
      <c r="N2348" s="7">
        <v>5</v>
      </c>
      <c r="O2348" s="7" t="s">
        <v>146</v>
      </c>
      <c r="P2348" s="7">
        <v>5</v>
      </c>
      <c r="Q2348" s="7" t="s">
        <v>4759</v>
      </c>
      <c r="R2348" s="7">
        <v>4000</v>
      </c>
      <c r="S2348" s="7" t="s">
        <v>94</v>
      </c>
      <c r="T2348" s="7" t="s">
        <v>4757</v>
      </c>
      <c r="AE2348" s="7">
        <v>0</v>
      </c>
      <c r="AF2348" s="7">
        <v>0</v>
      </c>
      <c r="AG2348" s="7">
        <v>1</v>
      </c>
      <c r="AH2348" s="7">
        <v>0</v>
      </c>
      <c r="AI2348" s="7">
        <v>0</v>
      </c>
      <c r="AJ2348" s="7">
        <v>0</v>
      </c>
      <c r="AK2348" s="7">
        <v>0</v>
      </c>
      <c r="AL2348" s="7">
        <v>0</v>
      </c>
      <c r="AM2348" s="7">
        <v>0</v>
      </c>
      <c r="AN2348" s="7" t="s">
        <v>83</v>
      </c>
      <c r="AO2348" s="7">
        <v>5</v>
      </c>
      <c r="AP2348" s="7">
        <v>8000</v>
      </c>
      <c r="AQ2348" s="7">
        <v>4000</v>
      </c>
      <c r="AT2348" s="7" t="s">
        <v>206</v>
      </c>
      <c r="AU2348" s="7">
        <v>3002</v>
      </c>
      <c r="AV2348" s="7">
        <v>0</v>
      </c>
      <c r="AW2348" s="7">
        <v>0</v>
      </c>
      <c r="AX2348" s="7">
        <v>1</v>
      </c>
      <c r="AY2348" s="7">
        <v>0</v>
      </c>
    </row>
    <row r="2349" spans="1:51" ht="13.5" customHeight="1" x14ac:dyDescent="0.25">
      <c r="A2349" s="7" t="s">
        <v>4760</v>
      </c>
      <c r="B2349" s="8"/>
      <c r="C2349" s="8"/>
      <c r="D2349" s="7" t="s">
        <v>120</v>
      </c>
      <c r="E2349" s="7" t="s">
        <v>157</v>
      </c>
      <c r="F2349" s="8"/>
      <c r="G2349" s="8"/>
      <c r="H2349" s="8"/>
      <c r="I2349" s="8"/>
      <c r="J2349" s="8"/>
      <c r="K2349" s="8"/>
      <c r="L2349" s="8"/>
      <c r="M2349" s="8"/>
      <c r="N2349" s="7">
        <v>17</v>
      </c>
      <c r="O2349" s="7" t="s">
        <v>106</v>
      </c>
      <c r="P2349" s="7" t="s">
        <v>107</v>
      </c>
      <c r="Q2349" s="7" t="s">
        <v>4761</v>
      </c>
      <c r="R2349" s="7">
        <v>12100</v>
      </c>
      <c r="S2349" s="7" t="s">
        <v>94</v>
      </c>
      <c r="T2349" s="7" t="s">
        <v>4757</v>
      </c>
      <c r="AE2349" s="7">
        <v>0</v>
      </c>
      <c r="AF2349" s="7">
        <v>0</v>
      </c>
      <c r="AG2349" s="7">
        <v>0</v>
      </c>
      <c r="AH2349" s="7">
        <v>0</v>
      </c>
      <c r="AI2349" s="7">
        <v>0</v>
      </c>
      <c r="AJ2349" s="7">
        <v>0</v>
      </c>
      <c r="AK2349" s="7">
        <v>1</v>
      </c>
      <c r="AL2349" s="7">
        <v>0</v>
      </c>
      <c r="AM2349" s="7">
        <v>0</v>
      </c>
      <c r="AN2349" s="7" t="s">
        <v>120</v>
      </c>
      <c r="AO2349" s="7">
        <v>0</v>
      </c>
      <c r="AP2349" s="7">
        <v>24200</v>
      </c>
      <c r="AQ2349" s="7">
        <v>12100</v>
      </c>
      <c r="AT2349" s="7" t="s">
        <v>206</v>
      </c>
      <c r="AU2349" s="7">
        <v>3003</v>
      </c>
      <c r="AV2349" s="7">
        <v>0</v>
      </c>
      <c r="AW2349" s="7">
        <v>0</v>
      </c>
      <c r="AX2349" s="7">
        <v>0</v>
      </c>
      <c r="AY2349" s="7">
        <v>0</v>
      </c>
    </row>
    <row r="2350" spans="1:51" ht="13.5" customHeight="1" x14ac:dyDescent="0.25">
      <c r="A2350" s="7" t="s">
        <v>4762</v>
      </c>
      <c r="B2350" s="8"/>
      <c r="C2350" s="8"/>
      <c r="D2350" s="7" t="s">
        <v>120</v>
      </c>
      <c r="E2350" s="7" t="s">
        <v>157</v>
      </c>
      <c r="F2350" s="8"/>
      <c r="G2350" s="8"/>
      <c r="H2350" s="8"/>
      <c r="I2350" s="8"/>
      <c r="J2350" s="8"/>
      <c r="K2350" s="8"/>
      <c r="L2350" s="8"/>
      <c r="M2350" s="8"/>
      <c r="N2350" s="7">
        <v>20</v>
      </c>
      <c r="O2350" s="7" t="s">
        <v>85</v>
      </c>
      <c r="P2350" s="7">
        <v>1000</v>
      </c>
      <c r="S2350" s="7" t="s">
        <v>237</v>
      </c>
      <c r="T2350" s="7" t="s">
        <v>4757</v>
      </c>
      <c r="AD2350" s="8" t="s">
        <v>4763</v>
      </c>
      <c r="AE2350" s="7">
        <v>1</v>
      </c>
      <c r="AF2350" s="7">
        <v>0</v>
      </c>
      <c r="AG2350" s="7">
        <v>0</v>
      </c>
      <c r="AH2350" s="7">
        <v>0</v>
      </c>
      <c r="AI2350" s="7">
        <v>0</v>
      </c>
      <c r="AJ2350" s="7">
        <v>0</v>
      </c>
      <c r="AK2350" s="7">
        <v>1</v>
      </c>
      <c r="AL2350" s="7">
        <v>0</v>
      </c>
      <c r="AM2350" s="7">
        <v>0</v>
      </c>
      <c r="AN2350" s="7" t="s">
        <v>120</v>
      </c>
      <c r="AO2350" s="7">
        <v>1000</v>
      </c>
      <c r="AP2350" s="7">
        <v>0</v>
      </c>
      <c r="AQ2350" s="7">
        <v>0</v>
      </c>
      <c r="AT2350" s="7" t="s">
        <v>206</v>
      </c>
      <c r="AU2350" s="7">
        <v>3004</v>
      </c>
      <c r="AV2350" s="7">
        <v>0</v>
      </c>
      <c r="AW2350" s="7">
        <v>0</v>
      </c>
      <c r="AX2350" s="7">
        <v>0</v>
      </c>
      <c r="AY2350" s="7">
        <v>0</v>
      </c>
    </row>
    <row r="2351" spans="1:51" ht="13.5" customHeight="1" x14ac:dyDescent="0.25">
      <c r="A2351" s="7" t="s">
        <v>4764</v>
      </c>
      <c r="B2351" s="8"/>
      <c r="C2351" s="8"/>
      <c r="D2351" s="7" t="s">
        <v>120</v>
      </c>
      <c r="E2351" s="7" t="s">
        <v>338</v>
      </c>
      <c r="F2351" s="8"/>
      <c r="G2351" s="8"/>
      <c r="H2351" s="8"/>
      <c r="I2351" s="8"/>
      <c r="J2351" s="8"/>
      <c r="K2351" s="8"/>
      <c r="L2351" s="8"/>
      <c r="M2351" s="8"/>
      <c r="N2351" s="7">
        <v>17</v>
      </c>
      <c r="O2351" s="7" t="s">
        <v>85</v>
      </c>
      <c r="P2351" s="7">
        <v>5</v>
      </c>
      <c r="Q2351" s="7" t="s">
        <v>4765</v>
      </c>
      <c r="R2351" s="7">
        <v>1500</v>
      </c>
      <c r="S2351" s="7" t="s">
        <v>561</v>
      </c>
      <c r="T2351" s="7" t="s">
        <v>4757</v>
      </c>
      <c r="AE2351" s="7">
        <v>0</v>
      </c>
      <c r="AF2351" s="7">
        <v>0</v>
      </c>
      <c r="AG2351" s="7">
        <v>0</v>
      </c>
      <c r="AH2351" s="7">
        <v>0</v>
      </c>
      <c r="AI2351" s="7">
        <v>0</v>
      </c>
      <c r="AJ2351" s="7">
        <v>0</v>
      </c>
      <c r="AK2351" s="7">
        <v>0</v>
      </c>
      <c r="AL2351" s="7">
        <v>0</v>
      </c>
      <c r="AM2351" s="7">
        <v>0</v>
      </c>
      <c r="AN2351" s="7" t="s">
        <v>120</v>
      </c>
      <c r="AO2351" s="7">
        <v>5</v>
      </c>
      <c r="AP2351" s="7">
        <v>3000</v>
      </c>
      <c r="AQ2351" s="7">
        <v>1500</v>
      </c>
      <c r="AT2351" s="7" t="s">
        <v>206</v>
      </c>
      <c r="AU2351" s="7">
        <v>3005</v>
      </c>
      <c r="AV2351" s="7">
        <v>0</v>
      </c>
      <c r="AW2351" s="7">
        <v>0</v>
      </c>
      <c r="AX2351" s="7">
        <v>0</v>
      </c>
      <c r="AY2351" s="7">
        <v>1</v>
      </c>
    </row>
    <row r="2352" spans="1:51" ht="13.5" customHeight="1" x14ac:dyDescent="0.25">
      <c r="A2352" s="7" t="s">
        <v>4766</v>
      </c>
      <c r="B2352" s="8"/>
      <c r="C2352" s="8"/>
      <c r="D2352" s="7" t="s">
        <v>120</v>
      </c>
      <c r="E2352" s="7" t="s">
        <v>338</v>
      </c>
      <c r="F2352" s="8"/>
      <c r="G2352" s="8"/>
      <c r="H2352" s="8"/>
      <c r="I2352" s="8"/>
      <c r="J2352" s="8"/>
      <c r="K2352" s="8"/>
      <c r="L2352" s="8"/>
      <c r="M2352" s="8"/>
      <c r="N2352" s="7">
        <v>17</v>
      </c>
      <c r="O2352" s="7" t="s">
        <v>85</v>
      </c>
      <c r="P2352" s="7">
        <v>5</v>
      </c>
      <c r="Q2352" s="7" t="s">
        <v>4765</v>
      </c>
      <c r="R2352" s="7">
        <v>5500</v>
      </c>
      <c r="S2352" s="7" t="s">
        <v>561</v>
      </c>
      <c r="T2352" s="7" t="s">
        <v>4757</v>
      </c>
      <c r="AE2352" s="7">
        <v>0</v>
      </c>
      <c r="AF2352" s="7">
        <v>0</v>
      </c>
      <c r="AG2352" s="7">
        <v>0</v>
      </c>
      <c r="AH2352" s="7">
        <v>0</v>
      </c>
      <c r="AI2352" s="7">
        <v>0</v>
      </c>
      <c r="AJ2352" s="7">
        <v>0</v>
      </c>
      <c r="AK2352" s="7">
        <v>0</v>
      </c>
      <c r="AL2352" s="7">
        <v>0</v>
      </c>
      <c r="AM2352" s="7">
        <v>0</v>
      </c>
      <c r="AN2352" s="7" t="s">
        <v>120</v>
      </c>
      <c r="AO2352" s="7">
        <v>5</v>
      </c>
      <c r="AP2352" s="7">
        <v>11000</v>
      </c>
      <c r="AQ2352" s="7">
        <v>5500</v>
      </c>
      <c r="AT2352" s="7" t="s">
        <v>206</v>
      </c>
      <c r="AU2352" s="7">
        <v>3006</v>
      </c>
      <c r="AV2352" s="7">
        <v>0</v>
      </c>
      <c r="AW2352" s="7">
        <v>0</v>
      </c>
      <c r="AX2352" s="7">
        <v>0</v>
      </c>
      <c r="AY2352" s="7">
        <v>1</v>
      </c>
    </row>
    <row r="2353" spans="1:51" ht="13.5" customHeight="1" x14ac:dyDescent="0.25">
      <c r="A2353" s="7" t="s">
        <v>4767</v>
      </c>
      <c r="B2353" s="8"/>
      <c r="C2353" s="8"/>
      <c r="D2353" s="7" t="s">
        <v>120</v>
      </c>
      <c r="E2353" s="7" t="s">
        <v>338</v>
      </c>
      <c r="F2353" s="8"/>
      <c r="G2353" s="8"/>
      <c r="H2353" s="8"/>
      <c r="I2353" s="8"/>
      <c r="J2353" s="8"/>
      <c r="K2353" s="8"/>
      <c r="L2353" s="8"/>
      <c r="M2353" s="8"/>
      <c r="N2353" s="7">
        <v>17</v>
      </c>
      <c r="O2353" s="7" t="s">
        <v>85</v>
      </c>
      <c r="P2353" s="7">
        <v>5</v>
      </c>
      <c r="Q2353" s="7" t="s">
        <v>4765</v>
      </c>
      <c r="R2353" s="7">
        <v>12500</v>
      </c>
      <c r="S2353" s="7" t="s">
        <v>561</v>
      </c>
      <c r="T2353" s="7" t="s">
        <v>4757</v>
      </c>
      <c r="AE2353" s="7">
        <v>0</v>
      </c>
      <c r="AF2353" s="7">
        <v>0</v>
      </c>
      <c r="AG2353" s="7">
        <v>0</v>
      </c>
      <c r="AH2353" s="7">
        <v>0</v>
      </c>
      <c r="AI2353" s="7">
        <v>0</v>
      </c>
      <c r="AJ2353" s="7">
        <v>0</v>
      </c>
      <c r="AK2353" s="7">
        <v>0</v>
      </c>
      <c r="AL2353" s="7">
        <v>0</v>
      </c>
      <c r="AM2353" s="7">
        <v>0</v>
      </c>
      <c r="AN2353" s="7" t="s">
        <v>120</v>
      </c>
      <c r="AO2353" s="7">
        <v>5</v>
      </c>
      <c r="AP2353" s="7">
        <v>24500</v>
      </c>
      <c r="AQ2353" s="7">
        <v>12500</v>
      </c>
      <c r="AT2353" s="7" t="s">
        <v>206</v>
      </c>
      <c r="AU2353" s="7">
        <v>3007</v>
      </c>
      <c r="AV2353" s="7">
        <v>0</v>
      </c>
      <c r="AW2353" s="7">
        <v>0</v>
      </c>
      <c r="AX2353" s="7">
        <v>0</v>
      </c>
      <c r="AY2353" s="7">
        <v>1</v>
      </c>
    </row>
    <row r="2354" spans="1:51" ht="13.5" customHeight="1" x14ac:dyDescent="0.25">
      <c r="A2354" s="7" t="s">
        <v>4768</v>
      </c>
      <c r="B2354" s="8"/>
      <c r="C2354" s="8"/>
      <c r="D2354" s="7" t="s">
        <v>83</v>
      </c>
      <c r="E2354" s="7" t="s">
        <v>92</v>
      </c>
      <c r="F2354" s="8"/>
      <c r="G2354" s="8"/>
      <c r="H2354" s="8"/>
      <c r="I2354" s="8"/>
      <c r="J2354" s="8"/>
      <c r="K2354" s="8"/>
      <c r="L2354" s="8"/>
      <c r="M2354" s="8"/>
      <c r="N2354" s="7">
        <v>5</v>
      </c>
      <c r="O2354" s="7" t="s">
        <v>85</v>
      </c>
      <c r="P2354" s="7" t="s">
        <v>107</v>
      </c>
      <c r="Q2354" s="7" t="s">
        <v>4769</v>
      </c>
      <c r="R2354" s="7">
        <v>6000</v>
      </c>
      <c r="S2354" s="7" t="s">
        <v>4770</v>
      </c>
      <c r="T2354" s="7" t="s">
        <v>4771</v>
      </c>
      <c r="AE2354" s="7">
        <v>0</v>
      </c>
      <c r="AF2354" s="7">
        <v>0</v>
      </c>
      <c r="AG2354" s="7">
        <v>0</v>
      </c>
      <c r="AH2354" s="7">
        <v>0</v>
      </c>
      <c r="AI2354" s="7">
        <v>0</v>
      </c>
      <c r="AJ2354" s="7">
        <v>0</v>
      </c>
      <c r="AK2354" s="7">
        <v>0</v>
      </c>
      <c r="AL2354" s="7">
        <v>0</v>
      </c>
      <c r="AM2354" s="7">
        <v>1</v>
      </c>
      <c r="AN2354" s="7" t="s">
        <v>83</v>
      </c>
      <c r="AO2354" s="7">
        <v>0</v>
      </c>
      <c r="AP2354" s="7">
        <v>12000</v>
      </c>
      <c r="AQ2354" s="7">
        <v>6000</v>
      </c>
      <c r="AT2354" s="7" t="s">
        <v>206</v>
      </c>
      <c r="AU2354" s="7">
        <v>3008</v>
      </c>
      <c r="AV2354" s="7">
        <v>0</v>
      </c>
      <c r="AW2354" s="7">
        <v>0</v>
      </c>
      <c r="AX2354" s="7">
        <v>0</v>
      </c>
      <c r="AY2354" s="7">
        <v>0</v>
      </c>
    </row>
    <row r="2355" spans="1:51" ht="13.5" customHeight="1" x14ac:dyDescent="0.25">
      <c r="A2355" s="7" t="s">
        <v>4772</v>
      </c>
      <c r="B2355" s="8"/>
      <c r="C2355" s="8"/>
      <c r="D2355" s="7" t="s">
        <v>83</v>
      </c>
      <c r="E2355" s="7" t="s">
        <v>129</v>
      </c>
      <c r="F2355" s="8"/>
      <c r="G2355" s="8"/>
      <c r="H2355" s="8"/>
      <c r="I2355" s="8"/>
      <c r="J2355" s="8"/>
      <c r="K2355" s="8"/>
      <c r="L2355" s="8"/>
      <c r="M2355" s="8"/>
      <c r="N2355" s="7">
        <v>1</v>
      </c>
      <c r="O2355" s="7" t="s">
        <v>85</v>
      </c>
      <c r="P2355" s="7" t="s">
        <v>107</v>
      </c>
      <c r="Q2355" s="7" t="s">
        <v>4773</v>
      </c>
      <c r="R2355" s="7">
        <v>450</v>
      </c>
      <c r="S2355" s="7" t="s">
        <v>4770</v>
      </c>
      <c r="T2355" s="7" t="s">
        <v>4771</v>
      </c>
      <c r="AE2355" s="7">
        <v>0</v>
      </c>
      <c r="AF2355" s="7">
        <v>0</v>
      </c>
      <c r="AG2355" s="7">
        <v>0</v>
      </c>
      <c r="AH2355" s="7">
        <v>0</v>
      </c>
      <c r="AI2355" s="7">
        <v>0</v>
      </c>
      <c r="AJ2355" s="7">
        <v>1</v>
      </c>
      <c r="AK2355" s="7">
        <v>0</v>
      </c>
      <c r="AL2355" s="7">
        <v>0</v>
      </c>
      <c r="AM2355" s="7">
        <v>0</v>
      </c>
      <c r="AN2355" s="7" t="s">
        <v>83</v>
      </c>
      <c r="AO2355" s="7">
        <v>0</v>
      </c>
      <c r="AP2355" s="7">
        <v>900</v>
      </c>
      <c r="AQ2355" s="7">
        <v>450</v>
      </c>
      <c r="AT2355" s="7" t="s">
        <v>206</v>
      </c>
      <c r="AU2355" s="7">
        <v>3009</v>
      </c>
      <c r="AV2355" s="7">
        <v>0</v>
      </c>
      <c r="AW2355" s="7">
        <v>0</v>
      </c>
      <c r="AX2355" s="7">
        <v>0</v>
      </c>
      <c r="AY2355" s="7">
        <v>0</v>
      </c>
    </row>
    <row r="2356" spans="1:51" ht="13.5" customHeight="1" x14ac:dyDescent="0.25">
      <c r="A2356" s="7" t="s">
        <v>4774</v>
      </c>
      <c r="B2356" s="8"/>
      <c r="C2356" s="8"/>
      <c r="D2356" s="7" t="s">
        <v>83</v>
      </c>
      <c r="E2356" s="7" t="s">
        <v>99</v>
      </c>
      <c r="F2356" s="8"/>
      <c r="G2356" s="8"/>
      <c r="H2356" s="8"/>
      <c r="I2356" s="8"/>
      <c r="J2356" s="8"/>
      <c r="K2356" s="8"/>
      <c r="L2356" s="8"/>
      <c r="M2356" s="8"/>
      <c r="N2356" s="7">
        <v>1</v>
      </c>
      <c r="O2356" s="7" t="s">
        <v>85</v>
      </c>
      <c r="P2356" s="7" t="s">
        <v>107</v>
      </c>
      <c r="Q2356" s="7" t="s">
        <v>4775</v>
      </c>
      <c r="R2356" s="7">
        <v>500</v>
      </c>
      <c r="S2356" s="7" t="s">
        <v>4770</v>
      </c>
      <c r="T2356" s="7" t="s">
        <v>4771</v>
      </c>
      <c r="AE2356" s="7">
        <v>0</v>
      </c>
      <c r="AF2356" s="7">
        <v>0</v>
      </c>
      <c r="AG2356" s="7">
        <v>0</v>
      </c>
      <c r="AH2356" s="7">
        <v>0</v>
      </c>
      <c r="AI2356" s="7">
        <v>1</v>
      </c>
      <c r="AJ2356" s="7">
        <v>0</v>
      </c>
      <c r="AK2356" s="7">
        <v>0</v>
      </c>
      <c r="AL2356" s="7">
        <v>0</v>
      </c>
      <c r="AM2356" s="7">
        <v>0</v>
      </c>
      <c r="AN2356" s="7" t="s">
        <v>83</v>
      </c>
      <c r="AO2356" s="7">
        <v>0</v>
      </c>
      <c r="AP2356" s="7">
        <v>1000</v>
      </c>
      <c r="AQ2356" s="7">
        <v>500</v>
      </c>
      <c r="AT2356" s="7" t="s">
        <v>206</v>
      </c>
      <c r="AU2356" s="7">
        <v>3010</v>
      </c>
      <c r="AV2356" s="7">
        <v>0</v>
      </c>
      <c r="AW2356" s="7">
        <v>0</v>
      </c>
      <c r="AX2356" s="7">
        <v>0</v>
      </c>
      <c r="AY2356" s="7">
        <v>0</v>
      </c>
    </row>
    <row r="2357" spans="1:51" ht="13.5" customHeight="1" x14ac:dyDescent="0.25">
      <c r="A2357" s="7" t="s">
        <v>4776</v>
      </c>
      <c r="B2357" s="8"/>
      <c r="C2357" s="8"/>
      <c r="D2357" s="7" t="s">
        <v>83</v>
      </c>
      <c r="E2357" s="7" t="s">
        <v>126</v>
      </c>
      <c r="F2357" s="8"/>
      <c r="G2357" s="8"/>
      <c r="H2357" s="8"/>
      <c r="I2357" s="8"/>
      <c r="J2357" s="8"/>
      <c r="K2357" s="8"/>
      <c r="L2357" s="8"/>
      <c r="M2357" s="8"/>
      <c r="N2357" s="7">
        <v>1</v>
      </c>
      <c r="O2357" s="7" t="s">
        <v>85</v>
      </c>
      <c r="P2357" s="7" t="s">
        <v>107</v>
      </c>
      <c r="Q2357" s="7" t="s">
        <v>4777</v>
      </c>
      <c r="R2357" s="7">
        <v>1000</v>
      </c>
      <c r="S2357" s="7" t="s">
        <v>4770</v>
      </c>
      <c r="T2357" s="7" t="s">
        <v>4771</v>
      </c>
      <c r="AE2357" s="7">
        <v>0</v>
      </c>
      <c r="AF2357" s="7">
        <v>0</v>
      </c>
      <c r="AG2357" s="7">
        <v>0</v>
      </c>
      <c r="AH2357" s="7">
        <v>1</v>
      </c>
      <c r="AI2357" s="7">
        <v>0</v>
      </c>
      <c r="AJ2357" s="7">
        <v>0</v>
      </c>
      <c r="AK2357" s="7">
        <v>0</v>
      </c>
      <c r="AL2357" s="7">
        <v>0</v>
      </c>
      <c r="AM2357" s="7">
        <v>0</v>
      </c>
      <c r="AN2357" s="7" t="s">
        <v>83</v>
      </c>
      <c r="AO2357" s="7">
        <v>0</v>
      </c>
      <c r="AP2357" s="7">
        <v>2000</v>
      </c>
      <c r="AQ2357" s="7">
        <v>1000</v>
      </c>
      <c r="AT2357" s="7" t="s">
        <v>206</v>
      </c>
      <c r="AU2357" s="7">
        <v>3011</v>
      </c>
      <c r="AV2357" s="7">
        <v>0</v>
      </c>
      <c r="AW2357" s="7">
        <v>0</v>
      </c>
      <c r="AX2357" s="7">
        <v>0</v>
      </c>
      <c r="AY2357" s="7">
        <v>0</v>
      </c>
    </row>
    <row r="2358" spans="1:51" ht="13.5" customHeight="1" x14ac:dyDescent="0.25">
      <c r="A2358" s="7" t="s">
        <v>4778</v>
      </c>
      <c r="B2358" s="8"/>
      <c r="C2358" s="8"/>
      <c r="D2358" s="7" t="s">
        <v>83</v>
      </c>
      <c r="E2358" s="7" t="s">
        <v>92</v>
      </c>
      <c r="F2358" s="8"/>
      <c r="G2358" s="8"/>
      <c r="H2358" s="8"/>
      <c r="I2358" s="8"/>
      <c r="J2358" s="8"/>
      <c r="K2358" s="8"/>
      <c r="L2358" s="8"/>
      <c r="M2358" s="8"/>
      <c r="N2358" s="7">
        <v>3</v>
      </c>
      <c r="O2358" s="7" t="s">
        <v>85</v>
      </c>
      <c r="P2358" s="7">
        <v>3</v>
      </c>
      <c r="Q2358" s="7" t="s">
        <v>4779</v>
      </c>
      <c r="R2358" s="7">
        <v>5860</v>
      </c>
      <c r="S2358" s="7" t="s">
        <v>87</v>
      </c>
      <c r="T2358" s="7" t="s">
        <v>4771</v>
      </c>
      <c r="AE2358" s="7">
        <v>0</v>
      </c>
      <c r="AF2358" s="7">
        <v>0</v>
      </c>
      <c r="AG2358" s="7">
        <v>0</v>
      </c>
      <c r="AH2358" s="7">
        <v>0</v>
      </c>
      <c r="AI2358" s="7">
        <v>0</v>
      </c>
      <c r="AJ2358" s="7">
        <v>0</v>
      </c>
      <c r="AK2358" s="7">
        <v>0</v>
      </c>
      <c r="AL2358" s="7">
        <v>0</v>
      </c>
      <c r="AM2358" s="7">
        <v>1</v>
      </c>
      <c r="AN2358" s="7" t="s">
        <v>83</v>
      </c>
      <c r="AO2358" s="7">
        <v>3</v>
      </c>
      <c r="AP2358" s="7">
        <v>11400</v>
      </c>
      <c r="AQ2358" s="7">
        <v>5860</v>
      </c>
      <c r="AS2358" s="8" t="s">
        <v>4780</v>
      </c>
      <c r="AT2358" s="7" t="s">
        <v>206</v>
      </c>
      <c r="AU2358" s="7">
        <v>3012</v>
      </c>
      <c r="AV2358" s="7">
        <v>0</v>
      </c>
      <c r="AW2358" s="7">
        <v>0</v>
      </c>
      <c r="AX2358" s="7">
        <v>0</v>
      </c>
      <c r="AY2358" s="7">
        <v>0</v>
      </c>
    </row>
    <row r="2359" spans="1:51" ht="13.5" customHeight="1" x14ac:dyDescent="0.25">
      <c r="A2359" s="7" t="s">
        <v>4781</v>
      </c>
      <c r="B2359" s="8"/>
      <c r="C2359" s="8"/>
      <c r="D2359" s="7" t="s">
        <v>83</v>
      </c>
      <c r="E2359" s="7" t="s">
        <v>157</v>
      </c>
      <c r="F2359" s="8"/>
      <c r="G2359" s="8"/>
      <c r="H2359" s="8"/>
      <c r="I2359" s="8"/>
      <c r="J2359" s="8"/>
      <c r="K2359" s="8"/>
      <c r="L2359" s="8"/>
      <c r="M2359" s="8"/>
      <c r="N2359" s="7">
        <v>5</v>
      </c>
      <c r="O2359" s="7" t="s">
        <v>85</v>
      </c>
      <c r="P2359" s="7" t="s">
        <v>107</v>
      </c>
      <c r="Q2359" s="7" t="s">
        <v>4782</v>
      </c>
      <c r="R2359" s="7">
        <v>3000</v>
      </c>
      <c r="S2359" s="7" t="s">
        <v>4770</v>
      </c>
      <c r="T2359" s="7" t="s">
        <v>4783</v>
      </c>
      <c r="AE2359" s="7">
        <v>0</v>
      </c>
      <c r="AF2359" s="7">
        <v>0</v>
      </c>
      <c r="AG2359" s="7">
        <v>0</v>
      </c>
      <c r="AH2359" s="7">
        <v>0</v>
      </c>
      <c r="AI2359" s="7">
        <v>0</v>
      </c>
      <c r="AJ2359" s="7">
        <v>0</v>
      </c>
      <c r="AK2359" s="7">
        <v>1</v>
      </c>
      <c r="AL2359" s="7">
        <v>0</v>
      </c>
      <c r="AM2359" s="7">
        <v>0</v>
      </c>
      <c r="AN2359" s="7" t="s">
        <v>83</v>
      </c>
      <c r="AO2359" s="7">
        <v>0</v>
      </c>
      <c r="AP2359" s="7">
        <v>6000</v>
      </c>
      <c r="AQ2359" s="7">
        <v>3000</v>
      </c>
      <c r="AT2359" s="7" t="s">
        <v>206</v>
      </c>
      <c r="AU2359" s="7">
        <v>3013</v>
      </c>
      <c r="AV2359" s="7">
        <v>0</v>
      </c>
      <c r="AW2359" s="7">
        <v>0</v>
      </c>
      <c r="AX2359" s="7">
        <v>0</v>
      </c>
      <c r="AY2359" s="7">
        <v>0</v>
      </c>
    </row>
    <row r="2360" spans="1:51" ht="13.5" customHeight="1" x14ac:dyDescent="0.25">
      <c r="A2360" s="7" t="s">
        <v>4784</v>
      </c>
      <c r="B2360" s="8"/>
      <c r="C2360" s="8"/>
      <c r="D2360" s="7" t="s">
        <v>91</v>
      </c>
      <c r="E2360" s="7" t="s">
        <v>157</v>
      </c>
      <c r="F2360" s="8"/>
      <c r="G2360" s="8"/>
      <c r="H2360" s="8"/>
      <c r="I2360" s="8"/>
      <c r="J2360" s="8"/>
      <c r="K2360" s="8"/>
      <c r="L2360" s="8"/>
      <c r="M2360" s="8"/>
      <c r="N2360" s="7">
        <v>11</v>
      </c>
      <c r="O2360" s="7" t="s">
        <v>85</v>
      </c>
      <c r="P2360" s="7" t="s">
        <v>107</v>
      </c>
      <c r="Q2360" s="7" t="s">
        <v>4782</v>
      </c>
      <c r="R2360" s="7" t="s">
        <v>4785</v>
      </c>
      <c r="S2360" s="7" t="s">
        <v>4770</v>
      </c>
      <c r="T2360" s="7" t="s">
        <v>4783</v>
      </c>
      <c r="AE2360" s="7">
        <v>0</v>
      </c>
      <c r="AF2360" s="7">
        <v>0</v>
      </c>
      <c r="AG2360" s="7">
        <v>0</v>
      </c>
      <c r="AH2360" s="7">
        <v>0</v>
      </c>
      <c r="AI2360" s="7">
        <v>0</v>
      </c>
      <c r="AJ2360" s="7">
        <v>0</v>
      </c>
      <c r="AK2360" s="7">
        <v>1</v>
      </c>
      <c r="AL2360" s="7">
        <v>0</v>
      </c>
      <c r="AM2360" s="7">
        <v>0</v>
      </c>
      <c r="AN2360" s="7" t="s">
        <v>91</v>
      </c>
      <c r="AO2360" s="7">
        <v>0</v>
      </c>
      <c r="AP2360" s="7">
        <v>21000</v>
      </c>
      <c r="AQ2360" s="7">
        <v>10500</v>
      </c>
      <c r="AT2360" s="7" t="s">
        <v>206</v>
      </c>
      <c r="AU2360" s="7">
        <v>3014</v>
      </c>
      <c r="AV2360" s="7">
        <v>0</v>
      </c>
      <c r="AW2360" s="7">
        <v>0</v>
      </c>
      <c r="AX2360" s="7">
        <v>0</v>
      </c>
      <c r="AY2360" s="7">
        <v>0</v>
      </c>
    </row>
    <row r="2361" spans="1:51" ht="13.5" customHeight="1" x14ac:dyDescent="0.25">
      <c r="A2361" s="7" t="s">
        <v>4786</v>
      </c>
      <c r="B2361" s="8"/>
      <c r="C2361" s="8"/>
      <c r="D2361" s="7" t="s">
        <v>120</v>
      </c>
      <c r="E2361" s="7" t="s">
        <v>157</v>
      </c>
      <c r="F2361" s="8"/>
      <c r="G2361" s="8"/>
      <c r="H2361" s="8"/>
      <c r="I2361" s="8"/>
      <c r="J2361" s="8"/>
      <c r="K2361" s="8"/>
      <c r="L2361" s="8"/>
      <c r="M2361" s="8"/>
      <c r="N2361" s="7">
        <v>17</v>
      </c>
      <c r="O2361" s="7" t="s">
        <v>85</v>
      </c>
      <c r="P2361" s="7" t="s">
        <v>107</v>
      </c>
      <c r="Q2361" s="7" t="s">
        <v>4782</v>
      </c>
      <c r="R2361" s="7" t="s">
        <v>4787</v>
      </c>
      <c r="S2361" s="7" t="s">
        <v>4770</v>
      </c>
      <c r="T2361" s="7" t="s">
        <v>4783</v>
      </c>
      <c r="AE2361" s="7">
        <v>0</v>
      </c>
      <c r="AF2361" s="7">
        <v>0</v>
      </c>
      <c r="AG2361" s="7">
        <v>0</v>
      </c>
      <c r="AH2361" s="7">
        <v>0</v>
      </c>
      <c r="AI2361" s="7">
        <v>0</v>
      </c>
      <c r="AJ2361" s="7">
        <v>0</v>
      </c>
      <c r="AK2361" s="7">
        <v>1</v>
      </c>
      <c r="AL2361" s="7">
        <v>0</v>
      </c>
      <c r="AM2361" s="7">
        <v>0</v>
      </c>
      <c r="AN2361" s="7" t="s">
        <v>120</v>
      </c>
      <c r="AO2361" s="7">
        <v>0</v>
      </c>
      <c r="AP2361" s="7">
        <v>48000</v>
      </c>
      <c r="AQ2361" s="7">
        <v>24000</v>
      </c>
      <c r="AT2361" s="7" t="s">
        <v>206</v>
      </c>
      <c r="AU2361" s="7">
        <v>3015</v>
      </c>
      <c r="AV2361" s="7">
        <v>0</v>
      </c>
      <c r="AW2361" s="7">
        <v>0</v>
      </c>
      <c r="AX2361" s="7">
        <v>0</v>
      </c>
      <c r="AY2361" s="7">
        <v>0</v>
      </c>
    </row>
    <row r="2362" spans="1:51" ht="13.5" customHeight="1" x14ac:dyDescent="0.25">
      <c r="A2362" s="7" t="s">
        <v>4788</v>
      </c>
      <c r="B2362" s="8"/>
      <c r="C2362" s="8"/>
      <c r="D2362" s="7" t="s">
        <v>91</v>
      </c>
      <c r="E2362" s="7" t="s">
        <v>92</v>
      </c>
      <c r="F2362" s="8"/>
      <c r="G2362" s="8"/>
      <c r="H2362" s="8"/>
      <c r="I2362" s="8"/>
      <c r="J2362" s="8"/>
      <c r="K2362" s="8"/>
      <c r="L2362" s="8"/>
      <c r="M2362" s="8"/>
      <c r="N2362" s="7">
        <v>7</v>
      </c>
      <c r="O2362" s="7" t="s">
        <v>85</v>
      </c>
      <c r="P2362" s="7" t="s">
        <v>107</v>
      </c>
      <c r="Q2362" s="7" t="s">
        <v>4789</v>
      </c>
      <c r="R2362" s="7">
        <v>5000</v>
      </c>
      <c r="S2362" s="7" t="s">
        <v>4770</v>
      </c>
      <c r="T2362" s="7" t="s">
        <v>4783</v>
      </c>
      <c r="AE2362" s="7">
        <v>0</v>
      </c>
      <c r="AF2362" s="7">
        <v>0</v>
      </c>
      <c r="AG2362" s="7">
        <v>0</v>
      </c>
      <c r="AH2362" s="7">
        <v>0</v>
      </c>
      <c r="AI2362" s="7">
        <v>0</v>
      </c>
      <c r="AJ2362" s="7">
        <v>0</v>
      </c>
      <c r="AK2362" s="7">
        <v>0</v>
      </c>
      <c r="AL2362" s="7">
        <v>0</v>
      </c>
      <c r="AM2362" s="7">
        <v>1</v>
      </c>
      <c r="AN2362" s="7" t="s">
        <v>91</v>
      </c>
      <c r="AO2362" s="7">
        <v>0</v>
      </c>
      <c r="AP2362" s="7">
        <v>10000</v>
      </c>
      <c r="AQ2362" s="7">
        <v>5000</v>
      </c>
      <c r="AT2362" s="7" t="s">
        <v>206</v>
      </c>
      <c r="AU2362" s="7">
        <v>3016</v>
      </c>
      <c r="AV2362" s="7">
        <v>0</v>
      </c>
      <c r="AW2362" s="7">
        <v>0</v>
      </c>
      <c r="AX2362" s="7">
        <v>0</v>
      </c>
      <c r="AY2362" s="7">
        <v>0</v>
      </c>
    </row>
    <row r="2363" spans="1:51" ht="13.5" customHeight="1" x14ac:dyDescent="0.25">
      <c r="A2363" s="7" t="s">
        <v>4790</v>
      </c>
      <c r="C2363" s="7" t="s">
        <v>4791</v>
      </c>
      <c r="D2363" s="11" t="s">
        <v>265</v>
      </c>
      <c r="E2363" s="11"/>
      <c r="F2363" s="11"/>
      <c r="G2363" s="11"/>
      <c r="H2363" s="11"/>
      <c r="I2363" s="11"/>
      <c r="J2363" s="11"/>
      <c r="K2363" s="11"/>
      <c r="L2363" s="11"/>
      <c r="M2363" s="8"/>
      <c r="N2363" s="7" t="s">
        <v>265</v>
      </c>
      <c r="O2363" s="7" t="s">
        <v>85</v>
      </c>
      <c r="P2363" s="7" t="s">
        <v>107</v>
      </c>
      <c r="Q2363" s="7" t="s">
        <v>4792</v>
      </c>
      <c r="R2363" s="7" t="s">
        <v>265</v>
      </c>
      <c r="S2363" s="7" t="s">
        <v>4770</v>
      </c>
      <c r="T2363" s="7" t="s">
        <v>4783</v>
      </c>
      <c r="AE2363" s="7">
        <v>0</v>
      </c>
      <c r="AF2363" s="7">
        <v>0</v>
      </c>
      <c r="AG2363" s="7">
        <v>0</v>
      </c>
      <c r="AH2363" s="7">
        <v>0</v>
      </c>
      <c r="AI2363" s="7">
        <v>0</v>
      </c>
      <c r="AJ2363" s="7">
        <v>0</v>
      </c>
      <c r="AK2363" s="7">
        <v>0</v>
      </c>
      <c r="AL2363" s="7">
        <v>0</v>
      </c>
      <c r="AM2363" s="7">
        <v>0</v>
      </c>
      <c r="AN2363" s="7" t="s">
        <v>85</v>
      </c>
      <c r="AO2363" s="7">
        <v>0</v>
      </c>
      <c r="AP2363" s="7">
        <v>-1</v>
      </c>
      <c r="AQ2363" s="7">
        <v>-1</v>
      </c>
      <c r="AT2363" s="7" t="s">
        <v>206</v>
      </c>
      <c r="AU2363" s="7">
        <v>3017</v>
      </c>
      <c r="AV2363" s="7">
        <v>0</v>
      </c>
      <c r="AW2363" s="7">
        <v>0</v>
      </c>
      <c r="AX2363" s="7">
        <v>0</v>
      </c>
      <c r="AY2363" s="7">
        <v>0</v>
      </c>
    </row>
    <row r="2364" spans="1:51" ht="13.5" customHeight="1" x14ac:dyDescent="0.25">
      <c r="A2364" s="7" t="s">
        <v>4793</v>
      </c>
      <c r="B2364" s="8"/>
      <c r="C2364" s="8"/>
      <c r="D2364" s="7" t="s">
        <v>91</v>
      </c>
      <c r="E2364" s="7" t="s">
        <v>126</v>
      </c>
      <c r="F2364" s="8"/>
      <c r="G2364" s="8"/>
      <c r="H2364" s="8"/>
      <c r="I2364" s="8"/>
      <c r="J2364" s="8"/>
      <c r="K2364" s="8"/>
      <c r="L2364" s="8"/>
      <c r="M2364" s="8"/>
      <c r="N2364" s="7">
        <v>9</v>
      </c>
      <c r="O2364" s="7" t="s">
        <v>3055</v>
      </c>
      <c r="P2364" s="7">
        <v>4</v>
      </c>
      <c r="Q2364" s="7" t="s">
        <v>4794</v>
      </c>
      <c r="R2364" s="7">
        <v>13380</v>
      </c>
      <c r="S2364" s="7" t="s">
        <v>94</v>
      </c>
      <c r="T2364" s="7" t="s">
        <v>4771</v>
      </c>
      <c r="AE2364" s="7">
        <v>0</v>
      </c>
      <c r="AF2364" s="7">
        <v>0</v>
      </c>
      <c r="AG2364" s="7">
        <v>0</v>
      </c>
      <c r="AH2364" s="7">
        <v>1</v>
      </c>
      <c r="AI2364" s="7">
        <v>0</v>
      </c>
      <c r="AJ2364" s="7">
        <v>0</v>
      </c>
      <c r="AK2364" s="7">
        <v>0</v>
      </c>
      <c r="AL2364" s="7">
        <v>0</v>
      </c>
      <c r="AM2364" s="7">
        <v>0</v>
      </c>
      <c r="AN2364" s="7" t="s">
        <v>91</v>
      </c>
      <c r="AO2364" s="7">
        <v>4</v>
      </c>
      <c r="AP2364" s="7">
        <v>26760</v>
      </c>
      <c r="AQ2364" s="7">
        <v>13380</v>
      </c>
      <c r="AT2364" s="7" t="s">
        <v>206</v>
      </c>
      <c r="AU2364" s="7">
        <v>3018</v>
      </c>
      <c r="AV2364" s="7">
        <v>0</v>
      </c>
      <c r="AW2364" s="7">
        <v>0</v>
      </c>
      <c r="AX2364" s="7">
        <v>0</v>
      </c>
      <c r="AY2364" s="7">
        <v>0</v>
      </c>
    </row>
    <row r="2365" spans="1:51" ht="13.5" customHeight="1" x14ac:dyDescent="0.25">
      <c r="A2365" s="7" t="s">
        <v>4795</v>
      </c>
      <c r="B2365" s="8"/>
      <c r="C2365" s="8"/>
      <c r="D2365" s="7" t="s">
        <v>91</v>
      </c>
      <c r="E2365" s="7" t="s">
        <v>92</v>
      </c>
      <c r="F2365" s="8"/>
      <c r="G2365" s="8"/>
      <c r="H2365" s="8"/>
      <c r="I2365" s="8"/>
      <c r="J2365" s="8"/>
      <c r="K2365" s="11"/>
      <c r="L2365" s="11"/>
      <c r="M2365" s="11"/>
      <c r="N2365" s="7">
        <v>7</v>
      </c>
      <c r="O2365" s="7" t="s">
        <v>123</v>
      </c>
      <c r="P2365" s="7">
        <v>30</v>
      </c>
      <c r="Q2365" s="8" t="s">
        <v>4796</v>
      </c>
      <c r="R2365" s="8">
        <v>13650</v>
      </c>
      <c r="S2365" s="7" t="s">
        <v>185</v>
      </c>
      <c r="T2365" s="7" t="s">
        <v>4771</v>
      </c>
      <c r="AE2365" s="7">
        <v>0</v>
      </c>
      <c r="AF2365" s="7">
        <v>0</v>
      </c>
      <c r="AG2365" s="7">
        <v>0</v>
      </c>
      <c r="AH2365" s="7">
        <v>0</v>
      </c>
      <c r="AI2365" s="7">
        <v>0</v>
      </c>
      <c r="AJ2365" s="7">
        <v>0</v>
      </c>
      <c r="AK2365" s="7">
        <v>0</v>
      </c>
      <c r="AL2365" s="7">
        <v>0</v>
      </c>
      <c r="AM2365" s="7">
        <v>1</v>
      </c>
      <c r="AN2365" s="7" t="s">
        <v>91</v>
      </c>
      <c r="AO2365" s="7">
        <v>30</v>
      </c>
      <c r="AP2365" s="7">
        <v>19650</v>
      </c>
      <c r="AQ2365" s="7">
        <v>13650</v>
      </c>
      <c r="AS2365" s="8" t="s">
        <v>4797</v>
      </c>
      <c r="AT2365" s="7" t="s">
        <v>206</v>
      </c>
      <c r="AU2365" s="7">
        <v>3019</v>
      </c>
      <c r="AV2365" s="7">
        <v>0</v>
      </c>
      <c r="AW2365" s="7">
        <v>0</v>
      </c>
      <c r="AX2365" s="7">
        <v>0</v>
      </c>
      <c r="AY2365" s="7">
        <v>0</v>
      </c>
    </row>
    <row r="2366" spans="1:51" ht="13.5" customHeight="1" x14ac:dyDescent="0.25">
      <c r="A2366" s="7" t="s">
        <v>4798</v>
      </c>
      <c r="B2366" s="8"/>
      <c r="C2366" s="8"/>
      <c r="D2366" s="8" t="s">
        <v>91</v>
      </c>
      <c r="E2366" s="8" t="s">
        <v>116</v>
      </c>
      <c r="F2366" s="8"/>
      <c r="G2366" s="8"/>
      <c r="H2366" s="8"/>
      <c r="I2366" s="8"/>
      <c r="J2366" s="8"/>
      <c r="K2366" s="8"/>
      <c r="L2366" s="8"/>
      <c r="M2366" s="8"/>
      <c r="N2366" s="7">
        <v>8</v>
      </c>
      <c r="O2366" s="7" t="s">
        <v>196</v>
      </c>
      <c r="P2366" s="7">
        <v>10</v>
      </c>
      <c r="Q2366" s="7" t="s">
        <v>1534</v>
      </c>
      <c r="R2366" s="7">
        <v>4157</v>
      </c>
      <c r="S2366" s="7" t="s">
        <v>185</v>
      </c>
      <c r="T2366" s="7" t="s">
        <v>4771</v>
      </c>
      <c r="AE2366" s="7">
        <v>0</v>
      </c>
      <c r="AF2366" s="7">
        <v>0</v>
      </c>
      <c r="AG2366" s="7">
        <v>1</v>
      </c>
      <c r="AH2366" s="7">
        <v>0</v>
      </c>
      <c r="AI2366" s="7">
        <v>0</v>
      </c>
      <c r="AJ2366" s="7">
        <v>0</v>
      </c>
      <c r="AK2366" s="7">
        <v>0</v>
      </c>
      <c r="AL2366" s="7">
        <v>0</v>
      </c>
      <c r="AM2366" s="7">
        <v>0</v>
      </c>
      <c r="AN2366" s="7" t="s">
        <v>91</v>
      </c>
      <c r="AO2366" s="7">
        <v>10</v>
      </c>
      <c r="AP2366" s="7">
        <v>8157</v>
      </c>
      <c r="AQ2366" s="7">
        <v>4157</v>
      </c>
      <c r="AS2366" s="8" t="s">
        <v>4799</v>
      </c>
      <c r="AT2366" s="7" t="s">
        <v>206</v>
      </c>
      <c r="AU2366" s="7">
        <v>3020</v>
      </c>
      <c r="AV2366" s="7">
        <v>0</v>
      </c>
      <c r="AW2366" s="7">
        <v>0</v>
      </c>
      <c r="AX2366" s="7">
        <v>0</v>
      </c>
      <c r="AY2366" s="7">
        <v>0</v>
      </c>
    </row>
    <row r="2367" spans="1:51" ht="13.5" customHeight="1" x14ac:dyDescent="0.25">
      <c r="A2367" s="7" t="s">
        <v>4800</v>
      </c>
      <c r="B2367" s="8"/>
      <c r="C2367" s="8"/>
      <c r="D2367" s="7" t="s">
        <v>83</v>
      </c>
      <c r="E2367" s="7" t="s">
        <v>92</v>
      </c>
      <c r="F2367" s="8"/>
      <c r="G2367" s="8"/>
      <c r="H2367" s="8"/>
      <c r="I2367" s="8"/>
      <c r="J2367" s="8"/>
      <c r="K2367" s="8"/>
      <c r="L2367" s="8"/>
      <c r="M2367" s="8"/>
      <c r="N2367" s="7">
        <v>5</v>
      </c>
      <c r="O2367" s="7" t="s">
        <v>85</v>
      </c>
      <c r="P2367" s="7">
        <v>20</v>
      </c>
      <c r="Q2367" s="7" t="s">
        <v>4801</v>
      </c>
      <c r="R2367" s="7">
        <v>2500</v>
      </c>
      <c r="S2367" s="7" t="s">
        <v>94</v>
      </c>
      <c r="T2367" s="7" t="s">
        <v>4771</v>
      </c>
      <c r="AE2367" s="7">
        <v>0</v>
      </c>
      <c r="AF2367" s="7">
        <v>0</v>
      </c>
      <c r="AG2367" s="7">
        <v>0</v>
      </c>
      <c r="AH2367" s="7">
        <v>0</v>
      </c>
      <c r="AI2367" s="7">
        <v>0</v>
      </c>
      <c r="AJ2367" s="7">
        <v>0</v>
      </c>
      <c r="AK2367" s="7">
        <v>0</v>
      </c>
      <c r="AL2367" s="7">
        <v>0</v>
      </c>
      <c r="AM2367" s="7">
        <v>1</v>
      </c>
      <c r="AN2367" s="7" t="s">
        <v>83</v>
      </c>
      <c r="AO2367" s="7">
        <v>20</v>
      </c>
      <c r="AP2367" s="7">
        <v>5000</v>
      </c>
      <c r="AQ2367" s="7">
        <v>2500</v>
      </c>
      <c r="AT2367" s="7" t="s">
        <v>206</v>
      </c>
      <c r="AU2367" s="7">
        <v>3021</v>
      </c>
      <c r="AV2367" s="7">
        <v>0</v>
      </c>
      <c r="AW2367" s="7">
        <v>0</v>
      </c>
      <c r="AX2367" s="7">
        <v>0</v>
      </c>
      <c r="AY2367" s="7">
        <v>0</v>
      </c>
    </row>
    <row r="2368" spans="1:51" ht="13.5" customHeight="1" x14ac:dyDescent="0.25">
      <c r="A2368" s="7" t="s">
        <v>4802</v>
      </c>
      <c r="B2368" s="8"/>
      <c r="C2368" s="8"/>
      <c r="D2368" s="7" t="s">
        <v>83</v>
      </c>
      <c r="E2368" s="7" t="s">
        <v>92</v>
      </c>
      <c r="F2368" s="8"/>
      <c r="G2368" s="8"/>
      <c r="H2368" s="8"/>
      <c r="I2368" s="8"/>
      <c r="J2368" s="8"/>
      <c r="K2368" s="8"/>
      <c r="L2368" s="8"/>
      <c r="M2368" s="8"/>
      <c r="N2368" s="7">
        <v>5</v>
      </c>
      <c r="O2368" s="7" t="s">
        <v>85</v>
      </c>
      <c r="P2368" s="7">
        <v>20</v>
      </c>
      <c r="Q2368" s="8" t="s">
        <v>4801</v>
      </c>
      <c r="R2368" s="8">
        <v>7500</v>
      </c>
      <c r="S2368" s="7" t="s">
        <v>94</v>
      </c>
      <c r="T2368" s="7" t="s">
        <v>4771</v>
      </c>
      <c r="AE2368" s="7">
        <v>0</v>
      </c>
      <c r="AF2368" s="7">
        <v>0</v>
      </c>
      <c r="AG2368" s="7">
        <v>0</v>
      </c>
      <c r="AH2368" s="7">
        <v>0</v>
      </c>
      <c r="AI2368" s="7">
        <v>0</v>
      </c>
      <c r="AJ2368" s="7">
        <v>0</v>
      </c>
      <c r="AK2368" s="7">
        <v>0</v>
      </c>
      <c r="AL2368" s="7">
        <v>0</v>
      </c>
      <c r="AM2368" s="7">
        <v>1</v>
      </c>
      <c r="AN2368" s="7" t="s">
        <v>83</v>
      </c>
      <c r="AO2368" s="7">
        <v>20</v>
      </c>
      <c r="AP2368" s="7">
        <v>15000</v>
      </c>
      <c r="AQ2368" s="7">
        <v>7500</v>
      </c>
      <c r="AT2368" s="7" t="s">
        <v>206</v>
      </c>
      <c r="AU2368" s="7">
        <v>3022</v>
      </c>
      <c r="AV2368" s="7">
        <v>0</v>
      </c>
      <c r="AW2368" s="7">
        <v>0</v>
      </c>
      <c r="AX2368" s="7">
        <v>0</v>
      </c>
      <c r="AY2368" s="7">
        <v>0</v>
      </c>
    </row>
    <row r="2369" spans="1:51" ht="13.5" customHeight="1" x14ac:dyDescent="0.25">
      <c r="A2369" s="7" t="s">
        <v>4803</v>
      </c>
      <c r="B2369" s="8"/>
      <c r="C2369" s="8"/>
      <c r="D2369" s="7" t="s">
        <v>83</v>
      </c>
      <c r="E2369" s="7" t="s">
        <v>92</v>
      </c>
      <c r="F2369" s="8"/>
      <c r="G2369" s="8"/>
      <c r="H2369" s="8"/>
      <c r="I2369" s="8"/>
      <c r="J2369" s="8"/>
      <c r="K2369" s="8"/>
      <c r="L2369" s="8"/>
      <c r="M2369" s="8"/>
      <c r="N2369" s="7">
        <v>5</v>
      </c>
      <c r="O2369" s="7" t="s">
        <v>85</v>
      </c>
      <c r="P2369" s="7">
        <v>20</v>
      </c>
      <c r="Q2369" s="7" t="s">
        <v>4801</v>
      </c>
      <c r="R2369" s="7" t="s">
        <v>4804</v>
      </c>
      <c r="S2369" s="7" t="s">
        <v>94</v>
      </c>
      <c r="T2369" s="7" t="s">
        <v>4771</v>
      </c>
      <c r="AE2369" s="7">
        <v>0</v>
      </c>
      <c r="AF2369" s="7">
        <v>0</v>
      </c>
      <c r="AG2369" s="7">
        <v>0</v>
      </c>
      <c r="AH2369" s="7">
        <v>0</v>
      </c>
      <c r="AI2369" s="7">
        <v>0</v>
      </c>
      <c r="AJ2369" s="7">
        <v>0</v>
      </c>
      <c r="AK2369" s="7">
        <v>0</v>
      </c>
      <c r="AL2369" s="7">
        <v>0</v>
      </c>
      <c r="AM2369" s="7">
        <v>1</v>
      </c>
      <c r="AN2369" s="7" t="s">
        <v>83</v>
      </c>
      <c r="AO2369" s="7">
        <v>20</v>
      </c>
      <c r="AP2369" s="7">
        <v>20000</v>
      </c>
      <c r="AQ2369" s="7">
        <v>10000</v>
      </c>
      <c r="AT2369" s="7" t="s">
        <v>206</v>
      </c>
      <c r="AU2369" s="7">
        <v>3023</v>
      </c>
      <c r="AV2369" s="7">
        <v>0</v>
      </c>
      <c r="AW2369" s="7">
        <v>0</v>
      </c>
      <c r="AX2369" s="7">
        <v>0</v>
      </c>
      <c r="AY2369" s="7">
        <v>0</v>
      </c>
    </row>
    <row r="2370" spans="1:51" ht="13.5" customHeight="1" x14ac:dyDescent="0.25">
      <c r="A2370" s="7" t="s">
        <v>4805</v>
      </c>
      <c r="B2370" s="8"/>
      <c r="C2370" s="8"/>
      <c r="D2370" s="7" t="s">
        <v>83</v>
      </c>
      <c r="E2370" s="7" t="s">
        <v>92</v>
      </c>
      <c r="F2370" s="8"/>
      <c r="G2370" s="8"/>
      <c r="H2370" s="8"/>
      <c r="I2370" s="8"/>
      <c r="J2370" s="8"/>
      <c r="K2370" s="8"/>
      <c r="L2370" s="8"/>
      <c r="M2370" s="8"/>
      <c r="N2370" s="7">
        <v>5</v>
      </c>
      <c r="O2370" s="7" t="s">
        <v>85</v>
      </c>
      <c r="P2370" s="7">
        <v>20</v>
      </c>
      <c r="Q2370" s="7" t="s">
        <v>4801</v>
      </c>
      <c r="R2370" s="7" t="s">
        <v>4806</v>
      </c>
      <c r="S2370" s="7" t="s">
        <v>94</v>
      </c>
      <c r="T2370" s="7" t="s">
        <v>4771</v>
      </c>
      <c r="AE2370" s="7">
        <v>0</v>
      </c>
      <c r="AF2370" s="7">
        <v>0</v>
      </c>
      <c r="AG2370" s="7">
        <v>0</v>
      </c>
      <c r="AH2370" s="7">
        <v>0</v>
      </c>
      <c r="AI2370" s="7">
        <v>0</v>
      </c>
      <c r="AJ2370" s="7">
        <v>0</v>
      </c>
      <c r="AK2370" s="7">
        <v>0</v>
      </c>
      <c r="AL2370" s="7">
        <v>0</v>
      </c>
      <c r="AM2370" s="7">
        <v>1</v>
      </c>
      <c r="AN2370" s="7" t="s">
        <v>83</v>
      </c>
      <c r="AO2370" s="7">
        <v>20</v>
      </c>
      <c r="AP2370" s="7">
        <v>32000</v>
      </c>
      <c r="AQ2370" s="7">
        <v>16000</v>
      </c>
      <c r="AT2370" s="7" t="s">
        <v>206</v>
      </c>
      <c r="AU2370" s="7">
        <v>3024</v>
      </c>
      <c r="AV2370" s="7">
        <v>0</v>
      </c>
      <c r="AW2370" s="7">
        <v>0</v>
      </c>
      <c r="AX2370" s="7">
        <v>0</v>
      </c>
      <c r="AY2370" s="7">
        <v>0</v>
      </c>
    </row>
    <row r="2371" spans="1:51" ht="13.5" customHeight="1" x14ac:dyDescent="0.25">
      <c r="A2371" s="7" t="s">
        <v>4807</v>
      </c>
      <c r="B2371" s="8"/>
      <c r="C2371" s="8"/>
      <c r="D2371" s="7" t="s">
        <v>83</v>
      </c>
      <c r="E2371" s="7" t="s">
        <v>126</v>
      </c>
      <c r="F2371" s="8"/>
      <c r="G2371" s="8"/>
      <c r="H2371" s="8"/>
      <c r="I2371" s="8"/>
      <c r="J2371" s="8"/>
      <c r="K2371" s="8"/>
      <c r="L2371" s="8"/>
      <c r="M2371" s="8"/>
      <c r="N2371" s="7">
        <v>5</v>
      </c>
      <c r="O2371" s="7" t="s">
        <v>85</v>
      </c>
      <c r="P2371" s="7">
        <v>0.5</v>
      </c>
      <c r="Q2371" s="7" t="s">
        <v>4808</v>
      </c>
      <c r="R2371" s="7">
        <v>450</v>
      </c>
      <c r="S2371" s="7" t="s">
        <v>94</v>
      </c>
      <c r="T2371" s="7" t="s">
        <v>4771</v>
      </c>
      <c r="AE2371" s="7">
        <v>0</v>
      </c>
      <c r="AF2371" s="7">
        <v>0</v>
      </c>
      <c r="AG2371" s="7">
        <v>0</v>
      </c>
      <c r="AH2371" s="7">
        <v>1</v>
      </c>
      <c r="AI2371" s="7">
        <v>0</v>
      </c>
      <c r="AJ2371" s="7">
        <v>0</v>
      </c>
      <c r="AK2371" s="7">
        <v>0</v>
      </c>
      <c r="AL2371" s="7">
        <v>0</v>
      </c>
      <c r="AM2371" s="7">
        <v>0</v>
      </c>
      <c r="AN2371" s="7" t="s">
        <v>83</v>
      </c>
      <c r="AO2371" s="7">
        <v>0.5</v>
      </c>
      <c r="AP2371" s="7">
        <v>900</v>
      </c>
      <c r="AQ2371" s="7">
        <v>450</v>
      </c>
      <c r="AT2371" s="7" t="s">
        <v>206</v>
      </c>
      <c r="AU2371" s="7">
        <v>3025</v>
      </c>
      <c r="AV2371" s="7">
        <v>0</v>
      </c>
      <c r="AW2371" s="7">
        <v>0</v>
      </c>
      <c r="AX2371" s="7">
        <v>0</v>
      </c>
      <c r="AY2371" s="7">
        <v>0</v>
      </c>
    </row>
    <row r="2372" spans="1:51" ht="13.5" customHeight="1" x14ac:dyDescent="0.25">
      <c r="A2372" s="7" t="s">
        <v>4809</v>
      </c>
      <c r="B2372" s="8"/>
      <c r="C2372" s="8"/>
      <c r="D2372" s="7" t="s">
        <v>91</v>
      </c>
      <c r="E2372" s="7" t="s">
        <v>116</v>
      </c>
      <c r="F2372" s="8"/>
      <c r="G2372" s="8"/>
      <c r="H2372" s="8"/>
      <c r="I2372" s="8"/>
      <c r="J2372" s="8"/>
      <c r="K2372" s="8"/>
      <c r="L2372" s="8"/>
      <c r="M2372" s="8"/>
      <c r="N2372" s="7">
        <v>7</v>
      </c>
      <c r="O2372" s="7" t="s">
        <v>170</v>
      </c>
      <c r="P2372" s="7" t="s">
        <v>107</v>
      </c>
      <c r="Q2372" s="7" t="s">
        <v>1837</v>
      </c>
      <c r="R2372" s="7">
        <v>7500</v>
      </c>
      <c r="S2372" s="7" t="s">
        <v>326</v>
      </c>
      <c r="T2372" s="7" t="s">
        <v>4771</v>
      </c>
      <c r="AE2372" s="7">
        <v>0</v>
      </c>
      <c r="AF2372" s="7">
        <v>0</v>
      </c>
      <c r="AG2372" s="7">
        <v>1</v>
      </c>
      <c r="AH2372" s="7">
        <v>0</v>
      </c>
      <c r="AI2372" s="7">
        <v>0</v>
      </c>
      <c r="AJ2372" s="7">
        <v>0</v>
      </c>
      <c r="AK2372" s="7">
        <v>0</v>
      </c>
      <c r="AL2372" s="7">
        <v>0</v>
      </c>
      <c r="AM2372" s="7">
        <v>0</v>
      </c>
      <c r="AN2372" s="7" t="s">
        <v>91</v>
      </c>
      <c r="AO2372" s="7">
        <v>0</v>
      </c>
      <c r="AP2372" s="7">
        <v>15000</v>
      </c>
      <c r="AQ2372" s="7">
        <v>7500</v>
      </c>
      <c r="AT2372" s="7" t="s">
        <v>206</v>
      </c>
      <c r="AU2372" s="7">
        <v>3026</v>
      </c>
      <c r="AV2372" s="7">
        <v>0</v>
      </c>
      <c r="AW2372" s="7">
        <v>0</v>
      </c>
      <c r="AX2372" s="7">
        <v>0</v>
      </c>
      <c r="AY2372" s="7">
        <v>0</v>
      </c>
    </row>
    <row r="2373" spans="1:51" ht="13.5" customHeight="1" x14ac:dyDescent="0.25">
      <c r="A2373" s="7" t="s">
        <v>4810</v>
      </c>
      <c r="B2373" s="8"/>
      <c r="C2373" s="8"/>
      <c r="D2373" s="7" t="s">
        <v>91</v>
      </c>
      <c r="E2373" s="7" t="s">
        <v>126</v>
      </c>
      <c r="F2373" s="7" t="s">
        <v>84</v>
      </c>
      <c r="G2373" s="8"/>
      <c r="H2373" s="8"/>
      <c r="I2373" s="8"/>
      <c r="J2373" s="8"/>
      <c r="K2373" s="8"/>
      <c r="L2373" s="8"/>
      <c r="M2373" s="8"/>
      <c r="N2373" s="7">
        <v>9</v>
      </c>
      <c r="O2373" s="7" t="s">
        <v>85</v>
      </c>
      <c r="P2373" s="7">
        <v>4</v>
      </c>
      <c r="Q2373" s="7" t="s">
        <v>4811</v>
      </c>
      <c r="R2373" s="7">
        <v>18305</v>
      </c>
      <c r="S2373" s="7" t="s">
        <v>87</v>
      </c>
      <c r="T2373" s="7" t="s">
        <v>4771</v>
      </c>
      <c r="AE2373" s="7">
        <v>0</v>
      </c>
      <c r="AF2373" s="7">
        <v>0</v>
      </c>
      <c r="AG2373" s="7">
        <v>0</v>
      </c>
      <c r="AH2373" s="7">
        <v>1</v>
      </c>
      <c r="AI2373" s="7">
        <v>0</v>
      </c>
      <c r="AJ2373" s="7">
        <v>0</v>
      </c>
      <c r="AK2373" s="7">
        <v>0</v>
      </c>
      <c r="AL2373" s="7">
        <v>1</v>
      </c>
      <c r="AM2373" s="7">
        <v>0</v>
      </c>
      <c r="AN2373" s="7" t="s">
        <v>91</v>
      </c>
      <c r="AO2373" s="7">
        <v>4</v>
      </c>
      <c r="AP2373" s="7">
        <v>36305</v>
      </c>
      <c r="AQ2373" s="7">
        <v>18305</v>
      </c>
      <c r="AS2373" s="8" t="s">
        <v>1613</v>
      </c>
      <c r="AT2373" s="7" t="s">
        <v>206</v>
      </c>
      <c r="AU2373" s="7">
        <v>3027</v>
      </c>
      <c r="AV2373" s="7">
        <v>0</v>
      </c>
      <c r="AW2373" s="7">
        <v>0</v>
      </c>
      <c r="AX2373" s="7">
        <v>0</v>
      </c>
      <c r="AY2373" s="7">
        <v>0</v>
      </c>
    </row>
    <row r="2374" spans="1:51" ht="13.5" customHeight="1" x14ac:dyDescent="0.25">
      <c r="A2374" s="7" t="s">
        <v>4812</v>
      </c>
      <c r="B2374" s="8"/>
      <c r="C2374" s="8"/>
      <c r="D2374" s="7" t="s">
        <v>120</v>
      </c>
      <c r="E2374" s="7" t="s">
        <v>126</v>
      </c>
      <c r="F2374" s="8"/>
      <c r="G2374" s="8"/>
      <c r="H2374" s="8"/>
      <c r="I2374" s="8"/>
      <c r="J2374" s="8"/>
      <c r="K2374" s="8"/>
      <c r="L2374" s="8"/>
      <c r="M2374" s="8"/>
      <c r="N2374" s="7">
        <v>13</v>
      </c>
      <c r="O2374" s="7" t="s">
        <v>85</v>
      </c>
      <c r="P2374" s="7">
        <v>0.5</v>
      </c>
      <c r="Q2374" s="7" t="s">
        <v>4813</v>
      </c>
      <c r="R2374" s="7">
        <v>15000</v>
      </c>
      <c r="S2374" s="7" t="s">
        <v>94</v>
      </c>
      <c r="T2374" s="7" t="s">
        <v>4771</v>
      </c>
      <c r="AE2374" s="7">
        <v>0</v>
      </c>
      <c r="AF2374" s="7">
        <v>0</v>
      </c>
      <c r="AG2374" s="7">
        <v>0</v>
      </c>
      <c r="AH2374" s="7">
        <v>1</v>
      </c>
      <c r="AI2374" s="7">
        <v>0</v>
      </c>
      <c r="AJ2374" s="7">
        <v>0</v>
      </c>
      <c r="AK2374" s="7">
        <v>0</v>
      </c>
      <c r="AL2374" s="7">
        <v>0</v>
      </c>
      <c r="AM2374" s="7">
        <v>0</v>
      </c>
      <c r="AN2374" s="7" t="s">
        <v>120</v>
      </c>
      <c r="AO2374" s="7">
        <v>0.5</v>
      </c>
      <c r="AP2374" s="7">
        <v>32400</v>
      </c>
      <c r="AQ2374" s="7">
        <v>15000</v>
      </c>
      <c r="AT2374" s="7" t="s">
        <v>206</v>
      </c>
      <c r="AU2374" s="7">
        <v>3028</v>
      </c>
      <c r="AV2374" s="7">
        <v>0</v>
      </c>
      <c r="AW2374" s="7">
        <v>0</v>
      </c>
      <c r="AX2374" s="7">
        <v>0</v>
      </c>
      <c r="AY2374" s="7">
        <v>0</v>
      </c>
    </row>
    <row r="2375" spans="1:51" ht="13.5" customHeight="1" x14ac:dyDescent="0.25">
      <c r="A2375" s="7" t="s">
        <v>4814</v>
      </c>
      <c r="B2375" s="8"/>
      <c r="C2375" s="8"/>
      <c r="D2375" s="7" t="s">
        <v>91</v>
      </c>
      <c r="E2375" s="7" t="s">
        <v>126</v>
      </c>
      <c r="F2375" s="8"/>
      <c r="G2375" s="8"/>
      <c r="H2375" s="8"/>
      <c r="I2375" s="8"/>
      <c r="J2375" s="8"/>
      <c r="K2375" s="8"/>
      <c r="L2375" s="8"/>
      <c r="M2375" s="8"/>
      <c r="N2375" s="7">
        <v>11</v>
      </c>
      <c r="O2375" s="7" t="s">
        <v>85</v>
      </c>
      <c r="P2375" s="7">
        <v>4</v>
      </c>
      <c r="Q2375" s="7" t="s">
        <v>4815</v>
      </c>
      <c r="R2375" s="7">
        <v>14215</v>
      </c>
      <c r="S2375" s="7" t="s">
        <v>87</v>
      </c>
      <c r="T2375" s="7" t="s">
        <v>4771</v>
      </c>
      <c r="AE2375" s="7">
        <v>0</v>
      </c>
      <c r="AF2375" s="7">
        <v>0</v>
      </c>
      <c r="AG2375" s="7">
        <v>0</v>
      </c>
      <c r="AH2375" s="7">
        <v>1</v>
      </c>
      <c r="AI2375" s="7">
        <v>0</v>
      </c>
      <c r="AJ2375" s="7">
        <v>0</v>
      </c>
      <c r="AK2375" s="7">
        <v>0</v>
      </c>
      <c r="AL2375" s="7">
        <v>0</v>
      </c>
      <c r="AM2375" s="7">
        <v>0</v>
      </c>
      <c r="AN2375" s="7" t="s">
        <v>91</v>
      </c>
      <c r="AO2375" s="7">
        <v>4</v>
      </c>
      <c r="AP2375" s="7">
        <v>18235</v>
      </c>
      <c r="AQ2375" s="7">
        <v>14215</v>
      </c>
      <c r="AS2375" s="8" t="s">
        <v>4816</v>
      </c>
      <c r="AT2375" s="7" t="s">
        <v>206</v>
      </c>
      <c r="AU2375" s="7">
        <v>3029</v>
      </c>
      <c r="AV2375" s="7">
        <v>0</v>
      </c>
      <c r="AW2375" s="7">
        <v>0</v>
      </c>
      <c r="AX2375" s="7">
        <v>0</v>
      </c>
      <c r="AY2375" s="7">
        <v>0</v>
      </c>
    </row>
    <row r="2376" spans="1:51" ht="13.5" customHeight="1" x14ac:dyDescent="0.25">
      <c r="A2376" s="7" t="s">
        <v>4817</v>
      </c>
      <c r="B2376" s="8"/>
      <c r="C2376" s="8"/>
      <c r="D2376" s="8" t="s">
        <v>91</v>
      </c>
      <c r="E2376" s="8" t="s">
        <v>126</v>
      </c>
      <c r="F2376" s="8"/>
      <c r="G2376" s="8"/>
      <c r="H2376" s="8"/>
      <c r="I2376" s="8"/>
      <c r="J2376" s="8"/>
      <c r="K2376" s="8"/>
      <c r="L2376" s="8"/>
      <c r="M2376" s="8"/>
      <c r="N2376" s="7">
        <v>3</v>
      </c>
      <c r="O2376" s="7" t="s">
        <v>643</v>
      </c>
      <c r="P2376" s="7" t="s">
        <v>107</v>
      </c>
      <c r="Q2376" s="8" t="s">
        <v>4818</v>
      </c>
      <c r="R2376" s="8">
        <v>750</v>
      </c>
      <c r="S2376" s="7" t="s">
        <v>94</v>
      </c>
      <c r="T2376" s="7" t="s">
        <v>4771</v>
      </c>
      <c r="AE2376" s="7">
        <v>0</v>
      </c>
      <c r="AF2376" s="7">
        <v>0</v>
      </c>
      <c r="AG2376" s="7">
        <v>0</v>
      </c>
      <c r="AH2376" s="7">
        <v>1</v>
      </c>
      <c r="AI2376" s="7">
        <v>0</v>
      </c>
      <c r="AJ2376" s="7">
        <v>0</v>
      </c>
      <c r="AK2376" s="7">
        <v>0</v>
      </c>
      <c r="AL2376" s="7">
        <v>0</v>
      </c>
      <c r="AM2376" s="7">
        <v>0</v>
      </c>
      <c r="AN2376" s="7" t="s">
        <v>91</v>
      </c>
      <c r="AO2376" s="7">
        <v>0</v>
      </c>
      <c r="AP2376" s="7">
        <v>1500</v>
      </c>
      <c r="AQ2376" s="7">
        <v>750</v>
      </c>
      <c r="AT2376" s="7" t="s">
        <v>206</v>
      </c>
      <c r="AU2376" s="7">
        <v>3030</v>
      </c>
      <c r="AV2376" s="7">
        <v>0</v>
      </c>
      <c r="AW2376" s="7">
        <v>0</v>
      </c>
      <c r="AX2376" s="7">
        <v>0</v>
      </c>
      <c r="AY2376" s="7">
        <v>0</v>
      </c>
    </row>
    <row r="2377" spans="1:51" ht="13.5" customHeight="1" x14ac:dyDescent="0.25">
      <c r="A2377" s="7" t="s">
        <v>4819</v>
      </c>
      <c r="B2377" s="8"/>
      <c r="C2377" s="8"/>
      <c r="D2377" s="7" t="s">
        <v>83</v>
      </c>
      <c r="E2377" s="7" t="s">
        <v>116</v>
      </c>
      <c r="F2377" s="8"/>
      <c r="G2377" s="8"/>
      <c r="H2377" s="8"/>
      <c r="I2377" s="8"/>
      <c r="J2377" s="8"/>
      <c r="K2377" s="8"/>
      <c r="L2377" s="8"/>
      <c r="M2377" s="8"/>
      <c r="N2377" s="7">
        <v>1</v>
      </c>
      <c r="O2377" s="7" t="s">
        <v>146</v>
      </c>
      <c r="P2377" s="7">
        <v>1</v>
      </c>
      <c r="Q2377" s="7" t="s">
        <v>4820</v>
      </c>
      <c r="R2377" s="7">
        <v>1600</v>
      </c>
      <c r="S2377" s="7" t="s">
        <v>94</v>
      </c>
      <c r="T2377" s="7" t="s">
        <v>4771</v>
      </c>
      <c r="AE2377" s="7">
        <v>0</v>
      </c>
      <c r="AF2377" s="7">
        <v>0</v>
      </c>
      <c r="AG2377" s="7">
        <v>1</v>
      </c>
      <c r="AH2377" s="7">
        <v>0</v>
      </c>
      <c r="AI2377" s="7">
        <v>0</v>
      </c>
      <c r="AJ2377" s="7">
        <v>0</v>
      </c>
      <c r="AK2377" s="7">
        <v>0</v>
      </c>
      <c r="AL2377" s="7">
        <v>0</v>
      </c>
      <c r="AM2377" s="7">
        <v>0</v>
      </c>
      <c r="AN2377" s="7" t="s">
        <v>83</v>
      </c>
      <c r="AO2377" s="7">
        <v>1</v>
      </c>
      <c r="AP2377" s="7">
        <v>3200</v>
      </c>
      <c r="AQ2377" s="7">
        <v>1600</v>
      </c>
      <c r="AT2377" s="7" t="s">
        <v>206</v>
      </c>
      <c r="AU2377" s="7">
        <v>3031</v>
      </c>
      <c r="AV2377" s="7">
        <v>0</v>
      </c>
      <c r="AW2377" s="7">
        <v>0</v>
      </c>
      <c r="AX2377" s="7">
        <v>0</v>
      </c>
      <c r="AY2377" s="7">
        <v>0</v>
      </c>
    </row>
    <row r="2378" spans="1:51" ht="13.5" customHeight="1" x14ac:dyDescent="0.25">
      <c r="A2378" s="7" t="s">
        <v>4821</v>
      </c>
      <c r="B2378" s="8"/>
      <c r="C2378" s="8"/>
      <c r="D2378" s="7" t="s">
        <v>83</v>
      </c>
      <c r="E2378" s="7" t="s">
        <v>126</v>
      </c>
      <c r="F2378" s="8"/>
      <c r="G2378" s="8"/>
      <c r="H2378" s="8"/>
      <c r="I2378" s="8"/>
      <c r="J2378" s="8"/>
      <c r="K2378" s="8"/>
      <c r="L2378" s="8"/>
      <c r="M2378" s="8"/>
      <c r="N2378" s="7">
        <v>3</v>
      </c>
      <c r="O2378" s="7" t="s">
        <v>85</v>
      </c>
      <c r="P2378" s="7" t="s">
        <v>107</v>
      </c>
      <c r="Q2378" s="7" t="s">
        <v>4822</v>
      </c>
      <c r="R2378" s="7">
        <v>250</v>
      </c>
      <c r="S2378" s="7" t="s">
        <v>94</v>
      </c>
      <c r="T2378" s="7" t="s">
        <v>4771</v>
      </c>
      <c r="AE2378" s="7">
        <v>0</v>
      </c>
      <c r="AF2378" s="7">
        <v>0</v>
      </c>
      <c r="AG2378" s="7">
        <v>0</v>
      </c>
      <c r="AH2378" s="7">
        <v>1</v>
      </c>
      <c r="AI2378" s="7">
        <v>0</v>
      </c>
      <c r="AJ2378" s="7">
        <v>0</v>
      </c>
      <c r="AK2378" s="7">
        <v>0</v>
      </c>
      <c r="AL2378" s="7">
        <v>0</v>
      </c>
      <c r="AM2378" s="7">
        <v>0</v>
      </c>
      <c r="AN2378" s="7" t="s">
        <v>83</v>
      </c>
      <c r="AO2378" s="7">
        <v>0</v>
      </c>
      <c r="AP2378" s="7">
        <v>500</v>
      </c>
      <c r="AQ2378" s="7">
        <v>250</v>
      </c>
      <c r="AT2378" s="7" t="s">
        <v>206</v>
      </c>
      <c r="AU2378" s="7">
        <v>3032</v>
      </c>
      <c r="AV2378" s="7">
        <v>0</v>
      </c>
      <c r="AW2378" s="7">
        <v>0</v>
      </c>
      <c r="AX2378" s="7">
        <v>0</v>
      </c>
      <c r="AY2378" s="7">
        <v>0</v>
      </c>
    </row>
    <row r="2379" spans="1:51" ht="13.5" customHeight="1" x14ac:dyDescent="0.25">
      <c r="A2379" s="7" t="s">
        <v>4823</v>
      </c>
      <c r="B2379" s="8"/>
      <c r="C2379" s="8"/>
      <c r="D2379" s="7" t="s">
        <v>83</v>
      </c>
      <c r="E2379" s="7" t="s">
        <v>126</v>
      </c>
      <c r="H2379" s="8"/>
      <c r="I2379" s="7" t="s">
        <v>4824</v>
      </c>
      <c r="J2379" s="8"/>
      <c r="K2379" s="8"/>
      <c r="L2379" s="8"/>
      <c r="M2379" s="8"/>
      <c r="N2379" s="7">
        <v>3</v>
      </c>
      <c r="O2379" s="7" t="s">
        <v>85</v>
      </c>
      <c r="P2379" s="7">
        <v>2</v>
      </c>
      <c r="Q2379" s="7" t="s">
        <v>4825</v>
      </c>
      <c r="R2379" s="7">
        <v>350</v>
      </c>
      <c r="S2379" s="7" t="s">
        <v>94</v>
      </c>
      <c r="T2379" s="7" t="s">
        <v>4771</v>
      </c>
      <c r="AE2379" s="7">
        <v>0</v>
      </c>
      <c r="AF2379" s="7">
        <v>0</v>
      </c>
      <c r="AG2379" s="7">
        <v>0</v>
      </c>
      <c r="AH2379" s="7">
        <v>1</v>
      </c>
      <c r="AI2379" s="7">
        <v>0</v>
      </c>
      <c r="AJ2379" s="7">
        <v>0</v>
      </c>
      <c r="AK2379" s="7">
        <v>0</v>
      </c>
      <c r="AL2379" s="7">
        <v>0</v>
      </c>
      <c r="AM2379" s="7">
        <v>0</v>
      </c>
      <c r="AN2379" s="7" t="s">
        <v>83</v>
      </c>
      <c r="AO2379" s="7">
        <v>2</v>
      </c>
      <c r="AP2379" s="7">
        <v>700</v>
      </c>
      <c r="AQ2379" s="7">
        <v>350</v>
      </c>
      <c r="AT2379" s="7" t="s">
        <v>206</v>
      </c>
      <c r="AU2379" s="7">
        <v>3033</v>
      </c>
      <c r="AV2379" s="7">
        <v>0</v>
      </c>
      <c r="AW2379" s="7">
        <v>0</v>
      </c>
      <c r="AX2379" s="7">
        <v>0</v>
      </c>
      <c r="AY2379" s="7">
        <v>0</v>
      </c>
    </row>
    <row r="2380" spans="1:51" ht="13.5" customHeight="1" x14ac:dyDescent="0.25">
      <c r="A2380" s="7" t="s">
        <v>4826</v>
      </c>
      <c r="B2380" s="8"/>
      <c r="C2380" s="8"/>
      <c r="D2380" s="7" t="s">
        <v>91</v>
      </c>
      <c r="E2380" s="7" t="s">
        <v>126</v>
      </c>
      <c r="F2380" s="8"/>
      <c r="G2380" s="8"/>
      <c r="H2380" s="8"/>
      <c r="I2380" s="8"/>
      <c r="J2380" s="8"/>
      <c r="K2380" s="8"/>
      <c r="L2380" s="8"/>
      <c r="M2380" s="8"/>
      <c r="N2380" s="7">
        <v>9</v>
      </c>
      <c r="O2380" s="7" t="s">
        <v>85</v>
      </c>
      <c r="P2380" s="7">
        <v>5</v>
      </c>
      <c r="Q2380" s="7" t="s">
        <v>4827</v>
      </c>
      <c r="R2380" s="7">
        <v>9000</v>
      </c>
      <c r="S2380" s="7" t="s">
        <v>94</v>
      </c>
      <c r="T2380" s="7" t="s">
        <v>4771</v>
      </c>
      <c r="AE2380" s="7">
        <v>0</v>
      </c>
      <c r="AF2380" s="7">
        <v>0</v>
      </c>
      <c r="AG2380" s="7">
        <v>0</v>
      </c>
      <c r="AH2380" s="7">
        <v>1</v>
      </c>
      <c r="AI2380" s="7">
        <v>0</v>
      </c>
      <c r="AJ2380" s="7">
        <v>0</v>
      </c>
      <c r="AK2380" s="7">
        <v>0</v>
      </c>
      <c r="AL2380" s="7">
        <v>0</v>
      </c>
      <c r="AM2380" s="7">
        <v>0</v>
      </c>
      <c r="AN2380" s="7" t="s">
        <v>91</v>
      </c>
      <c r="AO2380" s="7">
        <v>5</v>
      </c>
      <c r="AP2380" s="7">
        <v>18000</v>
      </c>
      <c r="AQ2380" s="7">
        <v>9000</v>
      </c>
      <c r="AT2380" s="7" t="s">
        <v>206</v>
      </c>
      <c r="AU2380" s="7">
        <v>3034</v>
      </c>
      <c r="AV2380" s="7">
        <v>0</v>
      </c>
      <c r="AW2380" s="7">
        <v>0</v>
      </c>
      <c r="AX2380" s="7">
        <v>0</v>
      </c>
      <c r="AY2380" s="7">
        <v>0</v>
      </c>
    </row>
    <row r="2381" spans="1:51" ht="13.5" customHeight="1" x14ac:dyDescent="0.25">
      <c r="A2381" s="7" t="s">
        <v>4828</v>
      </c>
      <c r="B2381" s="8"/>
      <c r="C2381" s="8"/>
      <c r="D2381" s="7" t="s">
        <v>91</v>
      </c>
      <c r="E2381" s="7" t="s">
        <v>92</v>
      </c>
      <c r="F2381" s="8"/>
      <c r="G2381" s="8"/>
      <c r="H2381" s="8"/>
      <c r="I2381" s="8"/>
      <c r="J2381" s="8"/>
      <c r="K2381" s="8"/>
      <c r="L2381" s="8"/>
      <c r="M2381" s="8"/>
      <c r="N2381" s="7">
        <v>10</v>
      </c>
      <c r="O2381" s="7" t="s">
        <v>85</v>
      </c>
      <c r="P2381" s="7">
        <v>3</v>
      </c>
      <c r="Q2381" s="7" t="s">
        <v>4829</v>
      </c>
      <c r="R2381" s="7">
        <v>8015</v>
      </c>
      <c r="S2381" s="7" t="s">
        <v>87</v>
      </c>
      <c r="T2381" s="7" t="s">
        <v>4771</v>
      </c>
      <c r="AE2381" s="7">
        <v>0</v>
      </c>
      <c r="AF2381" s="7">
        <v>0</v>
      </c>
      <c r="AG2381" s="7">
        <v>0</v>
      </c>
      <c r="AH2381" s="7">
        <v>0</v>
      </c>
      <c r="AI2381" s="7">
        <v>0</v>
      </c>
      <c r="AJ2381" s="7">
        <v>0</v>
      </c>
      <c r="AK2381" s="7">
        <v>0</v>
      </c>
      <c r="AL2381" s="7">
        <v>0</v>
      </c>
      <c r="AM2381" s="7">
        <v>1</v>
      </c>
      <c r="AN2381" s="7" t="s">
        <v>91</v>
      </c>
      <c r="AO2381" s="7">
        <v>3</v>
      </c>
      <c r="AP2381" s="7">
        <v>15715</v>
      </c>
      <c r="AQ2381" s="7">
        <v>8015</v>
      </c>
      <c r="AS2381" s="8" t="s">
        <v>4830</v>
      </c>
      <c r="AT2381" s="7" t="s">
        <v>206</v>
      </c>
      <c r="AU2381" s="7">
        <v>3035</v>
      </c>
      <c r="AV2381" s="7">
        <v>0</v>
      </c>
      <c r="AW2381" s="7">
        <v>0</v>
      </c>
      <c r="AX2381" s="7">
        <v>0</v>
      </c>
      <c r="AY2381" s="7">
        <v>0</v>
      </c>
    </row>
    <row r="2382" spans="1:51" ht="13.5" customHeight="1" x14ac:dyDescent="0.25">
      <c r="A2382" s="7" t="s">
        <v>4831</v>
      </c>
      <c r="B2382" s="8"/>
      <c r="C2382" s="8"/>
      <c r="D2382" s="7" t="s">
        <v>91</v>
      </c>
      <c r="E2382" s="7" t="s">
        <v>84</v>
      </c>
      <c r="F2382" s="8"/>
      <c r="G2382" s="8"/>
      <c r="H2382" s="8"/>
      <c r="I2382" s="8"/>
      <c r="J2382" s="8"/>
      <c r="K2382" s="8"/>
      <c r="L2382" s="8"/>
      <c r="M2382" s="8"/>
      <c r="N2382" s="7">
        <v>9</v>
      </c>
      <c r="O2382" s="7" t="s">
        <v>85</v>
      </c>
      <c r="P2382" s="7">
        <v>5</v>
      </c>
      <c r="Q2382" s="7" t="s">
        <v>4832</v>
      </c>
      <c r="R2382" s="7">
        <v>14312</v>
      </c>
      <c r="S2382" s="7" t="s">
        <v>87</v>
      </c>
      <c r="T2382" s="7" t="s">
        <v>4771</v>
      </c>
      <c r="AE2382" s="7">
        <v>0</v>
      </c>
      <c r="AF2382" s="7">
        <v>0</v>
      </c>
      <c r="AG2382" s="7">
        <v>0</v>
      </c>
      <c r="AH2382" s="7">
        <v>0</v>
      </c>
      <c r="AI2382" s="7">
        <v>0</v>
      </c>
      <c r="AJ2382" s="7">
        <v>0</v>
      </c>
      <c r="AK2382" s="7">
        <v>0</v>
      </c>
      <c r="AL2382" s="7">
        <v>1</v>
      </c>
      <c r="AM2382" s="7">
        <v>0</v>
      </c>
      <c r="AN2382" s="7" t="s">
        <v>91</v>
      </c>
      <c r="AO2382" s="7">
        <v>5</v>
      </c>
      <c r="AP2382" s="7">
        <v>28312</v>
      </c>
      <c r="AQ2382" s="7">
        <v>14312</v>
      </c>
      <c r="AS2382" s="8" t="s">
        <v>4833</v>
      </c>
      <c r="AT2382" s="7" t="s">
        <v>206</v>
      </c>
      <c r="AU2382" s="7">
        <v>3036</v>
      </c>
      <c r="AV2382" s="7">
        <v>0</v>
      </c>
      <c r="AW2382" s="7">
        <v>0</v>
      </c>
      <c r="AX2382" s="7">
        <v>0</v>
      </c>
      <c r="AY2382" s="7">
        <v>0</v>
      </c>
    </row>
    <row r="2383" spans="1:51" ht="13.5" customHeight="1" x14ac:dyDescent="0.25">
      <c r="A2383" s="7" t="s">
        <v>4834</v>
      </c>
      <c r="B2383" s="8"/>
      <c r="C2383" s="8"/>
      <c r="D2383" s="7" t="s">
        <v>91</v>
      </c>
      <c r="E2383" s="7" t="s">
        <v>92</v>
      </c>
      <c r="F2383" s="8"/>
      <c r="G2383" s="8"/>
      <c r="H2383" s="8"/>
      <c r="I2383" s="8"/>
      <c r="J2383" s="8"/>
      <c r="K2383" s="8"/>
      <c r="L2383" s="8"/>
      <c r="M2383" s="8"/>
      <c r="N2383" s="7">
        <v>7</v>
      </c>
      <c r="O2383" s="7" t="s">
        <v>658</v>
      </c>
      <c r="P2383" s="7">
        <v>3</v>
      </c>
      <c r="Q2383" s="7" t="s">
        <v>4835</v>
      </c>
      <c r="R2383" s="7">
        <v>4250</v>
      </c>
      <c r="S2383" s="7" t="s">
        <v>94</v>
      </c>
      <c r="T2383" s="7" t="s">
        <v>4771</v>
      </c>
      <c r="U2383" s="8" t="s">
        <v>3853</v>
      </c>
      <c r="V2383" s="8">
        <v>10</v>
      </c>
      <c r="W2383" s="8">
        <v>12</v>
      </c>
      <c r="X2383" s="8">
        <v>14</v>
      </c>
      <c r="Y2383" s="8">
        <v>6</v>
      </c>
      <c r="AA2383" s="8" t="s">
        <v>3743</v>
      </c>
      <c r="AE2383" s="7">
        <v>0</v>
      </c>
      <c r="AF2383" s="7">
        <v>0</v>
      </c>
      <c r="AG2383" s="7">
        <v>0</v>
      </c>
      <c r="AH2383" s="7">
        <v>0</v>
      </c>
      <c r="AI2383" s="7">
        <v>0</v>
      </c>
      <c r="AJ2383" s="7">
        <v>0</v>
      </c>
      <c r="AK2383" s="7">
        <v>0</v>
      </c>
      <c r="AL2383" s="7">
        <v>0</v>
      </c>
      <c r="AM2383" s="7">
        <v>1</v>
      </c>
      <c r="AN2383" s="7" t="s">
        <v>91</v>
      </c>
      <c r="AO2383" s="7">
        <v>3</v>
      </c>
      <c r="AP2383" s="7">
        <v>8500</v>
      </c>
      <c r="AQ2383" s="7">
        <v>4250</v>
      </c>
      <c r="AR2383" s="8" t="s">
        <v>3847</v>
      </c>
      <c r="AS2383" s="7" t="s">
        <v>4836</v>
      </c>
      <c r="AT2383" s="7" t="s">
        <v>206</v>
      </c>
      <c r="AU2383" s="7">
        <v>3037</v>
      </c>
      <c r="AV2383" s="7">
        <v>0</v>
      </c>
      <c r="AW2383" s="7">
        <v>0</v>
      </c>
      <c r="AX2383" s="7">
        <v>0</v>
      </c>
      <c r="AY2383" s="7">
        <v>0</v>
      </c>
    </row>
    <row r="2384" spans="1:51" ht="13.5" customHeight="1" x14ac:dyDescent="0.25">
      <c r="A2384" s="7" t="s">
        <v>4837</v>
      </c>
      <c r="B2384" s="8"/>
      <c r="C2384" s="8"/>
      <c r="D2384" s="7" t="s">
        <v>91</v>
      </c>
      <c r="E2384" s="7" t="s">
        <v>126</v>
      </c>
      <c r="F2384" s="7" t="s">
        <v>214</v>
      </c>
      <c r="G2384" s="8"/>
      <c r="H2384" s="8"/>
      <c r="I2384" s="8"/>
      <c r="J2384" s="8"/>
      <c r="K2384" s="8"/>
      <c r="L2384" s="8"/>
      <c r="M2384" s="8"/>
      <c r="N2384" s="7">
        <v>9</v>
      </c>
      <c r="O2384" s="7" t="s">
        <v>123</v>
      </c>
      <c r="P2384" s="7">
        <v>25</v>
      </c>
      <c r="Q2384" s="7" t="s">
        <v>4838</v>
      </c>
      <c r="R2384" s="7">
        <v>10075</v>
      </c>
      <c r="S2384" s="7" t="s">
        <v>185</v>
      </c>
      <c r="T2384" s="7" t="s">
        <v>4771</v>
      </c>
      <c r="U2384" s="8" t="s">
        <v>3845</v>
      </c>
      <c r="V2384" s="8">
        <v>14</v>
      </c>
      <c r="W2384" s="8">
        <v>10</v>
      </c>
      <c r="X2384" s="8">
        <v>14</v>
      </c>
      <c r="Y2384" s="8">
        <v>7</v>
      </c>
      <c r="AA2384" s="8" t="s">
        <v>3864</v>
      </c>
      <c r="AE2384" s="7">
        <v>0</v>
      </c>
      <c r="AF2384" s="7">
        <v>0</v>
      </c>
      <c r="AG2384" s="7">
        <v>0</v>
      </c>
      <c r="AH2384" s="7">
        <v>1</v>
      </c>
      <c r="AI2384" s="7">
        <v>0</v>
      </c>
      <c r="AJ2384" s="7">
        <v>0</v>
      </c>
      <c r="AK2384" s="7">
        <v>0</v>
      </c>
      <c r="AL2384" s="7">
        <v>0</v>
      </c>
      <c r="AM2384" s="7">
        <v>0</v>
      </c>
      <c r="AN2384" s="7" t="s">
        <v>91</v>
      </c>
      <c r="AO2384" s="7">
        <v>25</v>
      </c>
      <c r="AP2384" s="7">
        <v>20150</v>
      </c>
      <c r="AQ2384" s="7">
        <v>10075</v>
      </c>
      <c r="AR2384" s="8" t="s">
        <v>4839</v>
      </c>
      <c r="AS2384" s="8" t="s">
        <v>4840</v>
      </c>
      <c r="AT2384" s="7" t="s">
        <v>206</v>
      </c>
      <c r="AU2384" s="7">
        <v>3038</v>
      </c>
      <c r="AV2384" s="7">
        <v>0</v>
      </c>
      <c r="AW2384" s="7">
        <v>0</v>
      </c>
      <c r="AX2384" s="7">
        <v>1</v>
      </c>
      <c r="AY2384" s="7">
        <v>0</v>
      </c>
    </row>
    <row r="2385" spans="1:51" ht="13.5" customHeight="1" x14ac:dyDescent="0.25">
      <c r="A2385" s="7" t="s">
        <v>4841</v>
      </c>
      <c r="B2385" s="8"/>
      <c r="C2385" s="8"/>
      <c r="D2385" s="7" t="s">
        <v>120</v>
      </c>
      <c r="E2385" s="7" t="s">
        <v>116</v>
      </c>
      <c r="F2385" s="7" t="s">
        <v>126</v>
      </c>
      <c r="G2385" s="8"/>
      <c r="H2385" s="8"/>
      <c r="I2385" s="8"/>
      <c r="J2385" s="8"/>
      <c r="K2385" s="8"/>
      <c r="L2385" s="8"/>
      <c r="M2385" s="8"/>
      <c r="N2385" s="7">
        <v>14</v>
      </c>
      <c r="O2385" s="7" t="s">
        <v>85</v>
      </c>
      <c r="P2385" s="7">
        <v>6</v>
      </c>
      <c r="Q2385" s="8" t="s">
        <v>4842</v>
      </c>
      <c r="R2385" s="8">
        <v>52408</v>
      </c>
      <c r="S2385" s="7" t="s">
        <v>87</v>
      </c>
      <c r="T2385" s="7" t="s">
        <v>4771</v>
      </c>
      <c r="U2385" s="8" t="s">
        <v>3840</v>
      </c>
      <c r="V2385" s="8">
        <v>12</v>
      </c>
      <c r="W2385" s="8">
        <v>16</v>
      </c>
      <c r="X2385" s="8">
        <v>10</v>
      </c>
      <c r="Y2385" s="8">
        <v>13</v>
      </c>
      <c r="AA2385" s="8" t="s">
        <v>4843</v>
      </c>
      <c r="AE2385" s="7">
        <v>0</v>
      </c>
      <c r="AF2385" s="7">
        <v>0</v>
      </c>
      <c r="AG2385" s="7">
        <v>1</v>
      </c>
      <c r="AH2385" s="7">
        <v>1</v>
      </c>
      <c r="AI2385" s="7">
        <v>0</v>
      </c>
      <c r="AJ2385" s="7">
        <v>0</v>
      </c>
      <c r="AK2385" s="7">
        <v>0</v>
      </c>
      <c r="AL2385" s="7">
        <v>0</v>
      </c>
      <c r="AM2385" s="7">
        <v>0</v>
      </c>
      <c r="AN2385" s="7" t="s">
        <v>120</v>
      </c>
      <c r="AO2385" s="7">
        <v>6</v>
      </c>
      <c r="AP2385" s="7">
        <v>104508</v>
      </c>
      <c r="AQ2385" s="7">
        <v>52408</v>
      </c>
      <c r="AR2385" s="8" t="s">
        <v>4844</v>
      </c>
      <c r="AS2385" s="8" t="s">
        <v>4845</v>
      </c>
      <c r="AT2385" s="7" t="s">
        <v>206</v>
      </c>
      <c r="AU2385" s="7">
        <v>3039</v>
      </c>
      <c r="AV2385" s="7">
        <v>0</v>
      </c>
      <c r="AW2385" s="7">
        <v>0</v>
      </c>
      <c r="AX2385" s="7">
        <v>0</v>
      </c>
      <c r="AY2385" s="7">
        <v>0</v>
      </c>
    </row>
    <row r="2386" spans="1:51" ht="13.5" customHeight="1" x14ac:dyDescent="0.25">
      <c r="A2386" s="7" t="s">
        <v>4846</v>
      </c>
      <c r="B2386" s="8"/>
      <c r="C2386" s="8"/>
      <c r="D2386" s="7" t="s">
        <v>91</v>
      </c>
      <c r="E2386" s="7" t="s">
        <v>129</v>
      </c>
      <c r="F2386" s="7" t="s">
        <v>157</v>
      </c>
      <c r="G2386" s="8"/>
      <c r="H2386" s="8"/>
      <c r="I2386" s="8"/>
      <c r="J2386" s="8"/>
      <c r="K2386" s="8"/>
      <c r="L2386" s="8"/>
      <c r="M2386" s="8"/>
      <c r="N2386" s="7">
        <v>11</v>
      </c>
      <c r="O2386" s="7" t="s">
        <v>85</v>
      </c>
      <c r="P2386" s="7" t="s">
        <v>107</v>
      </c>
      <c r="Q2386" s="8" t="s">
        <v>4847</v>
      </c>
      <c r="R2386" s="8">
        <v>17500</v>
      </c>
      <c r="S2386" s="7" t="s">
        <v>94</v>
      </c>
      <c r="T2386" s="7" t="s">
        <v>4771</v>
      </c>
      <c r="U2386" s="7" t="s">
        <v>3860</v>
      </c>
      <c r="V2386" s="8">
        <v>10</v>
      </c>
      <c r="W2386" s="8">
        <v>16</v>
      </c>
      <c r="X2386" s="8">
        <v>14</v>
      </c>
      <c r="Y2386" s="7">
        <v>10</v>
      </c>
      <c r="AA2386" s="7" t="s">
        <v>3864</v>
      </c>
      <c r="AE2386" s="7">
        <v>0</v>
      </c>
      <c r="AF2386" s="7">
        <v>0</v>
      </c>
      <c r="AG2386" s="7">
        <v>0</v>
      </c>
      <c r="AH2386" s="7">
        <v>0</v>
      </c>
      <c r="AI2386" s="7">
        <v>0</v>
      </c>
      <c r="AJ2386" s="7">
        <v>1</v>
      </c>
      <c r="AK2386" s="7">
        <v>1</v>
      </c>
      <c r="AL2386" s="7">
        <v>0</v>
      </c>
      <c r="AM2386" s="7">
        <v>0</v>
      </c>
      <c r="AN2386" s="7" t="s">
        <v>91</v>
      </c>
      <c r="AO2386" s="7">
        <v>0</v>
      </c>
      <c r="AP2386" s="7">
        <v>35000</v>
      </c>
      <c r="AQ2386" s="7">
        <v>17500</v>
      </c>
      <c r="AR2386" s="7" t="s">
        <v>4848</v>
      </c>
      <c r="AT2386" s="7" t="s">
        <v>206</v>
      </c>
      <c r="AU2386" s="7">
        <v>3040</v>
      </c>
      <c r="AV2386" s="7">
        <v>0</v>
      </c>
      <c r="AW2386" s="7">
        <v>0</v>
      </c>
      <c r="AX2386" s="7">
        <v>0</v>
      </c>
      <c r="AY2386" s="7">
        <v>0</v>
      </c>
    </row>
    <row r="2387" spans="1:51" ht="13.5" customHeight="1" x14ac:dyDescent="0.25">
      <c r="A2387" s="7" t="s">
        <v>4849</v>
      </c>
      <c r="B2387" s="8"/>
      <c r="C2387" s="8"/>
      <c r="D2387" s="7" t="s">
        <v>4850</v>
      </c>
      <c r="E2387" s="7" t="s">
        <v>3840</v>
      </c>
      <c r="F2387" s="8"/>
      <c r="G2387" s="8"/>
      <c r="H2387" s="8"/>
      <c r="I2387" s="8"/>
      <c r="J2387" s="8"/>
      <c r="K2387" s="8"/>
      <c r="L2387" s="8"/>
      <c r="M2387" s="8"/>
      <c r="N2387" s="7">
        <v>9</v>
      </c>
      <c r="O2387" s="7" t="s">
        <v>170</v>
      </c>
      <c r="P2387" s="7" t="s">
        <v>107</v>
      </c>
      <c r="Q2387" s="7" t="s">
        <v>4851</v>
      </c>
      <c r="R2387" s="7">
        <v>7300</v>
      </c>
      <c r="S2387" s="7" t="s">
        <v>326</v>
      </c>
      <c r="T2387" s="7" t="s">
        <v>4771</v>
      </c>
      <c r="U2387" s="8" t="s">
        <v>3853</v>
      </c>
      <c r="V2387" s="8">
        <v>12</v>
      </c>
      <c r="W2387" s="8">
        <v>15</v>
      </c>
      <c r="X2387" s="8">
        <v>12</v>
      </c>
      <c r="Y2387" s="8">
        <v>7</v>
      </c>
      <c r="AA2387" s="8" t="s">
        <v>3743</v>
      </c>
      <c r="AE2387" s="7">
        <v>0</v>
      </c>
      <c r="AF2387" s="7">
        <v>0</v>
      </c>
      <c r="AG2387" s="7">
        <v>0</v>
      </c>
      <c r="AH2387" s="7">
        <v>0</v>
      </c>
      <c r="AI2387" s="7">
        <v>0</v>
      </c>
      <c r="AJ2387" s="7">
        <v>0</v>
      </c>
      <c r="AK2387" s="7">
        <v>0</v>
      </c>
      <c r="AL2387" s="7">
        <v>0</v>
      </c>
      <c r="AM2387" s="7">
        <v>0</v>
      </c>
      <c r="AN2387" s="7" t="s">
        <v>85</v>
      </c>
      <c r="AO2387" s="7">
        <v>0</v>
      </c>
      <c r="AP2387" s="7">
        <v>14600</v>
      </c>
      <c r="AQ2387" s="7">
        <v>7300</v>
      </c>
      <c r="AR2387" s="8" t="s">
        <v>813</v>
      </c>
      <c r="AT2387" s="7" t="s">
        <v>206</v>
      </c>
      <c r="AU2387" s="7">
        <v>3041</v>
      </c>
      <c r="AV2387" s="7">
        <v>0</v>
      </c>
      <c r="AW2387" s="7">
        <v>0</v>
      </c>
      <c r="AX2387" s="7">
        <v>0</v>
      </c>
      <c r="AY2387" s="7">
        <v>0</v>
      </c>
    </row>
    <row r="2388" spans="1:51" ht="13.5" customHeight="1" x14ac:dyDescent="0.25">
      <c r="A2388" s="7" t="s">
        <v>4852</v>
      </c>
      <c r="B2388" s="8"/>
      <c r="C2388" s="8"/>
      <c r="D2388" s="7" t="s">
        <v>91</v>
      </c>
      <c r="E2388" s="7" t="s">
        <v>157</v>
      </c>
      <c r="F2388" s="8"/>
      <c r="G2388" s="8"/>
      <c r="H2388" s="8"/>
      <c r="I2388" s="8"/>
      <c r="J2388" s="8"/>
      <c r="K2388" s="8"/>
      <c r="L2388" s="8"/>
      <c r="M2388" s="8"/>
      <c r="N2388" s="7">
        <v>7</v>
      </c>
      <c r="O2388" s="7" t="s">
        <v>85</v>
      </c>
      <c r="P2388" s="7" t="s">
        <v>107</v>
      </c>
      <c r="Q2388" s="7" t="s">
        <v>3556</v>
      </c>
      <c r="R2388" s="7">
        <v>11000</v>
      </c>
      <c r="S2388" s="7" t="s">
        <v>94</v>
      </c>
      <c r="T2388" s="7" t="s">
        <v>4771</v>
      </c>
      <c r="AE2388" s="7">
        <v>0</v>
      </c>
      <c r="AF2388" s="7">
        <v>0</v>
      </c>
      <c r="AG2388" s="7">
        <v>0</v>
      </c>
      <c r="AH2388" s="7">
        <v>0</v>
      </c>
      <c r="AI2388" s="7">
        <v>0</v>
      </c>
      <c r="AJ2388" s="7">
        <v>0</v>
      </c>
      <c r="AK2388" s="7">
        <v>1</v>
      </c>
      <c r="AL2388" s="7">
        <v>0</v>
      </c>
      <c r="AM2388" s="7">
        <v>0</v>
      </c>
      <c r="AN2388" s="7" t="s">
        <v>91</v>
      </c>
      <c r="AO2388" s="7">
        <v>0</v>
      </c>
      <c r="AP2388" s="7">
        <v>22000</v>
      </c>
      <c r="AQ2388" s="7">
        <v>11000</v>
      </c>
      <c r="AT2388" s="7" t="s">
        <v>206</v>
      </c>
      <c r="AU2388" s="7">
        <v>3042</v>
      </c>
      <c r="AV2388" s="7">
        <v>0</v>
      </c>
      <c r="AW2388" s="7">
        <v>0</v>
      </c>
      <c r="AX2388" s="7">
        <v>0</v>
      </c>
      <c r="AY2388" s="7">
        <v>0</v>
      </c>
    </row>
    <row r="2389" spans="1:51" ht="13.5" customHeight="1" x14ac:dyDescent="0.25">
      <c r="A2389" s="7" t="s">
        <v>4853</v>
      </c>
      <c r="B2389" s="8"/>
      <c r="C2389" s="8"/>
      <c r="D2389" s="7" t="s">
        <v>83</v>
      </c>
      <c r="E2389" s="7" t="s">
        <v>157</v>
      </c>
      <c r="F2389" s="8"/>
      <c r="G2389" s="8"/>
      <c r="H2389" s="8"/>
      <c r="I2389" s="8"/>
      <c r="J2389" s="8"/>
      <c r="K2389" s="8"/>
      <c r="L2389" s="8"/>
      <c r="M2389" s="8"/>
      <c r="N2389" s="7">
        <v>3</v>
      </c>
      <c r="O2389" s="7" t="s">
        <v>85</v>
      </c>
      <c r="P2389" s="7">
        <v>0.5</v>
      </c>
      <c r="Q2389" s="7" t="s">
        <v>4854</v>
      </c>
      <c r="R2389" s="7">
        <v>450</v>
      </c>
      <c r="S2389" s="7" t="s">
        <v>94</v>
      </c>
      <c r="T2389" s="7" t="s">
        <v>4771</v>
      </c>
      <c r="AE2389" s="7">
        <v>0</v>
      </c>
      <c r="AF2389" s="7">
        <v>0</v>
      </c>
      <c r="AG2389" s="7">
        <v>0</v>
      </c>
      <c r="AH2389" s="7">
        <v>0</v>
      </c>
      <c r="AI2389" s="7">
        <v>0</v>
      </c>
      <c r="AJ2389" s="7">
        <v>0</v>
      </c>
      <c r="AK2389" s="7">
        <v>1</v>
      </c>
      <c r="AL2389" s="7">
        <v>0</v>
      </c>
      <c r="AM2389" s="7">
        <v>0</v>
      </c>
      <c r="AN2389" s="7" t="s">
        <v>83</v>
      </c>
      <c r="AO2389" s="7">
        <v>0.5</v>
      </c>
      <c r="AP2389" s="7">
        <v>900</v>
      </c>
      <c r="AQ2389" s="7">
        <v>450</v>
      </c>
      <c r="AT2389" s="7" t="s">
        <v>206</v>
      </c>
      <c r="AU2389" s="7">
        <v>3043</v>
      </c>
      <c r="AV2389" s="7">
        <v>0</v>
      </c>
      <c r="AW2389" s="7">
        <v>0</v>
      </c>
      <c r="AX2389" s="7">
        <v>0</v>
      </c>
      <c r="AY2389" s="7">
        <v>0</v>
      </c>
    </row>
    <row r="2390" spans="1:51" ht="13.5" customHeight="1" x14ac:dyDescent="0.25">
      <c r="A2390" s="7" t="s">
        <v>4855</v>
      </c>
      <c r="B2390" s="8"/>
      <c r="C2390" s="8"/>
      <c r="D2390" s="7" t="s">
        <v>120</v>
      </c>
      <c r="E2390" s="7" t="s">
        <v>116</v>
      </c>
      <c r="F2390" s="8"/>
      <c r="G2390" s="8"/>
      <c r="H2390" s="8"/>
      <c r="I2390" s="8"/>
      <c r="J2390" s="8"/>
      <c r="K2390" s="8"/>
      <c r="L2390" s="8"/>
      <c r="M2390" s="8"/>
      <c r="N2390" s="7">
        <v>13</v>
      </c>
      <c r="O2390" s="7" t="s">
        <v>85</v>
      </c>
      <c r="P2390" s="7" t="s">
        <v>107</v>
      </c>
      <c r="Q2390" s="7" t="s">
        <v>2810</v>
      </c>
      <c r="R2390" s="7">
        <v>2500</v>
      </c>
      <c r="S2390" s="7" t="s">
        <v>94</v>
      </c>
      <c r="T2390" s="7" t="s">
        <v>4771</v>
      </c>
      <c r="AE2390" s="7">
        <v>0</v>
      </c>
      <c r="AF2390" s="7">
        <v>0</v>
      </c>
      <c r="AG2390" s="7">
        <v>1</v>
      </c>
      <c r="AH2390" s="7">
        <v>0</v>
      </c>
      <c r="AI2390" s="7">
        <v>0</v>
      </c>
      <c r="AJ2390" s="7">
        <v>0</v>
      </c>
      <c r="AK2390" s="7">
        <v>0</v>
      </c>
      <c r="AL2390" s="7">
        <v>0</v>
      </c>
      <c r="AM2390" s="7">
        <v>0</v>
      </c>
      <c r="AN2390" s="7" t="s">
        <v>120</v>
      </c>
      <c r="AO2390" s="7">
        <v>0</v>
      </c>
      <c r="AP2390" s="7">
        <v>5000</v>
      </c>
      <c r="AQ2390" s="7">
        <v>2500</v>
      </c>
      <c r="AT2390" s="7" t="s">
        <v>206</v>
      </c>
      <c r="AU2390" s="7">
        <v>3044</v>
      </c>
      <c r="AV2390" s="7">
        <v>0</v>
      </c>
      <c r="AW2390" s="7">
        <v>0</v>
      </c>
      <c r="AX2390" s="7">
        <v>0</v>
      </c>
      <c r="AY2390" s="7">
        <v>0</v>
      </c>
    </row>
    <row r="2391" spans="1:51" ht="13.5" customHeight="1" x14ac:dyDescent="0.25">
      <c r="A2391" s="7" t="s">
        <v>4856</v>
      </c>
      <c r="B2391" s="8"/>
      <c r="C2391" s="8"/>
      <c r="D2391" s="8" t="s">
        <v>83</v>
      </c>
      <c r="E2391" s="8" t="s">
        <v>214</v>
      </c>
      <c r="F2391" s="8"/>
      <c r="G2391" s="8"/>
      <c r="H2391" s="8"/>
      <c r="I2391" s="8"/>
      <c r="J2391" s="8"/>
      <c r="K2391" s="8"/>
      <c r="L2391" s="8"/>
      <c r="M2391" s="8"/>
      <c r="N2391" s="7">
        <v>5</v>
      </c>
      <c r="O2391" s="7" t="s">
        <v>85</v>
      </c>
      <c r="P2391" s="7">
        <v>1</v>
      </c>
      <c r="Q2391" s="8" t="s">
        <v>4857</v>
      </c>
      <c r="R2391" s="8">
        <v>900</v>
      </c>
      <c r="S2391" s="7" t="s">
        <v>94</v>
      </c>
      <c r="T2391" s="7" t="s">
        <v>4771</v>
      </c>
      <c r="AE2391" s="7">
        <v>0</v>
      </c>
      <c r="AF2391" s="7">
        <v>0</v>
      </c>
      <c r="AG2391" s="7">
        <v>0</v>
      </c>
      <c r="AH2391" s="7">
        <v>0</v>
      </c>
      <c r="AI2391" s="7">
        <v>0</v>
      </c>
      <c r="AJ2391" s="7">
        <v>0</v>
      </c>
      <c r="AK2391" s="7">
        <v>0</v>
      </c>
      <c r="AL2391" s="7">
        <v>0</v>
      </c>
      <c r="AM2391" s="7">
        <v>0</v>
      </c>
      <c r="AN2391" s="7" t="s">
        <v>83</v>
      </c>
      <c r="AO2391" s="7">
        <v>1</v>
      </c>
      <c r="AP2391" s="7">
        <v>1800</v>
      </c>
      <c r="AQ2391" s="7">
        <v>900</v>
      </c>
      <c r="AT2391" s="7" t="s">
        <v>206</v>
      </c>
      <c r="AU2391" s="7">
        <v>3045</v>
      </c>
      <c r="AV2391" s="7">
        <v>0</v>
      </c>
      <c r="AW2391" s="7">
        <v>0</v>
      </c>
      <c r="AX2391" s="7">
        <v>1</v>
      </c>
      <c r="AY2391" s="7">
        <v>0</v>
      </c>
    </row>
    <row r="2392" spans="1:51" ht="13.5" customHeight="1" x14ac:dyDescent="0.25">
      <c r="A2392" s="7" t="s">
        <v>4858</v>
      </c>
      <c r="B2392" s="8"/>
      <c r="C2392" s="8"/>
      <c r="D2392" s="8" t="s">
        <v>91</v>
      </c>
      <c r="E2392" s="8" t="s">
        <v>92</v>
      </c>
      <c r="F2392" s="8"/>
      <c r="G2392" s="8"/>
      <c r="H2392" s="8"/>
      <c r="I2392" s="8"/>
      <c r="J2392" s="8"/>
      <c r="K2392" s="8"/>
      <c r="L2392" s="8"/>
      <c r="M2392" s="8"/>
      <c r="N2392" s="7">
        <v>11</v>
      </c>
      <c r="O2392" s="7" t="s">
        <v>85</v>
      </c>
      <c r="P2392" s="7">
        <v>1</v>
      </c>
      <c r="Q2392" s="8" t="s">
        <v>4859</v>
      </c>
      <c r="R2392" s="8">
        <v>2050</v>
      </c>
      <c r="S2392" s="7" t="s">
        <v>94</v>
      </c>
      <c r="T2392" s="7" t="s">
        <v>4771</v>
      </c>
      <c r="AE2392" s="7">
        <v>0</v>
      </c>
      <c r="AF2392" s="7">
        <v>0</v>
      </c>
      <c r="AG2392" s="7">
        <v>0</v>
      </c>
      <c r="AH2392" s="7">
        <v>0</v>
      </c>
      <c r="AI2392" s="7">
        <v>0</v>
      </c>
      <c r="AJ2392" s="7">
        <v>0</v>
      </c>
      <c r="AK2392" s="7">
        <v>0</v>
      </c>
      <c r="AL2392" s="7">
        <v>0</v>
      </c>
      <c r="AM2392" s="7">
        <v>1</v>
      </c>
      <c r="AN2392" s="7" t="s">
        <v>91</v>
      </c>
      <c r="AO2392" s="7">
        <v>1</v>
      </c>
      <c r="AP2392" s="7">
        <v>4100</v>
      </c>
      <c r="AQ2392" s="7">
        <v>2050</v>
      </c>
      <c r="AT2392" s="7" t="s">
        <v>206</v>
      </c>
      <c r="AU2392" s="7">
        <v>3046</v>
      </c>
      <c r="AV2392" s="7">
        <v>0</v>
      </c>
      <c r="AW2392" s="7">
        <v>0</v>
      </c>
      <c r="AX2392" s="7">
        <v>0</v>
      </c>
      <c r="AY2392" s="7">
        <v>0</v>
      </c>
    </row>
    <row r="2393" spans="1:51" ht="13.5" customHeight="1" x14ac:dyDescent="0.25">
      <c r="A2393" s="7" t="s">
        <v>4860</v>
      </c>
      <c r="B2393" s="8"/>
      <c r="C2393" s="8"/>
      <c r="D2393" s="8" t="s">
        <v>83</v>
      </c>
      <c r="E2393" s="8" t="s">
        <v>126</v>
      </c>
      <c r="F2393" s="8"/>
      <c r="G2393" s="8"/>
      <c r="H2393" s="8"/>
      <c r="I2393" s="8"/>
      <c r="J2393" s="8"/>
      <c r="K2393" s="8"/>
      <c r="L2393" s="8"/>
      <c r="M2393" s="8"/>
      <c r="N2393" s="7">
        <v>5</v>
      </c>
      <c r="O2393" s="7" t="s">
        <v>85</v>
      </c>
      <c r="P2393" s="7" t="s">
        <v>107</v>
      </c>
      <c r="Q2393" s="8" t="s">
        <v>1250</v>
      </c>
      <c r="R2393" s="8">
        <v>375</v>
      </c>
      <c r="S2393" s="7" t="s">
        <v>94</v>
      </c>
      <c r="T2393" s="7" t="s">
        <v>4771</v>
      </c>
      <c r="AE2393" s="7">
        <v>0</v>
      </c>
      <c r="AF2393" s="7">
        <v>0</v>
      </c>
      <c r="AG2393" s="7">
        <v>0</v>
      </c>
      <c r="AH2393" s="7">
        <v>1</v>
      </c>
      <c r="AI2393" s="7">
        <v>0</v>
      </c>
      <c r="AJ2393" s="7">
        <v>0</v>
      </c>
      <c r="AK2393" s="7">
        <v>0</v>
      </c>
      <c r="AL2393" s="7">
        <v>0</v>
      </c>
      <c r="AM2393" s="7">
        <v>0</v>
      </c>
      <c r="AN2393" s="7" t="s">
        <v>83</v>
      </c>
      <c r="AO2393" s="7">
        <v>0</v>
      </c>
      <c r="AP2393" s="7">
        <v>750</v>
      </c>
      <c r="AQ2393" s="7">
        <v>375</v>
      </c>
      <c r="AT2393" s="7" t="s">
        <v>206</v>
      </c>
      <c r="AU2393" s="7">
        <v>3047</v>
      </c>
      <c r="AV2393" s="7">
        <v>0</v>
      </c>
      <c r="AW2393" s="7">
        <v>0</v>
      </c>
      <c r="AX2393" s="7">
        <v>0</v>
      </c>
      <c r="AY2393" s="7">
        <v>0</v>
      </c>
    </row>
    <row r="2394" spans="1:51" ht="13.5" customHeight="1" x14ac:dyDescent="0.25">
      <c r="A2394" s="7" t="s">
        <v>4861</v>
      </c>
      <c r="B2394" s="8"/>
      <c r="C2394" s="8"/>
      <c r="D2394" s="7" t="s">
        <v>120</v>
      </c>
      <c r="E2394" s="7" t="s">
        <v>126</v>
      </c>
      <c r="F2394" s="7" t="s">
        <v>92</v>
      </c>
      <c r="G2394" s="8"/>
      <c r="H2394" s="8"/>
      <c r="I2394" s="8"/>
      <c r="J2394" s="8"/>
      <c r="K2394" s="8"/>
      <c r="L2394" s="8"/>
      <c r="M2394" s="8"/>
      <c r="N2394" s="7">
        <v>13</v>
      </c>
      <c r="O2394" s="7" t="s">
        <v>85</v>
      </c>
      <c r="P2394" s="7">
        <v>25</v>
      </c>
      <c r="Q2394" s="7" t="s">
        <v>4862</v>
      </c>
      <c r="R2394" s="7">
        <v>3200</v>
      </c>
      <c r="S2394" s="7" t="s">
        <v>94</v>
      </c>
      <c r="T2394" s="7" t="s">
        <v>4771</v>
      </c>
      <c r="AE2394" s="7">
        <v>0</v>
      </c>
      <c r="AF2394" s="7">
        <v>0</v>
      </c>
      <c r="AG2394" s="7">
        <v>0</v>
      </c>
      <c r="AH2394" s="7">
        <v>1</v>
      </c>
      <c r="AI2394" s="7">
        <v>0</v>
      </c>
      <c r="AJ2394" s="7">
        <v>0</v>
      </c>
      <c r="AK2394" s="7">
        <v>0</v>
      </c>
      <c r="AL2394" s="7">
        <v>0</v>
      </c>
      <c r="AM2394" s="7">
        <v>1</v>
      </c>
      <c r="AN2394" s="7" t="s">
        <v>120</v>
      </c>
      <c r="AO2394" s="7">
        <v>25</v>
      </c>
      <c r="AP2394" s="7">
        <v>6400</v>
      </c>
      <c r="AQ2394" s="7">
        <v>3200</v>
      </c>
      <c r="AT2394" s="7" t="s">
        <v>206</v>
      </c>
      <c r="AU2394" s="7">
        <v>3048</v>
      </c>
      <c r="AV2394" s="7">
        <v>0</v>
      </c>
      <c r="AW2394" s="7">
        <v>0</v>
      </c>
      <c r="AX2394" s="7">
        <v>0</v>
      </c>
      <c r="AY2394" s="7">
        <v>0</v>
      </c>
    </row>
    <row r="2395" spans="1:51" ht="13.5" customHeight="1" x14ac:dyDescent="0.25">
      <c r="A2395" s="7" t="s">
        <v>4863</v>
      </c>
      <c r="B2395" s="8"/>
      <c r="C2395" s="8"/>
      <c r="D2395" s="7" t="s">
        <v>83</v>
      </c>
      <c r="E2395" s="7" t="s">
        <v>84</v>
      </c>
      <c r="F2395" s="8"/>
      <c r="G2395" s="8"/>
      <c r="H2395" s="8"/>
      <c r="I2395" s="8"/>
      <c r="J2395" s="8"/>
      <c r="K2395" s="8"/>
      <c r="L2395" s="8"/>
      <c r="M2395" s="8"/>
      <c r="N2395" s="7">
        <v>3</v>
      </c>
      <c r="O2395" s="7" t="s">
        <v>85</v>
      </c>
      <c r="P2395" s="7">
        <v>4</v>
      </c>
      <c r="Q2395" s="7" t="s">
        <v>4864</v>
      </c>
      <c r="R2395" s="7">
        <v>6290</v>
      </c>
      <c r="S2395" s="7" t="s">
        <v>87</v>
      </c>
      <c r="T2395" s="7" t="s">
        <v>4771</v>
      </c>
      <c r="AE2395" s="7">
        <v>0</v>
      </c>
      <c r="AF2395" s="7">
        <v>0</v>
      </c>
      <c r="AG2395" s="7">
        <v>0</v>
      </c>
      <c r="AH2395" s="7">
        <v>0</v>
      </c>
      <c r="AI2395" s="7">
        <v>0</v>
      </c>
      <c r="AJ2395" s="7">
        <v>0</v>
      </c>
      <c r="AK2395" s="7">
        <v>0</v>
      </c>
      <c r="AL2395" s="7">
        <v>1</v>
      </c>
      <c r="AM2395" s="7">
        <v>0</v>
      </c>
      <c r="AN2395" s="7" t="s">
        <v>83</v>
      </c>
      <c r="AO2395" s="7">
        <v>4</v>
      </c>
      <c r="AP2395" s="7">
        <v>10530</v>
      </c>
      <c r="AQ2395" s="7">
        <v>6290</v>
      </c>
      <c r="AS2395" s="8" t="s">
        <v>4865</v>
      </c>
      <c r="AT2395" s="7" t="s">
        <v>206</v>
      </c>
      <c r="AU2395" s="7">
        <v>3049</v>
      </c>
      <c r="AV2395" s="7">
        <v>0</v>
      </c>
      <c r="AW2395" s="7">
        <v>0</v>
      </c>
      <c r="AX2395" s="7">
        <v>0</v>
      </c>
      <c r="AY2395" s="7">
        <v>0</v>
      </c>
    </row>
    <row r="2396" spans="1:51" ht="13.5" customHeight="1" x14ac:dyDescent="0.25">
      <c r="A2396" s="7" t="s">
        <v>4866</v>
      </c>
      <c r="B2396" s="8"/>
      <c r="C2396" s="8"/>
      <c r="D2396" s="7" t="s">
        <v>83</v>
      </c>
      <c r="E2396" s="7" t="s">
        <v>126</v>
      </c>
      <c r="F2396" s="8"/>
      <c r="G2396" s="8"/>
      <c r="H2396" s="8"/>
      <c r="I2396" s="8"/>
      <c r="J2396" s="8"/>
      <c r="K2396" s="8"/>
      <c r="L2396" s="8"/>
      <c r="M2396" s="8"/>
      <c r="N2396" s="7">
        <v>3</v>
      </c>
      <c r="O2396" s="7" t="s">
        <v>85</v>
      </c>
      <c r="P2396" s="7">
        <v>1</v>
      </c>
      <c r="Q2396" s="7" t="s">
        <v>817</v>
      </c>
      <c r="R2396" s="7">
        <v>450</v>
      </c>
      <c r="S2396" s="7" t="s">
        <v>94</v>
      </c>
      <c r="T2396" s="7" t="s">
        <v>4771</v>
      </c>
      <c r="AE2396" s="7">
        <v>0</v>
      </c>
      <c r="AF2396" s="7">
        <v>0</v>
      </c>
      <c r="AG2396" s="7">
        <v>0</v>
      </c>
      <c r="AH2396" s="7">
        <v>1</v>
      </c>
      <c r="AI2396" s="7">
        <v>0</v>
      </c>
      <c r="AJ2396" s="7">
        <v>0</v>
      </c>
      <c r="AK2396" s="7">
        <v>0</v>
      </c>
      <c r="AL2396" s="7">
        <v>0</v>
      </c>
      <c r="AM2396" s="7">
        <v>0</v>
      </c>
      <c r="AN2396" s="7" t="s">
        <v>83</v>
      </c>
      <c r="AO2396" s="7">
        <v>1</v>
      </c>
      <c r="AP2396" s="7">
        <v>900</v>
      </c>
      <c r="AQ2396" s="7">
        <v>450</v>
      </c>
      <c r="AT2396" s="7" t="s">
        <v>206</v>
      </c>
      <c r="AU2396" s="7">
        <v>3050</v>
      </c>
      <c r="AV2396" s="7">
        <v>0</v>
      </c>
      <c r="AW2396" s="7">
        <v>0</v>
      </c>
      <c r="AX2396" s="7">
        <v>0</v>
      </c>
      <c r="AY2396" s="7">
        <v>0</v>
      </c>
    </row>
    <row r="2397" spans="1:51" ht="13.5" customHeight="1" x14ac:dyDescent="0.25">
      <c r="A2397" s="7" t="s">
        <v>4867</v>
      </c>
      <c r="B2397" s="8"/>
      <c r="C2397" s="8"/>
      <c r="D2397" s="7" t="s">
        <v>83</v>
      </c>
      <c r="E2397" s="7" t="s">
        <v>84</v>
      </c>
      <c r="F2397" s="8"/>
      <c r="G2397" s="8"/>
      <c r="H2397" s="8"/>
      <c r="I2397" s="8"/>
      <c r="J2397" s="8"/>
      <c r="K2397" s="8"/>
      <c r="L2397" s="8"/>
      <c r="M2397" s="8"/>
      <c r="N2397" s="7">
        <v>3</v>
      </c>
      <c r="O2397" s="7" t="s">
        <v>85</v>
      </c>
      <c r="P2397" s="7">
        <v>1</v>
      </c>
      <c r="Q2397" s="7" t="s">
        <v>2928</v>
      </c>
      <c r="R2397" s="7">
        <v>1500</v>
      </c>
      <c r="S2397" s="7" t="s">
        <v>94</v>
      </c>
      <c r="T2397" s="7" t="s">
        <v>4771</v>
      </c>
      <c r="AE2397" s="7">
        <v>0</v>
      </c>
      <c r="AF2397" s="7">
        <v>0</v>
      </c>
      <c r="AG2397" s="7">
        <v>0</v>
      </c>
      <c r="AH2397" s="7">
        <v>0</v>
      </c>
      <c r="AI2397" s="7">
        <v>0</v>
      </c>
      <c r="AJ2397" s="7">
        <v>0</v>
      </c>
      <c r="AK2397" s="7">
        <v>0</v>
      </c>
      <c r="AL2397" s="7">
        <v>1</v>
      </c>
      <c r="AM2397" s="7">
        <v>0</v>
      </c>
      <c r="AN2397" s="7" t="s">
        <v>83</v>
      </c>
      <c r="AO2397" s="7">
        <v>1</v>
      </c>
      <c r="AP2397" s="7">
        <v>3000</v>
      </c>
      <c r="AQ2397" s="7">
        <v>1500</v>
      </c>
      <c r="AT2397" s="7" t="s">
        <v>206</v>
      </c>
      <c r="AU2397" s="7">
        <v>3051</v>
      </c>
      <c r="AV2397" s="7">
        <v>0</v>
      </c>
      <c r="AW2397" s="7">
        <v>0</v>
      </c>
      <c r="AX2397" s="7">
        <v>0</v>
      </c>
      <c r="AY2397" s="7">
        <v>0</v>
      </c>
    </row>
    <row r="2398" spans="1:51" ht="13.5" customHeight="1" x14ac:dyDescent="0.25">
      <c r="A2398" s="7" t="s">
        <v>4868</v>
      </c>
      <c r="B2398" s="8"/>
      <c r="C2398" s="8"/>
      <c r="D2398" s="7" t="s">
        <v>83</v>
      </c>
      <c r="E2398" s="7" t="s">
        <v>92</v>
      </c>
      <c r="F2398" s="8"/>
      <c r="G2398" s="8"/>
      <c r="H2398" s="8"/>
      <c r="I2398" s="8"/>
      <c r="J2398" s="8"/>
      <c r="K2398" s="8"/>
      <c r="L2398" s="8"/>
      <c r="M2398" s="8"/>
      <c r="N2398" s="7">
        <v>5</v>
      </c>
      <c r="O2398" s="7" t="s">
        <v>96</v>
      </c>
      <c r="P2398" s="7">
        <v>1</v>
      </c>
      <c r="Q2398" s="8" t="s">
        <v>4869</v>
      </c>
      <c r="R2398" s="8">
        <v>5000</v>
      </c>
      <c r="S2398" s="7" t="s">
        <v>94</v>
      </c>
      <c r="T2398" s="7" t="s">
        <v>4771</v>
      </c>
      <c r="AE2398" s="7">
        <v>0</v>
      </c>
      <c r="AF2398" s="7">
        <v>0</v>
      </c>
      <c r="AG2398" s="7">
        <v>0</v>
      </c>
      <c r="AH2398" s="7">
        <v>0</v>
      </c>
      <c r="AI2398" s="7">
        <v>0</v>
      </c>
      <c r="AJ2398" s="7">
        <v>0</v>
      </c>
      <c r="AK2398" s="7">
        <v>0</v>
      </c>
      <c r="AL2398" s="7">
        <v>0</v>
      </c>
      <c r="AM2398" s="7">
        <v>1</v>
      </c>
      <c r="AN2398" s="7" t="s">
        <v>83</v>
      </c>
      <c r="AO2398" s="7">
        <v>1</v>
      </c>
      <c r="AP2398" s="7">
        <v>10000</v>
      </c>
      <c r="AQ2398" s="7">
        <v>5000</v>
      </c>
      <c r="AT2398" s="7" t="s">
        <v>206</v>
      </c>
      <c r="AU2398" s="7">
        <v>3052</v>
      </c>
      <c r="AV2398" s="7">
        <v>0</v>
      </c>
      <c r="AW2398" s="7">
        <v>0</v>
      </c>
      <c r="AX2398" s="7">
        <v>0</v>
      </c>
      <c r="AY2398" s="7">
        <v>0</v>
      </c>
    </row>
    <row r="2399" spans="1:51" ht="13.5" customHeight="1" x14ac:dyDescent="0.25">
      <c r="A2399" s="7" t="s">
        <v>4870</v>
      </c>
      <c r="B2399" s="8"/>
      <c r="C2399" s="8"/>
      <c r="D2399" s="7" t="s">
        <v>83</v>
      </c>
      <c r="E2399" s="7" t="s">
        <v>84</v>
      </c>
      <c r="F2399" s="8"/>
      <c r="G2399" s="8"/>
      <c r="H2399" s="8"/>
      <c r="I2399" s="8"/>
      <c r="J2399" s="8"/>
      <c r="K2399" s="8"/>
      <c r="L2399" s="8"/>
      <c r="M2399" s="8"/>
      <c r="N2399" s="7">
        <v>5</v>
      </c>
      <c r="O2399" s="7" t="s">
        <v>85</v>
      </c>
      <c r="P2399" s="7">
        <v>2</v>
      </c>
      <c r="Q2399" s="8" t="s">
        <v>4871</v>
      </c>
      <c r="R2399" s="8">
        <v>16000</v>
      </c>
      <c r="S2399" s="7" t="s">
        <v>94</v>
      </c>
      <c r="T2399" s="7" t="s">
        <v>4771</v>
      </c>
      <c r="AE2399" s="7">
        <v>0</v>
      </c>
      <c r="AF2399" s="7">
        <v>0</v>
      </c>
      <c r="AG2399" s="7">
        <v>0</v>
      </c>
      <c r="AH2399" s="7">
        <v>0</v>
      </c>
      <c r="AI2399" s="7">
        <v>0</v>
      </c>
      <c r="AJ2399" s="7">
        <v>0</v>
      </c>
      <c r="AK2399" s="7">
        <v>0</v>
      </c>
      <c r="AL2399" s="7">
        <v>1</v>
      </c>
      <c r="AM2399" s="7">
        <v>0</v>
      </c>
      <c r="AN2399" s="7" t="s">
        <v>83</v>
      </c>
      <c r="AO2399" s="7">
        <v>2</v>
      </c>
      <c r="AP2399" s="7">
        <v>32000</v>
      </c>
      <c r="AQ2399" s="7">
        <v>16000</v>
      </c>
      <c r="AT2399" s="7" t="s">
        <v>206</v>
      </c>
      <c r="AU2399" s="7">
        <v>3053</v>
      </c>
      <c r="AV2399" s="7">
        <v>0</v>
      </c>
      <c r="AW2399" s="7">
        <v>0</v>
      </c>
      <c r="AX2399" s="7">
        <v>0</v>
      </c>
      <c r="AY2399" s="7">
        <v>0</v>
      </c>
    </row>
    <row r="2400" spans="1:51" ht="13.5" customHeight="1" x14ac:dyDescent="0.25">
      <c r="A2400" s="7" t="s">
        <v>4872</v>
      </c>
      <c r="B2400" s="8"/>
      <c r="C2400" s="8"/>
      <c r="D2400" s="7" t="s">
        <v>83</v>
      </c>
      <c r="E2400" s="7" t="s">
        <v>214</v>
      </c>
      <c r="F2400" s="8"/>
      <c r="G2400" s="8"/>
      <c r="H2400" s="8"/>
      <c r="I2400" s="8"/>
      <c r="J2400" s="8"/>
      <c r="K2400" s="8"/>
      <c r="L2400" s="8"/>
      <c r="M2400" s="8"/>
      <c r="N2400" s="7">
        <v>4</v>
      </c>
      <c r="O2400" s="7" t="s">
        <v>85</v>
      </c>
      <c r="P2400" s="7">
        <v>0.5</v>
      </c>
      <c r="Q2400" s="7" t="s">
        <v>4873</v>
      </c>
      <c r="R2400" s="7">
        <v>550</v>
      </c>
      <c r="S2400" s="7" t="s">
        <v>94</v>
      </c>
      <c r="T2400" s="7" t="s">
        <v>4771</v>
      </c>
      <c r="AE2400" s="7">
        <v>0</v>
      </c>
      <c r="AF2400" s="7">
        <v>0</v>
      </c>
      <c r="AG2400" s="7">
        <v>0</v>
      </c>
      <c r="AH2400" s="7">
        <v>0</v>
      </c>
      <c r="AI2400" s="7">
        <v>0</v>
      </c>
      <c r="AJ2400" s="7">
        <v>0</v>
      </c>
      <c r="AK2400" s="7">
        <v>0</v>
      </c>
      <c r="AL2400" s="7">
        <v>0</v>
      </c>
      <c r="AM2400" s="7">
        <v>0</v>
      </c>
      <c r="AN2400" s="7" t="s">
        <v>83</v>
      </c>
      <c r="AO2400" s="7">
        <v>0.5</v>
      </c>
      <c r="AP2400" s="7">
        <v>1100</v>
      </c>
      <c r="AQ2400" s="7">
        <v>550</v>
      </c>
      <c r="AT2400" s="7" t="s">
        <v>206</v>
      </c>
      <c r="AU2400" s="7">
        <v>3054</v>
      </c>
      <c r="AV2400" s="7">
        <v>0</v>
      </c>
      <c r="AW2400" s="7">
        <v>0</v>
      </c>
      <c r="AX2400" s="7">
        <v>1</v>
      </c>
      <c r="AY2400" s="7">
        <v>0</v>
      </c>
    </row>
    <row r="2401" spans="1:51" ht="13.5" customHeight="1" x14ac:dyDescent="0.25">
      <c r="A2401" s="7" t="s">
        <v>4874</v>
      </c>
      <c r="B2401" s="8"/>
      <c r="C2401" s="8"/>
      <c r="D2401" s="7" t="s">
        <v>83</v>
      </c>
      <c r="E2401" s="7" t="s">
        <v>92</v>
      </c>
      <c r="F2401" s="8"/>
      <c r="G2401" s="8"/>
      <c r="H2401" s="8"/>
      <c r="I2401" s="8"/>
      <c r="J2401" s="8"/>
      <c r="K2401" s="8"/>
      <c r="L2401" s="8"/>
      <c r="M2401" s="8"/>
      <c r="N2401" s="7">
        <v>5</v>
      </c>
      <c r="O2401" s="7" t="s">
        <v>85</v>
      </c>
      <c r="P2401" s="7">
        <v>4</v>
      </c>
      <c r="Q2401" s="7" t="s">
        <v>4875</v>
      </c>
      <c r="R2401" s="7">
        <v>5302</v>
      </c>
      <c r="S2401" s="7" t="s">
        <v>87</v>
      </c>
      <c r="T2401" s="7" t="s">
        <v>4771</v>
      </c>
      <c r="AE2401" s="7">
        <v>0</v>
      </c>
      <c r="AF2401" s="7">
        <v>0</v>
      </c>
      <c r="AG2401" s="7">
        <v>0</v>
      </c>
      <c r="AH2401" s="7">
        <v>0</v>
      </c>
      <c r="AI2401" s="7">
        <v>0</v>
      </c>
      <c r="AJ2401" s="7">
        <v>0</v>
      </c>
      <c r="AK2401" s="7">
        <v>0</v>
      </c>
      <c r="AL2401" s="7">
        <v>0</v>
      </c>
      <c r="AM2401" s="7">
        <v>1</v>
      </c>
      <c r="AN2401" s="7" t="s">
        <v>83</v>
      </c>
      <c r="AO2401" s="7">
        <v>4</v>
      </c>
      <c r="AP2401" s="7">
        <v>10302</v>
      </c>
      <c r="AQ2401" s="7">
        <v>5302</v>
      </c>
      <c r="AS2401" s="8" t="s">
        <v>1103</v>
      </c>
      <c r="AT2401" s="7" t="s">
        <v>206</v>
      </c>
      <c r="AU2401" s="7">
        <v>3055</v>
      </c>
      <c r="AV2401" s="7">
        <v>0</v>
      </c>
      <c r="AW2401" s="7">
        <v>0</v>
      </c>
      <c r="AX2401" s="7">
        <v>0</v>
      </c>
      <c r="AY2401" s="7">
        <v>0</v>
      </c>
    </row>
    <row r="2402" spans="1:51" ht="13.5" customHeight="1" x14ac:dyDescent="0.25">
      <c r="A2402" s="7" t="s">
        <v>4876</v>
      </c>
      <c r="B2402" s="8"/>
      <c r="C2402" s="8"/>
      <c r="D2402" s="7" t="s">
        <v>91</v>
      </c>
      <c r="E2402" s="7" t="s">
        <v>126</v>
      </c>
      <c r="F2402" s="7" t="s">
        <v>92</v>
      </c>
      <c r="G2402" s="8"/>
      <c r="H2402" s="8"/>
      <c r="I2402" s="8"/>
      <c r="J2402" s="8"/>
      <c r="K2402" s="8"/>
      <c r="L2402" s="8"/>
      <c r="M2402" s="8"/>
      <c r="N2402" s="7">
        <v>9</v>
      </c>
      <c r="O2402" s="7" t="s">
        <v>85</v>
      </c>
      <c r="P2402" s="7">
        <v>5</v>
      </c>
      <c r="Q2402" s="7" t="s">
        <v>4877</v>
      </c>
      <c r="R2402" s="7">
        <v>22850</v>
      </c>
      <c r="S2402" s="7" t="s">
        <v>561</v>
      </c>
      <c r="T2402" s="7" t="s">
        <v>4771</v>
      </c>
      <c r="AE2402" s="7">
        <v>0</v>
      </c>
      <c r="AF2402" s="7">
        <v>0</v>
      </c>
      <c r="AG2402" s="7">
        <v>0</v>
      </c>
      <c r="AH2402" s="7">
        <v>1</v>
      </c>
      <c r="AI2402" s="7">
        <v>0</v>
      </c>
      <c r="AJ2402" s="7">
        <v>0</v>
      </c>
      <c r="AK2402" s="7">
        <v>0</v>
      </c>
      <c r="AL2402" s="7">
        <v>0</v>
      </c>
      <c r="AM2402" s="7">
        <v>1</v>
      </c>
      <c r="AN2402" s="7" t="s">
        <v>91</v>
      </c>
      <c r="AO2402" s="7">
        <v>5</v>
      </c>
      <c r="AP2402" s="7">
        <v>45700</v>
      </c>
      <c r="AQ2402" s="7">
        <v>22850</v>
      </c>
      <c r="AT2402" s="7" t="s">
        <v>206</v>
      </c>
      <c r="AU2402" s="7">
        <v>3056</v>
      </c>
      <c r="AV2402" s="7">
        <v>0</v>
      </c>
      <c r="AW2402" s="7">
        <v>0</v>
      </c>
      <c r="AX2402" s="7">
        <v>0</v>
      </c>
      <c r="AY2402" s="7">
        <v>0</v>
      </c>
    </row>
    <row r="2403" spans="1:51" ht="13.5" customHeight="1" x14ac:dyDescent="0.25">
      <c r="A2403" s="7" t="s">
        <v>4878</v>
      </c>
      <c r="B2403" s="8"/>
      <c r="C2403" s="8"/>
      <c r="D2403" s="7" t="s">
        <v>91</v>
      </c>
      <c r="E2403" s="7" t="s">
        <v>92</v>
      </c>
      <c r="F2403" s="8"/>
      <c r="G2403" s="8"/>
      <c r="H2403" s="8"/>
      <c r="I2403" s="8"/>
      <c r="J2403" s="8"/>
      <c r="K2403" s="8"/>
      <c r="L2403" s="8"/>
      <c r="M2403" s="8"/>
      <c r="N2403" s="7">
        <v>9</v>
      </c>
      <c r="O2403" s="7" t="s">
        <v>85</v>
      </c>
      <c r="P2403" s="7">
        <v>3</v>
      </c>
      <c r="Q2403" s="7" t="s">
        <v>4879</v>
      </c>
      <c r="R2403" s="7">
        <v>9505</v>
      </c>
      <c r="S2403" s="7" t="s">
        <v>87</v>
      </c>
      <c r="T2403" s="7" t="s">
        <v>4771</v>
      </c>
      <c r="AE2403" s="7">
        <v>0</v>
      </c>
      <c r="AF2403" s="7">
        <v>0</v>
      </c>
      <c r="AG2403" s="7">
        <v>0</v>
      </c>
      <c r="AH2403" s="7">
        <v>0</v>
      </c>
      <c r="AI2403" s="7">
        <v>0</v>
      </c>
      <c r="AJ2403" s="7">
        <v>0</v>
      </c>
      <c r="AK2403" s="7">
        <v>0</v>
      </c>
      <c r="AL2403" s="7">
        <v>0</v>
      </c>
      <c r="AM2403" s="7">
        <v>1</v>
      </c>
      <c r="AN2403" s="7" t="s">
        <v>91</v>
      </c>
      <c r="AO2403" s="7">
        <v>3</v>
      </c>
      <c r="AP2403" s="7">
        <v>18505</v>
      </c>
      <c r="AQ2403" s="7">
        <v>9505</v>
      </c>
      <c r="AS2403" s="8" t="s">
        <v>4880</v>
      </c>
      <c r="AT2403" s="7" t="s">
        <v>206</v>
      </c>
      <c r="AU2403" s="7">
        <v>3057</v>
      </c>
      <c r="AV2403" s="7">
        <v>0</v>
      </c>
      <c r="AW2403" s="7">
        <v>0</v>
      </c>
      <c r="AX2403" s="7">
        <v>0</v>
      </c>
      <c r="AY2403" s="7">
        <v>0</v>
      </c>
    </row>
    <row r="2404" spans="1:51" ht="13.5" customHeight="1" x14ac:dyDescent="0.25">
      <c r="A2404" s="7" t="s">
        <v>4881</v>
      </c>
      <c r="B2404" s="8"/>
      <c r="C2404" s="8"/>
      <c r="D2404" s="7" t="s">
        <v>83</v>
      </c>
      <c r="E2404" s="7" t="s">
        <v>126</v>
      </c>
      <c r="F2404" s="8"/>
      <c r="G2404" s="8"/>
      <c r="H2404" s="8"/>
      <c r="I2404" s="8"/>
      <c r="J2404" s="8"/>
      <c r="K2404" s="8"/>
      <c r="L2404" s="8"/>
      <c r="M2404" s="8"/>
      <c r="N2404" s="7">
        <v>5</v>
      </c>
      <c r="O2404" s="7" t="s">
        <v>85</v>
      </c>
      <c r="P2404" s="7">
        <v>4</v>
      </c>
      <c r="Q2404" s="7" t="s">
        <v>4882</v>
      </c>
      <c r="R2404" s="7">
        <v>750</v>
      </c>
      <c r="S2404" s="7" t="s">
        <v>94</v>
      </c>
      <c r="T2404" s="7" t="s">
        <v>4771</v>
      </c>
      <c r="AE2404" s="7">
        <v>0</v>
      </c>
      <c r="AF2404" s="7">
        <v>0</v>
      </c>
      <c r="AG2404" s="7">
        <v>0</v>
      </c>
      <c r="AH2404" s="7">
        <v>1</v>
      </c>
      <c r="AI2404" s="7">
        <v>0</v>
      </c>
      <c r="AJ2404" s="7">
        <v>0</v>
      </c>
      <c r="AK2404" s="7">
        <v>0</v>
      </c>
      <c r="AL2404" s="7">
        <v>0</v>
      </c>
      <c r="AM2404" s="7">
        <v>0</v>
      </c>
      <c r="AN2404" s="7" t="s">
        <v>83</v>
      </c>
      <c r="AO2404" s="7">
        <v>4</v>
      </c>
      <c r="AP2404" s="7">
        <v>1500</v>
      </c>
      <c r="AQ2404" s="7">
        <v>750</v>
      </c>
      <c r="AT2404" s="7" t="s">
        <v>206</v>
      </c>
      <c r="AU2404" s="7">
        <v>3058</v>
      </c>
      <c r="AV2404" s="7">
        <v>0</v>
      </c>
      <c r="AW2404" s="7">
        <v>0</v>
      </c>
      <c r="AX2404" s="7">
        <v>0</v>
      </c>
      <c r="AY2404" s="7">
        <v>0</v>
      </c>
    </row>
    <row r="2405" spans="1:51" ht="13.5" customHeight="1" x14ac:dyDescent="0.25">
      <c r="A2405" s="7" t="s">
        <v>4883</v>
      </c>
      <c r="B2405" s="8"/>
      <c r="C2405" s="8"/>
      <c r="D2405" s="7" t="s">
        <v>91</v>
      </c>
      <c r="E2405" s="7" t="s">
        <v>92</v>
      </c>
      <c r="F2405" s="8"/>
      <c r="G2405" s="8"/>
      <c r="H2405" s="8"/>
      <c r="I2405" s="8"/>
      <c r="J2405" s="8"/>
      <c r="K2405" s="8"/>
      <c r="L2405" s="8"/>
      <c r="M2405" s="8"/>
      <c r="N2405" s="7">
        <v>7</v>
      </c>
      <c r="O2405" s="7" t="s">
        <v>85</v>
      </c>
      <c r="P2405" s="7">
        <v>0.5</v>
      </c>
      <c r="Q2405" s="7" t="s">
        <v>4884</v>
      </c>
      <c r="R2405" s="7">
        <v>375</v>
      </c>
      <c r="S2405" s="7" t="s">
        <v>94</v>
      </c>
      <c r="T2405" s="7" t="s">
        <v>4771</v>
      </c>
      <c r="AE2405" s="7">
        <v>0</v>
      </c>
      <c r="AF2405" s="7">
        <v>0</v>
      </c>
      <c r="AG2405" s="7">
        <v>0</v>
      </c>
      <c r="AH2405" s="7">
        <v>0</v>
      </c>
      <c r="AI2405" s="7">
        <v>0</v>
      </c>
      <c r="AJ2405" s="7">
        <v>0</v>
      </c>
      <c r="AK2405" s="7">
        <v>0</v>
      </c>
      <c r="AL2405" s="7">
        <v>0</v>
      </c>
      <c r="AM2405" s="7">
        <v>1</v>
      </c>
      <c r="AN2405" s="7" t="s">
        <v>91</v>
      </c>
      <c r="AO2405" s="7">
        <v>0.5</v>
      </c>
      <c r="AP2405" s="7">
        <v>750</v>
      </c>
      <c r="AQ2405" s="7">
        <v>375</v>
      </c>
      <c r="AT2405" s="7" t="s">
        <v>206</v>
      </c>
      <c r="AU2405" s="7">
        <v>3059</v>
      </c>
      <c r="AV2405" s="7">
        <v>0</v>
      </c>
      <c r="AW2405" s="7">
        <v>0</v>
      </c>
      <c r="AX2405" s="7">
        <v>0</v>
      </c>
      <c r="AY2405" s="7">
        <v>0</v>
      </c>
    </row>
    <row r="2406" spans="1:51" ht="13.5" customHeight="1" x14ac:dyDescent="0.25">
      <c r="A2406" s="7" t="s">
        <v>4885</v>
      </c>
      <c r="B2406" s="8"/>
      <c r="C2406" s="8"/>
      <c r="D2406" s="7" t="s">
        <v>91</v>
      </c>
      <c r="E2406" s="7" t="s">
        <v>129</v>
      </c>
      <c r="F2406" s="8"/>
      <c r="G2406" s="8"/>
      <c r="H2406" s="8"/>
      <c r="I2406" s="8"/>
      <c r="J2406" s="8"/>
      <c r="K2406" s="8"/>
      <c r="L2406" s="8"/>
      <c r="M2406" s="8"/>
      <c r="N2406" s="7">
        <v>6</v>
      </c>
      <c r="O2406" s="7" t="s">
        <v>85</v>
      </c>
      <c r="P2406" s="7">
        <v>0.5</v>
      </c>
      <c r="Q2406" s="7" t="s">
        <v>4886</v>
      </c>
      <c r="R2406" s="7">
        <v>8000</v>
      </c>
      <c r="S2406" s="7" t="s">
        <v>94</v>
      </c>
      <c r="T2406" s="7" t="s">
        <v>4771</v>
      </c>
      <c r="AE2406" s="7">
        <v>0</v>
      </c>
      <c r="AF2406" s="7">
        <v>0</v>
      </c>
      <c r="AG2406" s="7">
        <v>0</v>
      </c>
      <c r="AH2406" s="7">
        <v>0</v>
      </c>
      <c r="AI2406" s="7">
        <v>0</v>
      </c>
      <c r="AJ2406" s="7">
        <v>1</v>
      </c>
      <c r="AK2406" s="7">
        <v>0</v>
      </c>
      <c r="AL2406" s="7">
        <v>0</v>
      </c>
      <c r="AM2406" s="7">
        <v>0</v>
      </c>
      <c r="AN2406" s="7" t="s">
        <v>91</v>
      </c>
      <c r="AO2406" s="7">
        <v>0.5</v>
      </c>
      <c r="AP2406" s="7">
        <v>16000</v>
      </c>
      <c r="AQ2406" s="7">
        <v>8000</v>
      </c>
      <c r="AT2406" s="7" t="s">
        <v>206</v>
      </c>
      <c r="AU2406" s="7">
        <v>3060</v>
      </c>
      <c r="AV2406" s="7">
        <v>0</v>
      </c>
      <c r="AW2406" s="7">
        <v>0</v>
      </c>
      <c r="AX2406" s="7">
        <v>0</v>
      </c>
      <c r="AY2406" s="7">
        <v>0</v>
      </c>
    </row>
    <row r="2407" spans="1:51" ht="13.5" customHeight="1" x14ac:dyDescent="0.25">
      <c r="A2407" s="7" t="s">
        <v>4887</v>
      </c>
      <c r="B2407" s="8"/>
      <c r="C2407" s="8"/>
      <c r="D2407" s="7" t="s">
        <v>91</v>
      </c>
      <c r="E2407" s="7" t="s">
        <v>126</v>
      </c>
      <c r="F2407" s="8"/>
      <c r="G2407" s="8"/>
      <c r="H2407" s="8"/>
      <c r="I2407" s="8"/>
      <c r="J2407" s="8"/>
      <c r="K2407" s="8"/>
      <c r="L2407" s="8"/>
      <c r="M2407" s="8"/>
      <c r="N2407" s="7">
        <v>5</v>
      </c>
      <c r="O2407" s="7" t="s">
        <v>85</v>
      </c>
      <c r="P2407" s="7">
        <v>5</v>
      </c>
      <c r="Q2407" s="7" t="s">
        <v>4888</v>
      </c>
      <c r="R2407" s="7">
        <v>3000</v>
      </c>
      <c r="S2407" s="7" t="s">
        <v>94</v>
      </c>
      <c r="T2407" s="7" t="s">
        <v>4771</v>
      </c>
      <c r="AE2407" s="7">
        <v>0</v>
      </c>
      <c r="AF2407" s="7">
        <v>0</v>
      </c>
      <c r="AG2407" s="7">
        <v>0</v>
      </c>
      <c r="AH2407" s="7">
        <v>1</v>
      </c>
      <c r="AI2407" s="7">
        <v>0</v>
      </c>
      <c r="AJ2407" s="7">
        <v>0</v>
      </c>
      <c r="AK2407" s="7">
        <v>0</v>
      </c>
      <c r="AL2407" s="7">
        <v>0</v>
      </c>
      <c r="AM2407" s="7">
        <v>0</v>
      </c>
      <c r="AN2407" s="7" t="s">
        <v>91</v>
      </c>
      <c r="AO2407" s="7">
        <v>5</v>
      </c>
      <c r="AP2407" s="7">
        <v>6000</v>
      </c>
      <c r="AQ2407" s="7">
        <v>3000</v>
      </c>
      <c r="AT2407" s="7" t="s">
        <v>206</v>
      </c>
      <c r="AU2407" s="7">
        <v>3061</v>
      </c>
      <c r="AV2407" s="7">
        <v>0</v>
      </c>
      <c r="AW2407" s="7">
        <v>0</v>
      </c>
      <c r="AX2407" s="7">
        <v>0</v>
      </c>
      <c r="AY2407" s="7">
        <v>0</v>
      </c>
    </row>
    <row r="2408" spans="1:51" ht="13.5" customHeight="1" x14ac:dyDescent="0.25">
      <c r="A2408" s="7" t="s">
        <v>4889</v>
      </c>
      <c r="B2408" s="8"/>
      <c r="C2408" s="8"/>
      <c r="D2408" s="7" t="s">
        <v>91</v>
      </c>
      <c r="E2408" s="7" t="s">
        <v>129</v>
      </c>
      <c r="F2408" s="8"/>
      <c r="G2408" s="8"/>
      <c r="H2408" s="8"/>
      <c r="I2408" s="8"/>
      <c r="J2408" s="8"/>
      <c r="K2408" s="8"/>
      <c r="L2408" s="8"/>
      <c r="M2408" s="8"/>
      <c r="N2408" s="7">
        <v>7</v>
      </c>
      <c r="O2408" s="7" t="s">
        <v>85</v>
      </c>
      <c r="P2408" s="7">
        <v>2</v>
      </c>
      <c r="Q2408" s="7" t="s">
        <v>4890</v>
      </c>
      <c r="R2408" s="7">
        <v>10180</v>
      </c>
      <c r="S2408" s="7" t="s">
        <v>94</v>
      </c>
      <c r="T2408" s="7" t="s">
        <v>4771</v>
      </c>
      <c r="AE2408" s="7">
        <v>0</v>
      </c>
      <c r="AF2408" s="7">
        <v>0</v>
      </c>
      <c r="AG2408" s="7">
        <v>0</v>
      </c>
      <c r="AH2408" s="7">
        <v>0</v>
      </c>
      <c r="AI2408" s="7">
        <v>0</v>
      </c>
      <c r="AJ2408" s="7">
        <v>1</v>
      </c>
      <c r="AK2408" s="7">
        <v>0</v>
      </c>
      <c r="AL2408" s="7">
        <v>0</v>
      </c>
      <c r="AM2408" s="7">
        <v>0</v>
      </c>
      <c r="AN2408" s="7" t="s">
        <v>91</v>
      </c>
      <c r="AO2408" s="7">
        <v>2</v>
      </c>
      <c r="AP2408" s="7">
        <v>20160</v>
      </c>
      <c r="AQ2408" s="7">
        <v>10180</v>
      </c>
      <c r="AT2408" s="7" t="s">
        <v>206</v>
      </c>
      <c r="AU2408" s="7">
        <v>3062</v>
      </c>
      <c r="AV2408" s="7">
        <v>0</v>
      </c>
      <c r="AW2408" s="7">
        <v>0</v>
      </c>
      <c r="AX2408" s="7">
        <v>0</v>
      </c>
      <c r="AY2408" s="7">
        <v>0</v>
      </c>
    </row>
    <row r="2409" spans="1:51" ht="13.5" customHeight="1" x14ac:dyDescent="0.25">
      <c r="A2409" s="7" t="s">
        <v>4891</v>
      </c>
      <c r="B2409" s="8"/>
      <c r="C2409" s="8"/>
      <c r="D2409" s="7" t="s">
        <v>91</v>
      </c>
      <c r="E2409" s="7" t="s">
        <v>84</v>
      </c>
      <c r="F2409" s="8"/>
      <c r="G2409" s="8"/>
      <c r="H2409" s="8"/>
      <c r="I2409" s="8"/>
      <c r="J2409" s="8"/>
      <c r="K2409" s="8"/>
      <c r="L2409" s="8"/>
      <c r="M2409" s="8"/>
      <c r="N2409" s="7">
        <v>7</v>
      </c>
      <c r="O2409" s="7" t="s">
        <v>85</v>
      </c>
      <c r="P2409" s="7">
        <v>3</v>
      </c>
      <c r="Q2409" s="8" t="s">
        <v>634</v>
      </c>
      <c r="R2409" s="8">
        <v>4500</v>
      </c>
      <c r="S2409" s="7" t="s">
        <v>94</v>
      </c>
      <c r="T2409" s="7" t="s">
        <v>4892</v>
      </c>
      <c r="AE2409" s="7">
        <v>0</v>
      </c>
      <c r="AF2409" s="7">
        <v>0</v>
      </c>
      <c r="AG2409" s="7">
        <v>0</v>
      </c>
      <c r="AH2409" s="7">
        <v>0</v>
      </c>
      <c r="AI2409" s="7">
        <v>0</v>
      </c>
      <c r="AJ2409" s="7">
        <v>0</v>
      </c>
      <c r="AK2409" s="7">
        <v>0</v>
      </c>
      <c r="AL2409" s="7">
        <v>1</v>
      </c>
      <c r="AM2409" s="7">
        <v>0</v>
      </c>
      <c r="AN2409" s="7" t="s">
        <v>91</v>
      </c>
      <c r="AO2409" s="7">
        <v>3</v>
      </c>
      <c r="AP2409" s="7">
        <v>9000</v>
      </c>
      <c r="AQ2409" s="7">
        <v>4500</v>
      </c>
      <c r="AT2409" s="7" t="s">
        <v>206</v>
      </c>
      <c r="AU2409" s="7">
        <v>3063</v>
      </c>
      <c r="AV2409" s="7">
        <v>0</v>
      </c>
      <c r="AW2409" s="7">
        <v>0</v>
      </c>
      <c r="AX2409" s="7">
        <v>0</v>
      </c>
      <c r="AY2409" s="7">
        <v>0</v>
      </c>
    </row>
    <row r="2410" spans="1:51" ht="13.5" customHeight="1" x14ac:dyDescent="0.25">
      <c r="A2410" s="7" t="s">
        <v>4893</v>
      </c>
      <c r="B2410" s="8"/>
      <c r="C2410" s="8"/>
      <c r="D2410" s="7" t="s">
        <v>91</v>
      </c>
      <c r="E2410" s="7" t="s">
        <v>129</v>
      </c>
      <c r="F2410" s="8"/>
      <c r="G2410" s="8"/>
      <c r="H2410" s="8"/>
      <c r="I2410" s="8"/>
      <c r="J2410" s="8"/>
      <c r="K2410" s="8"/>
      <c r="L2410" s="8"/>
      <c r="M2410" s="8"/>
      <c r="N2410" s="7">
        <v>7</v>
      </c>
      <c r="O2410" s="7" t="s">
        <v>170</v>
      </c>
      <c r="P2410" s="7" t="s">
        <v>107</v>
      </c>
      <c r="Q2410" s="7" t="s">
        <v>4894</v>
      </c>
      <c r="R2410" s="7">
        <v>5600</v>
      </c>
      <c r="S2410" s="7" t="s">
        <v>326</v>
      </c>
      <c r="T2410" s="7" t="s">
        <v>4892</v>
      </c>
      <c r="AE2410" s="7">
        <v>0</v>
      </c>
      <c r="AF2410" s="7">
        <v>0</v>
      </c>
      <c r="AG2410" s="7">
        <v>0</v>
      </c>
      <c r="AH2410" s="7">
        <v>0</v>
      </c>
      <c r="AI2410" s="7">
        <v>0</v>
      </c>
      <c r="AJ2410" s="7">
        <v>1</v>
      </c>
      <c r="AK2410" s="7">
        <v>0</v>
      </c>
      <c r="AL2410" s="7">
        <v>0</v>
      </c>
      <c r="AM2410" s="7">
        <v>0</v>
      </c>
      <c r="AN2410" s="7" t="s">
        <v>91</v>
      </c>
      <c r="AO2410" s="7">
        <v>0</v>
      </c>
      <c r="AP2410" s="7">
        <v>11200</v>
      </c>
      <c r="AQ2410" s="7">
        <v>5600</v>
      </c>
      <c r="AT2410" s="7" t="s">
        <v>206</v>
      </c>
      <c r="AU2410" s="7">
        <v>3064</v>
      </c>
      <c r="AV2410" s="7">
        <v>0</v>
      </c>
      <c r="AW2410" s="7">
        <v>0</v>
      </c>
      <c r="AX2410" s="7">
        <v>0</v>
      </c>
      <c r="AY2410" s="7">
        <v>0</v>
      </c>
    </row>
    <row r="2411" spans="1:51" ht="13.5" customHeight="1" x14ac:dyDescent="0.25">
      <c r="A2411" s="7" t="s">
        <v>4895</v>
      </c>
      <c r="B2411" s="8"/>
      <c r="C2411" s="8"/>
      <c r="D2411" s="7" t="s">
        <v>91</v>
      </c>
      <c r="E2411" s="7" t="s">
        <v>116</v>
      </c>
      <c r="F2411" s="7" t="s">
        <v>129</v>
      </c>
      <c r="G2411" s="8"/>
      <c r="H2411" s="8"/>
      <c r="I2411" s="8"/>
      <c r="J2411" s="8"/>
      <c r="K2411" s="8"/>
      <c r="L2411" s="8"/>
      <c r="M2411" s="8"/>
      <c r="N2411" s="7">
        <v>7</v>
      </c>
      <c r="O2411" s="7" t="s">
        <v>170</v>
      </c>
      <c r="P2411" s="7" t="s">
        <v>107</v>
      </c>
      <c r="Q2411" s="7" t="s">
        <v>4894</v>
      </c>
      <c r="R2411" s="7">
        <v>5600</v>
      </c>
      <c r="S2411" s="7" t="s">
        <v>326</v>
      </c>
      <c r="T2411" s="7" t="s">
        <v>4892</v>
      </c>
      <c r="U2411" s="8" t="s">
        <v>4896</v>
      </c>
      <c r="V2411" s="8">
        <v>12</v>
      </c>
      <c r="W2411" s="8">
        <v>10</v>
      </c>
      <c r="X2411" s="8">
        <v>11</v>
      </c>
      <c r="Y2411" s="8">
        <v>7</v>
      </c>
      <c r="Z2411" s="8" t="s">
        <v>813</v>
      </c>
      <c r="AA2411" s="8" t="s">
        <v>4897</v>
      </c>
      <c r="AB2411" s="8" t="s">
        <v>4898</v>
      </c>
      <c r="AE2411" s="7">
        <v>0</v>
      </c>
      <c r="AF2411" s="7">
        <v>0</v>
      </c>
      <c r="AG2411" s="7">
        <v>0</v>
      </c>
      <c r="AH2411" s="7">
        <v>0</v>
      </c>
      <c r="AI2411" s="7">
        <v>0</v>
      </c>
      <c r="AJ2411" s="7">
        <v>1</v>
      </c>
      <c r="AK2411" s="7">
        <v>0</v>
      </c>
      <c r="AL2411" s="7">
        <v>0</v>
      </c>
      <c r="AM2411" s="7">
        <v>0</v>
      </c>
      <c r="AN2411" s="7" t="s">
        <v>91</v>
      </c>
      <c r="AO2411" s="7">
        <v>0</v>
      </c>
      <c r="AP2411" s="7">
        <v>11200</v>
      </c>
      <c r="AQ2411" s="7">
        <v>5600</v>
      </c>
      <c r="AT2411" s="7" t="s">
        <v>206</v>
      </c>
      <c r="AU2411" s="7">
        <v>3065</v>
      </c>
      <c r="AV2411" s="7">
        <v>0</v>
      </c>
      <c r="AW2411" s="7">
        <v>0</v>
      </c>
      <c r="AX2411" s="7">
        <v>0</v>
      </c>
      <c r="AY2411" s="7">
        <v>0</v>
      </c>
    </row>
    <row r="2412" spans="1:51" ht="13.5" customHeight="1" x14ac:dyDescent="0.25">
      <c r="A2412" s="7" t="s">
        <v>4899</v>
      </c>
      <c r="B2412" s="8"/>
      <c r="C2412" s="8"/>
      <c r="D2412" s="7" t="s">
        <v>120</v>
      </c>
      <c r="E2412" s="7" t="s">
        <v>157</v>
      </c>
      <c r="F2412" s="8"/>
      <c r="G2412" s="8"/>
      <c r="H2412" s="8"/>
      <c r="I2412" s="8"/>
      <c r="J2412" s="8"/>
      <c r="K2412" s="8"/>
      <c r="L2412" s="8"/>
      <c r="M2412" s="8"/>
      <c r="N2412" s="7">
        <v>20</v>
      </c>
      <c r="O2412" s="7" t="s">
        <v>1131</v>
      </c>
      <c r="P2412" s="7">
        <v>4</v>
      </c>
      <c r="S2412" s="7" t="s">
        <v>237</v>
      </c>
      <c r="T2412" s="7" t="s">
        <v>4900</v>
      </c>
      <c r="AD2412" s="7" t="s">
        <v>4901</v>
      </c>
      <c r="AE2412" s="7">
        <v>1</v>
      </c>
      <c r="AF2412" s="7">
        <v>0</v>
      </c>
      <c r="AG2412" s="7">
        <v>0</v>
      </c>
      <c r="AH2412" s="7">
        <v>0</v>
      </c>
      <c r="AI2412" s="7">
        <v>0</v>
      </c>
      <c r="AJ2412" s="7">
        <v>0</v>
      </c>
      <c r="AK2412" s="7">
        <v>1</v>
      </c>
      <c r="AL2412" s="7">
        <v>0</v>
      </c>
      <c r="AM2412" s="7">
        <v>0</v>
      </c>
      <c r="AN2412" s="7" t="s">
        <v>120</v>
      </c>
      <c r="AO2412" s="7">
        <v>4</v>
      </c>
      <c r="AP2412" s="7">
        <v>0</v>
      </c>
      <c r="AQ2412" s="7">
        <v>0</v>
      </c>
      <c r="AS2412" s="7" t="s">
        <v>4902</v>
      </c>
      <c r="AT2412" s="7" t="s">
        <v>206</v>
      </c>
      <c r="AU2412" s="7">
        <v>3067</v>
      </c>
      <c r="AV2412" s="7">
        <v>1</v>
      </c>
      <c r="AW2412" s="7">
        <v>0</v>
      </c>
      <c r="AX2412" s="7">
        <v>0</v>
      </c>
      <c r="AY2412" s="7">
        <v>0</v>
      </c>
    </row>
    <row r="2413" spans="1:51" ht="13.5" customHeight="1" x14ac:dyDescent="0.25">
      <c r="A2413" s="7" t="s">
        <v>4903</v>
      </c>
      <c r="B2413" s="8"/>
      <c r="C2413" s="8"/>
      <c r="D2413" s="7" t="s">
        <v>120</v>
      </c>
      <c r="E2413" s="7" t="s">
        <v>84</v>
      </c>
      <c r="H2413" s="8"/>
      <c r="J2413" s="8"/>
      <c r="K2413" s="7" t="s">
        <v>750</v>
      </c>
      <c r="L2413" s="7" t="s">
        <v>284</v>
      </c>
      <c r="M2413" s="8"/>
      <c r="N2413" s="7">
        <v>20</v>
      </c>
      <c r="O2413" s="7" t="s">
        <v>85</v>
      </c>
      <c r="P2413" s="7">
        <v>2</v>
      </c>
      <c r="S2413" s="7" t="s">
        <v>237</v>
      </c>
      <c r="T2413" s="7" t="s">
        <v>4900</v>
      </c>
      <c r="AD2413" s="7" t="s">
        <v>4904</v>
      </c>
      <c r="AE2413" s="7">
        <v>0</v>
      </c>
      <c r="AF2413" s="7">
        <v>1</v>
      </c>
      <c r="AG2413" s="7">
        <v>0</v>
      </c>
      <c r="AH2413" s="7">
        <v>0</v>
      </c>
      <c r="AI2413" s="7">
        <v>0</v>
      </c>
      <c r="AJ2413" s="7">
        <v>0</v>
      </c>
      <c r="AK2413" s="7">
        <v>0</v>
      </c>
      <c r="AL2413" s="7">
        <v>1</v>
      </c>
      <c r="AM2413" s="7">
        <v>0</v>
      </c>
      <c r="AN2413" s="7" t="s">
        <v>120</v>
      </c>
      <c r="AO2413" s="7">
        <v>2</v>
      </c>
      <c r="AP2413" s="7">
        <v>0</v>
      </c>
      <c r="AQ2413" s="7">
        <v>0</v>
      </c>
      <c r="AT2413" s="7" t="s">
        <v>206</v>
      </c>
      <c r="AU2413" s="7">
        <v>3068</v>
      </c>
      <c r="AV2413" s="7">
        <v>0</v>
      </c>
      <c r="AW2413" s="7">
        <v>0</v>
      </c>
      <c r="AX2413" s="7">
        <v>0</v>
      </c>
      <c r="AY2413" s="7">
        <v>0</v>
      </c>
    </row>
    <row r="2414" spans="1:51" ht="13.5" customHeight="1" x14ac:dyDescent="0.25">
      <c r="A2414" s="7" t="s">
        <v>4905</v>
      </c>
      <c r="B2414" s="8"/>
      <c r="C2414" s="8"/>
      <c r="D2414" s="7" t="s">
        <v>120</v>
      </c>
      <c r="E2414" s="7" t="s">
        <v>126</v>
      </c>
      <c r="H2414" s="8"/>
      <c r="I2414" s="8"/>
      <c r="K2414" s="7" t="s">
        <v>750</v>
      </c>
      <c r="L2414" s="10" t="s">
        <v>284</v>
      </c>
      <c r="M2414" s="11"/>
      <c r="N2414" s="7">
        <v>15</v>
      </c>
      <c r="O2414" s="7" t="s">
        <v>106</v>
      </c>
      <c r="P2414" s="7" t="s">
        <v>107</v>
      </c>
      <c r="S2414" s="7" t="s">
        <v>237</v>
      </c>
      <c r="T2414" s="7" t="s">
        <v>4900</v>
      </c>
      <c r="AD2414" s="7" t="s">
        <v>4906</v>
      </c>
      <c r="AE2414" s="7">
        <v>1</v>
      </c>
      <c r="AF2414" s="7">
        <v>0</v>
      </c>
      <c r="AG2414" s="7">
        <v>0</v>
      </c>
      <c r="AH2414" s="7">
        <v>1</v>
      </c>
      <c r="AI2414" s="7">
        <v>0</v>
      </c>
      <c r="AJ2414" s="7">
        <v>0</v>
      </c>
      <c r="AK2414" s="7">
        <v>0</v>
      </c>
      <c r="AL2414" s="7">
        <v>0</v>
      </c>
      <c r="AM2414" s="7">
        <v>0</v>
      </c>
      <c r="AN2414" s="7" t="s">
        <v>120</v>
      </c>
      <c r="AO2414" s="7">
        <v>0</v>
      </c>
      <c r="AP2414" s="7">
        <v>0</v>
      </c>
      <c r="AQ2414" s="7">
        <v>0</v>
      </c>
      <c r="AT2414" s="7" t="s">
        <v>206</v>
      </c>
      <c r="AU2414" s="7">
        <v>3069</v>
      </c>
      <c r="AV2414" s="7">
        <v>1</v>
      </c>
      <c r="AW2414" s="7">
        <v>0</v>
      </c>
      <c r="AX2414" s="7">
        <v>0</v>
      </c>
      <c r="AY2414" s="7">
        <v>0</v>
      </c>
    </row>
    <row r="2415" spans="1:51" ht="13.5" customHeight="1" x14ac:dyDescent="0.25">
      <c r="A2415" s="7" t="s">
        <v>4907</v>
      </c>
      <c r="B2415" s="8"/>
      <c r="C2415" s="8"/>
      <c r="D2415" s="7" t="s">
        <v>120</v>
      </c>
      <c r="E2415" s="7" t="s">
        <v>126</v>
      </c>
      <c r="F2415" s="7" t="s">
        <v>92</v>
      </c>
      <c r="H2415" s="8"/>
      <c r="I2415" s="8"/>
      <c r="J2415" s="8"/>
      <c r="K2415" s="8"/>
      <c r="L2415" s="8"/>
      <c r="M2415" s="8"/>
      <c r="N2415" s="7">
        <v>15</v>
      </c>
      <c r="O2415" s="7" t="s">
        <v>106</v>
      </c>
      <c r="P2415" s="7">
        <v>5</v>
      </c>
      <c r="Q2415" s="7" t="s">
        <v>4908</v>
      </c>
      <c r="R2415" s="7">
        <v>10000</v>
      </c>
      <c r="S2415" s="7" t="s">
        <v>94</v>
      </c>
      <c r="T2415" s="7" t="s">
        <v>4900</v>
      </c>
      <c r="AE2415" s="7">
        <v>0</v>
      </c>
      <c r="AF2415" s="7">
        <v>0</v>
      </c>
      <c r="AG2415" s="7">
        <v>0</v>
      </c>
      <c r="AH2415" s="7">
        <v>1</v>
      </c>
      <c r="AI2415" s="7">
        <v>0</v>
      </c>
      <c r="AJ2415" s="7">
        <v>0</v>
      </c>
      <c r="AK2415" s="7">
        <v>0</v>
      </c>
      <c r="AL2415" s="7">
        <v>0</v>
      </c>
      <c r="AM2415" s="7">
        <v>1</v>
      </c>
      <c r="AN2415" s="7" t="s">
        <v>120</v>
      </c>
      <c r="AO2415" s="7">
        <v>5</v>
      </c>
      <c r="AP2415" s="7">
        <v>20000</v>
      </c>
      <c r="AQ2415" s="7">
        <v>10000</v>
      </c>
      <c r="AT2415" s="7" t="s">
        <v>206</v>
      </c>
      <c r="AU2415" s="7">
        <v>3070</v>
      </c>
      <c r="AV2415" s="7">
        <v>0</v>
      </c>
      <c r="AW2415" s="7">
        <v>0</v>
      </c>
      <c r="AX2415" s="7">
        <v>0</v>
      </c>
      <c r="AY2415" s="7">
        <v>0</v>
      </c>
    </row>
    <row r="2416" spans="1:51" ht="13.5" customHeight="1" x14ac:dyDescent="0.25">
      <c r="A2416" s="7" t="s">
        <v>4909</v>
      </c>
      <c r="B2416" s="8"/>
      <c r="C2416" s="8"/>
      <c r="D2416" s="7" t="s">
        <v>236</v>
      </c>
      <c r="E2416" s="7" t="s">
        <v>116</v>
      </c>
      <c r="F2416" s="8"/>
      <c r="G2416" s="8"/>
      <c r="H2416" s="8"/>
      <c r="I2416" s="8"/>
      <c r="J2416" s="8"/>
      <c r="K2416" s="8"/>
      <c r="L2416" s="8"/>
      <c r="M2416" s="8"/>
      <c r="N2416" s="7">
        <v>20</v>
      </c>
      <c r="O2416" s="7" t="s">
        <v>162</v>
      </c>
      <c r="P2416" s="7">
        <v>2</v>
      </c>
      <c r="S2416" s="7" t="s">
        <v>237</v>
      </c>
      <c r="T2416" s="7" t="s">
        <v>4900</v>
      </c>
      <c r="AD2416" s="7" t="s">
        <v>4910</v>
      </c>
      <c r="AE2416" s="7">
        <v>0</v>
      </c>
      <c r="AF2416" s="7">
        <v>1</v>
      </c>
      <c r="AG2416" s="7">
        <v>1</v>
      </c>
      <c r="AH2416" s="7">
        <v>0</v>
      </c>
      <c r="AI2416" s="7">
        <v>0</v>
      </c>
      <c r="AJ2416" s="7">
        <v>0</v>
      </c>
      <c r="AK2416" s="7">
        <v>0</v>
      </c>
      <c r="AL2416" s="7">
        <v>0</v>
      </c>
      <c r="AM2416" s="7">
        <v>0</v>
      </c>
      <c r="AN2416" s="7" t="s">
        <v>85</v>
      </c>
      <c r="AO2416" s="7">
        <v>2</v>
      </c>
      <c r="AP2416" s="7">
        <v>0</v>
      </c>
      <c r="AQ2416" s="7">
        <v>0</v>
      </c>
      <c r="AT2416" s="7" t="s">
        <v>206</v>
      </c>
      <c r="AU2416" s="7">
        <v>3071</v>
      </c>
      <c r="AV2416" s="7">
        <v>0</v>
      </c>
      <c r="AW2416" s="7">
        <v>0</v>
      </c>
      <c r="AX2416" s="7">
        <v>0</v>
      </c>
      <c r="AY2416" s="7">
        <v>0</v>
      </c>
    </row>
    <row r="2417" spans="1:51" ht="13.5" customHeight="1" x14ac:dyDescent="0.25">
      <c r="A2417" s="7" t="s">
        <v>4911</v>
      </c>
      <c r="B2417" s="8"/>
      <c r="C2417" s="8"/>
      <c r="D2417" s="7" t="s">
        <v>91</v>
      </c>
      <c r="E2417" s="7" t="s">
        <v>92</v>
      </c>
      <c r="F2417" s="8"/>
      <c r="G2417" s="8"/>
      <c r="H2417" s="8"/>
      <c r="I2417" s="8"/>
      <c r="J2417" s="8"/>
      <c r="K2417" s="8"/>
      <c r="L2417" s="8"/>
      <c r="M2417" s="8"/>
      <c r="N2417" s="7">
        <v>9</v>
      </c>
      <c r="O2417" s="7" t="s">
        <v>106</v>
      </c>
      <c r="P2417" s="7">
        <v>2</v>
      </c>
      <c r="Q2417" s="7" t="s">
        <v>4912</v>
      </c>
      <c r="R2417" s="7">
        <v>3000</v>
      </c>
      <c r="S2417" s="7" t="s">
        <v>94</v>
      </c>
      <c r="T2417" s="7" t="s">
        <v>4913</v>
      </c>
      <c r="AE2417" s="7">
        <v>0</v>
      </c>
      <c r="AF2417" s="7">
        <v>0</v>
      </c>
      <c r="AG2417" s="7">
        <v>0</v>
      </c>
      <c r="AH2417" s="7">
        <v>0</v>
      </c>
      <c r="AI2417" s="7">
        <v>0</v>
      </c>
      <c r="AJ2417" s="7">
        <v>0</v>
      </c>
      <c r="AK2417" s="7">
        <v>0</v>
      </c>
      <c r="AL2417" s="7">
        <v>0</v>
      </c>
      <c r="AM2417" s="7">
        <v>1</v>
      </c>
      <c r="AN2417" s="7" t="s">
        <v>91</v>
      </c>
      <c r="AO2417" s="7">
        <v>2</v>
      </c>
      <c r="AP2417" s="7">
        <v>6000</v>
      </c>
      <c r="AQ2417" s="7">
        <v>3000</v>
      </c>
      <c r="AT2417" s="7" t="s">
        <v>206</v>
      </c>
      <c r="AU2417" s="7">
        <v>3072</v>
      </c>
      <c r="AV2417" s="7">
        <v>0</v>
      </c>
      <c r="AW2417" s="7">
        <v>0</v>
      </c>
      <c r="AX2417" s="7">
        <v>0</v>
      </c>
      <c r="AY2417" s="7">
        <v>0</v>
      </c>
    </row>
    <row r="2418" spans="1:51" ht="13.5" customHeight="1" x14ac:dyDescent="0.25">
      <c r="A2418" s="7" t="s">
        <v>4914</v>
      </c>
      <c r="B2418" s="8"/>
      <c r="C2418" s="8"/>
      <c r="D2418" s="7" t="s">
        <v>91</v>
      </c>
      <c r="E2418" s="7" t="s">
        <v>92</v>
      </c>
      <c r="F2418" s="8"/>
      <c r="G2418" s="8"/>
      <c r="H2418" s="8"/>
      <c r="I2418" s="8"/>
      <c r="J2418" s="8"/>
      <c r="K2418" s="8"/>
      <c r="L2418" s="8"/>
      <c r="M2418" s="8"/>
      <c r="N2418" s="7">
        <v>10</v>
      </c>
      <c r="O2418" s="7" t="s">
        <v>85</v>
      </c>
      <c r="P2418" s="7">
        <v>15</v>
      </c>
      <c r="Q2418" s="7" t="s">
        <v>4915</v>
      </c>
      <c r="R2418" s="7">
        <v>45000</v>
      </c>
      <c r="S2418" s="7" t="s">
        <v>94</v>
      </c>
      <c r="T2418" s="7" t="s">
        <v>4913</v>
      </c>
      <c r="AE2418" s="7">
        <v>0</v>
      </c>
      <c r="AF2418" s="7">
        <v>0</v>
      </c>
      <c r="AG2418" s="7">
        <v>0</v>
      </c>
      <c r="AH2418" s="7">
        <v>0</v>
      </c>
      <c r="AI2418" s="7">
        <v>0</v>
      </c>
      <c r="AJ2418" s="7">
        <v>0</v>
      </c>
      <c r="AK2418" s="7">
        <v>0</v>
      </c>
      <c r="AL2418" s="7">
        <v>0</v>
      </c>
      <c r="AM2418" s="7">
        <v>1</v>
      </c>
      <c r="AN2418" s="7" t="s">
        <v>91</v>
      </c>
      <c r="AO2418" s="7">
        <v>15</v>
      </c>
      <c r="AP2418" s="7">
        <v>90000</v>
      </c>
      <c r="AQ2418" s="7">
        <v>45000</v>
      </c>
      <c r="AT2418" s="7" t="s">
        <v>206</v>
      </c>
      <c r="AU2418" s="7">
        <v>3073</v>
      </c>
      <c r="AV2418" s="7">
        <v>0</v>
      </c>
      <c r="AW2418" s="7">
        <v>0</v>
      </c>
      <c r="AX2418" s="7">
        <v>0</v>
      </c>
      <c r="AY2418" s="7">
        <v>0</v>
      </c>
    </row>
    <row r="2419" spans="1:51" ht="13.5" customHeight="1" x14ac:dyDescent="0.25">
      <c r="A2419" s="7" t="s">
        <v>4916</v>
      </c>
      <c r="B2419" s="8"/>
      <c r="C2419" s="8"/>
      <c r="D2419" s="7" t="s">
        <v>91</v>
      </c>
      <c r="E2419" s="7" t="s">
        <v>92</v>
      </c>
      <c r="F2419" s="8"/>
      <c r="G2419" s="8"/>
      <c r="H2419" s="8"/>
      <c r="I2419" s="8"/>
      <c r="J2419" s="8"/>
      <c r="K2419" s="8"/>
      <c r="L2419" s="8"/>
      <c r="M2419" s="8"/>
      <c r="N2419" s="7">
        <v>10</v>
      </c>
      <c r="O2419" s="7" t="s">
        <v>85</v>
      </c>
      <c r="P2419" s="7">
        <v>5</v>
      </c>
      <c r="Q2419" s="7" t="s">
        <v>4917</v>
      </c>
      <c r="R2419" s="7">
        <v>5000</v>
      </c>
      <c r="S2419" s="7" t="s">
        <v>561</v>
      </c>
      <c r="T2419" s="7" t="s">
        <v>4913</v>
      </c>
      <c r="AE2419" s="7">
        <v>0</v>
      </c>
      <c r="AF2419" s="7">
        <v>0</v>
      </c>
      <c r="AG2419" s="7">
        <v>0</v>
      </c>
      <c r="AH2419" s="7">
        <v>0</v>
      </c>
      <c r="AI2419" s="7">
        <v>0</v>
      </c>
      <c r="AJ2419" s="7">
        <v>0</v>
      </c>
      <c r="AK2419" s="7">
        <v>0</v>
      </c>
      <c r="AL2419" s="7">
        <v>0</v>
      </c>
      <c r="AM2419" s="7">
        <v>1</v>
      </c>
      <c r="AN2419" s="7" t="s">
        <v>91</v>
      </c>
      <c r="AO2419" s="7">
        <v>5</v>
      </c>
      <c r="AP2419" s="7">
        <v>10000</v>
      </c>
      <c r="AQ2419" s="7">
        <v>5000</v>
      </c>
      <c r="AT2419" s="7" t="s">
        <v>206</v>
      </c>
      <c r="AU2419" s="7">
        <v>3074</v>
      </c>
      <c r="AV2419" s="7">
        <v>0</v>
      </c>
      <c r="AW2419" s="7">
        <v>0</v>
      </c>
      <c r="AX2419" s="7">
        <v>0</v>
      </c>
      <c r="AY2419" s="7">
        <v>0</v>
      </c>
    </row>
    <row r="2420" spans="1:51" ht="13.5" customHeight="1" x14ac:dyDescent="0.25">
      <c r="A2420" s="7" t="s">
        <v>4918</v>
      </c>
      <c r="B2420" s="8"/>
      <c r="C2420" s="8"/>
      <c r="D2420" s="7" t="s">
        <v>83</v>
      </c>
      <c r="E2420" s="7" t="s">
        <v>116</v>
      </c>
      <c r="F2420" s="7" t="s">
        <v>99</v>
      </c>
      <c r="G2420" s="8"/>
      <c r="H2420" s="8"/>
      <c r="I2420" s="8"/>
      <c r="J2420" s="8"/>
      <c r="K2420" s="8"/>
      <c r="L2420" s="8"/>
      <c r="M2420" s="8"/>
      <c r="N2420" s="7">
        <v>5</v>
      </c>
      <c r="O2420" s="7" t="s">
        <v>170</v>
      </c>
      <c r="P2420" s="7" t="s">
        <v>107</v>
      </c>
      <c r="Q2420" s="7" t="s">
        <v>4919</v>
      </c>
      <c r="R2420" s="7">
        <v>4000</v>
      </c>
      <c r="S2420" s="7" t="s">
        <v>326</v>
      </c>
      <c r="T2420" s="7" t="s">
        <v>4913</v>
      </c>
      <c r="AE2420" s="7">
        <v>0</v>
      </c>
      <c r="AF2420" s="7">
        <v>0</v>
      </c>
      <c r="AG2420" s="7">
        <v>1</v>
      </c>
      <c r="AH2420" s="7">
        <v>0</v>
      </c>
      <c r="AI2420" s="7">
        <v>1</v>
      </c>
      <c r="AJ2420" s="7">
        <v>0</v>
      </c>
      <c r="AK2420" s="7">
        <v>0</v>
      </c>
      <c r="AL2420" s="7">
        <v>0</v>
      </c>
      <c r="AM2420" s="7">
        <v>0</v>
      </c>
      <c r="AN2420" s="7" t="s">
        <v>83</v>
      </c>
      <c r="AO2420" s="7">
        <v>0</v>
      </c>
      <c r="AP2420" s="7">
        <v>8000</v>
      </c>
      <c r="AQ2420" s="7">
        <v>4000</v>
      </c>
      <c r="AT2420" s="7" t="s">
        <v>206</v>
      </c>
      <c r="AU2420" s="7">
        <v>3075</v>
      </c>
      <c r="AV2420" s="7">
        <v>0</v>
      </c>
      <c r="AW2420" s="7">
        <v>0</v>
      </c>
      <c r="AX2420" s="7">
        <v>0</v>
      </c>
      <c r="AY2420" s="7">
        <v>0</v>
      </c>
    </row>
    <row r="2421" spans="1:51" ht="13.5" customHeight="1" x14ac:dyDescent="0.25">
      <c r="A2421" s="7" t="s">
        <v>4920</v>
      </c>
      <c r="B2421" s="8"/>
      <c r="C2421" s="8"/>
      <c r="D2421" s="7" t="s">
        <v>83</v>
      </c>
      <c r="E2421" s="7" t="s">
        <v>116</v>
      </c>
      <c r="F2421" s="7" t="s">
        <v>99</v>
      </c>
      <c r="G2421" s="8"/>
      <c r="H2421" s="8"/>
      <c r="I2421" s="8"/>
      <c r="J2421" s="8"/>
      <c r="K2421" s="8"/>
      <c r="L2421" s="8"/>
      <c r="M2421" s="8"/>
      <c r="N2421" s="7">
        <v>5</v>
      </c>
      <c r="O2421" s="7" t="s">
        <v>170</v>
      </c>
      <c r="P2421" s="7" t="s">
        <v>107</v>
      </c>
      <c r="Q2421" s="7" t="s">
        <v>4919</v>
      </c>
      <c r="R2421" s="7">
        <v>8500</v>
      </c>
      <c r="S2421" s="7" t="s">
        <v>326</v>
      </c>
      <c r="T2421" s="7" t="s">
        <v>4913</v>
      </c>
      <c r="AE2421" s="7">
        <v>0</v>
      </c>
      <c r="AF2421" s="7">
        <v>0</v>
      </c>
      <c r="AG2421" s="7">
        <v>1</v>
      </c>
      <c r="AH2421" s="7">
        <v>0</v>
      </c>
      <c r="AI2421" s="7">
        <v>1</v>
      </c>
      <c r="AJ2421" s="7">
        <v>0</v>
      </c>
      <c r="AK2421" s="7">
        <v>0</v>
      </c>
      <c r="AL2421" s="7">
        <v>0</v>
      </c>
      <c r="AM2421" s="7">
        <v>0</v>
      </c>
      <c r="AN2421" s="7" t="s">
        <v>83</v>
      </c>
      <c r="AO2421" s="7">
        <v>0</v>
      </c>
      <c r="AP2421" s="7">
        <v>17000</v>
      </c>
      <c r="AQ2421" s="7">
        <v>8500</v>
      </c>
      <c r="AT2421" s="7" t="s">
        <v>206</v>
      </c>
      <c r="AU2421" s="7">
        <v>3076</v>
      </c>
      <c r="AV2421" s="7">
        <v>0</v>
      </c>
      <c r="AW2421" s="7">
        <v>0</v>
      </c>
      <c r="AX2421" s="7">
        <v>0</v>
      </c>
      <c r="AY2421" s="7">
        <v>0</v>
      </c>
    </row>
    <row r="2422" spans="1:51" ht="13.5" customHeight="1" x14ac:dyDescent="0.25">
      <c r="A2422" s="7" t="s">
        <v>4921</v>
      </c>
      <c r="B2422" s="8"/>
      <c r="C2422" s="8"/>
      <c r="D2422" s="7" t="s">
        <v>83</v>
      </c>
      <c r="E2422" s="7" t="s">
        <v>116</v>
      </c>
      <c r="F2422" s="7" t="s">
        <v>99</v>
      </c>
      <c r="G2422" s="8"/>
      <c r="H2422" s="8"/>
      <c r="I2422" s="8"/>
      <c r="J2422" s="8"/>
      <c r="K2422" s="8"/>
      <c r="L2422" s="8"/>
      <c r="M2422" s="8"/>
      <c r="N2422" s="7">
        <v>5</v>
      </c>
      <c r="O2422" s="7" t="s">
        <v>170</v>
      </c>
      <c r="P2422" s="7" t="s">
        <v>107</v>
      </c>
      <c r="Q2422" s="7" t="s">
        <v>4919</v>
      </c>
      <c r="R2422" s="7">
        <v>13500</v>
      </c>
      <c r="S2422" s="7" t="s">
        <v>326</v>
      </c>
      <c r="T2422" s="7" t="s">
        <v>4913</v>
      </c>
      <c r="AE2422" s="7">
        <v>0</v>
      </c>
      <c r="AF2422" s="7">
        <v>0</v>
      </c>
      <c r="AG2422" s="7">
        <v>1</v>
      </c>
      <c r="AH2422" s="7">
        <v>0</v>
      </c>
      <c r="AI2422" s="7">
        <v>1</v>
      </c>
      <c r="AJ2422" s="7">
        <v>0</v>
      </c>
      <c r="AK2422" s="7">
        <v>0</v>
      </c>
      <c r="AL2422" s="7">
        <v>0</v>
      </c>
      <c r="AM2422" s="7">
        <v>0</v>
      </c>
      <c r="AN2422" s="7" t="s">
        <v>83</v>
      </c>
      <c r="AO2422" s="7">
        <v>0</v>
      </c>
      <c r="AP2422" s="7">
        <v>27000</v>
      </c>
      <c r="AQ2422" s="7">
        <v>13500</v>
      </c>
      <c r="AT2422" s="7" t="s">
        <v>206</v>
      </c>
      <c r="AU2422" s="7">
        <v>3077</v>
      </c>
      <c r="AV2422" s="7">
        <v>0</v>
      </c>
      <c r="AW2422" s="7">
        <v>0</v>
      </c>
      <c r="AX2422" s="7">
        <v>0</v>
      </c>
      <c r="AY2422" s="7">
        <v>0</v>
      </c>
    </row>
    <row r="2423" spans="1:51" ht="13.5" customHeight="1" x14ac:dyDescent="0.25">
      <c r="A2423" s="7" t="s">
        <v>4922</v>
      </c>
      <c r="B2423" s="8"/>
      <c r="C2423" s="8"/>
      <c r="D2423" s="7" t="s">
        <v>83</v>
      </c>
      <c r="E2423" s="7" t="s">
        <v>116</v>
      </c>
      <c r="F2423" s="7" t="s">
        <v>99</v>
      </c>
      <c r="G2423" s="8"/>
      <c r="H2423" s="8"/>
      <c r="I2423" s="8"/>
      <c r="J2423" s="8"/>
      <c r="K2423" s="8"/>
      <c r="L2423" s="8"/>
      <c r="M2423" s="8"/>
      <c r="N2423" s="7">
        <v>5</v>
      </c>
      <c r="O2423" s="7" t="s">
        <v>170</v>
      </c>
      <c r="P2423" s="7" t="s">
        <v>107</v>
      </c>
      <c r="Q2423" s="7" t="s">
        <v>4919</v>
      </c>
      <c r="R2423" s="7">
        <v>19000</v>
      </c>
      <c r="S2423" s="7" t="s">
        <v>326</v>
      </c>
      <c r="T2423" s="7" t="s">
        <v>4913</v>
      </c>
      <c r="AE2423" s="7">
        <v>0</v>
      </c>
      <c r="AF2423" s="7">
        <v>0</v>
      </c>
      <c r="AG2423" s="7">
        <v>1</v>
      </c>
      <c r="AH2423" s="7">
        <v>0</v>
      </c>
      <c r="AI2423" s="7">
        <v>1</v>
      </c>
      <c r="AJ2423" s="7">
        <v>0</v>
      </c>
      <c r="AK2423" s="7">
        <v>0</v>
      </c>
      <c r="AL2423" s="7">
        <v>0</v>
      </c>
      <c r="AM2423" s="7">
        <v>0</v>
      </c>
      <c r="AN2423" s="7" t="s">
        <v>83</v>
      </c>
      <c r="AO2423" s="7">
        <v>0</v>
      </c>
      <c r="AP2423" s="7">
        <v>38000</v>
      </c>
      <c r="AQ2423" s="7">
        <v>19000</v>
      </c>
      <c r="AT2423" s="7" t="s">
        <v>206</v>
      </c>
      <c r="AU2423" s="7">
        <v>3078</v>
      </c>
      <c r="AV2423" s="7">
        <v>0</v>
      </c>
      <c r="AW2423" s="7">
        <v>0</v>
      </c>
      <c r="AX2423" s="7">
        <v>0</v>
      </c>
      <c r="AY2423" s="7">
        <v>0</v>
      </c>
    </row>
    <row r="2424" spans="1:51" ht="13.5" customHeight="1" x14ac:dyDescent="0.25">
      <c r="A2424" s="7" t="s">
        <v>4923</v>
      </c>
      <c r="B2424" s="8"/>
      <c r="C2424" s="8"/>
      <c r="D2424" s="7" t="s">
        <v>83</v>
      </c>
      <c r="E2424" s="7" t="s">
        <v>116</v>
      </c>
      <c r="F2424" s="7" t="s">
        <v>99</v>
      </c>
      <c r="G2424" s="8"/>
      <c r="H2424" s="8"/>
      <c r="I2424" s="8"/>
      <c r="J2424" s="8"/>
      <c r="K2424" s="8"/>
      <c r="L2424" s="8"/>
      <c r="M2424" s="8"/>
      <c r="N2424" s="7">
        <v>5</v>
      </c>
      <c r="O2424" s="7" t="s">
        <v>170</v>
      </c>
      <c r="P2424" s="7" t="s">
        <v>107</v>
      </c>
      <c r="Q2424" s="7" t="s">
        <v>4919</v>
      </c>
      <c r="R2424" s="7">
        <v>25000</v>
      </c>
      <c r="S2424" s="7" t="s">
        <v>326</v>
      </c>
      <c r="T2424" s="7" t="s">
        <v>4913</v>
      </c>
      <c r="AE2424" s="7">
        <v>0</v>
      </c>
      <c r="AF2424" s="7">
        <v>0</v>
      </c>
      <c r="AG2424" s="7">
        <v>1</v>
      </c>
      <c r="AH2424" s="7">
        <v>0</v>
      </c>
      <c r="AI2424" s="7">
        <v>1</v>
      </c>
      <c r="AJ2424" s="7">
        <v>0</v>
      </c>
      <c r="AK2424" s="7">
        <v>0</v>
      </c>
      <c r="AL2424" s="7">
        <v>0</v>
      </c>
      <c r="AM2424" s="7">
        <v>0</v>
      </c>
      <c r="AN2424" s="7" t="s">
        <v>83</v>
      </c>
      <c r="AO2424" s="7">
        <v>0</v>
      </c>
      <c r="AP2424" s="7">
        <v>50000</v>
      </c>
      <c r="AQ2424" s="7">
        <v>25000</v>
      </c>
      <c r="AT2424" s="7" t="s">
        <v>206</v>
      </c>
      <c r="AU2424" s="7">
        <v>3079</v>
      </c>
      <c r="AV2424" s="7">
        <v>0</v>
      </c>
      <c r="AW2424" s="7">
        <v>0</v>
      </c>
      <c r="AX2424" s="7">
        <v>0</v>
      </c>
      <c r="AY2424" s="7">
        <v>0</v>
      </c>
    </row>
    <row r="2425" spans="1:51" ht="13.5" customHeight="1" x14ac:dyDescent="0.25">
      <c r="A2425" s="7" t="s">
        <v>4924</v>
      </c>
      <c r="B2425" s="8"/>
      <c r="C2425" s="8"/>
      <c r="D2425" s="7" t="s">
        <v>120</v>
      </c>
      <c r="E2425" s="7" t="s">
        <v>84</v>
      </c>
      <c r="F2425" s="7" t="s">
        <v>157</v>
      </c>
      <c r="G2425" s="8"/>
      <c r="H2425" s="8"/>
      <c r="I2425" s="8"/>
      <c r="J2425" s="8"/>
      <c r="K2425" s="8"/>
      <c r="L2425" s="8"/>
      <c r="M2425" s="8"/>
      <c r="N2425" s="7">
        <v>20</v>
      </c>
      <c r="O2425" s="7" t="s">
        <v>85</v>
      </c>
      <c r="P2425" s="7" t="s">
        <v>107</v>
      </c>
      <c r="S2425" s="7" t="s">
        <v>237</v>
      </c>
      <c r="T2425" s="7" t="s">
        <v>4925</v>
      </c>
      <c r="AD2425" s="8" t="s">
        <v>4926</v>
      </c>
      <c r="AE2425" s="7">
        <v>1</v>
      </c>
      <c r="AF2425" s="7">
        <v>0</v>
      </c>
      <c r="AG2425" s="7">
        <v>0</v>
      </c>
      <c r="AH2425" s="7">
        <v>0</v>
      </c>
      <c r="AI2425" s="7">
        <v>0</v>
      </c>
      <c r="AJ2425" s="7">
        <v>0</v>
      </c>
      <c r="AK2425" s="7">
        <v>1</v>
      </c>
      <c r="AL2425" s="7">
        <v>1</v>
      </c>
      <c r="AM2425" s="7">
        <v>0</v>
      </c>
      <c r="AN2425" s="7" t="s">
        <v>120</v>
      </c>
      <c r="AO2425" s="7">
        <v>0</v>
      </c>
      <c r="AP2425" s="7">
        <v>0</v>
      </c>
      <c r="AQ2425" s="7">
        <v>0</v>
      </c>
      <c r="AT2425" s="7" t="s">
        <v>206</v>
      </c>
      <c r="AU2425" s="7">
        <v>3080</v>
      </c>
      <c r="AV2425" s="7">
        <v>0</v>
      </c>
      <c r="AW2425" s="7">
        <v>0</v>
      </c>
      <c r="AX2425" s="7">
        <v>0</v>
      </c>
      <c r="AY2425" s="7">
        <v>0</v>
      </c>
    </row>
    <row r="2426" spans="1:51" ht="13.5" customHeight="1" x14ac:dyDescent="0.25">
      <c r="A2426" s="7" t="s">
        <v>4927</v>
      </c>
      <c r="B2426" s="8"/>
      <c r="C2426" s="8"/>
      <c r="D2426" s="7" t="s">
        <v>91</v>
      </c>
      <c r="E2426" s="7" t="s">
        <v>157</v>
      </c>
      <c r="F2426" s="8"/>
      <c r="G2426" s="8"/>
      <c r="H2426" s="8"/>
      <c r="I2426" s="8"/>
      <c r="J2426" s="8"/>
      <c r="K2426" s="8"/>
      <c r="L2426" s="8"/>
      <c r="M2426" s="8"/>
      <c r="N2426" s="7">
        <v>8</v>
      </c>
      <c r="O2426" s="7" t="s">
        <v>107</v>
      </c>
      <c r="P2426" s="7">
        <v>2</v>
      </c>
      <c r="Q2426" s="7" t="s">
        <v>4928</v>
      </c>
      <c r="R2426" s="7">
        <v>8000</v>
      </c>
      <c r="S2426" s="7" t="s">
        <v>94</v>
      </c>
      <c r="T2426" s="7" t="s">
        <v>4925</v>
      </c>
      <c r="AE2426" s="7">
        <v>0</v>
      </c>
      <c r="AF2426" s="7">
        <v>0</v>
      </c>
      <c r="AG2426" s="7">
        <v>0</v>
      </c>
      <c r="AH2426" s="7">
        <v>0</v>
      </c>
      <c r="AI2426" s="7">
        <v>0</v>
      </c>
      <c r="AJ2426" s="7">
        <v>0</v>
      </c>
      <c r="AK2426" s="7">
        <v>1</v>
      </c>
      <c r="AL2426" s="7">
        <v>0</v>
      </c>
      <c r="AM2426" s="7">
        <v>0</v>
      </c>
      <c r="AN2426" s="7" t="s">
        <v>91</v>
      </c>
      <c r="AO2426" s="7">
        <v>2</v>
      </c>
      <c r="AP2426" s="7">
        <v>16000</v>
      </c>
      <c r="AQ2426" s="7">
        <v>8000</v>
      </c>
      <c r="AT2426" s="7" t="s">
        <v>206</v>
      </c>
      <c r="AU2426" s="7">
        <v>3081</v>
      </c>
      <c r="AV2426" s="7">
        <v>0</v>
      </c>
      <c r="AW2426" s="7">
        <v>0</v>
      </c>
      <c r="AX2426" s="7">
        <v>0</v>
      </c>
      <c r="AY2426" s="7">
        <v>0</v>
      </c>
    </row>
    <row r="2427" spans="1:51" ht="13.5" customHeight="1" x14ac:dyDescent="0.25">
      <c r="A2427" s="7" t="s">
        <v>4929</v>
      </c>
      <c r="B2427" s="8"/>
      <c r="C2427" s="8"/>
      <c r="D2427" s="7" t="s">
        <v>120</v>
      </c>
      <c r="E2427" s="7" t="s">
        <v>92</v>
      </c>
      <c r="F2427" s="8"/>
      <c r="G2427" s="8"/>
      <c r="H2427" s="8"/>
      <c r="I2427" s="8"/>
      <c r="J2427" s="8"/>
      <c r="K2427" s="8"/>
      <c r="L2427" s="8"/>
      <c r="M2427" s="8"/>
      <c r="N2427" s="7">
        <v>20</v>
      </c>
      <c r="O2427" s="7" t="s">
        <v>85</v>
      </c>
      <c r="P2427" s="7">
        <v>8</v>
      </c>
      <c r="Q2427" s="7" t="s">
        <v>4930</v>
      </c>
      <c r="R2427" s="7">
        <v>0</v>
      </c>
      <c r="S2427" s="7" t="s">
        <v>87</v>
      </c>
      <c r="T2427" s="7" t="s">
        <v>4925</v>
      </c>
      <c r="U2427" s="8" t="s">
        <v>4896</v>
      </c>
      <c r="V2427" s="8">
        <v>14</v>
      </c>
      <c r="W2427" s="8">
        <v>10</v>
      </c>
      <c r="X2427" s="8">
        <v>10</v>
      </c>
      <c r="Y2427" s="8">
        <v>12</v>
      </c>
      <c r="Z2427" s="8" t="s">
        <v>4931</v>
      </c>
      <c r="AA2427" s="8" t="s">
        <v>4932</v>
      </c>
      <c r="AB2427" s="8" t="s">
        <v>4933</v>
      </c>
      <c r="AE2427" s="7">
        <v>0</v>
      </c>
      <c r="AF2427" s="7">
        <v>0</v>
      </c>
      <c r="AG2427" s="7">
        <v>0</v>
      </c>
      <c r="AH2427" s="7">
        <v>0</v>
      </c>
      <c r="AI2427" s="7">
        <v>0</v>
      </c>
      <c r="AJ2427" s="7">
        <v>0</v>
      </c>
      <c r="AK2427" s="7">
        <v>0</v>
      </c>
      <c r="AL2427" s="7">
        <v>0</v>
      </c>
      <c r="AM2427" s="7">
        <v>1</v>
      </c>
      <c r="AN2427" s="7" t="s">
        <v>120</v>
      </c>
      <c r="AO2427" s="7">
        <v>8</v>
      </c>
      <c r="AP2427" s="7">
        <v>0</v>
      </c>
      <c r="AQ2427" s="7">
        <v>0</v>
      </c>
      <c r="AS2427" s="8" t="s">
        <v>4934</v>
      </c>
      <c r="AT2427" s="7" t="s">
        <v>206</v>
      </c>
      <c r="AU2427" s="7">
        <v>3082</v>
      </c>
      <c r="AV2427" s="7">
        <v>0</v>
      </c>
      <c r="AW2427" s="7">
        <v>0</v>
      </c>
      <c r="AX2427" s="7">
        <v>0</v>
      </c>
      <c r="AY2427" s="7">
        <v>0</v>
      </c>
    </row>
    <row r="2428" spans="1:51" ht="13.5" customHeight="1" x14ac:dyDescent="0.25">
      <c r="A2428" s="7" t="s">
        <v>4935</v>
      </c>
      <c r="B2428" s="8"/>
      <c r="C2428" s="8"/>
      <c r="D2428" s="7" t="s">
        <v>120</v>
      </c>
      <c r="E2428" s="7" t="s">
        <v>157</v>
      </c>
      <c r="F2428" s="8"/>
      <c r="G2428" s="8"/>
      <c r="H2428" s="8"/>
      <c r="I2428" s="8"/>
      <c r="J2428" s="8"/>
      <c r="K2428" s="8"/>
      <c r="L2428" s="8"/>
      <c r="M2428" s="8"/>
      <c r="N2428" s="7">
        <v>15</v>
      </c>
      <c r="O2428" s="7" t="s">
        <v>1131</v>
      </c>
      <c r="P2428" s="7">
        <v>4</v>
      </c>
      <c r="Q2428" s="7" t="s">
        <v>4936</v>
      </c>
      <c r="R2428" s="7">
        <v>60302</v>
      </c>
      <c r="S2428" s="7" t="s">
        <v>87</v>
      </c>
      <c r="T2428" s="7" t="s">
        <v>4937</v>
      </c>
      <c r="AE2428" s="7">
        <v>0</v>
      </c>
      <c r="AF2428" s="7">
        <v>0</v>
      </c>
      <c r="AG2428" s="7">
        <v>0</v>
      </c>
      <c r="AH2428" s="7">
        <v>0</v>
      </c>
      <c r="AI2428" s="7">
        <v>0</v>
      </c>
      <c r="AJ2428" s="7">
        <v>0</v>
      </c>
      <c r="AK2428" s="7">
        <v>1</v>
      </c>
      <c r="AL2428" s="7">
        <v>0</v>
      </c>
      <c r="AM2428" s="7">
        <v>0</v>
      </c>
      <c r="AN2428" s="7" t="s">
        <v>120</v>
      </c>
      <c r="AO2428" s="7">
        <v>4</v>
      </c>
      <c r="AP2428" s="7">
        <v>120302</v>
      </c>
      <c r="AQ2428" s="7">
        <v>60302</v>
      </c>
      <c r="AS2428" s="7" t="s">
        <v>4938</v>
      </c>
      <c r="AT2428" s="7" t="s">
        <v>206</v>
      </c>
      <c r="AU2428" s="7">
        <v>3083</v>
      </c>
      <c r="AV2428" s="7">
        <v>0</v>
      </c>
      <c r="AW2428" s="7">
        <v>0</v>
      </c>
      <c r="AX2428" s="7">
        <v>0</v>
      </c>
      <c r="AY2428" s="7">
        <v>0</v>
      </c>
    </row>
    <row r="2429" spans="1:51" ht="13.5" customHeight="1" x14ac:dyDescent="0.25">
      <c r="A2429" s="7" t="s">
        <v>4939</v>
      </c>
      <c r="B2429" s="8"/>
      <c r="C2429" s="8"/>
      <c r="D2429" s="7" t="s">
        <v>120</v>
      </c>
      <c r="E2429" s="7" t="s">
        <v>84</v>
      </c>
      <c r="F2429" s="7" t="s">
        <v>92</v>
      </c>
      <c r="G2429" s="8"/>
      <c r="H2429" s="8"/>
      <c r="I2429" s="8"/>
      <c r="J2429" s="8"/>
      <c r="K2429" s="8"/>
      <c r="L2429" s="8"/>
      <c r="M2429" s="8"/>
      <c r="N2429" s="7">
        <v>20</v>
      </c>
      <c r="O2429" s="7" t="s">
        <v>1131</v>
      </c>
      <c r="P2429" s="7">
        <v>1</v>
      </c>
      <c r="Q2429" s="7" t="s">
        <v>4940</v>
      </c>
      <c r="R2429" s="7">
        <v>91308</v>
      </c>
      <c r="S2429" s="7" t="s">
        <v>87</v>
      </c>
      <c r="T2429" s="7" t="s">
        <v>4937</v>
      </c>
      <c r="AE2429" s="7">
        <v>0</v>
      </c>
      <c r="AF2429" s="7">
        <v>0</v>
      </c>
      <c r="AG2429" s="7">
        <v>0</v>
      </c>
      <c r="AH2429" s="7">
        <v>0</v>
      </c>
      <c r="AI2429" s="7">
        <v>0</v>
      </c>
      <c r="AJ2429" s="7">
        <v>0</v>
      </c>
      <c r="AK2429" s="7">
        <v>0</v>
      </c>
      <c r="AL2429" s="7">
        <v>1</v>
      </c>
      <c r="AM2429" s="7">
        <v>1</v>
      </c>
      <c r="AN2429" s="7" t="s">
        <v>120</v>
      </c>
      <c r="AO2429" s="7">
        <v>1</v>
      </c>
      <c r="AP2429" s="7">
        <v>182308</v>
      </c>
      <c r="AQ2429" s="7">
        <v>91308</v>
      </c>
      <c r="AS2429" s="7" t="s">
        <v>4941</v>
      </c>
      <c r="AT2429" s="7" t="s">
        <v>206</v>
      </c>
      <c r="AU2429" s="7">
        <v>3084</v>
      </c>
      <c r="AV2429" s="7">
        <v>0</v>
      </c>
      <c r="AW2429" s="7">
        <v>0</v>
      </c>
      <c r="AX2429" s="7">
        <v>0</v>
      </c>
      <c r="AY2429" s="7">
        <v>0</v>
      </c>
    </row>
    <row r="2430" spans="1:51" ht="13.5" customHeight="1" x14ac:dyDescent="0.25">
      <c r="A2430" s="7" t="s">
        <v>4942</v>
      </c>
      <c r="B2430" s="8"/>
      <c r="C2430" s="8"/>
      <c r="D2430" s="7" t="s">
        <v>120</v>
      </c>
      <c r="E2430" s="7" t="s">
        <v>126</v>
      </c>
      <c r="H2430" s="8"/>
      <c r="I2430" s="7" t="s">
        <v>538</v>
      </c>
      <c r="J2430" s="8"/>
      <c r="K2430" s="11"/>
      <c r="L2430" s="11"/>
      <c r="M2430" s="11"/>
      <c r="N2430" s="7">
        <v>13</v>
      </c>
      <c r="O2430" s="7" t="s">
        <v>85</v>
      </c>
      <c r="P2430" s="7">
        <v>12</v>
      </c>
      <c r="Q2430" s="7" t="s">
        <v>2900</v>
      </c>
      <c r="R2430" s="7">
        <v>35000</v>
      </c>
      <c r="S2430" s="7" t="s">
        <v>94</v>
      </c>
      <c r="T2430" s="7" t="s">
        <v>4937</v>
      </c>
      <c r="AE2430" s="7">
        <v>0</v>
      </c>
      <c r="AF2430" s="7">
        <v>0</v>
      </c>
      <c r="AG2430" s="7">
        <v>0</v>
      </c>
      <c r="AH2430" s="7">
        <v>1</v>
      </c>
      <c r="AI2430" s="7">
        <v>0</v>
      </c>
      <c r="AJ2430" s="7">
        <v>0</v>
      </c>
      <c r="AK2430" s="7">
        <v>0</v>
      </c>
      <c r="AL2430" s="7">
        <v>0</v>
      </c>
      <c r="AM2430" s="7">
        <v>0</v>
      </c>
      <c r="AN2430" s="7" t="s">
        <v>120</v>
      </c>
      <c r="AO2430" s="7">
        <v>12</v>
      </c>
      <c r="AP2430" s="7">
        <v>70000</v>
      </c>
      <c r="AQ2430" s="7">
        <v>35000</v>
      </c>
      <c r="AT2430" s="7" t="s">
        <v>206</v>
      </c>
      <c r="AU2430" s="7">
        <v>3088</v>
      </c>
      <c r="AV2430" s="7">
        <v>0</v>
      </c>
      <c r="AW2430" s="7">
        <v>0</v>
      </c>
      <c r="AX2430" s="7">
        <v>0</v>
      </c>
      <c r="AY2430" s="7">
        <v>0</v>
      </c>
    </row>
    <row r="2431" spans="1:51" ht="13.5" customHeight="1" x14ac:dyDescent="0.25">
      <c r="A2431" s="7" t="s">
        <v>4943</v>
      </c>
      <c r="B2431" s="8"/>
      <c r="C2431" s="8"/>
      <c r="D2431" s="7" t="s">
        <v>120</v>
      </c>
      <c r="E2431" s="7" t="s">
        <v>126</v>
      </c>
      <c r="F2431" s="7" t="s">
        <v>157</v>
      </c>
      <c r="H2431" s="8"/>
      <c r="I2431" s="8"/>
      <c r="J2431" s="8"/>
      <c r="K2431" s="7" t="s">
        <v>4944</v>
      </c>
      <c r="L2431" s="8"/>
      <c r="M2431" s="8"/>
      <c r="N2431" s="7">
        <v>20</v>
      </c>
      <c r="O2431" s="7" t="s">
        <v>1131</v>
      </c>
      <c r="P2431" s="7">
        <v>80</v>
      </c>
      <c r="S2431" s="7" t="s">
        <v>237</v>
      </c>
      <c r="T2431" s="7" t="s">
        <v>4937</v>
      </c>
      <c r="AD2431" s="7" t="s">
        <v>4945</v>
      </c>
      <c r="AE2431" s="7">
        <v>0</v>
      </c>
      <c r="AF2431" s="7">
        <v>1</v>
      </c>
      <c r="AG2431" s="7">
        <v>0</v>
      </c>
      <c r="AH2431" s="7">
        <v>1</v>
      </c>
      <c r="AI2431" s="7">
        <v>0</v>
      </c>
      <c r="AJ2431" s="7">
        <v>0</v>
      </c>
      <c r="AK2431" s="7">
        <v>1</v>
      </c>
      <c r="AL2431" s="7">
        <v>0</v>
      </c>
      <c r="AM2431" s="7">
        <v>0</v>
      </c>
      <c r="AN2431" s="7" t="s">
        <v>120</v>
      </c>
      <c r="AO2431" s="7">
        <v>80</v>
      </c>
      <c r="AP2431" s="7">
        <v>0</v>
      </c>
      <c r="AQ2431" s="7">
        <v>0</v>
      </c>
      <c r="AS2431" s="7" t="s">
        <v>4946</v>
      </c>
      <c r="AT2431" s="7" t="s">
        <v>206</v>
      </c>
      <c r="AU2431" s="7">
        <v>3089</v>
      </c>
      <c r="AV2431" s="7">
        <v>0</v>
      </c>
      <c r="AW2431" s="7">
        <v>0</v>
      </c>
      <c r="AX2431" s="7">
        <v>0</v>
      </c>
      <c r="AY2431" s="7">
        <v>0</v>
      </c>
    </row>
    <row r="2432" spans="1:51" ht="13.5" customHeight="1" x14ac:dyDescent="0.25">
      <c r="A2432" s="7" t="s">
        <v>4947</v>
      </c>
      <c r="B2432" s="8"/>
      <c r="C2432" s="8"/>
      <c r="D2432" s="7" t="s">
        <v>120</v>
      </c>
      <c r="E2432" s="7" t="s">
        <v>92</v>
      </c>
      <c r="G2432" s="8"/>
      <c r="H2432" s="8"/>
      <c r="I2432" s="8"/>
      <c r="J2432" s="8"/>
      <c r="K2432" s="7" t="s">
        <v>284</v>
      </c>
      <c r="L2432" s="8"/>
      <c r="M2432" s="8"/>
      <c r="N2432" s="7">
        <v>20</v>
      </c>
      <c r="O2432" s="7" t="s">
        <v>103</v>
      </c>
      <c r="P2432" s="7">
        <v>1</v>
      </c>
      <c r="S2432" s="7" t="s">
        <v>237</v>
      </c>
      <c r="T2432" s="7" t="s">
        <v>4937</v>
      </c>
      <c r="AD2432" s="7" t="s">
        <v>4948</v>
      </c>
      <c r="AE2432" s="7">
        <v>0</v>
      </c>
      <c r="AF2432" s="7">
        <v>1</v>
      </c>
      <c r="AG2432" s="7">
        <v>0</v>
      </c>
      <c r="AH2432" s="7">
        <v>0</v>
      </c>
      <c r="AI2432" s="7">
        <v>0</v>
      </c>
      <c r="AJ2432" s="7">
        <v>0</v>
      </c>
      <c r="AK2432" s="7">
        <v>0</v>
      </c>
      <c r="AL2432" s="7">
        <v>0</v>
      </c>
      <c r="AM2432" s="7">
        <v>1</v>
      </c>
      <c r="AN2432" s="7" t="s">
        <v>120</v>
      </c>
      <c r="AO2432" s="7">
        <v>1</v>
      </c>
      <c r="AP2432" s="7">
        <v>0</v>
      </c>
      <c r="AQ2432" s="7">
        <v>0</v>
      </c>
      <c r="AT2432" s="7" t="s">
        <v>206</v>
      </c>
      <c r="AU2432" s="7">
        <v>3090</v>
      </c>
      <c r="AV2432" s="7">
        <v>0</v>
      </c>
      <c r="AW2432" s="7">
        <v>0</v>
      </c>
      <c r="AX2432" s="7">
        <v>0</v>
      </c>
      <c r="AY2432" s="7">
        <v>0</v>
      </c>
    </row>
    <row r="2433" spans="1:51" ht="13.5" customHeight="1" x14ac:dyDescent="0.25">
      <c r="A2433" s="7" t="s">
        <v>4949</v>
      </c>
      <c r="B2433" s="8"/>
      <c r="C2433" s="8"/>
      <c r="D2433" s="7" t="s">
        <v>91</v>
      </c>
      <c r="E2433" s="7" t="s">
        <v>129</v>
      </c>
      <c r="F2433" s="8"/>
      <c r="G2433" s="8"/>
      <c r="H2433" s="8"/>
      <c r="I2433" s="8"/>
      <c r="J2433" s="8"/>
      <c r="K2433" s="8"/>
      <c r="L2433" s="8"/>
      <c r="M2433" s="8"/>
      <c r="N2433" s="7">
        <v>7</v>
      </c>
      <c r="O2433" s="7" t="s">
        <v>170</v>
      </c>
      <c r="P2433" s="7" t="s">
        <v>107</v>
      </c>
      <c r="Q2433" s="7" t="s">
        <v>4950</v>
      </c>
      <c r="R2433" s="7">
        <v>3900</v>
      </c>
      <c r="S2433" s="7" t="s">
        <v>326</v>
      </c>
      <c r="T2433" s="7" t="s">
        <v>4951</v>
      </c>
      <c r="AE2433" s="7">
        <v>0</v>
      </c>
      <c r="AF2433" s="7">
        <v>0</v>
      </c>
      <c r="AG2433" s="7">
        <v>0</v>
      </c>
      <c r="AH2433" s="7">
        <v>0</v>
      </c>
      <c r="AI2433" s="7">
        <v>0</v>
      </c>
      <c r="AJ2433" s="7">
        <v>1</v>
      </c>
      <c r="AK2433" s="7">
        <v>0</v>
      </c>
      <c r="AL2433" s="7">
        <v>0</v>
      </c>
      <c r="AM2433" s="7">
        <v>0</v>
      </c>
      <c r="AN2433" s="7" t="s">
        <v>91</v>
      </c>
      <c r="AO2433" s="7">
        <v>0</v>
      </c>
      <c r="AP2433" s="7">
        <v>7800</v>
      </c>
      <c r="AQ2433" s="7">
        <v>3900</v>
      </c>
      <c r="AT2433" s="7" t="s">
        <v>206</v>
      </c>
      <c r="AU2433" s="7">
        <v>3091</v>
      </c>
      <c r="AV2433" s="7">
        <v>0</v>
      </c>
      <c r="AW2433" s="7">
        <v>0</v>
      </c>
      <c r="AX2433" s="7">
        <v>0</v>
      </c>
      <c r="AY2433" s="7">
        <v>0</v>
      </c>
    </row>
    <row r="2434" spans="1:51" ht="13.5" customHeight="1" x14ac:dyDescent="0.25">
      <c r="A2434" s="7" t="s">
        <v>4952</v>
      </c>
      <c r="B2434" s="8"/>
      <c r="C2434" s="8"/>
      <c r="D2434" s="7" t="s">
        <v>83</v>
      </c>
      <c r="E2434" s="7" t="s">
        <v>214</v>
      </c>
      <c r="F2434" s="8"/>
      <c r="G2434" s="8"/>
      <c r="H2434" s="8"/>
      <c r="I2434" s="8"/>
      <c r="J2434" s="8"/>
      <c r="K2434" s="8"/>
      <c r="L2434" s="8"/>
      <c r="M2434" s="8"/>
      <c r="N2434" s="7">
        <v>5</v>
      </c>
      <c r="O2434" s="7" t="s">
        <v>85</v>
      </c>
      <c r="P2434" s="7" t="s">
        <v>107</v>
      </c>
      <c r="Q2434" s="7" t="s">
        <v>4953</v>
      </c>
      <c r="R2434" s="7">
        <v>800</v>
      </c>
      <c r="S2434" s="7" t="s">
        <v>4770</v>
      </c>
      <c r="T2434" s="7" t="s">
        <v>4951</v>
      </c>
      <c r="AE2434" s="7">
        <v>0</v>
      </c>
      <c r="AF2434" s="7">
        <v>0</v>
      </c>
      <c r="AG2434" s="7">
        <v>0</v>
      </c>
      <c r="AH2434" s="7">
        <v>0</v>
      </c>
      <c r="AI2434" s="7">
        <v>0</v>
      </c>
      <c r="AJ2434" s="7">
        <v>0</v>
      </c>
      <c r="AK2434" s="7">
        <v>0</v>
      </c>
      <c r="AL2434" s="7">
        <v>0</v>
      </c>
      <c r="AM2434" s="7">
        <v>0</v>
      </c>
      <c r="AN2434" s="7" t="s">
        <v>83</v>
      </c>
      <c r="AO2434" s="7">
        <v>0</v>
      </c>
      <c r="AP2434" s="7">
        <v>1600</v>
      </c>
      <c r="AQ2434" s="7">
        <v>800</v>
      </c>
      <c r="AT2434" s="7" t="s">
        <v>206</v>
      </c>
      <c r="AU2434" s="7">
        <v>3092</v>
      </c>
      <c r="AV2434" s="7">
        <v>0</v>
      </c>
      <c r="AW2434" s="7">
        <v>0</v>
      </c>
      <c r="AX2434" s="7">
        <v>1</v>
      </c>
      <c r="AY2434" s="7">
        <v>0</v>
      </c>
    </row>
    <row r="2435" spans="1:51" ht="13.5" customHeight="1" x14ac:dyDescent="0.25">
      <c r="A2435" s="7" t="s">
        <v>4954</v>
      </c>
      <c r="B2435" s="8"/>
      <c r="C2435" s="8"/>
      <c r="D2435" s="7" t="s">
        <v>120</v>
      </c>
      <c r="E2435" s="7" t="s">
        <v>84</v>
      </c>
      <c r="F2435" s="8"/>
      <c r="G2435" s="8"/>
      <c r="H2435" s="8"/>
      <c r="I2435" s="8"/>
      <c r="J2435" s="8"/>
      <c r="K2435" s="8"/>
      <c r="L2435" s="8"/>
      <c r="M2435" s="8"/>
      <c r="N2435" s="7">
        <v>20</v>
      </c>
      <c r="O2435" s="7" t="s">
        <v>85</v>
      </c>
      <c r="P2435" s="7">
        <v>1</v>
      </c>
      <c r="S2435" s="7" t="s">
        <v>237</v>
      </c>
      <c r="T2435" s="7" t="s">
        <v>4955</v>
      </c>
      <c r="AD2435" s="7" t="s">
        <v>4956</v>
      </c>
      <c r="AE2435" s="7">
        <v>1</v>
      </c>
      <c r="AF2435" s="7">
        <v>0</v>
      </c>
      <c r="AG2435" s="7">
        <v>0</v>
      </c>
      <c r="AH2435" s="7">
        <v>0</v>
      </c>
      <c r="AI2435" s="7">
        <v>0</v>
      </c>
      <c r="AJ2435" s="7">
        <v>0</v>
      </c>
      <c r="AK2435" s="7">
        <v>0</v>
      </c>
      <c r="AL2435" s="7">
        <v>1</v>
      </c>
      <c r="AM2435" s="7">
        <v>0</v>
      </c>
      <c r="AN2435" s="7" t="s">
        <v>120</v>
      </c>
      <c r="AO2435" s="7">
        <v>1</v>
      </c>
      <c r="AP2435" s="7">
        <v>0</v>
      </c>
      <c r="AQ2435" s="7">
        <v>0</v>
      </c>
      <c r="AT2435" s="7" t="s">
        <v>206</v>
      </c>
      <c r="AU2435" s="7">
        <v>3093</v>
      </c>
      <c r="AV2435" s="7">
        <v>0</v>
      </c>
      <c r="AW2435" s="7">
        <v>0</v>
      </c>
      <c r="AX2435" s="7">
        <v>0</v>
      </c>
      <c r="AY2435" s="7">
        <v>0</v>
      </c>
    </row>
    <row r="2436" spans="1:51" ht="13.5" customHeight="1" x14ac:dyDescent="0.25">
      <c r="A2436" s="7" t="s">
        <v>4957</v>
      </c>
      <c r="B2436" s="8"/>
      <c r="C2436" s="8"/>
      <c r="D2436" s="7" t="s">
        <v>91</v>
      </c>
      <c r="E2436" s="7" t="s">
        <v>92</v>
      </c>
      <c r="F2436" s="8"/>
      <c r="G2436" s="8"/>
      <c r="H2436" s="8"/>
      <c r="I2436" s="8"/>
      <c r="J2436" s="8"/>
      <c r="K2436" s="8"/>
      <c r="L2436" s="8"/>
      <c r="M2436" s="8"/>
      <c r="N2436" s="7">
        <v>7</v>
      </c>
      <c r="O2436" s="7" t="s">
        <v>123</v>
      </c>
      <c r="P2436" s="7">
        <v>10</v>
      </c>
      <c r="Q2436" s="7" t="s">
        <v>4958</v>
      </c>
      <c r="R2436" s="7">
        <v>2695</v>
      </c>
      <c r="S2436" s="7" t="s">
        <v>185</v>
      </c>
      <c r="T2436" s="7" t="s">
        <v>4959</v>
      </c>
      <c r="AE2436" s="7">
        <v>0</v>
      </c>
      <c r="AF2436" s="7">
        <v>0</v>
      </c>
      <c r="AG2436" s="7">
        <v>0</v>
      </c>
      <c r="AH2436" s="7">
        <v>0</v>
      </c>
      <c r="AI2436" s="7">
        <v>0</v>
      </c>
      <c r="AJ2436" s="7">
        <v>0</v>
      </c>
      <c r="AK2436" s="7">
        <v>0</v>
      </c>
      <c r="AL2436" s="7">
        <v>0</v>
      </c>
      <c r="AM2436" s="7">
        <v>1</v>
      </c>
      <c r="AN2436" s="7" t="s">
        <v>91</v>
      </c>
      <c r="AO2436" s="7">
        <v>10</v>
      </c>
      <c r="AP2436" s="7">
        <v>5235</v>
      </c>
      <c r="AQ2436" s="7">
        <v>2695</v>
      </c>
      <c r="AS2436" s="7" t="s">
        <v>4960</v>
      </c>
      <c r="AT2436" s="7" t="s">
        <v>206</v>
      </c>
      <c r="AU2436" s="7">
        <v>3094</v>
      </c>
      <c r="AV2436" s="7">
        <v>0</v>
      </c>
      <c r="AW2436" s="7">
        <v>0</v>
      </c>
      <c r="AX2436" s="7">
        <v>0</v>
      </c>
      <c r="AY2436" s="7">
        <v>0</v>
      </c>
    </row>
    <row r="2437" spans="1:51" ht="13.5" customHeight="1" x14ac:dyDescent="0.25">
      <c r="A2437" s="7" t="s">
        <v>4961</v>
      </c>
      <c r="B2437" s="8"/>
      <c r="C2437" s="8"/>
      <c r="D2437" s="7" t="s">
        <v>83</v>
      </c>
      <c r="E2437" s="7" t="s">
        <v>92</v>
      </c>
      <c r="F2437" s="8"/>
      <c r="G2437" s="8"/>
      <c r="H2437" s="8"/>
      <c r="I2437" s="8"/>
      <c r="J2437" s="8"/>
      <c r="K2437" s="8"/>
      <c r="L2437" s="8"/>
      <c r="M2437" s="8"/>
      <c r="N2437" s="7">
        <v>1</v>
      </c>
      <c r="O2437" s="7" t="s">
        <v>85</v>
      </c>
      <c r="P2437" s="7" t="s">
        <v>107</v>
      </c>
      <c r="Q2437" s="7" t="s">
        <v>4962</v>
      </c>
      <c r="R2437" s="7">
        <v>750</v>
      </c>
      <c r="S2437" s="7" t="s">
        <v>94</v>
      </c>
      <c r="T2437" s="7" t="s">
        <v>4959</v>
      </c>
      <c r="AE2437" s="7">
        <v>0</v>
      </c>
      <c r="AF2437" s="7">
        <v>0</v>
      </c>
      <c r="AG2437" s="7">
        <v>0</v>
      </c>
      <c r="AH2437" s="7">
        <v>0</v>
      </c>
      <c r="AI2437" s="7">
        <v>0</v>
      </c>
      <c r="AJ2437" s="7">
        <v>0</v>
      </c>
      <c r="AK2437" s="7">
        <v>0</v>
      </c>
      <c r="AL2437" s="7">
        <v>0</v>
      </c>
      <c r="AM2437" s="7">
        <v>1</v>
      </c>
      <c r="AN2437" s="7" t="s">
        <v>83</v>
      </c>
      <c r="AO2437" s="7">
        <v>0</v>
      </c>
      <c r="AP2437" s="7">
        <v>1500</v>
      </c>
      <c r="AQ2437" s="7">
        <v>750</v>
      </c>
      <c r="AT2437" s="7" t="s">
        <v>206</v>
      </c>
      <c r="AU2437" s="7">
        <v>3095</v>
      </c>
      <c r="AV2437" s="7">
        <v>0</v>
      </c>
      <c r="AW2437" s="7">
        <v>0</v>
      </c>
      <c r="AX2437" s="7">
        <v>0</v>
      </c>
      <c r="AY2437" s="7">
        <v>0</v>
      </c>
    </row>
    <row r="2438" spans="1:51" ht="13.5" customHeight="1" x14ac:dyDescent="0.25">
      <c r="A2438" s="7" t="s">
        <v>4963</v>
      </c>
      <c r="B2438" s="8"/>
      <c r="C2438" s="8"/>
      <c r="D2438" s="7" t="s">
        <v>83</v>
      </c>
      <c r="E2438" s="7" t="s">
        <v>84</v>
      </c>
      <c r="F2438" s="8"/>
      <c r="G2438" s="8"/>
      <c r="H2438" s="8"/>
      <c r="I2438" s="8"/>
      <c r="J2438" s="8"/>
      <c r="K2438" s="8"/>
      <c r="L2438" s="8"/>
      <c r="M2438" s="8"/>
      <c r="N2438" s="7">
        <v>3</v>
      </c>
      <c r="O2438" s="7" t="s">
        <v>85</v>
      </c>
      <c r="P2438" s="7">
        <v>3</v>
      </c>
      <c r="Q2438" s="7" t="s">
        <v>4964</v>
      </c>
      <c r="R2438" s="7">
        <v>1750</v>
      </c>
      <c r="S2438" s="7" t="s">
        <v>94</v>
      </c>
      <c r="T2438" s="7" t="s">
        <v>4959</v>
      </c>
      <c r="AE2438" s="7">
        <v>0</v>
      </c>
      <c r="AF2438" s="7">
        <v>0</v>
      </c>
      <c r="AG2438" s="7">
        <v>0</v>
      </c>
      <c r="AH2438" s="7">
        <v>0</v>
      </c>
      <c r="AI2438" s="7">
        <v>0</v>
      </c>
      <c r="AJ2438" s="7">
        <v>0</v>
      </c>
      <c r="AK2438" s="7">
        <v>0</v>
      </c>
      <c r="AL2438" s="7">
        <v>1</v>
      </c>
      <c r="AM2438" s="7">
        <v>0</v>
      </c>
      <c r="AN2438" s="7" t="s">
        <v>83</v>
      </c>
      <c r="AO2438" s="7">
        <v>3</v>
      </c>
      <c r="AP2438" s="7">
        <v>3500</v>
      </c>
      <c r="AQ2438" s="7">
        <v>1750</v>
      </c>
      <c r="AT2438" s="7" t="s">
        <v>206</v>
      </c>
      <c r="AU2438" s="7">
        <v>3096</v>
      </c>
      <c r="AV2438" s="7">
        <v>0</v>
      </c>
      <c r="AW2438" s="7">
        <v>0</v>
      </c>
      <c r="AX2438" s="7">
        <v>0</v>
      </c>
      <c r="AY2438" s="7">
        <v>0</v>
      </c>
    </row>
    <row r="2439" spans="1:51" ht="13.5" customHeight="1" x14ac:dyDescent="0.25">
      <c r="A2439" s="7" t="s">
        <v>4965</v>
      </c>
      <c r="B2439" s="8"/>
      <c r="C2439" s="8"/>
      <c r="D2439" s="7" t="s">
        <v>83</v>
      </c>
      <c r="E2439" s="7" t="s">
        <v>126</v>
      </c>
      <c r="F2439" s="8"/>
      <c r="G2439" s="8"/>
      <c r="H2439" s="8"/>
      <c r="I2439" s="8"/>
      <c r="J2439" s="8"/>
      <c r="K2439" s="8"/>
      <c r="L2439" s="8"/>
      <c r="M2439" s="8"/>
      <c r="N2439" s="7">
        <v>3</v>
      </c>
      <c r="O2439" s="7" t="s">
        <v>196</v>
      </c>
      <c r="P2439" s="7">
        <v>6</v>
      </c>
      <c r="Q2439" s="7" t="s">
        <v>4966</v>
      </c>
      <c r="R2439" s="7">
        <v>2279</v>
      </c>
      <c r="S2439" s="7" t="s">
        <v>185</v>
      </c>
      <c r="T2439" s="7" t="s">
        <v>4959</v>
      </c>
      <c r="AE2439" s="7">
        <v>0</v>
      </c>
      <c r="AF2439" s="7">
        <v>0</v>
      </c>
      <c r="AG2439" s="7">
        <v>0</v>
      </c>
      <c r="AH2439" s="7">
        <v>1</v>
      </c>
      <c r="AI2439" s="7">
        <v>0</v>
      </c>
      <c r="AJ2439" s="7">
        <v>0</v>
      </c>
      <c r="AK2439" s="7">
        <v>0</v>
      </c>
      <c r="AL2439" s="7">
        <v>0</v>
      </c>
      <c r="AM2439" s="7">
        <v>0</v>
      </c>
      <c r="AN2439" s="7" t="s">
        <v>83</v>
      </c>
      <c r="AO2439" s="7">
        <v>6</v>
      </c>
      <c r="AP2439" s="7">
        <v>4399</v>
      </c>
      <c r="AQ2439" s="7">
        <v>2279</v>
      </c>
      <c r="AS2439" s="7" t="s">
        <v>1552</v>
      </c>
      <c r="AT2439" s="7" t="s">
        <v>206</v>
      </c>
      <c r="AU2439" s="7">
        <v>3097</v>
      </c>
      <c r="AV2439" s="7">
        <v>0</v>
      </c>
      <c r="AW2439" s="7">
        <v>0</v>
      </c>
      <c r="AX2439" s="7">
        <v>0</v>
      </c>
      <c r="AY2439" s="7">
        <v>0</v>
      </c>
    </row>
    <row r="2440" spans="1:51" ht="13.5" customHeight="1" x14ac:dyDescent="0.25">
      <c r="A2440" s="7" t="s">
        <v>4967</v>
      </c>
      <c r="B2440" s="8"/>
      <c r="C2440" s="8"/>
      <c r="D2440" s="7" t="s">
        <v>83</v>
      </c>
      <c r="E2440" s="7" t="s">
        <v>92</v>
      </c>
      <c r="F2440" s="8"/>
      <c r="G2440" s="8"/>
      <c r="H2440" s="8"/>
      <c r="I2440" s="8"/>
      <c r="J2440" s="8"/>
      <c r="K2440" s="8"/>
      <c r="L2440" s="8"/>
      <c r="M2440" s="8"/>
      <c r="N2440" s="7">
        <v>5</v>
      </c>
      <c r="O2440" s="7" t="s">
        <v>85</v>
      </c>
      <c r="P2440" s="7">
        <v>6</v>
      </c>
      <c r="Q2440" s="7" t="s">
        <v>4968</v>
      </c>
      <c r="R2440" s="7">
        <v>4382</v>
      </c>
      <c r="S2440" s="7" t="s">
        <v>87</v>
      </c>
      <c r="T2440" s="7" t="s">
        <v>4959</v>
      </c>
      <c r="AE2440" s="7">
        <v>0</v>
      </c>
      <c r="AF2440" s="7">
        <v>0</v>
      </c>
      <c r="AG2440" s="7">
        <v>0</v>
      </c>
      <c r="AH2440" s="7">
        <v>0</v>
      </c>
      <c r="AI2440" s="7">
        <v>0</v>
      </c>
      <c r="AJ2440" s="7">
        <v>0</v>
      </c>
      <c r="AK2440" s="7">
        <v>0</v>
      </c>
      <c r="AL2440" s="7">
        <v>0</v>
      </c>
      <c r="AM2440" s="7">
        <v>1</v>
      </c>
      <c r="AN2440" s="7" t="s">
        <v>83</v>
      </c>
      <c r="AO2440" s="7">
        <v>6</v>
      </c>
      <c r="AP2440" s="7">
        <v>8462</v>
      </c>
      <c r="AQ2440" s="7">
        <v>4382</v>
      </c>
      <c r="AS2440" s="7" t="s">
        <v>4969</v>
      </c>
      <c r="AT2440" s="7" t="s">
        <v>206</v>
      </c>
      <c r="AU2440" s="7">
        <v>3098</v>
      </c>
      <c r="AV2440" s="7">
        <v>0</v>
      </c>
      <c r="AW2440" s="7">
        <v>0</v>
      </c>
      <c r="AX2440" s="7">
        <v>0</v>
      </c>
      <c r="AY2440" s="7">
        <v>0</v>
      </c>
    </row>
    <row r="2441" spans="1:51" ht="13.5" customHeight="1" x14ac:dyDescent="0.25">
      <c r="A2441" s="7" t="s">
        <v>4970</v>
      </c>
      <c r="B2441" s="8"/>
      <c r="C2441" s="8"/>
      <c r="D2441" s="7" t="s">
        <v>83</v>
      </c>
      <c r="E2441" s="7" t="s">
        <v>99</v>
      </c>
      <c r="F2441" s="8"/>
      <c r="G2441" s="8"/>
      <c r="H2441" s="8"/>
      <c r="I2441" s="8"/>
      <c r="J2441" s="8"/>
      <c r="K2441" s="8"/>
      <c r="L2441" s="8"/>
      <c r="M2441" s="8"/>
      <c r="N2441" s="7">
        <v>3</v>
      </c>
      <c r="O2441" s="7" t="s">
        <v>85</v>
      </c>
      <c r="P2441" s="7">
        <v>30</v>
      </c>
      <c r="Q2441" s="7" t="s">
        <v>4971</v>
      </c>
      <c r="R2441" s="7">
        <v>990</v>
      </c>
      <c r="S2441" s="7" t="s">
        <v>94</v>
      </c>
      <c r="T2441" s="7" t="s">
        <v>4959</v>
      </c>
      <c r="AE2441" s="7">
        <v>0</v>
      </c>
      <c r="AF2441" s="7">
        <v>0</v>
      </c>
      <c r="AG2441" s="7">
        <v>0</v>
      </c>
      <c r="AH2441" s="7">
        <v>0</v>
      </c>
      <c r="AI2441" s="7">
        <v>1</v>
      </c>
      <c r="AJ2441" s="7">
        <v>0</v>
      </c>
      <c r="AK2441" s="7">
        <v>0</v>
      </c>
      <c r="AL2441" s="7">
        <v>0</v>
      </c>
      <c r="AM2441" s="7">
        <v>0</v>
      </c>
      <c r="AN2441" s="7" t="s">
        <v>83</v>
      </c>
      <c r="AO2441" s="7">
        <v>30</v>
      </c>
      <c r="AP2441" s="7">
        <v>1980</v>
      </c>
      <c r="AQ2441" s="7">
        <v>990</v>
      </c>
      <c r="AT2441" s="7" t="s">
        <v>206</v>
      </c>
      <c r="AU2441" s="7">
        <v>3099</v>
      </c>
      <c r="AV2441" s="7">
        <v>0</v>
      </c>
      <c r="AW2441" s="7">
        <v>0</v>
      </c>
      <c r="AX2441" s="7">
        <v>0</v>
      </c>
      <c r="AY2441" s="7">
        <v>0</v>
      </c>
    </row>
    <row r="2442" spans="1:51" ht="13.5" customHeight="1" x14ac:dyDescent="0.25">
      <c r="A2442" s="7" t="s">
        <v>4972</v>
      </c>
      <c r="B2442" s="8"/>
      <c r="C2442" s="8"/>
      <c r="D2442" s="7" t="s">
        <v>120</v>
      </c>
      <c r="E2442" s="7" t="s">
        <v>116</v>
      </c>
      <c r="F2442" s="8"/>
      <c r="G2442" s="8"/>
      <c r="H2442" s="8"/>
      <c r="I2442" s="8"/>
      <c r="J2442" s="8"/>
      <c r="K2442" s="8"/>
      <c r="L2442" s="8"/>
      <c r="M2442" s="8"/>
      <c r="N2442" s="7">
        <v>13</v>
      </c>
      <c r="O2442" s="7" t="s">
        <v>162</v>
      </c>
      <c r="P2442" s="7">
        <v>1</v>
      </c>
      <c r="Q2442" s="7" t="s">
        <v>4973</v>
      </c>
      <c r="R2442" s="7">
        <v>27100</v>
      </c>
      <c r="S2442" s="7" t="s">
        <v>94</v>
      </c>
      <c r="T2442" s="7" t="s">
        <v>4974</v>
      </c>
      <c r="AE2442" s="7">
        <v>0</v>
      </c>
      <c r="AF2442" s="7">
        <v>0</v>
      </c>
      <c r="AG2442" s="7">
        <v>1</v>
      </c>
      <c r="AH2442" s="7">
        <v>0</v>
      </c>
      <c r="AI2442" s="7">
        <v>0</v>
      </c>
      <c r="AJ2442" s="7">
        <v>0</v>
      </c>
      <c r="AK2442" s="7">
        <v>0</v>
      </c>
      <c r="AL2442" s="7">
        <v>0</v>
      </c>
      <c r="AM2442" s="7">
        <v>0</v>
      </c>
      <c r="AN2442" s="7" t="s">
        <v>120</v>
      </c>
      <c r="AO2442" s="7">
        <v>1</v>
      </c>
      <c r="AP2442" s="7">
        <v>54200</v>
      </c>
      <c r="AQ2442" s="7">
        <v>27100</v>
      </c>
      <c r="AT2442" s="7" t="s">
        <v>206</v>
      </c>
      <c r="AU2442" s="7">
        <v>3100</v>
      </c>
      <c r="AV2442" s="7">
        <v>0</v>
      </c>
      <c r="AW2442" s="7">
        <v>0</v>
      </c>
      <c r="AX2442" s="7">
        <v>0</v>
      </c>
      <c r="AY2442" s="7">
        <v>0</v>
      </c>
    </row>
    <row r="2443" spans="1:51" ht="13.5" customHeight="1" x14ac:dyDescent="0.25">
      <c r="A2443" s="7" t="s">
        <v>4975</v>
      </c>
      <c r="B2443" s="8"/>
      <c r="C2443" s="8"/>
      <c r="D2443" s="7" t="s">
        <v>4976</v>
      </c>
      <c r="E2443" s="7" t="s">
        <v>126</v>
      </c>
      <c r="F2443" s="8"/>
      <c r="G2443" s="8"/>
      <c r="H2443" s="8"/>
      <c r="I2443" s="8"/>
      <c r="J2443" s="8"/>
      <c r="K2443" s="8"/>
      <c r="L2443" s="8"/>
      <c r="M2443" s="8"/>
      <c r="N2443" s="7">
        <v>3</v>
      </c>
      <c r="O2443" s="7" t="s">
        <v>85</v>
      </c>
      <c r="P2443" s="7">
        <v>1</v>
      </c>
      <c r="Q2443" s="7" t="s">
        <v>4977</v>
      </c>
      <c r="R2443" s="7">
        <v>225</v>
      </c>
      <c r="S2443" s="7" t="s">
        <v>94</v>
      </c>
      <c r="T2443" s="7" t="s">
        <v>4974</v>
      </c>
      <c r="AE2443" s="7">
        <v>0</v>
      </c>
      <c r="AF2443" s="7">
        <v>0</v>
      </c>
      <c r="AG2443" s="7">
        <v>0</v>
      </c>
      <c r="AH2443" s="7">
        <v>1</v>
      </c>
      <c r="AI2443" s="7">
        <v>0</v>
      </c>
      <c r="AJ2443" s="7">
        <v>0</v>
      </c>
      <c r="AK2443" s="7">
        <v>0</v>
      </c>
      <c r="AL2443" s="7">
        <v>0</v>
      </c>
      <c r="AM2443" s="7">
        <v>0</v>
      </c>
      <c r="AN2443" s="7" t="s">
        <v>85</v>
      </c>
      <c r="AO2443" s="7">
        <v>1</v>
      </c>
      <c r="AP2443" s="7">
        <v>450</v>
      </c>
      <c r="AQ2443" s="7">
        <v>225</v>
      </c>
      <c r="AT2443" s="7" t="s">
        <v>206</v>
      </c>
      <c r="AU2443" s="7">
        <v>3101</v>
      </c>
      <c r="AV2443" s="7">
        <v>0</v>
      </c>
      <c r="AW2443" s="7">
        <v>0</v>
      </c>
      <c r="AX2443" s="7">
        <v>0</v>
      </c>
      <c r="AY2443" s="7">
        <v>0</v>
      </c>
    </row>
    <row r="2444" spans="1:51" ht="13.5" customHeight="1" x14ac:dyDescent="0.25">
      <c r="A2444" s="7" t="s">
        <v>4978</v>
      </c>
      <c r="B2444" s="8"/>
      <c r="C2444" s="8"/>
      <c r="D2444" s="7" t="s">
        <v>4976</v>
      </c>
      <c r="E2444" s="7" t="s">
        <v>126</v>
      </c>
      <c r="F2444" s="8"/>
      <c r="G2444" s="8"/>
      <c r="H2444" s="8"/>
      <c r="I2444" s="8"/>
      <c r="J2444" s="8"/>
      <c r="K2444" s="8"/>
      <c r="L2444" s="8"/>
      <c r="M2444" s="8"/>
      <c r="N2444" s="7">
        <v>7</v>
      </c>
      <c r="O2444" s="7" t="s">
        <v>85</v>
      </c>
      <c r="P2444" s="7">
        <v>1</v>
      </c>
      <c r="Q2444" s="7" t="s">
        <v>4979</v>
      </c>
      <c r="R2444" s="7">
        <v>875</v>
      </c>
      <c r="S2444" s="7" t="s">
        <v>94</v>
      </c>
      <c r="T2444" s="7" t="s">
        <v>4974</v>
      </c>
      <c r="AE2444" s="7">
        <v>0</v>
      </c>
      <c r="AF2444" s="7">
        <v>0</v>
      </c>
      <c r="AG2444" s="7">
        <v>0</v>
      </c>
      <c r="AH2444" s="7">
        <v>1</v>
      </c>
      <c r="AI2444" s="7">
        <v>0</v>
      </c>
      <c r="AJ2444" s="7">
        <v>0</v>
      </c>
      <c r="AK2444" s="7">
        <v>0</v>
      </c>
      <c r="AL2444" s="7">
        <v>0</v>
      </c>
      <c r="AM2444" s="7">
        <v>0</v>
      </c>
      <c r="AN2444" s="7" t="s">
        <v>85</v>
      </c>
      <c r="AO2444" s="7">
        <v>1</v>
      </c>
      <c r="AP2444" s="7">
        <v>1750</v>
      </c>
      <c r="AQ2444" s="7">
        <v>875</v>
      </c>
      <c r="AT2444" s="7" t="s">
        <v>206</v>
      </c>
      <c r="AU2444" s="7">
        <v>3102</v>
      </c>
      <c r="AV2444" s="7">
        <v>0</v>
      </c>
      <c r="AW2444" s="7">
        <v>0</v>
      </c>
      <c r="AX2444" s="7">
        <v>0</v>
      </c>
      <c r="AY2444" s="7">
        <v>0</v>
      </c>
    </row>
    <row r="2445" spans="1:51" ht="13.5" customHeight="1" x14ac:dyDescent="0.25">
      <c r="A2445" s="7" t="s">
        <v>4980</v>
      </c>
      <c r="B2445" s="8"/>
      <c r="C2445" s="8"/>
      <c r="D2445" s="7" t="s">
        <v>281</v>
      </c>
      <c r="E2445" s="7" t="s">
        <v>126</v>
      </c>
      <c r="F2445" s="8"/>
      <c r="G2445" s="8"/>
      <c r="H2445" s="8"/>
      <c r="I2445" s="8"/>
      <c r="J2445" s="8"/>
      <c r="K2445" s="8"/>
      <c r="L2445" s="8"/>
      <c r="M2445" s="8"/>
      <c r="N2445" s="7">
        <v>5</v>
      </c>
      <c r="O2445" s="7" t="s">
        <v>85</v>
      </c>
      <c r="P2445" s="7">
        <v>1</v>
      </c>
      <c r="Q2445" s="7" t="s">
        <v>4981</v>
      </c>
      <c r="R2445" s="7">
        <v>500</v>
      </c>
      <c r="S2445" s="7" t="s">
        <v>94</v>
      </c>
      <c r="T2445" s="7" t="s">
        <v>4974</v>
      </c>
      <c r="AE2445" s="7">
        <v>0</v>
      </c>
      <c r="AF2445" s="7">
        <v>0</v>
      </c>
      <c r="AG2445" s="7">
        <v>0</v>
      </c>
      <c r="AH2445" s="7">
        <v>1</v>
      </c>
      <c r="AI2445" s="7">
        <v>0</v>
      </c>
      <c r="AJ2445" s="7">
        <v>0</v>
      </c>
      <c r="AK2445" s="7">
        <v>0</v>
      </c>
      <c r="AL2445" s="7">
        <v>0</v>
      </c>
      <c r="AM2445" s="7">
        <v>0</v>
      </c>
      <c r="AN2445" s="7" t="s">
        <v>85</v>
      </c>
      <c r="AO2445" s="7">
        <v>1</v>
      </c>
      <c r="AP2445" s="7">
        <v>1000</v>
      </c>
      <c r="AQ2445" s="7">
        <v>500</v>
      </c>
      <c r="AT2445" s="7" t="s">
        <v>206</v>
      </c>
      <c r="AU2445" s="7">
        <v>3103</v>
      </c>
      <c r="AV2445" s="7">
        <v>0</v>
      </c>
      <c r="AW2445" s="7">
        <v>0</v>
      </c>
      <c r="AX2445" s="7">
        <v>0</v>
      </c>
      <c r="AY2445" s="7">
        <v>0</v>
      </c>
    </row>
    <row r="2446" spans="1:51" ht="13.5" customHeight="1" x14ac:dyDescent="0.25">
      <c r="A2446" s="7" t="s">
        <v>4982</v>
      </c>
      <c r="B2446" s="8"/>
      <c r="C2446" s="8"/>
      <c r="D2446" s="7" t="s">
        <v>281</v>
      </c>
      <c r="E2446" s="7" t="s">
        <v>126</v>
      </c>
      <c r="F2446" s="8"/>
      <c r="G2446" s="8"/>
      <c r="H2446" s="8"/>
      <c r="I2446" s="8"/>
      <c r="J2446" s="8"/>
      <c r="K2446" s="8"/>
      <c r="L2446" s="8"/>
      <c r="M2446" s="8"/>
      <c r="N2446" s="7">
        <v>9</v>
      </c>
      <c r="O2446" s="7" t="s">
        <v>85</v>
      </c>
      <c r="P2446" s="7">
        <v>1</v>
      </c>
      <c r="Q2446" s="7" t="s">
        <v>4983</v>
      </c>
      <c r="R2446" s="7">
        <v>1350</v>
      </c>
      <c r="S2446" s="7" t="s">
        <v>94</v>
      </c>
      <c r="T2446" s="7" t="s">
        <v>4974</v>
      </c>
      <c r="AE2446" s="7">
        <v>0</v>
      </c>
      <c r="AF2446" s="7">
        <v>0</v>
      </c>
      <c r="AG2446" s="7">
        <v>0</v>
      </c>
      <c r="AH2446" s="7">
        <v>1</v>
      </c>
      <c r="AI2446" s="7">
        <v>0</v>
      </c>
      <c r="AJ2446" s="7">
        <v>0</v>
      </c>
      <c r="AK2446" s="7">
        <v>0</v>
      </c>
      <c r="AL2446" s="7">
        <v>0</v>
      </c>
      <c r="AM2446" s="7">
        <v>0</v>
      </c>
      <c r="AN2446" s="7" t="s">
        <v>85</v>
      </c>
      <c r="AO2446" s="7">
        <v>1</v>
      </c>
      <c r="AP2446" s="7">
        <v>2700</v>
      </c>
      <c r="AQ2446" s="7">
        <v>1350</v>
      </c>
      <c r="AT2446" s="7" t="s">
        <v>206</v>
      </c>
      <c r="AU2446" s="7">
        <v>3104</v>
      </c>
      <c r="AV2446" s="7">
        <v>0</v>
      </c>
      <c r="AW2446" s="7">
        <v>0</v>
      </c>
      <c r="AX2446" s="7">
        <v>0</v>
      </c>
      <c r="AY2446" s="7">
        <v>0</v>
      </c>
    </row>
    <row r="2447" spans="1:51" ht="13.5" customHeight="1" x14ac:dyDescent="0.25">
      <c r="A2447" s="7" t="s">
        <v>4984</v>
      </c>
      <c r="B2447" s="8"/>
      <c r="C2447" s="8"/>
      <c r="D2447" s="7" t="s">
        <v>91</v>
      </c>
      <c r="E2447" s="7" t="s">
        <v>99</v>
      </c>
      <c r="F2447" s="8"/>
      <c r="G2447" s="8"/>
      <c r="H2447" s="8"/>
      <c r="I2447" s="8"/>
      <c r="J2447" s="8"/>
      <c r="K2447" s="8"/>
      <c r="L2447" s="8"/>
      <c r="M2447" s="8"/>
      <c r="N2447" s="7">
        <v>9</v>
      </c>
      <c r="O2447" s="7" t="s">
        <v>106</v>
      </c>
      <c r="P2447" s="7">
        <v>0.5</v>
      </c>
      <c r="Q2447" s="7" t="s">
        <v>4985</v>
      </c>
      <c r="R2447" s="7">
        <v>8275</v>
      </c>
      <c r="S2447" s="7" t="s">
        <v>94</v>
      </c>
      <c r="T2447" s="7" t="s">
        <v>4974</v>
      </c>
      <c r="AE2447" s="7">
        <v>0</v>
      </c>
      <c r="AF2447" s="7">
        <v>0</v>
      </c>
      <c r="AG2447" s="7">
        <v>0</v>
      </c>
      <c r="AH2447" s="7">
        <v>0</v>
      </c>
      <c r="AI2447" s="7">
        <v>1</v>
      </c>
      <c r="AJ2447" s="7">
        <v>0</v>
      </c>
      <c r="AK2447" s="7">
        <v>0</v>
      </c>
      <c r="AL2447" s="7">
        <v>0</v>
      </c>
      <c r="AM2447" s="7">
        <v>0</v>
      </c>
      <c r="AN2447" s="7" t="s">
        <v>91</v>
      </c>
      <c r="AO2447" s="7">
        <v>0.5</v>
      </c>
      <c r="AP2447" s="7">
        <v>16550</v>
      </c>
      <c r="AQ2447" s="7">
        <v>8275</v>
      </c>
      <c r="AT2447" s="7" t="s">
        <v>206</v>
      </c>
      <c r="AU2447" s="7">
        <v>3105</v>
      </c>
      <c r="AV2447" s="7">
        <v>0</v>
      </c>
      <c r="AW2447" s="7">
        <v>0</v>
      </c>
      <c r="AX2447" s="7">
        <v>0</v>
      </c>
      <c r="AY2447" s="7">
        <v>0</v>
      </c>
    </row>
    <row r="2448" spans="1:51" ht="13.5" customHeight="1" x14ac:dyDescent="0.25">
      <c r="A2448" s="7" t="s">
        <v>4986</v>
      </c>
      <c r="B2448" s="8"/>
      <c r="C2448" s="8"/>
      <c r="D2448" s="7" t="s">
        <v>91</v>
      </c>
      <c r="E2448" s="7" t="s">
        <v>157</v>
      </c>
      <c r="F2448" s="8"/>
      <c r="G2448" s="8"/>
      <c r="H2448" s="8"/>
      <c r="I2448" s="8"/>
      <c r="J2448" s="8"/>
      <c r="K2448" s="8"/>
      <c r="L2448" s="8"/>
      <c r="M2448" s="8"/>
      <c r="N2448" s="7">
        <v>7</v>
      </c>
      <c r="O2448" s="7" t="s">
        <v>143</v>
      </c>
      <c r="P2448" s="7">
        <v>6</v>
      </c>
      <c r="Q2448" s="7" t="s">
        <v>4985</v>
      </c>
      <c r="R2448" s="7">
        <v>6600</v>
      </c>
      <c r="S2448" s="7" t="s">
        <v>94</v>
      </c>
      <c r="T2448" s="7" t="s">
        <v>4974</v>
      </c>
      <c r="AE2448" s="7">
        <v>0</v>
      </c>
      <c r="AF2448" s="7">
        <v>0</v>
      </c>
      <c r="AG2448" s="7">
        <v>0</v>
      </c>
      <c r="AH2448" s="7">
        <v>0</v>
      </c>
      <c r="AI2448" s="7">
        <v>0</v>
      </c>
      <c r="AJ2448" s="7">
        <v>0</v>
      </c>
      <c r="AK2448" s="7">
        <v>1</v>
      </c>
      <c r="AL2448" s="7">
        <v>0</v>
      </c>
      <c r="AM2448" s="7">
        <v>0</v>
      </c>
      <c r="AN2448" s="7" t="s">
        <v>91</v>
      </c>
      <c r="AO2448" s="7">
        <v>6</v>
      </c>
      <c r="AP2448" s="7">
        <v>13200</v>
      </c>
      <c r="AQ2448" s="7">
        <v>6600</v>
      </c>
      <c r="AT2448" s="7" t="s">
        <v>206</v>
      </c>
      <c r="AU2448" s="7">
        <v>3106</v>
      </c>
      <c r="AV2448" s="7">
        <v>0</v>
      </c>
      <c r="AW2448" s="7">
        <v>0</v>
      </c>
      <c r="AX2448" s="7">
        <v>0</v>
      </c>
      <c r="AY2448" s="7">
        <v>0</v>
      </c>
    </row>
    <row r="2449" spans="1:51" ht="13.5" customHeight="1" x14ac:dyDescent="0.25">
      <c r="A2449" s="7" t="s">
        <v>4987</v>
      </c>
      <c r="B2449" s="8"/>
      <c r="C2449" s="8"/>
      <c r="D2449" s="7" t="s">
        <v>83</v>
      </c>
      <c r="E2449" s="7" t="s">
        <v>129</v>
      </c>
      <c r="F2449" s="8"/>
      <c r="G2449" s="8"/>
      <c r="H2449" s="8"/>
      <c r="I2449" s="8"/>
      <c r="J2449" s="8"/>
      <c r="K2449" s="8"/>
      <c r="L2449" s="8"/>
      <c r="M2449" s="8"/>
      <c r="N2449" s="7">
        <v>4</v>
      </c>
      <c r="O2449" s="7" t="s">
        <v>85</v>
      </c>
      <c r="P2449" s="7">
        <v>14</v>
      </c>
      <c r="Q2449" s="7" t="s">
        <v>4988</v>
      </c>
      <c r="R2449" s="7">
        <v>2780</v>
      </c>
      <c r="S2449" s="7" t="s">
        <v>87</v>
      </c>
      <c r="T2449" s="7" t="s">
        <v>4974</v>
      </c>
      <c r="AE2449" s="7">
        <v>0</v>
      </c>
      <c r="AF2449" s="7">
        <v>0</v>
      </c>
      <c r="AG2449" s="7">
        <v>0</v>
      </c>
      <c r="AH2449" s="7">
        <v>0</v>
      </c>
      <c r="AI2449" s="7">
        <v>0</v>
      </c>
      <c r="AJ2449" s="7">
        <v>1</v>
      </c>
      <c r="AK2449" s="7">
        <v>0</v>
      </c>
      <c r="AL2449" s="7">
        <v>0</v>
      </c>
      <c r="AM2449" s="7">
        <v>0</v>
      </c>
      <c r="AN2449" s="7" t="s">
        <v>83</v>
      </c>
      <c r="AO2449" s="7">
        <v>14</v>
      </c>
      <c r="AP2449" s="7">
        <v>5220</v>
      </c>
      <c r="AQ2449" s="7">
        <v>2780</v>
      </c>
      <c r="AS2449" s="7" t="s">
        <v>4989</v>
      </c>
      <c r="AT2449" s="7" t="s">
        <v>206</v>
      </c>
      <c r="AU2449" s="7">
        <v>3107</v>
      </c>
      <c r="AV2449" s="7">
        <v>0</v>
      </c>
      <c r="AW2449" s="7">
        <v>0</v>
      </c>
      <c r="AX2449" s="7">
        <v>0</v>
      </c>
      <c r="AY2449" s="7">
        <v>0</v>
      </c>
    </row>
    <row r="2450" spans="1:51" ht="13.5" customHeight="1" x14ac:dyDescent="0.25">
      <c r="A2450" s="7" t="s">
        <v>4990</v>
      </c>
      <c r="B2450" s="8"/>
      <c r="C2450" s="8"/>
      <c r="D2450" s="7" t="s">
        <v>83</v>
      </c>
      <c r="E2450" s="7" t="s">
        <v>92</v>
      </c>
      <c r="F2450" s="8"/>
      <c r="G2450" s="8"/>
      <c r="H2450" s="8"/>
      <c r="I2450" s="8"/>
      <c r="J2450" s="8"/>
      <c r="K2450" s="8"/>
      <c r="L2450" s="8"/>
      <c r="M2450" s="8"/>
      <c r="N2450" s="7">
        <v>5</v>
      </c>
      <c r="O2450" s="7" t="s">
        <v>103</v>
      </c>
      <c r="P2450" s="7">
        <v>6</v>
      </c>
      <c r="Q2450" s="7" t="s">
        <v>598</v>
      </c>
      <c r="R2450" s="7">
        <v>2090</v>
      </c>
      <c r="S2450" s="7" t="s">
        <v>94</v>
      </c>
      <c r="T2450" s="7" t="s">
        <v>4974</v>
      </c>
      <c r="AE2450" s="7">
        <v>0</v>
      </c>
      <c r="AF2450" s="7">
        <v>0</v>
      </c>
      <c r="AG2450" s="7">
        <v>0</v>
      </c>
      <c r="AH2450" s="7">
        <v>0</v>
      </c>
      <c r="AI2450" s="7">
        <v>0</v>
      </c>
      <c r="AJ2450" s="7">
        <v>0</v>
      </c>
      <c r="AK2450" s="7">
        <v>0</v>
      </c>
      <c r="AL2450" s="7">
        <v>0</v>
      </c>
      <c r="AM2450" s="7">
        <v>1</v>
      </c>
      <c r="AN2450" s="7" t="s">
        <v>83</v>
      </c>
      <c r="AO2450" s="7">
        <v>6</v>
      </c>
      <c r="AP2450" s="7">
        <v>4180</v>
      </c>
      <c r="AQ2450" s="7">
        <v>2090</v>
      </c>
      <c r="AT2450" s="7" t="s">
        <v>206</v>
      </c>
      <c r="AU2450" s="7">
        <v>3108</v>
      </c>
      <c r="AV2450" s="7">
        <v>0</v>
      </c>
      <c r="AW2450" s="7">
        <v>0</v>
      </c>
      <c r="AX2450" s="7">
        <v>0</v>
      </c>
      <c r="AY2450" s="7">
        <v>0</v>
      </c>
    </row>
    <row r="2451" spans="1:51" ht="13.5" customHeight="1" x14ac:dyDescent="0.25">
      <c r="A2451" s="7" t="s">
        <v>4991</v>
      </c>
      <c r="B2451" s="8"/>
      <c r="C2451" s="8"/>
      <c r="D2451" s="7" t="s">
        <v>91</v>
      </c>
      <c r="E2451" s="7" t="s">
        <v>157</v>
      </c>
      <c r="F2451" s="8"/>
      <c r="G2451" s="8"/>
      <c r="H2451" s="8"/>
      <c r="I2451" s="8"/>
      <c r="J2451" s="8"/>
      <c r="K2451" s="8"/>
      <c r="L2451" s="8"/>
      <c r="M2451" s="8"/>
      <c r="N2451" s="7">
        <v>10</v>
      </c>
      <c r="O2451" s="7" t="s">
        <v>85</v>
      </c>
      <c r="P2451" s="7">
        <v>4</v>
      </c>
      <c r="Q2451" s="7" t="s">
        <v>4992</v>
      </c>
      <c r="R2451" s="7">
        <v>12805</v>
      </c>
      <c r="S2451" s="7" t="s">
        <v>87</v>
      </c>
      <c r="T2451" s="7" t="s">
        <v>4974</v>
      </c>
      <c r="AE2451" s="7">
        <v>0</v>
      </c>
      <c r="AF2451" s="7">
        <v>0</v>
      </c>
      <c r="AG2451" s="7">
        <v>0</v>
      </c>
      <c r="AH2451" s="7">
        <v>0</v>
      </c>
      <c r="AI2451" s="7">
        <v>0</v>
      </c>
      <c r="AJ2451" s="7">
        <v>0</v>
      </c>
      <c r="AK2451" s="7">
        <v>1</v>
      </c>
      <c r="AL2451" s="7">
        <v>0</v>
      </c>
      <c r="AM2451" s="7">
        <v>0</v>
      </c>
      <c r="AN2451" s="7" t="s">
        <v>91</v>
      </c>
      <c r="AO2451" s="7">
        <v>4</v>
      </c>
      <c r="AP2451" s="7">
        <v>25305</v>
      </c>
      <c r="AQ2451" s="7">
        <v>12805</v>
      </c>
      <c r="AS2451" s="7" t="s">
        <v>4993</v>
      </c>
      <c r="AT2451" s="7" t="s">
        <v>206</v>
      </c>
      <c r="AU2451" s="7">
        <v>3109</v>
      </c>
      <c r="AV2451" s="7">
        <v>0</v>
      </c>
      <c r="AW2451" s="7">
        <v>0</v>
      </c>
      <c r="AX2451" s="7">
        <v>0</v>
      </c>
      <c r="AY2451" s="7">
        <v>0</v>
      </c>
    </row>
    <row r="2452" spans="1:51" ht="13.5" customHeight="1" x14ac:dyDescent="0.25">
      <c r="A2452" s="7" t="s">
        <v>4994</v>
      </c>
      <c r="B2452" s="8"/>
      <c r="C2452" s="8"/>
      <c r="D2452" s="7" t="s">
        <v>83</v>
      </c>
      <c r="E2452" s="7" t="s">
        <v>92</v>
      </c>
      <c r="F2452" s="8"/>
      <c r="G2452" s="8"/>
      <c r="H2452" s="8"/>
      <c r="I2452" s="8"/>
      <c r="J2452" s="8"/>
      <c r="K2452" s="8"/>
      <c r="L2452" s="8"/>
      <c r="M2452" s="8"/>
      <c r="N2452" s="7">
        <v>3</v>
      </c>
      <c r="O2452" s="7" t="s">
        <v>85</v>
      </c>
      <c r="P2452" s="7">
        <v>5</v>
      </c>
      <c r="Q2452" s="7" t="s">
        <v>4995</v>
      </c>
      <c r="R2452" s="7">
        <v>4550</v>
      </c>
      <c r="S2452" s="7" t="s">
        <v>87</v>
      </c>
      <c r="T2452" s="7" t="s">
        <v>4974</v>
      </c>
      <c r="AE2452" s="7">
        <v>0</v>
      </c>
      <c r="AF2452" s="7">
        <v>0</v>
      </c>
      <c r="AG2452" s="7">
        <v>0</v>
      </c>
      <c r="AH2452" s="7">
        <v>0</v>
      </c>
      <c r="AI2452" s="7">
        <v>0</v>
      </c>
      <c r="AJ2452" s="7">
        <v>0</v>
      </c>
      <c r="AK2452" s="7">
        <v>0</v>
      </c>
      <c r="AL2452" s="7">
        <v>0</v>
      </c>
      <c r="AM2452" s="7">
        <v>1</v>
      </c>
      <c r="AN2452" s="7" t="s">
        <v>83</v>
      </c>
      <c r="AO2452" s="7">
        <v>5</v>
      </c>
      <c r="AP2452" s="7">
        <v>7050</v>
      </c>
      <c r="AQ2452" s="7">
        <v>4550</v>
      </c>
      <c r="AS2452" s="7" t="s">
        <v>4865</v>
      </c>
      <c r="AT2452" s="7" t="s">
        <v>206</v>
      </c>
      <c r="AU2452" s="7">
        <v>3110</v>
      </c>
      <c r="AV2452" s="7">
        <v>0</v>
      </c>
      <c r="AW2452" s="7">
        <v>0</v>
      </c>
      <c r="AX2452" s="7">
        <v>0</v>
      </c>
      <c r="AY2452" s="7">
        <v>0</v>
      </c>
    </row>
    <row r="2453" spans="1:51" ht="13.5" customHeight="1" x14ac:dyDescent="0.25">
      <c r="A2453" s="7" t="s">
        <v>4996</v>
      </c>
      <c r="B2453" s="8"/>
      <c r="C2453" s="8"/>
      <c r="D2453" s="7" t="s">
        <v>91</v>
      </c>
      <c r="E2453" s="7" t="s">
        <v>157</v>
      </c>
      <c r="G2453" s="8"/>
      <c r="H2453" s="8"/>
      <c r="I2453" s="8"/>
      <c r="J2453" s="8"/>
      <c r="K2453" s="8"/>
      <c r="L2453" s="7" t="s">
        <v>1027</v>
      </c>
      <c r="M2453" s="8"/>
      <c r="N2453" s="7">
        <v>7</v>
      </c>
      <c r="O2453" s="7" t="s">
        <v>85</v>
      </c>
      <c r="P2453" s="7">
        <v>4</v>
      </c>
      <c r="Q2453" s="7" t="s">
        <v>4997</v>
      </c>
      <c r="R2453" s="7">
        <v>10665</v>
      </c>
      <c r="S2453" s="7" t="s">
        <v>87</v>
      </c>
      <c r="T2453" s="7" t="s">
        <v>4998</v>
      </c>
      <c r="U2453" s="7" t="s">
        <v>3860</v>
      </c>
      <c r="V2453" s="7">
        <v>10</v>
      </c>
      <c r="W2453" s="7">
        <v>12</v>
      </c>
      <c r="X2453" s="7">
        <v>14</v>
      </c>
      <c r="Y2453" s="7">
        <v>7</v>
      </c>
      <c r="AA2453" s="7" t="s">
        <v>3663</v>
      </c>
      <c r="AE2453" s="7">
        <v>0</v>
      </c>
      <c r="AF2453" s="7">
        <v>0</v>
      </c>
      <c r="AG2453" s="7">
        <v>0</v>
      </c>
      <c r="AH2453" s="7">
        <v>0</v>
      </c>
      <c r="AI2453" s="7">
        <v>0</v>
      </c>
      <c r="AJ2453" s="7">
        <v>0</v>
      </c>
      <c r="AK2453" s="7">
        <v>1</v>
      </c>
      <c r="AL2453" s="7">
        <v>0</v>
      </c>
      <c r="AM2453" s="7">
        <v>0</v>
      </c>
      <c r="AN2453" s="7" t="s">
        <v>91</v>
      </c>
      <c r="AO2453" s="7">
        <v>4</v>
      </c>
      <c r="AP2453" s="7">
        <v>21015</v>
      </c>
      <c r="AQ2453" s="7">
        <v>10665</v>
      </c>
      <c r="AR2453" s="7" t="s">
        <v>813</v>
      </c>
      <c r="AS2453" s="8" t="s">
        <v>4999</v>
      </c>
      <c r="AT2453" s="7" t="s">
        <v>206</v>
      </c>
      <c r="AU2453" s="7">
        <v>3111</v>
      </c>
      <c r="AV2453" s="7">
        <v>0</v>
      </c>
      <c r="AW2453" s="7">
        <v>0</v>
      </c>
      <c r="AX2453" s="7">
        <v>0</v>
      </c>
      <c r="AY2453" s="7">
        <v>0</v>
      </c>
    </row>
    <row r="2454" spans="1:51" ht="13.5" customHeight="1" x14ac:dyDescent="0.25">
      <c r="A2454" s="7" t="s">
        <v>5000</v>
      </c>
      <c r="B2454" s="8"/>
      <c r="C2454" s="8"/>
      <c r="D2454" s="7" t="s">
        <v>120</v>
      </c>
      <c r="E2454" s="7" t="s">
        <v>92</v>
      </c>
      <c r="F2454" s="8"/>
      <c r="G2454" s="8"/>
      <c r="H2454" s="8"/>
      <c r="I2454" s="8"/>
      <c r="J2454" s="8"/>
      <c r="K2454" s="8"/>
      <c r="L2454" s="8"/>
      <c r="M2454" s="8"/>
      <c r="N2454" s="7">
        <v>13</v>
      </c>
      <c r="O2454" s="7" t="s">
        <v>106</v>
      </c>
      <c r="P2454" s="7" t="s">
        <v>107</v>
      </c>
      <c r="Q2454" s="7" t="s">
        <v>5001</v>
      </c>
      <c r="R2454" s="7">
        <v>10500</v>
      </c>
      <c r="S2454" s="7" t="s">
        <v>94</v>
      </c>
      <c r="T2454" s="7" t="s">
        <v>4998</v>
      </c>
      <c r="AE2454" s="7">
        <v>0</v>
      </c>
      <c r="AF2454" s="7">
        <v>0</v>
      </c>
      <c r="AG2454" s="7">
        <v>0</v>
      </c>
      <c r="AH2454" s="7">
        <v>0</v>
      </c>
      <c r="AI2454" s="7">
        <v>0</v>
      </c>
      <c r="AJ2454" s="7">
        <v>0</v>
      </c>
      <c r="AK2454" s="7">
        <v>0</v>
      </c>
      <c r="AL2454" s="7">
        <v>0</v>
      </c>
      <c r="AM2454" s="7">
        <v>1</v>
      </c>
      <c r="AN2454" s="7" t="s">
        <v>120</v>
      </c>
      <c r="AO2454" s="7">
        <v>0</v>
      </c>
      <c r="AP2454" s="7">
        <v>21000</v>
      </c>
      <c r="AQ2454" s="7">
        <v>10500</v>
      </c>
      <c r="AT2454" s="7" t="s">
        <v>206</v>
      </c>
      <c r="AU2454" s="7">
        <v>3112</v>
      </c>
      <c r="AV2454" s="7">
        <v>0</v>
      </c>
      <c r="AW2454" s="7">
        <v>0</v>
      </c>
      <c r="AX2454" s="7">
        <v>0</v>
      </c>
      <c r="AY2454" s="7">
        <v>0</v>
      </c>
    </row>
    <row r="2455" spans="1:51" ht="13.5" customHeight="1" x14ac:dyDescent="0.25">
      <c r="A2455" s="7" t="s">
        <v>5002</v>
      </c>
      <c r="B2455" s="8"/>
      <c r="C2455" s="8"/>
      <c r="D2455" s="7" t="s">
        <v>91</v>
      </c>
      <c r="E2455" s="7" t="s">
        <v>92</v>
      </c>
      <c r="F2455" s="8"/>
      <c r="G2455" s="8"/>
      <c r="H2455" s="8"/>
      <c r="I2455" s="8"/>
      <c r="J2455" s="8"/>
      <c r="K2455" s="8"/>
      <c r="L2455" s="8"/>
      <c r="M2455" s="8"/>
      <c r="N2455" s="7">
        <v>7</v>
      </c>
      <c r="O2455" s="7" t="s">
        <v>85</v>
      </c>
      <c r="P2455" s="7">
        <v>1</v>
      </c>
      <c r="Q2455" s="7" t="s">
        <v>5003</v>
      </c>
      <c r="R2455" s="7">
        <v>1875</v>
      </c>
      <c r="S2455" s="7" t="s">
        <v>94</v>
      </c>
      <c r="T2455" s="7" t="s">
        <v>4998</v>
      </c>
      <c r="AE2455" s="7">
        <v>0</v>
      </c>
      <c r="AF2455" s="7">
        <v>0</v>
      </c>
      <c r="AG2455" s="7">
        <v>0</v>
      </c>
      <c r="AH2455" s="7">
        <v>0</v>
      </c>
      <c r="AI2455" s="7">
        <v>0</v>
      </c>
      <c r="AJ2455" s="7">
        <v>0</v>
      </c>
      <c r="AK2455" s="7">
        <v>0</v>
      </c>
      <c r="AL2455" s="7">
        <v>0</v>
      </c>
      <c r="AM2455" s="7">
        <v>1</v>
      </c>
      <c r="AN2455" s="7" t="s">
        <v>91</v>
      </c>
      <c r="AO2455" s="7">
        <v>1</v>
      </c>
      <c r="AP2455" s="7">
        <v>3750</v>
      </c>
      <c r="AQ2455" s="7">
        <v>1875</v>
      </c>
      <c r="AT2455" s="7" t="s">
        <v>206</v>
      </c>
      <c r="AU2455" s="7">
        <v>3113</v>
      </c>
      <c r="AV2455" s="7">
        <v>0</v>
      </c>
      <c r="AW2455" s="7">
        <v>0</v>
      </c>
      <c r="AX2455" s="7">
        <v>0</v>
      </c>
      <c r="AY2455" s="7">
        <v>0</v>
      </c>
    </row>
    <row r="2456" spans="1:51" ht="13.5" customHeight="1" x14ac:dyDescent="0.25">
      <c r="A2456" s="7" t="s">
        <v>5004</v>
      </c>
      <c r="B2456" s="8"/>
      <c r="C2456" s="8"/>
      <c r="D2456" s="7" t="s">
        <v>83</v>
      </c>
      <c r="E2456" s="7" t="s">
        <v>84</v>
      </c>
      <c r="F2456" s="8"/>
      <c r="G2456" s="8"/>
      <c r="H2456" s="8"/>
      <c r="I2456" s="8"/>
      <c r="J2456" s="8"/>
      <c r="K2456" s="8"/>
      <c r="L2456" s="8"/>
      <c r="M2456" s="8"/>
      <c r="N2456" s="7">
        <v>1</v>
      </c>
      <c r="O2456" s="7" t="s">
        <v>85</v>
      </c>
      <c r="P2456" s="7" t="s">
        <v>107</v>
      </c>
      <c r="Q2456" s="7" t="s">
        <v>5005</v>
      </c>
      <c r="R2456" s="7">
        <v>75</v>
      </c>
      <c r="S2456" s="7" t="s">
        <v>94</v>
      </c>
      <c r="T2456" s="7" t="s">
        <v>4998</v>
      </c>
      <c r="AE2456" s="7">
        <v>0</v>
      </c>
      <c r="AF2456" s="7">
        <v>0</v>
      </c>
      <c r="AG2456" s="7">
        <v>0</v>
      </c>
      <c r="AH2456" s="7">
        <v>0</v>
      </c>
      <c r="AI2456" s="7">
        <v>0</v>
      </c>
      <c r="AJ2456" s="7">
        <v>0</v>
      </c>
      <c r="AK2456" s="7">
        <v>0</v>
      </c>
      <c r="AL2456" s="7">
        <v>0</v>
      </c>
      <c r="AM2456" s="7">
        <v>0</v>
      </c>
      <c r="AN2456" s="7" t="s">
        <v>83</v>
      </c>
      <c r="AO2456" s="7">
        <v>0</v>
      </c>
      <c r="AP2456" s="7">
        <v>150</v>
      </c>
      <c r="AQ2456" s="7">
        <v>75</v>
      </c>
      <c r="AT2456" s="7" t="s">
        <v>206</v>
      </c>
      <c r="AU2456" s="7">
        <v>3114</v>
      </c>
      <c r="AV2456" s="7">
        <v>0</v>
      </c>
      <c r="AW2456" s="7">
        <v>0</v>
      </c>
      <c r="AX2456" s="7">
        <v>0</v>
      </c>
      <c r="AY2456" s="7">
        <v>0</v>
      </c>
    </row>
    <row r="2457" spans="1:51" ht="13.5" customHeight="1" x14ac:dyDescent="0.25">
      <c r="A2457" s="7" t="s">
        <v>5006</v>
      </c>
      <c r="B2457" s="8"/>
      <c r="C2457" s="8"/>
      <c r="D2457" s="7" t="s">
        <v>91</v>
      </c>
      <c r="E2457" s="7" t="s">
        <v>126</v>
      </c>
      <c r="F2457" s="7" t="s">
        <v>129</v>
      </c>
      <c r="G2457" s="8"/>
      <c r="H2457" s="8"/>
      <c r="I2457" s="8"/>
      <c r="J2457" s="8"/>
      <c r="K2457" s="8"/>
      <c r="L2457" s="8"/>
      <c r="M2457" s="8"/>
      <c r="N2457" s="7">
        <v>9</v>
      </c>
      <c r="O2457" s="7" t="s">
        <v>106</v>
      </c>
      <c r="P2457" s="7" t="s">
        <v>107</v>
      </c>
      <c r="Q2457" s="7" t="s">
        <v>5007</v>
      </c>
      <c r="R2457" s="7">
        <v>7500</v>
      </c>
      <c r="S2457" s="7" t="s">
        <v>94</v>
      </c>
      <c r="T2457" s="7" t="s">
        <v>4998</v>
      </c>
      <c r="AE2457" s="7">
        <v>0</v>
      </c>
      <c r="AF2457" s="7">
        <v>0</v>
      </c>
      <c r="AG2457" s="7">
        <v>0</v>
      </c>
      <c r="AH2457" s="7">
        <v>1</v>
      </c>
      <c r="AI2457" s="7">
        <v>0</v>
      </c>
      <c r="AJ2457" s="7">
        <v>1</v>
      </c>
      <c r="AK2457" s="7">
        <v>0</v>
      </c>
      <c r="AL2457" s="7">
        <v>0</v>
      </c>
      <c r="AM2457" s="7">
        <v>0</v>
      </c>
      <c r="AN2457" s="7" t="s">
        <v>91</v>
      </c>
      <c r="AO2457" s="7">
        <v>0</v>
      </c>
      <c r="AP2457" s="7">
        <v>15000</v>
      </c>
      <c r="AQ2457" s="7">
        <v>7500</v>
      </c>
      <c r="AT2457" s="7" t="s">
        <v>206</v>
      </c>
      <c r="AU2457" s="7">
        <v>3115</v>
      </c>
      <c r="AV2457" s="7">
        <v>0</v>
      </c>
      <c r="AW2457" s="7">
        <v>0</v>
      </c>
      <c r="AX2457" s="7">
        <v>0</v>
      </c>
      <c r="AY2457" s="7">
        <v>0</v>
      </c>
    </row>
    <row r="2458" spans="1:51" ht="13.5" customHeight="1" x14ac:dyDescent="0.25">
      <c r="A2458" s="7" t="s">
        <v>5008</v>
      </c>
      <c r="B2458" s="8"/>
      <c r="C2458" s="8"/>
      <c r="D2458" s="7" t="s">
        <v>91</v>
      </c>
      <c r="E2458" s="7" t="s">
        <v>157</v>
      </c>
      <c r="F2458" s="8"/>
      <c r="G2458" s="8"/>
      <c r="H2458" s="8"/>
      <c r="I2458" s="8"/>
      <c r="J2458" s="8"/>
      <c r="K2458" s="8"/>
      <c r="L2458" s="8"/>
      <c r="M2458" s="8"/>
      <c r="N2458" s="7">
        <v>7</v>
      </c>
      <c r="O2458" s="7" t="s">
        <v>85</v>
      </c>
      <c r="P2458" s="7">
        <v>1</v>
      </c>
      <c r="Q2458" s="7" t="s">
        <v>5009</v>
      </c>
      <c r="R2458" s="7">
        <v>2750</v>
      </c>
      <c r="S2458" s="7" t="s">
        <v>94</v>
      </c>
      <c r="T2458" s="7" t="s">
        <v>4998</v>
      </c>
      <c r="AE2458" s="7">
        <v>0</v>
      </c>
      <c r="AF2458" s="7">
        <v>0</v>
      </c>
      <c r="AG2458" s="7">
        <v>0</v>
      </c>
      <c r="AH2458" s="7">
        <v>0</v>
      </c>
      <c r="AI2458" s="7">
        <v>0</v>
      </c>
      <c r="AJ2458" s="7">
        <v>0</v>
      </c>
      <c r="AK2458" s="7">
        <v>1</v>
      </c>
      <c r="AL2458" s="7">
        <v>0</v>
      </c>
      <c r="AM2458" s="7">
        <v>0</v>
      </c>
      <c r="AN2458" s="7" t="s">
        <v>91</v>
      </c>
      <c r="AO2458" s="7">
        <v>1</v>
      </c>
      <c r="AP2458" s="7">
        <v>5500</v>
      </c>
      <c r="AQ2458" s="7">
        <v>2750</v>
      </c>
      <c r="AT2458" s="7" t="s">
        <v>206</v>
      </c>
      <c r="AU2458" s="7">
        <v>3116</v>
      </c>
      <c r="AV2458" s="7">
        <v>0</v>
      </c>
      <c r="AW2458" s="7">
        <v>0</v>
      </c>
      <c r="AX2458" s="7">
        <v>0</v>
      </c>
      <c r="AY2458" s="7">
        <v>0</v>
      </c>
    </row>
    <row r="2459" spans="1:51" ht="13.5" customHeight="1" x14ac:dyDescent="0.25">
      <c r="A2459" s="7" t="s">
        <v>5010</v>
      </c>
      <c r="B2459" s="8"/>
      <c r="C2459" s="8"/>
      <c r="D2459" s="7" t="s">
        <v>83</v>
      </c>
      <c r="E2459" s="7" t="s">
        <v>92</v>
      </c>
      <c r="F2459" s="8"/>
      <c r="G2459" s="8"/>
      <c r="H2459" s="8"/>
      <c r="I2459" s="8"/>
      <c r="J2459" s="8"/>
      <c r="K2459" s="8"/>
      <c r="L2459" s="8"/>
      <c r="M2459" s="8"/>
      <c r="N2459" s="7">
        <v>5</v>
      </c>
      <c r="O2459" s="7" t="s">
        <v>162</v>
      </c>
      <c r="P2459" s="7">
        <v>4</v>
      </c>
      <c r="Q2459" s="7" t="s">
        <v>5011</v>
      </c>
      <c r="R2459" s="7">
        <v>7500</v>
      </c>
      <c r="S2459" s="7" t="s">
        <v>94</v>
      </c>
      <c r="T2459" s="7" t="s">
        <v>4998</v>
      </c>
      <c r="AE2459" s="7">
        <v>0</v>
      </c>
      <c r="AF2459" s="7">
        <v>0</v>
      </c>
      <c r="AG2459" s="7">
        <v>0</v>
      </c>
      <c r="AH2459" s="7">
        <v>0</v>
      </c>
      <c r="AI2459" s="7">
        <v>0</v>
      </c>
      <c r="AJ2459" s="7">
        <v>0</v>
      </c>
      <c r="AK2459" s="7">
        <v>0</v>
      </c>
      <c r="AL2459" s="7">
        <v>0</v>
      </c>
      <c r="AM2459" s="7">
        <v>1</v>
      </c>
      <c r="AN2459" s="7" t="s">
        <v>83</v>
      </c>
      <c r="AO2459" s="7">
        <v>4</v>
      </c>
      <c r="AP2459" s="7">
        <v>15000</v>
      </c>
      <c r="AQ2459" s="7">
        <v>7500</v>
      </c>
      <c r="AT2459" s="7" t="s">
        <v>206</v>
      </c>
      <c r="AU2459" s="7">
        <v>3117</v>
      </c>
      <c r="AV2459" s="7">
        <v>0</v>
      </c>
      <c r="AW2459" s="7">
        <v>0</v>
      </c>
      <c r="AX2459" s="7">
        <v>0</v>
      </c>
      <c r="AY2459" s="7">
        <v>0</v>
      </c>
    </row>
    <row r="2460" spans="1:51" ht="13.5" customHeight="1" x14ac:dyDescent="0.25">
      <c r="A2460" s="7" t="s">
        <v>5012</v>
      </c>
      <c r="B2460" s="8"/>
      <c r="C2460" s="8"/>
      <c r="D2460" s="7" t="s">
        <v>83</v>
      </c>
      <c r="E2460" s="7" t="s">
        <v>126</v>
      </c>
      <c r="F2460" s="8"/>
      <c r="G2460" s="8"/>
      <c r="H2460" s="8"/>
      <c r="I2460" s="8"/>
      <c r="J2460" s="8"/>
      <c r="K2460" s="8"/>
      <c r="L2460" s="8"/>
      <c r="M2460" s="8"/>
      <c r="N2460" s="7">
        <v>3</v>
      </c>
      <c r="O2460" s="7" t="s">
        <v>96</v>
      </c>
      <c r="P2460" s="7">
        <v>1</v>
      </c>
      <c r="Q2460" s="7" t="s">
        <v>5013</v>
      </c>
      <c r="R2460" s="7">
        <v>4250</v>
      </c>
      <c r="S2460" s="7" t="s">
        <v>94</v>
      </c>
      <c r="T2460" s="7" t="s">
        <v>4998</v>
      </c>
      <c r="AE2460" s="7">
        <v>0</v>
      </c>
      <c r="AF2460" s="7">
        <v>0</v>
      </c>
      <c r="AG2460" s="7">
        <v>0</v>
      </c>
      <c r="AH2460" s="7">
        <v>1</v>
      </c>
      <c r="AI2460" s="7">
        <v>0</v>
      </c>
      <c r="AJ2460" s="7">
        <v>0</v>
      </c>
      <c r="AK2460" s="7">
        <v>0</v>
      </c>
      <c r="AL2460" s="7">
        <v>0</v>
      </c>
      <c r="AM2460" s="7">
        <v>0</v>
      </c>
      <c r="AN2460" s="7" t="s">
        <v>83</v>
      </c>
      <c r="AO2460" s="7">
        <v>1</v>
      </c>
      <c r="AP2460" s="7">
        <v>8500</v>
      </c>
      <c r="AQ2460" s="7">
        <v>4250</v>
      </c>
      <c r="AT2460" s="7" t="s">
        <v>206</v>
      </c>
      <c r="AU2460" s="7">
        <v>3118</v>
      </c>
      <c r="AV2460" s="7">
        <v>0</v>
      </c>
      <c r="AW2460" s="7">
        <v>0</v>
      </c>
      <c r="AX2460" s="7">
        <v>0</v>
      </c>
      <c r="AY2460" s="7">
        <v>0</v>
      </c>
    </row>
    <row r="2461" spans="1:51" ht="13.5" customHeight="1" x14ac:dyDescent="0.25">
      <c r="A2461" s="7" t="s">
        <v>5014</v>
      </c>
      <c r="B2461" s="8"/>
      <c r="C2461" s="8"/>
      <c r="D2461" s="7" t="s">
        <v>83</v>
      </c>
      <c r="E2461" s="7" t="s">
        <v>92</v>
      </c>
      <c r="F2461" s="8"/>
      <c r="G2461" s="8"/>
      <c r="H2461" s="8"/>
      <c r="I2461" s="8"/>
      <c r="J2461" s="8"/>
      <c r="K2461" s="8"/>
      <c r="L2461" s="8"/>
      <c r="M2461" s="8"/>
      <c r="N2461" s="7">
        <v>5</v>
      </c>
      <c r="O2461" s="7" t="s">
        <v>85</v>
      </c>
      <c r="P2461" s="7" t="s">
        <v>107</v>
      </c>
      <c r="Q2461" s="7" t="s">
        <v>5015</v>
      </c>
      <c r="R2461" s="7">
        <v>11000</v>
      </c>
      <c r="S2461" s="7" t="s">
        <v>94</v>
      </c>
      <c r="T2461" s="7" t="s">
        <v>4998</v>
      </c>
      <c r="AE2461" s="7">
        <v>0</v>
      </c>
      <c r="AF2461" s="7">
        <v>0</v>
      </c>
      <c r="AG2461" s="7">
        <v>0</v>
      </c>
      <c r="AH2461" s="7">
        <v>0</v>
      </c>
      <c r="AI2461" s="7">
        <v>0</v>
      </c>
      <c r="AJ2461" s="7">
        <v>0</v>
      </c>
      <c r="AK2461" s="7">
        <v>0</v>
      </c>
      <c r="AL2461" s="7">
        <v>0</v>
      </c>
      <c r="AM2461" s="7">
        <v>1</v>
      </c>
      <c r="AN2461" s="7" t="s">
        <v>83</v>
      </c>
      <c r="AO2461" s="7">
        <v>0</v>
      </c>
      <c r="AP2461" s="7">
        <v>22000</v>
      </c>
      <c r="AQ2461" s="7">
        <v>11000</v>
      </c>
      <c r="AT2461" s="7" t="s">
        <v>206</v>
      </c>
      <c r="AU2461" s="7">
        <v>3119</v>
      </c>
      <c r="AV2461" s="7">
        <v>0</v>
      </c>
      <c r="AW2461" s="7">
        <v>0</v>
      </c>
      <c r="AX2461" s="7">
        <v>0</v>
      </c>
      <c r="AY2461" s="7">
        <v>0</v>
      </c>
    </row>
    <row r="2462" spans="1:51" ht="13.5" customHeight="1" x14ac:dyDescent="0.25">
      <c r="A2462" s="7" t="s">
        <v>5016</v>
      </c>
      <c r="B2462" s="8"/>
      <c r="C2462" s="8"/>
      <c r="D2462" s="7" t="s">
        <v>83</v>
      </c>
      <c r="E2462" s="7" t="s">
        <v>214</v>
      </c>
      <c r="F2462" s="7" t="s">
        <v>92</v>
      </c>
      <c r="G2462" s="8"/>
      <c r="H2462" s="8"/>
      <c r="I2462" s="8"/>
      <c r="J2462" s="8"/>
      <c r="K2462" s="8"/>
      <c r="L2462" s="8"/>
      <c r="M2462" s="8"/>
      <c r="N2462" s="7">
        <v>5</v>
      </c>
      <c r="O2462" s="7" t="s">
        <v>143</v>
      </c>
      <c r="P2462" s="7" t="s">
        <v>107</v>
      </c>
      <c r="Q2462" s="7" t="s">
        <v>5017</v>
      </c>
      <c r="R2462" s="7">
        <v>7700</v>
      </c>
      <c r="S2462" s="7" t="s">
        <v>94</v>
      </c>
      <c r="T2462" s="7" t="s">
        <v>4998</v>
      </c>
      <c r="AE2462" s="7">
        <v>0</v>
      </c>
      <c r="AF2462" s="7">
        <v>0</v>
      </c>
      <c r="AG2462" s="7">
        <v>0</v>
      </c>
      <c r="AH2462" s="7">
        <v>0</v>
      </c>
      <c r="AI2462" s="7">
        <v>0</v>
      </c>
      <c r="AJ2462" s="7">
        <v>0</v>
      </c>
      <c r="AK2462" s="7">
        <v>0</v>
      </c>
      <c r="AL2462" s="7">
        <v>0</v>
      </c>
      <c r="AM2462" s="7">
        <v>1</v>
      </c>
      <c r="AN2462" s="7" t="s">
        <v>83</v>
      </c>
      <c r="AO2462" s="7">
        <v>0</v>
      </c>
      <c r="AP2462" s="7">
        <v>15400</v>
      </c>
      <c r="AQ2462" s="7">
        <v>7700</v>
      </c>
      <c r="AT2462" s="7" t="s">
        <v>206</v>
      </c>
      <c r="AU2462" s="7">
        <v>3120</v>
      </c>
      <c r="AV2462" s="7">
        <v>0</v>
      </c>
      <c r="AW2462" s="7">
        <v>0</v>
      </c>
      <c r="AX2462" s="7">
        <v>1</v>
      </c>
      <c r="AY2462" s="7">
        <v>0</v>
      </c>
    </row>
    <row r="2463" spans="1:51" ht="13.5" customHeight="1" x14ac:dyDescent="0.25">
      <c r="A2463" s="7" t="s">
        <v>5018</v>
      </c>
      <c r="B2463" s="8"/>
      <c r="C2463" s="8"/>
      <c r="D2463" s="7" t="s">
        <v>120</v>
      </c>
      <c r="E2463" s="7" t="s">
        <v>126</v>
      </c>
      <c r="F2463" s="8" t="s">
        <v>84</v>
      </c>
      <c r="G2463" s="8"/>
      <c r="H2463" s="8"/>
      <c r="I2463" s="8"/>
      <c r="J2463" s="8"/>
      <c r="K2463" s="8"/>
      <c r="L2463" s="8"/>
      <c r="M2463" s="8"/>
      <c r="N2463" s="7">
        <v>18</v>
      </c>
      <c r="O2463" s="7" t="s">
        <v>85</v>
      </c>
      <c r="P2463" s="7">
        <v>60</v>
      </c>
      <c r="S2463" s="7" t="s">
        <v>237</v>
      </c>
      <c r="T2463" s="7" t="s">
        <v>5019</v>
      </c>
      <c r="AD2463" s="8" t="s">
        <v>5020</v>
      </c>
      <c r="AE2463" s="7">
        <v>1</v>
      </c>
      <c r="AF2463" s="7">
        <v>0</v>
      </c>
      <c r="AG2463" s="7">
        <v>0</v>
      </c>
      <c r="AH2463" s="7">
        <v>1</v>
      </c>
      <c r="AI2463" s="7">
        <v>0</v>
      </c>
      <c r="AJ2463" s="7">
        <v>0</v>
      </c>
      <c r="AK2463" s="7">
        <v>0</v>
      </c>
      <c r="AL2463" s="7">
        <v>1</v>
      </c>
      <c r="AM2463" s="7">
        <v>0</v>
      </c>
      <c r="AN2463" s="7" t="s">
        <v>120</v>
      </c>
      <c r="AO2463" s="7">
        <v>60</v>
      </c>
      <c r="AP2463" s="7">
        <v>0</v>
      </c>
      <c r="AQ2463" s="7">
        <v>0</v>
      </c>
      <c r="AT2463" s="7" t="s">
        <v>206</v>
      </c>
      <c r="AU2463" s="7">
        <v>3121</v>
      </c>
      <c r="AV2463" s="7">
        <v>0</v>
      </c>
      <c r="AW2463" s="7">
        <v>0</v>
      </c>
      <c r="AX2463" s="7">
        <v>0</v>
      </c>
      <c r="AY2463" s="7">
        <v>0</v>
      </c>
    </row>
  </sheetData>
  <hyperlinks>
    <hyperlink ref="AT2" r:id="rId1" location="TOC-Dagger-of-Venom" display="http://www.d20pfsrd.com/magic-items/magic-weapons - TOC-Dagger-of-Venom"/>
    <hyperlink ref="AT3" r:id="rId2" location="TOC-Boat-Folding" display="http://www.d20pfsrd.com/magic-items/wondrous-items - TOC-Boat-Folding"/>
    <hyperlink ref="AT4" r:id="rId3" location="TOC-Boots-Winged" display="http://www.d20pfsrd.com/magic-items/wondrous-items - TOC-Boots-Winged"/>
    <hyperlink ref="AT5" r:id="rId4" location="TOC-Lens-of-Detection" display="http://www.d20pfsrd.com/magic-items/wondrous-items - TOC-Lens-of-Detection"/>
    <hyperlink ref="AT6" r:id="rId5" location="TOC-Robe-Monk-s" display="http://www.d20pfsrd.com/magic-items/wondrous-items - TOC-Robe-Monk-s"/>
    <hyperlink ref="AT7" r:id="rId6" location="TOC-Scarab-Golembane" display="http://www.d20pfsrd.com/magic-items/wondrous-items - TOC-Scarab-Golembane"/>
    <hyperlink ref="AT8" r:id="rId7" location="TOC-Unguent-of-Timelessness" display="http://www.d20pfsrd.com/magic-items/wondrous-items - TOC-Unguent-of-Timelessness"/>
    <hyperlink ref="AT9" r:id="rId8" location="TOC-Universal-Solvent" display="http://www.d20pfsrd.com/magic-items/wondrous-items - TOC-Universal-Solvent"/>
    <hyperlink ref="AT10" r:id="rId9" location="TOC-Vestment-Druid-s" display="http://www.d20pfsrd.com/magic-items/wondrous-items - TOC-Vestment-Druid-s"/>
    <hyperlink ref="AT11" r:id="rId10" location="TOC-Amulet-of-Inescapable-Location" display="http://www.d20pfsrd.com/magic-items/cursed-items - TOC-Amulet-of-Inescapable-Location"/>
    <hyperlink ref="AT12" r:id="rId11" location="TOC-Armor-of-Arrow-Attraction" display="http://www.d20pfsrd.com/magic-items/cursed-items - TOC-Armor-of-Arrow-Attraction"/>
    <hyperlink ref="AT13" r:id="rId12" location="TOC-Armor-of-Rage" display="http://www.d20pfsrd.com/magic-items/cursed-items - TOC-Armor-of-Rage"/>
    <hyperlink ref="AT14" r:id="rId13" location="TOC-Bag-of-Devouring" display="http://www.d20pfsrd.com/magic-items/cursed-items - TOC-Bag-of-Devouring"/>
    <hyperlink ref="AT15" r:id="rId14" location="TOC-Boots-of-Dancing" display="http://www.d20pfsrd.com/magic-items/cursed-items - TOC-Boots-of-Dancing"/>
    <hyperlink ref="AT16" r:id="rId15" location="TOC-Bracers-of-Defenselessness" display="http://www.d20pfsrd.com/magic-items/cursed-items - TOC-Bracers-of-Defenselessness"/>
    <hyperlink ref="AT17" r:id="rId16" location="TOC-Broom-of-Animated-Attack" display="http://www.d20pfsrd.com/magic-items/cursed-items - TOC-Broom-of-Animated-Attack"/>
    <hyperlink ref="AT18" r:id="rId17" location="TOC-Crystal-Hypnosis-Ball" display="http://www.d20pfsrd.com/magic-items/cursed-items - TOC-Crystal-Hypnosis-Ball"/>
    <hyperlink ref="AT19" r:id="rId18" location="TOC-Dust-of-Sneezing-and-Choking" display="http://www.d20pfsrd.com/magic-items/cursed-items - TOC-Dust-of-Sneezing-and-Choking"/>
    <hyperlink ref="AT20" r:id="rId19" location="TOC-Flask-of-Curses" display="http://www.d20pfsrd.com/magic-items/cursed-items - TOC-Flask-of-Curses"/>
    <hyperlink ref="AT21" r:id="rId20" location="TOC-Gauntlets-of-Fumbling" display="http://www.d20pfsrd.com/magic-items/cursed-items - TOC-Gauntlets-of-Fumbling"/>
    <hyperlink ref="AT22" r:id="rId21" location="TOC-Helm-of-Opposite-Alignment" display="http://www.d20pfsrd.com/magic-items/cursed-items - TOC-Helm-of-Opposite-Alignment"/>
    <hyperlink ref="AT23" r:id="rId22" location="TOC-Incense-of-Obsession" display="http://www.d20pfsrd.com/magic-items/cursed-items - TOC-Incense-of-Obsession"/>
    <hyperlink ref="AT24" r:id="rId23" location="TOC-Mace-of-Blood" display="http://www.d20pfsrd.com/magic-items/cursed-items - TOC-Mace-of-Blood"/>
    <hyperlink ref="AT25" r:id="rId24" location="TOC-Medallion-of-Thought-Projection" display="http://www.d20pfsrd.com/magic-items/cursed-items - TOC-Medallion-of-Thought-Projection"/>
    <hyperlink ref="AT26" r:id="rId25" location="TOC-Necklace-of-Strangulation" display="http://www.d20pfsrd.com/magic-items/cursed-items - TOC-Necklace-of-Strangulation"/>
    <hyperlink ref="AT27" r:id="rId26" location="TOC-Net-of-Snaring" display="http://www.d20pfsrd.com/magic-items/cursed-items - TOC-Net-of-Snaring"/>
    <hyperlink ref="AT28" r:id="rId27" location="TOC-Periapt-of-Foul-Rotting" display="http://www.d20pfsrd.com/magic-items/cursed-items - TOC-Periapt-of-Foul-Rotting"/>
    <hyperlink ref="AT29" r:id="rId28" location="TOC-Poisonous-Cloak" display="http://www.d20pfsrd.com/magic-items/cursed-items - TOC-Poisonous-Cloak"/>
    <hyperlink ref="AT30" r:id="rId29" location="TOC-Potion-of-Poison" display="http://www.d20pfsrd.com/magic-items/cursed-items - TOC-Potion-of-Poison"/>
    <hyperlink ref="AT31" r:id="rId30" location="TOC-Robe-of-Powerlessness" display="http://www.d20pfsrd.com/magic-items/cursed-items - TOC-Robe-of-Powerlessness"/>
    <hyperlink ref="AT32" r:id="rId31" location="TOC-Robe-of-Vermin" display="http://www.d20pfsrd.com/magic-items/cursed-items - TOC-Robe-of-Vermin"/>
    <hyperlink ref="AT33" r:id="rId32" location="TOC-Ring-of-Clumsiness" display="http://www.d20pfsrd.com/magic-items/cursed-items - TOC-Ring-of-Clumsiness"/>
    <hyperlink ref="AT34" r:id="rId33" location="TOC-Scarab-of-Death" display="http://www.d20pfsrd.com/magic-items/cursed-items - TOC-Scarab-of-Death"/>
    <hyperlink ref="AT35" r:id="rId34" location="TOC-Spear-Cursed-Backbiter" display="http://www.d20pfsrd.com/magic-items/cursed-items - TOC-Spear-Cursed-Backbiter"/>
    <hyperlink ref="AT36" r:id="rId35" location="TOC-Stone-of-Weight-Loadstone-" display="http://www.d20pfsrd.com/magic-items/cursed-items - TOC-Stone-of-Weight-Loadstone-"/>
    <hyperlink ref="AT37" r:id="rId36" location="TOC-Sword-Berserking" display="http://www.d20pfsrd.com/magic-items/cursed-items - TOC-Sword-Berserking"/>
    <hyperlink ref="AT38" r:id="rId37" location="TOC-Vacuous-Grimoire" display="http://www.d20pfsrd.com/magic-items/cursed-items - TOC-Vacuous-Grimoire"/>
    <hyperlink ref="AT39" r:id="rId38" location="TOC-Adamantine-Breastplate" display="http://www.d20pfsrd.com/magic-items/magic-armor - TOC-Adamantine-Breastplate"/>
    <hyperlink ref="AT40" r:id="rId39" location="TOC-Dwarven-Plate" display="http://www.d20pfsrd.com/magic-items/magic-armor - TOC-Dwarven-Plate"/>
    <hyperlink ref="AT41" r:id="rId40" location="TOC-Dragonhide-Plate" display="http://www.d20pfsrd.com/magic-items/magic-armor - TOC-Dragonhide-Plate"/>
    <hyperlink ref="AT42" r:id="rId41" location="TOC-Elven-Chain" display="http://www.d20pfsrd.com/magic-items/magic-armor - TOC-Elven-Chain"/>
    <hyperlink ref="AT43" r:id="rId42" location="TOC-Mithral-Shirt" display="http://www.d20pfsrd.com/magic-items/magic-armor - TOC-Mithral-Shirt"/>
    <hyperlink ref="AT44" r:id="rId43" location="TOC-Darkwood-Buckler" display="http://www.d20pfsrd.com/magic-items/magic-armor - TOC-Darkwood-Buckler"/>
    <hyperlink ref="AT45" r:id="rId44" location="TOC-Darkwood-Shield" display="http://www.d20pfsrd.com/magic-items/magic-armor - TOC-Darkwood-Shield"/>
    <hyperlink ref="AT46" r:id="rId45" location="TOC-Mithral-Heavy-Shield" display="http://www.d20pfsrd.com/magic-items/magic-armor - TOC-Mithral-Heavy-Shield"/>
    <hyperlink ref="AT47" r:id="rId46" location="TOC-Silver-Dagger-Masterwork" display="http://www.d20pfsrd.com/magic-items/magic-weapons - TOC-Silver-Dagger-Masterwork"/>
    <hyperlink ref="AT63" r:id="rId47" location="TOC-Sword-2-Cursed" display="http://www.d20pfsrd.com/magic-items/cursed-items - TOC-Sword-2-Cursed"/>
    <hyperlink ref="AT64" r:id="rId48" location="TOC-Feather-Token" display="http://www.d20pfsrd.com/magic-items/wondrous-items - TOC-Feather-Token"/>
    <hyperlink ref="AT65" r:id="rId49" location="TOC-Feather-Token" display="http://www.d20pfsrd.com/magic-items/wondrous-items - TOC-Feather-Token"/>
    <hyperlink ref="AT66" r:id="rId50" location="TOC-Feather-Token" display="http://www.d20pfsrd.com/magic-items/wondrous-items - TOC-Feather-Token"/>
    <hyperlink ref="AT67" r:id="rId51" location="TOC-Feather-Token" display="http://www.d20pfsrd.com/magic-items/wondrous-items - TOC-Feather-Token"/>
    <hyperlink ref="AT68" r:id="rId52" location="TOC-Feather-Token" display="http://www.d20pfsrd.com/magic-items/wondrous-items - TOC-Feather-Token"/>
    <hyperlink ref="AT69" r:id="rId53" location="TOC-Feather-Token" display="http://www.d20pfsrd.com/magic-items/wondrous-items - TOC-Feather-Token"/>
    <hyperlink ref="AT70" r:id="rId54" location="TOC-Pearl-of-Power" display="http://www.d20pfsrd.com/magic-items/wondrous-items - TOC-Pearl-of-Power"/>
    <hyperlink ref="AT71" r:id="rId55" location="TOC-Pearl-of-Power" display="http://www.d20pfsrd.com/magic-items/wondrous-items - TOC-Pearl-of-Power"/>
    <hyperlink ref="AT72" r:id="rId56" location="TOC-Pearl-of-Power" display="http://www.d20pfsrd.com/magic-items/wondrous-items - TOC-Pearl-of-Power"/>
    <hyperlink ref="AT73" r:id="rId57" location="TOC-Pearl-of-Power" display="http://www.d20pfsrd.com/magic-items/wondrous-items - TOC-Pearl-of-Power"/>
    <hyperlink ref="AT74" r:id="rId58" location="TOC-Pearl-of-Power" display="http://www.d20pfsrd.com/magic-items/wondrous-items - TOC-Pearl-of-Power"/>
    <hyperlink ref="AT75" r:id="rId59" location="TOC-Pearl-of-Power" display="http://www.d20pfsrd.com/magic-items/wondrous-items - TOC-Pearl-of-Power"/>
    <hyperlink ref="AT76" r:id="rId60" location="TOC-Pearl-of-Power" display="http://www.d20pfsrd.com/magic-items/wondrous-items - TOC-Pearl-of-Power"/>
    <hyperlink ref="AT77" r:id="rId61" location="TOC-Pearl-of-Power" display="http://www.d20pfsrd.com/magic-items/wondrous-items - TOC-Pearl-of-Power"/>
    <hyperlink ref="AT78" r:id="rId62" location="TOC-Pearl-of-Power" display="http://www.d20pfsrd.com/magic-items/wondrous-items - TOC-Pearl-of-Power"/>
    <hyperlink ref="AT79" r:id="rId63" location="TOC-Pearl-of-Power" display="http://www.d20pfsrd.com/magic-items/wondrous-items - TOC-Pearl-of-Power"/>
    <hyperlink ref="AT80" r:id="rId64" location="TOC-Ioun-Stones" display="http://www.d20pfsrd.com/magic-items/wondrous-items - TOC-Ioun-Stones"/>
    <hyperlink ref="AT81" r:id="rId65" location="TOC-Ioun-Stones" display="http://www.d20pfsrd.com/magic-items/wondrous-items - TOC-Ioun-Stones"/>
    <hyperlink ref="AT82" r:id="rId66" location="TOC-Ioun-Stones" display="http://www.d20pfsrd.com/magic-items/wondrous-items - TOC-Ioun-Stones"/>
    <hyperlink ref="AT83" r:id="rId67" location="TOC-Ioun-Stones" display="http://www.d20pfsrd.com/magic-items/wondrous-items - TOC-Ioun-Stones"/>
    <hyperlink ref="AT84" r:id="rId68" location="TOC-Ioun-Stones" display="http://www.d20pfsrd.com/magic-items/wondrous-items - TOC-Ioun-Stones"/>
    <hyperlink ref="AT85" r:id="rId69" location="TOC-Ioun-Stones" display="http://www.d20pfsrd.com/magic-items/wondrous-items - TOC-Ioun-Stones"/>
    <hyperlink ref="AT86" r:id="rId70" location="TOC-Ioun-Stones" display="http://www.d20pfsrd.com/magic-items/wondrous-items - TOC-Ioun-Stones"/>
    <hyperlink ref="AT87" r:id="rId71" location="TOC-Ioun-Stones" display="http://www.d20pfsrd.com/magic-items/wondrous-items - TOC-Ioun-Stones"/>
    <hyperlink ref="AT88" r:id="rId72" location="TOC-Ioun-Stones" display="http://www.d20pfsrd.com/magic-items/wondrous-items - TOC-Ioun-Stones"/>
    <hyperlink ref="AT89" r:id="rId73" location="TOC-Ioun-Stones" display="http://www.d20pfsrd.com/magic-items/wondrous-items - TOC-Ioun-Stones"/>
    <hyperlink ref="AT90" r:id="rId74" location="TOC-Ioun-Stones" display="http://www.d20pfsrd.com/magic-items/wondrous-items - TOC-Ioun-Stones"/>
    <hyperlink ref="AT91" r:id="rId75" location="TOC-Ioun-Stones" display="http://www.d20pfsrd.com/magic-items/wondrous-items - TOC-Ioun-Stones"/>
    <hyperlink ref="AT92" r:id="rId76" location="TOC-Ioun-Stones" display="http://www.d20pfsrd.com/magic-items/wondrous-items - TOC-Ioun-Stones"/>
    <hyperlink ref="AT93" r:id="rId77" location="TOC-Ioun-Stones" display="http://www.d20pfsrd.com/magic-items/wondrous-items - TOC-Ioun-Stones"/>
    <hyperlink ref="AT94" r:id="rId78" location="TOC-Ioun-Stones" display="http://www.d20pfsrd.com/magic-items/wondrous-items - TOC-Ioun-Stones"/>
    <hyperlink ref="AT95" r:id="rId79" location="TOC-Ioun-Stones" display="http://www.d20pfsrd.com/magic-items/wondrous-items - TOC-Ioun-Stones"/>
    <hyperlink ref="AT96" r:id="rId80" location="TOC-Golem-Manual" display="http://www.d20pfsrd.com/magic-items/wondrous-items - TOC-Golem-Manual"/>
    <hyperlink ref="AT97" r:id="rId81" location="TOC-Golem-Manual" display="http://www.d20pfsrd.com/magic-items/wondrous-items - TOC-Golem-Manual"/>
    <hyperlink ref="AT98" r:id="rId82" location="TOC-Golem-Manual" display="http://www.d20pfsrd.com/magic-items/wondrous-items - TOC-Golem-Manual"/>
    <hyperlink ref="AT99" r:id="rId83" location="TOC-Golem-Manual" display="http://www.d20pfsrd.com/magic-items/wondrous-items - TOC-Golem-Manual"/>
    <hyperlink ref="AT100" r:id="rId84" location="TOC-Golem-Manual" display="http://www.d20pfsrd.com/magic-items/wondrous-items - TOC-Golem-Manual"/>
    <hyperlink ref="AT101" r:id="rId85" location="TOC-Manual-of-Bodily-Health" display="http://www.d20pfsrd.com/magic-items/wondrous-items - TOC-Manual-of-Bodily-Health"/>
    <hyperlink ref="AT102" r:id="rId86" location="TOC-Manual-of-Bodily-Health" display="http://www.d20pfsrd.com/magic-items/wondrous-items - TOC-Manual-of-Bodily-Health"/>
    <hyperlink ref="AT103" r:id="rId87" location="TOC-Manual-of-Bodily-Health" display="http://www.d20pfsrd.com/magic-items/wondrous-items - TOC-Manual-of-Bodily-Health"/>
    <hyperlink ref="AT104" r:id="rId88" location="TOC-Manual-of-Bodily-Health" display="http://www.d20pfsrd.com/magic-items/wondrous-items - TOC-Manual-of-Bodily-Health"/>
    <hyperlink ref="AT105" r:id="rId89" location="TOC-Manual-of-Bodily-Health" display="http://www.d20pfsrd.com/magic-items/wondrous-items - TOC-Manual-of-Bodily-Health"/>
    <hyperlink ref="AT106" r:id="rId90" location="TOC-Manual-of-Gainful-Exercise" display="http://www.d20pfsrd.com/magic-items/wondrous-items - TOC-Manual-of-Gainful-Exercise"/>
    <hyperlink ref="AT107" r:id="rId91" location="TOC-Manual-of-Gainful-Exercise" display="http://www.d20pfsrd.com/magic-items/wondrous-items - TOC-Manual-of-Gainful-Exercise"/>
    <hyperlink ref="AT108" r:id="rId92" location="TOC-Manual-of-Gainful-Exercise" display="http://www.d20pfsrd.com/magic-items/wondrous-items - TOC-Manual-of-Gainful-Exercise"/>
    <hyperlink ref="AT109" r:id="rId93" location="TOC-Manual-of-Gainful-Exercise" display="http://www.d20pfsrd.com/magic-items/wondrous-items - TOC-Manual-of-Gainful-Exercise"/>
    <hyperlink ref="AT110" r:id="rId94" location="TOC-Manual-of-Gainful-Exercise" display="http://www.d20pfsrd.com/magic-items/wondrous-items - TOC-Manual-of-Gainful-Exercise"/>
    <hyperlink ref="AT111" r:id="rId95" location="TOC-Manual-of-Quickness-of-Action" display="http://www.d20pfsrd.com/magic-items/wondrous-items - TOC-Manual-of-Quickness-of-Action"/>
    <hyperlink ref="AT112" r:id="rId96" location="TOC-Manual-of-Quickness-of-Action" display="http://www.d20pfsrd.com/magic-items/wondrous-items - TOC-Manual-of-Quickness-of-Action"/>
    <hyperlink ref="AT113" r:id="rId97" location="TOC-Manual-of-Quickness-of-Action" display="http://www.d20pfsrd.com/magic-items/wondrous-items - TOC-Manual-of-Quickness-of-Action"/>
    <hyperlink ref="AT114" r:id="rId98" location="TOC-Manual-of-Quickness-of-Action" display="http://www.d20pfsrd.com/magic-items/wondrous-items - TOC-Manual-of-Quickness-of-Action"/>
    <hyperlink ref="AT115" r:id="rId99" location="TOC-Manual-of-Quickness-of-Action" display="http://www.d20pfsrd.com/magic-items/wondrous-items - TOC-Manual-of-Quickness-of-Action"/>
    <hyperlink ref="AT116" r:id="rId100" location="TOC-Tome-of-Clear-Thought" display="http://www.d20pfsrd.com/magic-items/wondrous-items - TOC-Tome-of-Clear-Thought"/>
    <hyperlink ref="AT117" r:id="rId101" location="TOC-Tome-of-Clear-Thought" display="http://www.d20pfsrd.com/magic-items/wondrous-items - TOC-Tome-of-Clear-Thought"/>
    <hyperlink ref="AT118" r:id="rId102" location="TOC-Tome-of-Clear-Thought" display="http://www.d20pfsrd.com/magic-items/wondrous-items - TOC-Tome-of-Clear-Thought"/>
    <hyperlink ref="AT119" r:id="rId103" location="TOC-Tome-of-Clear-Thought" display="http://www.d20pfsrd.com/magic-items/wondrous-items - TOC-Tome-of-Clear-Thought"/>
    <hyperlink ref="AT120" r:id="rId104" location="TOC-Tome-of-Clear-Thought" display="http://www.d20pfsrd.com/magic-items/wondrous-items - TOC-Tome-of-Clear-Thought"/>
    <hyperlink ref="AT121" r:id="rId105" location="TOC-Tome-of-Leadership-And-Influence" display="http://www.d20pfsrd.com/magic-items/wondrous-items - TOC-Tome-of-Leadership-And-Influence"/>
    <hyperlink ref="AT122" r:id="rId106" location="TOC-Tome-of-Leadership-And-Influence" display="http://www.d20pfsrd.com/magic-items/wondrous-items - TOC-Tome-of-Leadership-And-Influence"/>
    <hyperlink ref="AT123" r:id="rId107" location="TOC-Tome-of-Leadership-And-Influence" display="http://www.d20pfsrd.com/magic-items/wondrous-items - TOC-Tome-of-Leadership-And-Influence"/>
    <hyperlink ref="AT124" r:id="rId108" location="TOC-Tome-of-Leadership-And-Influence" display="http://www.d20pfsrd.com/magic-items/wondrous-items - TOC-Tome-of-Leadership-And-Influence"/>
    <hyperlink ref="AT125" r:id="rId109" location="TOC-Tome-of-Understanding" display="http://www.d20pfsrd.com/magic-items/wondrous-items - TOC-Tome-of-Understanding"/>
    <hyperlink ref="AT126" r:id="rId110" location="TOC-Tome-of-Understanding" display="http://www.d20pfsrd.com/magic-items/wondrous-items - TOC-Tome-of-Understanding"/>
    <hyperlink ref="AT127" r:id="rId111" location="TOC-Tome-of-Understanding" display="http://www.d20pfsrd.com/magic-items/wondrous-items - TOC-Tome-of-Understanding"/>
    <hyperlink ref="AT128" r:id="rId112" location="TOC-Tome-of-Understanding" display="http://www.d20pfsrd.com/magic-items/wondrous-items - TOC-Tome-of-Understanding"/>
    <hyperlink ref="AT129" r:id="rId113" location="TOC-Tome-of-Understanding" display="http://www.d20pfsrd.com/magic-items/wondrous-items - TOC-Tome-of-Understanding"/>
    <hyperlink ref="AT130" r:id="rId114" location="TOC-Ring-of-Energy-Resistance" display="http://www.d20pfsrd.com/magic-items/rings - TOC-Ring-of-Energy-Resistance"/>
    <hyperlink ref="AT131" r:id="rId115" location="TOC-Ring-of-Energy-Resistance" display="http://www.d20pfsrd.com/magic-items/rings - TOC-Ring-of-Energy-Resistance"/>
    <hyperlink ref="AT132" r:id="rId116" location="TOC-Ring-of-Energy-Resistance" display="http://www.d20pfsrd.com/magic-items/rings - TOC-Ring-of-Energy-Resistance"/>
    <hyperlink ref="AT161" r:id="rId117" location="TOC-Crystal-Ball" display="http://www.d20pfsrd.com/magic-items/wondrous-items - TOC-Crystal-Ball"/>
    <hyperlink ref="AT162" r:id="rId118" location="TOC-Figurines-of-Wondrous-Power" display="http://www.d20pfsrd.com/magic-items/wondrous-items - TOC-Figurines-of-Wondrous-Power"/>
    <hyperlink ref="AT163" r:id="rId119" location="TOC-Figurines-of-Wondrous-Power" display="http://www.d20pfsrd.com/magic-items/wondrous-items - TOC-Figurines-of-Wondrous-Power"/>
    <hyperlink ref="AT164" r:id="rId120" location="TOC-Figurines-of-Wondrous-Power" display="http://www.d20pfsrd.com/magic-items/wondrous-items - TOC-Figurines-of-Wondrous-Power"/>
    <hyperlink ref="AT165" r:id="rId121" location="TOC-Figurines-of-Wondrous-Power" display="http://www.d20pfsrd.com/magic-items/wondrous-items - TOC-Figurines-of-Wondrous-Power"/>
    <hyperlink ref="AT166" r:id="rId122" location="TOC-Figurines-of-Wondrous-Power" display="http://www.d20pfsrd.com/magic-items/wondrous-items - TOC-Figurines-of-Wondrous-Power"/>
    <hyperlink ref="AT167" r:id="rId123" location="TOC-Figurines-of-Wondrous-Power" display="http://www.d20pfsrd.com/magic-items/wondrous-items - TOC-Figurines-of-Wondrous-Power"/>
    <hyperlink ref="AT168" r:id="rId124" location="TOC-Figurines-of-Wondrous-Power" display="http://www.d20pfsrd.com/magic-items/wondrous-items - TOC-Figurines-of-Wondrous-Power"/>
    <hyperlink ref="AT169" r:id="rId125" location="TOC-Figurines-of-Wondrous-Power" display="http://www.d20pfsrd.com/magic-items/wondrous-items - TOC-Figurines-of-Wondrous-Power"/>
    <hyperlink ref="AT170" r:id="rId126" location="TOC-Figurines-of-Wondrous-Power" display="http://www.d20pfsrd.com/magic-items/wondrous-items - TOC-Figurines-of-Wondrous-Power"/>
    <hyperlink ref="AT171" r:id="rId127" location="TOC-Strand-of-Prayer-Beads" display="http://www.d20pfsrd.com/magic-items/wondrous-items - TOC-Strand-of-Prayer-Beads"/>
    <hyperlink ref="AT172" r:id="rId128" location="TOC-Strand-of-Prayer-Beads" display="http://www.d20pfsrd.com/magic-items/wondrous-items - TOC-Strand-of-Prayer-Beads"/>
    <hyperlink ref="AT173" r:id="rId129" location="TOC-Strand-of-Prayer-Beads" display="http://www.d20pfsrd.com/magic-items/wondrous-items - TOC-Strand-of-Prayer-Beads"/>
    <hyperlink ref="AT174" r:id="rId130" location="TOC-Slaying-Arrow" display="http://www.d20pfsrd.com/magic-items/magic-weapons - TOC-Slaying-Arrow"/>
    <hyperlink ref="AT184" r:id="rId131" location="TOC-Tome-of-Leadership-And-Influence" display="http://www.d20pfsrd.com/magic-items/wondrous-items - TOC-Tome-of-Leadership-And-Influence"/>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0"/>
  <sheetViews>
    <sheetView workbookViewId="0"/>
  </sheetViews>
  <sheetFormatPr defaultColWidth="14.44140625" defaultRowHeight="12.75" customHeight="1" x14ac:dyDescent="0.25"/>
  <cols>
    <col min="1" max="1" width="153.5546875" customWidth="1"/>
  </cols>
  <sheetData>
    <row r="1" spans="1:1" ht="15" customHeight="1" x14ac:dyDescent="0.25">
      <c r="A1" s="1" t="s">
        <v>0</v>
      </c>
    </row>
    <row r="2" spans="1:1" ht="15" customHeight="1" x14ac:dyDescent="0.25">
      <c r="A2" s="4" t="str">
        <f>HYPERLINK("http://d20pfsrd.com/","Monster Database. Copyright 2011 Mike Chopswil, d20pfsrd.com")</f>
        <v>Monster Database. Copyright 2011 Mike Chopswil, d20pfsrd.com</v>
      </c>
    </row>
    <row r="3" spans="1:1" ht="15" customHeight="1" x14ac:dyDescent="0.25">
      <c r="A3" s="6" t="s">
        <v>7</v>
      </c>
    </row>
    <row r="4" spans="1:1" ht="15" customHeight="1" x14ac:dyDescent="0.25">
      <c r="A4" s="6" t="s">
        <v>29</v>
      </c>
    </row>
    <row r="5" spans="1:1" ht="15" customHeight="1" x14ac:dyDescent="0.25">
      <c r="A5" s="6" t="s">
        <v>34</v>
      </c>
    </row>
    <row r="6" spans="1:1" ht="15" customHeight="1" x14ac:dyDescent="0.25">
      <c r="A6" s="6" t="s">
        <v>37</v>
      </c>
    </row>
    <row r="7" spans="1:1" ht="15" customHeight="1" x14ac:dyDescent="0.25">
      <c r="A7" s="6" t="s">
        <v>40</v>
      </c>
    </row>
    <row r="8" spans="1:1" ht="15" customHeight="1" x14ac:dyDescent="0.25">
      <c r="A8" s="6" t="s">
        <v>42</v>
      </c>
    </row>
    <row r="9" spans="1:1" ht="15" customHeight="1" x14ac:dyDescent="0.25">
      <c r="A9" s="6" t="s">
        <v>46</v>
      </c>
    </row>
    <row r="10" spans="1:1" ht="15" customHeight="1" x14ac:dyDescent="0.25">
      <c r="A10" s="6" t="s">
        <v>49</v>
      </c>
    </row>
    <row r="11" spans="1:1" ht="15" customHeight="1" x14ac:dyDescent="0.25">
      <c r="A11" s="6" t="s">
        <v>51</v>
      </c>
    </row>
    <row r="12" spans="1:1" ht="15" customHeight="1" x14ac:dyDescent="0.25">
      <c r="A12" s="6" t="s">
        <v>55</v>
      </c>
    </row>
    <row r="13" spans="1:1" ht="15" customHeight="1" x14ac:dyDescent="0.25">
      <c r="A13" s="6" t="s">
        <v>58</v>
      </c>
    </row>
    <row r="14" spans="1:1" ht="15" customHeight="1" x14ac:dyDescent="0.25">
      <c r="A14" s="6" t="s">
        <v>61</v>
      </c>
    </row>
    <row r="15" spans="1:1" ht="15" customHeight="1" x14ac:dyDescent="0.25">
      <c r="A15" s="6" t="s">
        <v>63</v>
      </c>
    </row>
    <row r="16" spans="1:1" ht="15" customHeight="1" x14ac:dyDescent="0.25">
      <c r="A16" s="6" t="s">
        <v>66</v>
      </c>
    </row>
    <row r="17" spans="1:1" ht="15" customHeight="1" x14ac:dyDescent="0.25">
      <c r="A17" s="6" t="s">
        <v>68</v>
      </c>
    </row>
    <row r="18" spans="1:1" ht="15" customHeight="1" x14ac:dyDescent="0.25">
      <c r="A18" s="6" t="s">
        <v>69</v>
      </c>
    </row>
    <row r="19" spans="1:1" ht="15" customHeight="1" x14ac:dyDescent="0.25">
      <c r="A19" s="6" t="s">
        <v>71</v>
      </c>
    </row>
    <row r="20" spans="1:1" ht="15" customHeight="1" x14ac:dyDescent="0.25">
      <c r="A20" s="6" t="s">
        <v>72</v>
      </c>
    </row>
    <row r="21" spans="1:1" ht="15" customHeight="1" x14ac:dyDescent="0.25">
      <c r="A21" s="6" t="s">
        <v>73</v>
      </c>
    </row>
    <row r="22" spans="1:1" ht="15" customHeight="1" x14ac:dyDescent="0.25">
      <c r="A22" s="6" t="s">
        <v>74</v>
      </c>
    </row>
    <row r="23" spans="1:1" ht="15" customHeight="1" x14ac:dyDescent="0.25">
      <c r="A23" s="6" t="s">
        <v>75</v>
      </c>
    </row>
    <row r="24" spans="1:1" ht="15" customHeight="1" x14ac:dyDescent="0.25">
      <c r="A24" s="6" t="s">
        <v>76</v>
      </c>
    </row>
    <row r="25" spans="1:1" ht="15" customHeight="1" x14ac:dyDescent="0.25">
      <c r="A25" s="6" t="s">
        <v>77</v>
      </c>
    </row>
    <row r="26" spans="1:1" ht="15" customHeight="1" x14ac:dyDescent="0.25">
      <c r="A26" s="6" t="s">
        <v>78</v>
      </c>
    </row>
    <row r="27" spans="1:1" ht="15" customHeight="1" x14ac:dyDescent="0.25">
      <c r="A27" s="6" t="s">
        <v>79</v>
      </c>
    </row>
    <row r="28" spans="1:1" ht="15" customHeight="1" x14ac:dyDescent="0.25">
      <c r="A28" s="6" t="s">
        <v>80</v>
      </c>
    </row>
    <row r="29" spans="1:1" ht="15" customHeight="1" x14ac:dyDescent="0.25">
      <c r="A29" s="6" t="s">
        <v>81</v>
      </c>
    </row>
    <row r="30" spans="1:1" ht="15" customHeight="1" x14ac:dyDescent="0.25">
      <c r="A30" s="6" t="s">
        <v>82</v>
      </c>
    </row>
  </sheetData>
  <hyperlinks>
    <hyperlink ref="A2" r:id="rId1" display="http://d20pfsrd.com/"/>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Form Responses 1</vt:lpstr>
      <vt:lpstr>Updated 23Mar2014</vt:lpstr>
      <vt:lpstr>Notes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Administrator</cp:lastModifiedBy>
  <dcterms:modified xsi:type="dcterms:W3CDTF">2016-11-02T13:52:42Z</dcterms:modified>
</cp:coreProperties>
</file>