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filterPrivacy="1" defaultThemeVersion="124226"/>
  <xr:revisionPtr revIDLastSave="0" documentId="8_{0BBD31EC-0B5B-074A-BDCE-188EAA207E55}" xr6:coauthVersionLast="47" xr6:coauthVersionMax="47" xr10:uidLastSave="{00000000-0000-0000-0000-000000000000}"/>
  <bookViews>
    <workbookView xWindow="0" yWindow="0" windowWidth="28800" windowHeight="15820" activeTab="2" xr2:uid="{00000000-000D-0000-FFFF-FFFF00000000}"/>
  </bookViews>
  <sheets>
    <sheet name="Case Study" sheetId="6" r:id="rId1"/>
    <sheet name="Analysis" sheetId="5" r:id="rId2"/>
    <sheet name="Report" sheetId="2" r:id="rId3"/>
    <sheet name="Appendix"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1" i="5" l="1"/>
  <c r="D123" i="5"/>
  <c r="D89" i="5"/>
  <c r="D92" i="5"/>
  <c r="I71" i="5"/>
  <c r="N595" i="3"/>
  <c r="N596" i="3"/>
  <c r="N597" i="3"/>
  <c r="D590" i="3"/>
  <c r="B580" i="3"/>
  <c r="D171" i="5"/>
  <c r="X123" i="5" l="1"/>
  <c r="X124" i="5"/>
  <c r="X125" i="5"/>
  <c r="X126" i="5"/>
  <c r="X127" i="5"/>
  <c r="X128" i="5"/>
  <c r="X129" i="5"/>
  <c r="X130" i="5"/>
  <c r="X131" i="5"/>
  <c r="X132" i="5"/>
  <c r="X133" i="5"/>
  <c r="X134" i="5"/>
  <c r="X135" i="5"/>
  <c r="X136" i="5"/>
  <c r="X137" i="5"/>
  <c r="X138" i="5"/>
  <c r="X139" i="5"/>
  <c r="X140" i="5"/>
  <c r="X141" i="5"/>
  <c r="X142" i="5"/>
  <c r="X143" i="5"/>
  <c r="X144" i="5"/>
  <c r="X145" i="5"/>
  <c r="X146" i="5"/>
  <c r="X147" i="5"/>
  <c r="X148" i="5"/>
  <c r="X149" i="5"/>
  <c r="D587" i="3"/>
  <c r="D595" i="3" l="1"/>
  <c r="D566" i="3"/>
  <c r="E566" i="3"/>
  <c r="F566" i="3"/>
  <c r="G566" i="3"/>
  <c r="H566" i="3"/>
  <c r="I566" i="3"/>
  <c r="J566" i="3"/>
  <c r="K566" i="3"/>
  <c r="L566" i="3"/>
  <c r="M566" i="3"/>
  <c r="N566" i="3"/>
  <c r="O566" i="3"/>
  <c r="P566" i="3"/>
  <c r="Q566" i="3"/>
  <c r="R566" i="3"/>
  <c r="S566" i="3"/>
  <c r="T566" i="3"/>
  <c r="U566" i="3"/>
  <c r="V566" i="3"/>
  <c r="W566" i="3"/>
  <c r="D567" i="3"/>
  <c r="E567" i="3"/>
  <c r="F567" i="3"/>
  <c r="G567" i="3"/>
  <c r="H567" i="3"/>
  <c r="I567" i="3"/>
  <c r="J567" i="3"/>
  <c r="K567" i="3"/>
  <c r="L567" i="3"/>
  <c r="M567" i="3"/>
  <c r="N567" i="3"/>
  <c r="O567" i="3"/>
  <c r="P567" i="3"/>
  <c r="Q567" i="3"/>
  <c r="R567" i="3"/>
  <c r="S567" i="3"/>
  <c r="T567" i="3"/>
  <c r="U567" i="3"/>
  <c r="V567" i="3"/>
  <c r="W567" i="3"/>
  <c r="D569" i="3"/>
  <c r="E569" i="3"/>
  <c r="F569" i="3"/>
  <c r="G569" i="3"/>
  <c r="G573" i="3" s="1"/>
  <c r="H569" i="3"/>
  <c r="I569" i="3"/>
  <c r="J569" i="3"/>
  <c r="K569" i="3"/>
  <c r="L569" i="3"/>
  <c r="M569" i="3"/>
  <c r="N569" i="3"/>
  <c r="O569" i="3"/>
  <c r="O573" i="3" s="1"/>
  <c r="P569" i="3"/>
  <c r="P573" i="3" s="1"/>
  <c r="Q569" i="3"/>
  <c r="R569" i="3"/>
  <c r="S569" i="3"/>
  <c r="T569" i="3"/>
  <c r="U569" i="3"/>
  <c r="V569" i="3"/>
  <c r="W569" i="3"/>
  <c r="W573" i="3" s="1"/>
  <c r="D570" i="3"/>
  <c r="E570" i="3"/>
  <c r="F570" i="3"/>
  <c r="G570" i="3"/>
  <c r="H570" i="3"/>
  <c r="I570" i="3"/>
  <c r="J570" i="3"/>
  <c r="K570" i="3"/>
  <c r="K574" i="3" s="1"/>
  <c r="L570" i="3"/>
  <c r="L574" i="3" s="1"/>
  <c r="M570" i="3"/>
  <c r="N570" i="3"/>
  <c r="O570" i="3"/>
  <c r="P570" i="3"/>
  <c r="Q570" i="3"/>
  <c r="R570" i="3"/>
  <c r="S570" i="3"/>
  <c r="S574" i="3" s="1"/>
  <c r="T570" i="3"/>
  <c r="T574" i="3" s="1"/>
  <c r="U570" i="3"/>
  <c r="V570" i="3"/>
  <c r="W570" i="3"/>
  <c r="D571" i="3"/>
  <c r="E571" i="3"/>
  <c r="F571" i="3"/>
  <c r="G571" i="3"/>
  <c r="G575" i="3" s="1"/>
  <c r="H571" i="3"/>
  <c r="H575" i="3" s="1"/>
  <c r="I571" i="3"/>
  <c r="J571" i="3"/>
  <c r="K571" i="3"/>
  <c r="L571" i="3"/>
  <c r="M571" i="3"/>
  <c r="N571" i="3"/>
  <c r="O571" i="3"/>
  <c r="O575" i="3" s="1"/>
  <c r="P571" i="3"/>
  <c r="P575" i="3" s="1"/>
  <c r="Q571" i="3"/>
  <c r="R571" i="3"/>
  <c r="S571" i="3"/>
  <c r="T571" i="3"/>
  <c r="U571" i="3"/>
  <c r="V571" i="3"/>
  <c r="W571" i="3"/>
  <c r="W575" i="3" s="1"/>
  <c r="G574" i="3"/>
  <c r="D90" i="5"/>
  <c r="D156" i="5" s="1"/>
  <c r="G59" i="5"/>
  <c r="D50" i="5"/>
  <c r="P156" i="5"/>
  <c r="D155" i="5"/>
  <c r="G90" i="5"/>
  <c r="G156" i="5" s="1"/>
  <c r="W90" i="5"/>
  <c r="W156" i="5" s="1"/>
  <c r="V90" i="5"/>
  <c r="V156" i="5" s="1"/>
  <c r="U90" i="5"/>
  <c r="U156" i="5" s="1"/>
  <c r="T90" i="5"/>
  <c r="T156" i="5" s="1"/>
  <c r="S90" i="5"/>
  <c r="S156" i="5" s="1"/>
  <c r="R90" i="5"/>
  <c r="R156" i="5" s="1"/>
  <c r="Q90" i="5"/>
  <c r="Q156" i="5" s="1"/>
  <c r="P90" i="5"/>
  <c r="O90" i="5"/>
  <c r="O156" i="5" s="1"/>
  <c r="N90" i="5"/>
  <c r="N156" i="5" s="1"/>
  <c r="M90" i="5"/>
  <c r="M156" i="5" s="1"/>
  <c r="L90" i="5"/>
  <c r="L156" i="5" s="1"/>
  <c r="K90" i="5"/>
  <c r="K156" i="5" s="1"/>
  <c r="J90" i="5"/>
  <c r="J156" i="5" s="1"/>
  <c r="I90" i="5"/>
  <c r="I156" i="5" s="1"/>
  <c r="H90" i="5"/>
  <c r="H156" i="5" s="1"/>
  <c r="F90" i="5"/>
  <c r="F156" i="5" s="1"/>
  <c r="E90" i="5"/>
  <c r="E156" i="5" s="1"/>
  <c r="W89" i="5"/>
  <c r="W155" i="5" s="1"/>
  <c r="V89" i="5"/>
  <c r="V155" i="5" s="1"/>
  <c r="U89" i="5"/>
  <c r="U155" i="5" s="1"/>
  <c r="T89" i="5"/>
  <c r="T155" i="5" s="1"/>
  <c r="S89" i="5"/>
  <c r="S155" i="5" s="1"/>
  <c r="R89" i="5"/>
  <c r="R155" i="5" s="1"/>
  <c r="Q89" i="5"/>
  <c r="Q155" i="5" s="1"/>
  <c r="P89" i="5"/>
  <c r="P155" i="5" s="1"/>
  <c r="O89" i="5"/>
  <c r="O155" i="5" s="1"/>
  <c r="N89" i="5"/>
  <c r="N155" i="5" s="1"/>
  <c r="M89" i="5"/>
  <c r="M155" i="5" s="1"/>
  <c r="L89" i="5"/>
  <c r="L155" i="5" s="1"/>
  <c r="K89" i="5"/>
  <c r="K155" i="5" s="1"/>
  <c r="J89" i="5"/>
  <c r="J155" i="5" s="1"/>
  <c r="I89" i="5"/>
  <c r="I155" i="5" s="1"/>
  <c r="H89" i="5"/>
  <c r="H155" i="5" s="1"/>
  <c r="G89" i="5"/>
  <c r="G155" i="5" s="1"/>
  <c r="F89" i="5"/>
  <c r="F155" i="5" s="1"/>
  <c r="E89" i="5"/>
  <c r="E155" i="5" s="1"/>
  <c r="AB71" i="5"/>
  <c r="I73" i="5"/>
  <c r="I72" i="5"/>
  <c r="AB73" i="5"/>
  <c r="AA73" i="5"/>
  <c r="Z73" i="5"/>
  <c r="Y73" i="5"/>
  <c r="X73" i="5"/>
  <c r="W73" i="5"/>
  <c r="V73" i="5"/>
  <c r="U73" i="5"/>
  <c r="T73" i="5"/>
  <c r="S73" i="5"/>
  <c r="R73" i="5"/>
  <c r="Q73" i="5"/>
  <c r="P73" i="5"/>
  <c r="O73" i="5"/>
  <c r="N73" i="5"/>
  <c r="M73" i="5"/>
  <c r="L73" i="5"/>
  <c r="K73" i="5"/>
  <c r="J73" i="5"/>
  <c r="AB72" i="5"/>
  <c r="AA72" i="5"/>
  <c r="Z72" i="5"/>
  <c r="Y72" i="5"/>
  <c r="X72" i="5"/>
  <c r="W72" i="5"/>
  <c r="V72" i="5"/>
  <c r="U72" i="5"/>
  <c r="T72" i="5"/>
  <c r="S72" i="5"/>
  <c r="R72" i="5"/>
  <c r="Q72" i="5"/>
  <c r="P72" i="5"/>
  <c r="O72" i="5"/>
  <c r="N72" i="5"/>
  <c r="M72" i="5"/>
  <c r="L72" i="5"/>
  <c r="K72" i="5"/>
  <c r="J72" i="5"/>
  <c r="AA71" i="5"/>
  <c r="Z71" i="5"/>
  <c r="Y71" i="5"/>
  <c r="X71" i="5"/>
  <c r="W71" i="5"/>
  <c r="V71" i="5"/>
  <c r="U71" i="5"/>
  <c r="T71" i="5"/>
  <c r="S71" i="5"/>
  <c r="R71" i="5"/>
  <c r="Q71" i="5"/>
  <c r="P71" i="5"/>
  <c r="O71" i="5"/>
  <c r="N71" i="5"/>
  <c r="M71" i="5"/>
  <c r="L71" i="5"/>
  <c r="K71" i="5"/>
  <c r="J71" i="5"/>
  <c r="G56" i="5"/>
  <c r="G34" i="5"/>
  <c r="G35" i="5"/>
  <c r="G36" i="5"/>
  <c r="G37" i="5"/>
  <c r="G38" i="5"/>
  <c r="G39" i="5"/>
  <c r="G40" i="5"/>
  <c r="G41" i="5"/>
  <c r="G42" i="5"/>
  <c r="G43" i="5"/>
  <c r="G44" i="5"/>
  <c r="G45" i="5"/>
  <c r="G46" i="5"/>
  <c r="G47" i="5"/>
  <c r="G48" i="5"/>
  <c r="G49" i="5"/>
  <c r="G50" i="5"/>
  <c r="G51" i="5"/>
  <c r="G52" i="5"/>
  <c r="G53" i="5"/>
  <c r="G54" i="5"/>
  <c r="G55" i="5"/>
  <c r="G57" i="5"/>
  <c r="G58" i="5"/>
  <c r="G33" i="5"/>
  <c r="F45" i="5"/>
  <c r="F40" i="5"/>
  <c r="F34" i="5"/>
  <c r="F35" i="5"/>
  <c r="F36" i="5"/>
  <c r="F37" i="5"/>
  <c r="F38" i="5"/>
  <c r="F39" i="5"/>
  <c r="F41" i="5"/>
  <c r="F42" i="5"/>
  <c r="F43" i="5"/>
  <c r="F44" i="5"/>
  <c r="F46" i="5"/>
  <c r="F47" i="5"/>
  <c r="F48" i="5"/>
  <c r="F49" i="5"/>
  <c r="F50" i="5"/>
  <c r="F51" i="5"/>
  <c r="F52" i="5"/>
  <c r="F53" i="5"/>
  <c r="F54" i="5"/>
  <c r="F55" i="5"/>
  <c r="F56" i="5"/>
  <c r="F57" i="5"/>
  <c r="F58" i="5"/>
  <c r="F59" i="5"/>
  <c r="F33" i="5"/>
  <c r="E59" i="5"/>
  <c r="E34" i="5"/>
  <c r="E35" i="5"/>
  <c r="E36" i="5"/>
  <c r="E37" i="5"/>
  <c r="E38" i="5"/>
  <c r="E39" i="5"/>
  <c r="E40" i="5"/>
  <c r="E41" i="5"/>
  <c r="E42" i="5"/>
  <c r="E43" i="5"/>
  <c r="E44" i="5"/>
  <c r="E45" i="5"/>
  <c r="E46" i="5"/>
  <c r="E47" i="5"/>
  <c r="E48" i="5"/>
  <c r="E49" i="5"/>
  <c r="E50" i="5"/>
  <c r="E51" i="5"/>
  <c r="E52" i="5"/>
  <c r="E53" i="5"/>
  <c r="E54" i="5"/>
  <c r="E55" i="5"/>
  <c r="E56" i="5"/>
  <c r="E57" i="5"/>
  <c r="E58" i="5"/>
  <c r="E33" i="5"/>
  <c r="D34" i="5"/>
  <c r="D35" i="5"/>
  <c r="D36" i="5"/>
  <c r="D37" i="5"/>
  <c r="D38" i="5"/>
  <c r="D39" i="5"/>
  <c r="D40" i="5"/>
  <c r="D41" i="5"/>
  <c r="D42" i="5"/>
  <c r="D43" i="5"/>
  <c r="D44" i="5"/>
  <c r="D45" i="5"/>
  <c r="D46" i="5"/>
  <c r="D47" i="5"/>
  <c r="D48" i="5"/>
  <c r="D49" i="5"/>
  <c r="D51" i="5"/>
  <c r="D52" i="5"/>
  <c r="D53" i="5"/>
  <c r="D54" i="5"/>
  <c r="D55" i="5"/>
  <c r="D56" i="5"/>
  <c r="D57" i="5"/>
  <c r="D58" i="5"/>
  <c r="D59" i="5"/>
  <c r="D33" i="5"/>
  <c r="C34" i="5"/>
  <c r="C35" i="5"/>
  <c r="C36" i="5"/>
  <c r="C37" i="5"/>
  <c r="C38" i="5"/>
  <c r="C39" i="5"/>
  <c r="C40" i="5"/>
  <c r="C41" i="5"/>
  <c r="C42" i="5"/>
  <c r="C43" i="5"/>
  <c r="C44" i="5"/>
  <c r="C45" i="5"/>
  <c r="C46" i="5"/>
  <c r="C47" i="5"/>
  <c r="C48" i="5"/>
  <c r="C49" i="5"/>
  <c r="C50" i="5"/>
  <c r="C51" i="5"/>
  <c r="C52" i="5"/>
  <c r="C53" i="5"/>
  <c r="C54" i="5"/>
  <c r="C55" i="5"/>
  <c r="C56" i="5"/>
  <c r="C57" i="5"/>
  <c r="C58" i="5"/>
  <c r="C59" i="5"/>
  <c r="C33" i="5"/>
  <c r="B34" i="5"/>
  <c r="B35" i="5"/>
  <c r="B36" i="5"/>
  <c r="B37" i="5"/>
  <c r="B38" i="5"/>
  <c r="B39" i="5"/>
  <c r="B40" i="5"/>
  <c r="B41" i="5"/>
  <c r="B42" i="5"/>
  <c r="B43" i="5"/>
  <c r="B44" i="5"/>
  <c r="B45" i="5"/>
  <c r="B46" i="5"/>
  <c r="B47" i="5"/>
  <c r="B48" i="5"/>
  <c r="B49" i="5"/>
  <c r="B50" i="5"/>
  <c r="B51" i="5"/>
  <c r="B52" i="5"/>
  <c r="B53" i="5"/>
  <c r="B54" i="5"/>
  <c r="B55" i="5"/>
  <c r="B56" i="5"/>
  <c r="B57" i="5"/>
  <c r="B58" i="5"/>
  <c r="B59" i="5"/>
  <c r="B33" i="5"/>
  <c r="K575" i="3" l="1"/>
  <c r="T575" i="3"/>
  <c r="Q575" i="3"/>
  <c r="U574" i="3"/>
  <c r="M574" i="3"/>
  <c r="H573" i="3"/>
  <c r="R575" i="3"/>
  <c r="N574" i="3"/>
  <c r="F574" i="3"/>
  <c r="E574" i="3"/>
  <c r="M573" i="3"/>
  <c r="N573" i="3"/>
  <c r="P574" i="3"/>
  <c r="D575" i="3"/>
  <c r="G595" i="3"/>
  <c r="F595" i="3"/>
  <c r="H595" i="3"/>
  <c r="I595" i="3"/>
  <c r="J595" i="3"/>
  <c r="K595" i="3"/>
  <c r="L595" i="3"/>
  <c r="M595" i="3"/>
  <c r="E595" i="3"/>
  <c r="S575" i="3"/>
  <c r="W574" i="3"/>
  <c r="O574" i="3"/>
  <c r="V574" i="3"/>
  <c r="R573" i="3"/>
  <c r="V575" i="3"/>
  <c r="N575" i="3"/>
  <c r="F575" i="3"/>
  <c r="J574" i="3"/>
  <c r="T573" i="3"/>
  <c r="Q573" i="3"/>
  <c r="U575" i="3"/>
  <c r="M575" i="3"/>
  <c r="E575" i="3"/>
  <c r="I574" i="3"/>
  <c r="K573" i="3"/>
  <c r="D574" i="3"/>
  <c r="L575" i="3"/>
  <c r="I575" i="3"/>
  <c r="I573" i="3"/>
  <c r="U573" i="3"/>
  <c r="E573" i="3"/>
  <c r="D573" i="3"/>
  <c r="Q574" i="3"/>
  <c r="V573" i="3"/>
  <c r="S573" i="3"/>
  <c r="J575" i="3"/>
  <c r="J573" i="3"/>
  <c r="R574" i="3"/>
  <c r="F573" i="3"/>
  <c r="H574" i="3"/>
  <c r="L573" i="3"/>
  <c r="Q111" i="5"/>
  <c r="V107" i="5"/>
  <c r="V138" i="5" s="1"/>
  <c r="J116" i="5"/>
  <c r="J147" i="5" s="1"/>
  <c r="I74" i="5"/>
  <c r="Q114" i="5"/>
  <c r="Q145" i="5" s="1"/>
  <c r="F109" i="5"/>
  <c r="F158" i="5" s="1"/>
  <c r="U112" i="5"/>
  <c r="U143" i="5" s="1"/>
  <c r="N115" i="5"/>
  <c r="N159" i="5" s="1"/>
  <c r="R107" i="5"/>
  <c r="R138" i="5" s="1"/>
  <c r="H118" i="5"/>
  <c r="H149" i="5" s="1"/>
  <c r="N110" i="5"/>
  <c r="N141" i="5" s="1"/>
  <c r="P74" i="5"/>
  <c r="X74" i="5"/>
  <c r="Q142" i="5"/>
  <c r="K115" i="5"/>
  <c r="K159" i="5" s="1"/>
  <c r="K118" i="5"/>
  <c r="K149" i="5" s="1"/>
  <c r="K110" i="5"/>
  <c r="K141" i="5" s="1"/>
  <c r="R102" i="5"/>
  <c r="R133" i="5" s="1"/>
  <c r="E94" i="5"/>
  <c r="E125" i="5" s="1"/>
  <c r="K117" i="5"/>
  <c r="K148" i="5" s="1"/>
  <c r="I101" i="5"/>
  <c r="I132" i="5" s="1"/>
  <c r="Q93" i="5"/>
  <c r="Q124" i="5" s="1"/>
  <c r="V103" i="5"/>
  <c r="V134" i="5" s="1"/>
  <c r="N95" i="5"/>
  <c r="N126" i="5" s="1"/>
  <c r="H105" i="5"/>
  <c r="H136" i="5" s="1"/>
  <c r="I97" i="5"/>
  <c r="I128" i="5" s="1"/>
  <c r="N74" i="5"/>
  <c r="R113" i="5"/>
  <c r="R144" i="5" s="1"/>
  <c r="G97" i="5"/>
  <c r="G128" i="5" s="1"/>
  <c r="S116" i="5"/>
  <c r="S147" i="5" s="1"/>
  <c r="D108" i="5"/>
  <c r="D139" i="5" s="1"/>
  <c r="K100" i="5"/>
  <c r="K131" i="5" s="1"/>
  <c r="P92" i="5"/>
  <c r="P123" i="5" s="1"/>
  <c r="O111" i="5"/>
  <c r="F104" i="5"/>
  <c r="F135" i="5" s="1"/>
  <c r="O74" i="5"/>
  <c r="K146" i="5"/>
  <c r="N146" i="5"/>
  <c r="G106" i="5"/>
  <c r="G137" i="5" s="1"/>
  <c r="O106" i="5"/>
  <c r="O137" i="5" s="1"/>
  <c r="W106" i="5"/>
  <c r="W137" i="5" s="1"/>
  <c r="H106" i="5"/>
  <c r="H137" i="5" s="1"/>
  <c r="P106" i="5"/>
  <c r="P137" i="5" s="1"/>
  <c r="I106" i="5"/>
  <c r="I137" i="5" s="1"/>
  <c r="Q106" i="5"/>
  <c r="Q137" i="5" s="1"/>
  <c r="F106" i="5"/>
  <c r="F137" i="5" s="1"/>
  <c r="T106" i="5"/>
  <c r="T137" i="5" s="1"/>
  <c r="J106" i="5"/>
  <c r="J137" i="5" s="1"/>
  <c r="U106" i="5"/>
  <c r="U137" i="5" s="1"/>
  <c r="K106" i="5"/>
  <c r="K137" i="5" s="1"/>
  <c r="V106" i="5"/>
  <c r="V137" i="5" s="1"/>
  <c r="D106" i="5"/>
  <c r="D137" i="5" s="1"/>
  <c r="R106" i="5"/>
  <c r="R137" i="5" s="1"/>
  <c r="E106" i="5"/>
  <c r="E137" i="5" s="1"/>
  <c r="L106" i="5"/>
  <c r="L137" i="5" s="1"/>
  <c r="G98" i="5"/>
  <c r="G129" i="5" s="1"/>
  <c r="O98" i="5"/>
  <c r="O129" i="5" s="1"/>
  <c r="W98" i="5"/>
  <c r="W129" i="5" s="1"/>
  <c r="H98" i="5"/>
  <c r="H129" i="5" s="1"/>
  <c r="P98" i="5"/>
  <c r="P129" i="5" s="1"/>
  <c r="I98" i="5"/>
  <c r="I129" i="5" s="1"/>
  <c r="Q98" i="5"/>
  <c r="Q129" i="5" s="1"/>
  <c r="F98" i="5"/>
  <c r="F129" i="5" s="1"/>
  <c r="N98" i="5"/>
  <c r="N129" i="5" s="1"/>
  <c r="V98" i="5"/>
  <c r="V129" i="5" s="1"/>
  <c r="J98" i="5"/>
  <c r="J129" i="5" s="1"/>
  <c r="K98" i="5"/>
  <c r="K129" i="5" s="1"/>
  <c r="L98" i="5"/>
  <c r="L129" i="5" s="1"/>
  <c r="D98" i="5"/>
  <c r="D129" i="5" s="1"/>
  <c r="T98" i="5"/>
  <c r="T129" i="5" s="1"/>
  <c r="M98" i="5"/>
  <c r="M129" i="5" s="1"/>
  <c r="E98" i="5"/>
  <c r="E129" i="5" s="1"/>
  <c r="R117" i="5"/>
  <c r="R148" i="5" s="1"/>
  <c r="G104" i="5"/>
  <c r="G135" i="5" s="1"/>
  <c r="O104" i="5"/>
  <c r="O135" i="5" s="1"/>
  <c r="W104" i="5"/>
  <c r="W135" i="5" s="1"/>
  <c r="H104" i="5"/>
  <c r="H135" i="5" s="1"/>
  <c r="P104" i="5"/>
  <c r="P135" i="5" s="1"/>
  <c r="I104" i="5"/>
  <c r="I135" i="5" s="1"/>
  <c r="Q104" i="5"/>
  <c r="Q135" i="5" s="1"/>
  <c r="J104" i="5"/>
  <c r="J135" i="5" s="1"/>
  <c r="U104" i="5"/>
  <c r="U135" i="5" s="1"/>
  <c r="K104" i="5"/>
  <c r="K135" i="5" s="1"/>
  <c r="V104" i="5"/>
  <c r="V135" i="5" s="1"/>
  <c r="L104" i="5"/>
  <c r="L135" i="5" s="1"/>
  <c r="E104" i="5"/>
  <c r="E135" i="5" s="1"/>
  <c r="S104" i="5"/>
  <c r="S135" i="5" s="1"/>
  <c r="N104" i="5"/>
  <c r="N135" i="5" s="1"/>
  <c r="R104" i="5"/>
  <c r="R135" i="5" s="1"/>
  <c r="T104" i="5"/>
  <c r="T135" i="5" s="1"/>
  <c r="M104" i="5"/>
  <c r="M135" i="5" s="1"/>
  <c r="Q92" i="5"/>
  <c r="Q123" i="5" s="1"/>
  <c r="W113" i="5"/>
  <c r="W144" i="5" s="1"/>
  <c r="F97" i="5"/>
  <c r="F128" i="5" s="1"/>
  <c r="H92" i="5"/>
  <c r="H123" i="5" s="1"/>
  <c r="G92" i="5"/>
  <c r="G123" i="5" s="1"/>
  <c r="L110" i="5"/>
  <c r="L141" i="5" s="1"/>
  <c r="W103" i="5"/>
  <c r="W134" i="5" s="1"/>
  <c r="Q95" i="5"/>
  <c r="Q126" i="5" s="1"/>
  <c r="J102" i="5"/>
  <c r="J133" i="5" s="1"/>
  <c r="F92" i="5"/>
  <c r="F123" i="5" s="1"/>
  <c r="L115" i="5"/>
  <c r="F113" i="5"/>
  <c r="F144" i="5" s="1"/>
  <c r="N106" i="5"/>
  <c r="N137" i="5" s="1"/>
  <c r="U102" i="5"/>
  <c r="U133" i="5" s="1"/>
  <c r="E100" i="5"/>
  <c r="E131" i="5" s="1"/>
  <c r="V93" i="5"/>
  <c r="V124" i="5" s="1"/>
  <c r="K105" i="5"/>
  <c r="K136" i="5" s="1"/>
  <c r="S105" i="5"/>
  <c r="S136" i="5" s="1"/>
  <c r="D105" i="5"/>
  <c r="D136" i="5" s="1"/>
  <c r="L105" i="5"/>
  <c r="L136" i="5" s="1"/>
  <c r="T105" i="5"/>
  <c r="T136" i="5" s="1"/>
  <c r="E105" i="5"/>
  <c r="E136" i="5" s="1"/>
  <c r="M105" i="5"/>
  <c r="M136" i="5" s="1"/>
  <c r="U105" i="5"/>
  <c r="U136" i="5" s="1"/>
  <c r="O105" i="5"/>
  <c r="O136" i="5" s="1"/>
  <c r="P105" i="5"/>
  <c r="P136" i="5" s="1"/>
  <c r="F105" i="5"/>
  <c r="F136" i="5" s="1"/>
  <c r="Q105" i="5"/>
  <c r="Q136" i="5" s="1"/>
  <c r="J105" i="5"/>
  <c r="J136" i="5" s="1"/>
  <c r="V105" i="5"/>
  <c r="V136" i="5" s="1"/>
  <c r="W105" i="5"/>
  <c r="W136" i="5" s="1"/>
  <c r="G105" i="5"/>
  <c r="G136" i="5" s="1"/>
  <c r="R105" i="5"/>
  <c r="R136" i="5" s="1"/>
  <c r="R92" i="5"/>
  <c r="R123" i="5" s="1"/>
  <c r="D114" i="5"/>
  <c r="D145" i="5" s="1"/>
  <c r="G96" i="5"/>
  <c r="G127" i="5" s="1"/>
  <c r="O96" i="5"/>
  <c r="O127" i="5" s="1"/>
  <c r="W96" i="5"/>
  <c r="W127" i="5" s="1"/>
  <c r="H96" i="5"/>
  <c r="H127" i="5" s="1"/>
  <c r="P96" i="5"/>
  <c r="P127" i="5" s="1"/>
  <c r="I96" i="5"/>
  <c r="I127" i="5" s="1"/>
  <c r="Q96" i="5"/>
  <c r="Q127" i="5" s="1"/>
  <c r="F96" i="5"/>
  <c r="F127" i="5" s="1"/>
  <c r="N96" i="5"/>
  <c r="N127" i="5" s="1"/>
  <c r="V96" i="5"/>
  <c r="V127" i="5" s="1"/>
  <c r="R96" i="5"/>
  <c r="R127" i="5" s="1"/>
  <c r="S96" i="5"/>
  <c r="S127" i="5" s="1"/>
  <c r="D96" i="5"/>
  <c r="D127" i="5" s="1"/>
  <c r="T96" i="5"/>
  <c r="T127" i="5" s="1"/>
  <c r="L96" i="5"/>
  <c r="L127" i="5" s="1"/>
  <c r="J96" i="5"/>
  <c r="J127" i="5" s="1"/>
  <c r="K96" i="5"/>
  <c r="K127" i="5" s="1"/>
  <c r="M96" i="5"/>
  <c r="M127" i="5" s="1"/>
  <c r="U96" i="5"/>
  <c r="U127" i="5" s="1"/>
  <c r="E96" i="5"/>
  <c r="E127" i="5" s="1"/>
  <c r="Q117" i="5"/>
  <c r="Q148" i="5" s="1"/>
  <c r="D104" i="5"/>
  <c r="D135" i="5" s="1"/>
  <c r="F100" i="5"/>
  <c r="F131" i="5" s="1"/>
  <c r="U94" i="5"/>
  <c r="U125" i="5" s="1"/>
  <c r="O95" i="5"/>
  <c r="O126" i="5" s="1"/>
  <c r="R109" i="5"/>
  <c r="G93" i="5"/>
  <c r="G124" i="5" s="1"/>
  <c r="W92" i="5"/>
  <c r="W123" i="5" s="1"/>
  <c r="U116" i="5"/>
  <c r="U147" i="5" s="1"/>
  <c r="V112" i="5"/>
  <c r="V143" i="5" s="1"/>
  <c r="I109" i="5"/>
  <c r="I158" i="5" s="1"/>
  <c r="M106" i="5"/>
  <c r="M137" i="5" s="1"/>
  <c r="S102" i="5"/>
  <c r="S133" i="5" s="1"/>
  <c r="U98" i="5"/>
  <c r="U129" i="5" s="1"/>
  <c r="N114" i="5"/>
  <c r="N145" i="5" s="1"/>
  <c r="N101" i="5"/>
  <c r="N132" i="5" s="1"/>
  <c r="L117" i="5"/>
  <c r="L148" i="5" s="1"/>
  <c r="S106" i="5"/>
  <c r="S137" i="5" s="1"/>
  <c r="F118" i="5"/>
  <c r="F149" i="5" s="1"/>
  <c r="V116" i="5"/>
  <c r="V147" i="5" s="1"/>
  <c r="I117" i="5"/>
  <c r="I148" i="5" s="1"/>
  <c r="W101" i="5"/>
  <c r="W132" i="5" s="1"/>
  <c r="I95" i="5"/>
  <c r="I126" i="5" s="1"/>
  <c r="T116" i="5"/>
  <c r="T147" i="5" s="1"/>
  <c r="G109" i="5"/>
  <c r="G158" i="5" s="1"/>
  <c r="N105" i="5"/>
  <c r="N136" i="5" s="1"/>
  <c r="S98" i="5"/>
  <c r="S129" i="5" s="1"/>
  <c r="H114" i="5"/>
  <c r="H145" i="5" s="1"/>
  <c r="P114" i="5"/>
  <c r="P145" i="5" s="1"/>
  <c r="I114" i="5"/>
  <c r="I145" i="5" s="1"/>
  <c r="R114" i="5"/>
  <c r="R145" i="5" s="1"/>
  <c r="J114" i="5"/>
  <c r="J145" i="5" s="1"/>
  <c r="S114" i="5"/>
  <c r="S145" i="5" s="1"/>
  <c r="K114" i="5"/>
  <c r="K145" i="5" s="1"/>
  <c r="T114" i="5"/>
  <c r="T145" i="5" s="1"/>
  <c r="F114" i="5"/>
  <c r="F145" i="5" s="1"/>
  <c r="V114" i="5"/>
  <c r="V145" i="5" s="1"/>
  <c r="G114" i="5"/>
  <c r="G145" i="5" s="1"/>
  <c r="W114" i="5"/>
  <c r="W145" i="5" s="1"/>
  <c r="M114" i="5"/>
  <c r="M145" i="5" s="1"/>
  <c r="L114" i="5"/>
  <c r="L145" i="5" s="1"/>
  <c r="E114" i="5"/>
  <c r="E145" i="5" s="1"/>
  <c r="U114" i="5"/>
  <c r="U145" i="5" s="1"/>
  <c r="K113" i="5"/>
  <c r="K144" i="5" s="1"/>
  <c r="D113" i="5"/>
  <c r="D144" i="5" s="1"/>
  <c r="L113" i="5"/>
  <c r="L144" i="5" s="1"/>
  <c r="T113" i="5"/>
  <c r="T144" i="5" s="1"/>
  <c r="E113" i="5"/>
  <c r="E144" i="5" s="1"/>
  <c r="M113" i="5"/>
  <c r="M144" i="5" s="1"/>
  <c r="H113" i="5"/>
  <c r="H144" i="5" s="1"/>
  <c r="S113" i="5"/>
  <c r="S144" i="5" s="1"/>
  <c r="I113" i="5"/>
  <c r="I144" i="5" s="1"/>
  <c r="U113" i="5"/>
  <c r="U144" i="5" s="1"/>
  <c r="J113" i="5"/>
  <c r="J144" i="5" s="1"/>
  <c r="V113" i="5"/>
  <c r="V144" i="5" s="1"/>
  <c r="N113" i="5"/>
  <c r="N144" i="5" s="1"/>
  <c r="O113" i="5"/>
  <c r="O144" i="5" s="1"/>
  <c r="P113" i="5"/>
  <c r="P144" i="5" s="1"/>
  <c r="Q113" i="5"/>
  <c r="Q144" i="5" s="1"/>
  <c r="G113" i="5"/>
  <c r="G144" i="5" s="1"/>
  <c r="K97" i="5"/>
  <c r="K128" i="5" s="1"/>
  <c r="S97" i="5"/>
  <c r="S128" i="5" s="1"/>
  <c r="D97" i="5"/>
  <c r="D128" i="5" s="1"/>
  <c r="L97" i="5"/>
  <c r="L128" i="5" s="1"/>
  <c r="T97" i="5"/>
  <c r="T128" i="5" s="1"/>
  <c r="E97" i="5"/>
  <c r="E128" i="5" s="1"/>
  <c r="M97" i="5"/>
  <c r="M128" i="5" s="1"/>
  <c r="U97" i="5"/>
  <c r="U128" i="5" s="1"/>
  <c r="J97" i="5"/>
  <c r="J128" i="5" s="1"/>
  <c r="R97" i="5"/>
  <c r="R128" i="5" s="1"/>
  <c r="N97" i="5"/>
  <c r="N128" i="5" s="1"/>
  <c r="O97" i="5"/>
  <c r="O128" i="5" s="1"/>
  <c r="P97" i="5"/>
  <c r="P128" i="5" s="1"/>
  <c r="H97" i="5"/>
  <c r="H128" i="5" s="1"/>
  <c r="V97" i="5"/>
  <c r="V128" i="5" s="1"/>
  <c r="W97" i="5"/>
  <c r="W128" i="5" s="1"/>
  <c r="Q97" i="5"/>
  <c r="Q128" i="5" s="1"/>
  <c r="E116" i="5"/>
  <c r="E147" i="5" s="1"/>
  <c r="P111" i="5"/>
  <c r="J101" i="5"/>
  <c r="J132" i="5" s="1"/>
  <c r="G112" i="5"/>
  <c r="G143" i="5" s="1"/>
  <c r="O112" i="5"/>
  <c r="O143" i="5" s="1"/>
  <c r="W112" i="5"/>
  <c r="W143" i="5" s="1"/>
  <c r="H112" i="5"/>
  <c r="H143" i="5" s="1"/>
  <c r="P112" i="5"/>
  <c r="P143" i="5" s="1"/>
  <c r="I112" i="5"/>
  <c r="I143" i="5" s="1"/>
  <c r="Q112" i="5"/>
  <c r="Q143" i="5" s="1"/>
  <c r="N112" i="5"/>
  <c r="N143" i="5" s="1"/>
  <c r="D112" i="5"/>
  <c r="D143" i="5" s="1"/>
  <c r="R112" i="5"/>
  <c r="R143" i="5" s="1"/>
  <c r="E112" i="5"/>
  <c r="E143" i="5" s="1"/>
  <c r="S112" i="5"/>
  <c r="S143" i="5" s="1"/>
  <c r="L112" i="5"/>
  <c r="L143" i="5" s="1"/>
  <c r="J112" i="5"/>
  <c r="J143" i="5" s="1"/>
  <c r="K112" i="5"/>
  <c r="K143" i="5" s="1"/>
  <c r="M112" i="5"/>
  <c r="M143" i="5" s="1"/>
  <c r="T112" i="5"/>
  <c r="T143" i="5" s="1"/>
  <c r="F112" i="5"/>
  <c r="F143" i="5" s="1"/>
  <c r="D116" i="5"/>
  <c r="D147" i="5" s="1"/>
  <c r="H103" i="5"/>
  <c r="H134" i="5" s="1"/>
  <c r="U110" i="5"/>
  <c r="U141" i="5" s="1"/>
  <c r="D115" i="5"/>
  <c r="E115" i="5"/>
  <c r="M115" i="5"/>
  <c r="U115" i="5"/>
  <c r="H115" i="5"/>
  <c r="Q115" i="5"/>
  <c r="I115" i="5"/>
  <c r="R115" i="5"/>
  <c r="R159" i="5" s="1"/>
  <c r="J115" i="5"/>
  <c r="J159" i="5" s="1"/>
  <c r="S115" i="5"/>
  <c r="P115" i="5"/>
  <c r="W115" i="5"/>
  <c r="T115" i="5"/>
  <c r="F115" i="5"/>
  <c r="V115" i="5"/>
  <c r="G115" i="5"/>
  <c r="O115" i="5"/>
  <c r="K107" i="5"/>
  <c r="K138" i="5" s="1"/>
  <c r="S107" i="5"/>
  <c r="S138" i="5" s="1"/>
  <c r="D107" i="5"/>
  <c r="D138" i="5" s="1"/>
  <c r="L107" i="5"/>
  <c r="L138" i="5" s="1"/>
  <c r="T107" i="5"/>
  <c r="T138" i="5" s="1"/>
  <c r="E107" i="5"/>
  <c r="E138" i="5" s="1"/>
  <c r="M107" i="5"/>
  <c r="M138" i="5" s="1"/>
  <c r="U107" i="5"/>
  <c r="U138" i="5" s="1"/>
  <c r="N107" i="5"/>
  <c r="N138" i="5" s="1"/>
  <c r="O107" i="5"/>
  <c r="O138" i="5" s="1"/>
  <c r="P107" i="5"/>
  <c r="P138" i="5" s="1"/>
  <c r="I107" i="5"/>
  <c r="I138" i="5" s="1"/>
  <c r="W107" i="5"/>
  <c r="W138" i="5" s="1"/>
  <c r="G107" i="5"/>
  <c r="G138" i="5" s="1"/>
  <c r="Q107" i="5"/>
  <c r="Q138" i="5" s="1"/>
  <c r="H107" i="5"/>
  <c r="H138" i="5" s="1"/>
  <c r="J107" i="5"/>
  <c r="J138" i="5" s="1"/>
  <c r="F107" i="5"/>
  <c r="F138" i="5" s="1"/>
  <c r="K99" i="5"/>
  <c r="K130" i="5" s="1"/>
  <c r="S99" i="5"/>
  <c r="S130" i="5" s="1"/>
  <c r="D99" i="5"/>
  <c r="D130" i="5" s="1"/>
  <c r="L99" i="5"/>
  <c r="L130" i="5" s="1"/>
  <c r="T99" i="5"/>
  <c r="T130" i="5" s="1"/>
  <c r="E99" i="5"/>
  <c r="E130" i="5" s="1"/>
  <c r="M99" i="5"/>
  <c r="M130" i="5" s="1"/>
  <c r="U99" i="5"/>
  <c r="U130" i="5" s="1"/>
  <c r="J99" i="5"/>
  <c r="J130" i="5" s="1"/>
  <c r="F99" i="5"/>
  <c r="F130" i="5" s="1"/>
  <c r="R99" i="5"/>
  <c r="R130" i="5" s="1"/>
  <c r="G99" i="5"/>
  <c r="G130" i="5" s="1"/>
  <c r="V99" i="5"/>
  <c r="V130" i="5" s="1"/>
  <c r="H99" i="5"/>
  <c r="H130" i="5" s="1"/>
  <c r="W99" i="5"/>
  <c r="W130" i="5" s="1"/>
  <c r="P99" i="5"/>
  <c r="P130" i="5" s="1"/>
  <c r="N99" i="5"/>
  <c r="N130" i="5" s="1"/>
  <c r="O99" i="5"/>
  <c r="O130" i="5" s="1"/>
  <c r="Q99" i="5"/>
  <c r="Q130" i="5" s="1"/>
  <c r="I99" i="5"/>
  <c r="I130" i="5" s="1"/>
  <c r="T118" i="5"/>
  <c r="T149" i="5" s="1"/>
  <c r="G118" i="5"/>
  <c r="G149" i="5" s="1"/>
  <c r="J110" i="5"/>
  <c r="J141" i="5" s="1"/>
  <c r="N102" i="5"/>
  <c r="N133" i="5" s="1"/>
  <c r="U74" i="5"/>
  <c r="K74" i="5"/>
  <c r="J118" i="5"/>
  <c r="J149" i="5" s="1"/>
  <c r="O114" i="5"/>
  <c r="O145" i="5" s="1"/>
  <c r="V111" i="5"/>
  <c r="I105" i="5"/>
  <c r="I136" i="5" s="1"/>
  <c r="P101" i="5"/>
  <c r="P132" i="5" s="1"/>
  <c r="R98" i="5"/>
  <c r="R129" i="5" s="1"/>
  <c r="W93" i="5"/>
  <c r="W124" i="5" s="1"/>
  <c r="I116" i="5"/>
  <c r="I147" i="5" s="1"/>
  <c r="Q116" i="5"/>
  <c r="Q147" i="5" s="1"/>
  <c r="F116" i="5"/>
  <c r="F147" i="5" s="1"/>
  <c r="O116" i="5"/>
  <c r="O147" i="5" s="1"/>
  <c r="G116" i="5"/>
  <c r="G147" i="5" s="1"/>
  <c r="P116" i="5"/>
  <c r="P147" i="5" s="1"/>
  <c r="H116" i="5"/>
  <c r="H147" i="5" s="1"/>
  <c r="R116" i="5"/>
  <c r="R147" i="5" s="1"/>
  <c r="G108" i="5"/>
  <c r="G139" i="5" s="1"/>
  <c r="O108" i="5"/>
  <c r="O139" i="5" s="1"/>
  <c r="W108" i="5"/>
  <c r="W139" i="5" s="1"/>
  <c r="H108" i="5"/>
  <c r="H139" i="5" s="1"/>
  <c r="P108" i="5"/>
  <c r="P139" i="5" s="1"/>
  <c r="I108" i="5"/>
  <c r="I139" i="5" s="1"/>
  <c r="Q108" i="5"/>
  <c r="Q139" i="5" s="1"/>
  <c r="E108" i="5"/>
  <c r="E139" i="5" s="1"/>
  <c r="S108" i="5"/>
  <c r="S139" i="5" s="1"/>
  <c r="F108" i="5"/>
  <c r="F139" i="5" s="1"/>
  <c r="T108" i="5"/>
  <c r="T139" i="5" s="1"/>
  <c r="J108" i="5"/>
  <c r="J139" i="5" s="1"/>
  <c r="U108" i="5"/>
  <c r="U139" i="5" s="1"/>
  <c r="N108" i="5"/>
  <c r="N139" i="5" s="1"/>
  <c r="G100" i="5"/>
  <c r="G131" i="5" s="1"/>
  <c r="O100" i="5"/>
  <c r="O131" i="5" s="1"/>
  <c r="W100" i="5"/>
  <c r="W131" i="5" s="1"/>
  <c r="H100" i="5"/>
  <c r="H131" i="5" s="1"/>
  <c r="P100" i="5"/>
  <c r="P131" i="5" s="1"/>
  <c r="I100" i="5"/>
  <c r="I131" i="5" s="1"/>
  <c r="Q100" i="5"/>
  <c r="Q131" i="5" s="1"/>
  <c r="L100" i="5"/>
  <c r="L131" i="5" s="1"/>
  <c r="M100" i="5"/>
  <c r="M131" i="5" s="1"/>
  <c r="N100" i="5"/>
  <c r="N131" i="5" s="1"/>
  <c r="J100" i="5"/>
  <c r="J131" i="5" s="1"/>
  <c r="U100" i="5"/>
  <c r="U131" i="5" s="1"/>
  <c r="R74" i="5"/>
  <c r="O118" i="5"/>
  <c r="O149" i="5" s="1"/>
  <c r="S117" i="5"/>
  <c r="S148" i="5" s="1"/>
  <c r="W116" i="5"/>
  <c r="W147" i="5" s="1"/>
  <c r="K116" i="5"/>
  <c r="K147" i="5" s="1"/>
  <c r="P109" i="5"/>
  <c r="P140" i="5" s="1"/>
  <c r="K108" i="5"/>
  <c r="K139" i="5" s="1"/>
  <c r="R100" i="5"/>
  <c r="R131" i="5" s="1"/>
  <c r="M94" i="5"/>
  <c r="M125" i="5" s="1"/>
  <c r="V108" i="5"/>
  <c r="V139" i="5" s="1"/>
  <c r="D100" i="5"/>
  <c r="D131" i="5" s="1"/>
  <c r="E92" i="5"/>
  <c r="E123" i="5" s="1"/>
  <c r="M92" i="5"/>
  <c r="M123" i="5" s="1"/>
  <c r="U92" i="5"/>
  <c r="U123" i="5" s="1"/>
  <c r="J92" i="5"/>
  <c r="J123" i="5" s="1"/>
  <c r="S92" i="5"/>
  <c r="S123" i="5" s="1"/>
  <c r="K92" i="5"/>
  <c r="K123" i="5" s="1"/>
  <c r="T92" i="5"/>
  <c r="T123" i="5" s="1"/>
  <c r="L92" i="5"/>
  <c r="L123" i="5" s="1"/>
  <c r="V92" i="5"/>
  <c r="V123" i="5" s="1"/>
  <c r="K111" i="5"/>
  <c r="S111" i="5"/>
  <c r="D111" i="5"/>
  <c r="L111" i="5"/>
  <c r="T111" i="5"/>
  <c r="E111" i="5"/>
  <c r="M111" i="5"/>
  <c r="U111" i="5"/>
  <c r="I111" i="5"/>
  <c r="W111" i="5"/>
  <c r="J111" i="5"/>
  <c r="N111" i="5"/>
  <c r="G111" i="5"/>
  <c r="R111" i="5"/>
  <c r="K103" i="5"/>
  <c r="K134" i="5" s="1"/>
  <c r="S103" i="5"/>
  <c r="S134" i="5" s="1"/>
  <c r="D103" i="5"/>
  <c r="D134" i="5" s="1"/>
  <c r="L103" i="5"/>
  <c r="L134" i="5" s="1"/>
  <c r="T103" i="5"/>
  <c r="T134" i="5" s="1"/>
  <c r="E103" i="5"/>
  <c r="E134" i="5" s="1"/>
  <c r="M103" i="5"/>
  <c r="M134" i="5" s="1"/>
  <c r="U103" i="5"/>
  <c r="U134" i="5" s="1"/>
  <c r="P103" i="5"/>
  <c r="P134" i="5" s="1"/>
  <c r="F103" i="5"/>
  <c r="F134" i="5" s="1"/>
  <c r="Q103" i="5"/>
  <c r="Q134" i="5" s="1"/>
  <c r="G103" i="5"/>
  <c r="G134" i="5" s="1"/>
  <c r="R103" i="5"/>
  <c r="R134" i="5" s="1"/>
  <c r="N103" i="5"/>
  <c r="N134" i="5" s="1"/>
  <c r="K95" i="5"/>
  <c r="K126" i="5" s="1"/>
  <c r="S95" i="5"/>
  <c r="S126" i="5" s="1"/>
  <c r="D95" i="5"/>
  <c r="D126" i="5" s="1"/>
  <c r="L95" i="5"/>
  <c r="L126" i="5" s="1"/>
  <c r="T95" i="5"/>
  <c r="T126" i="5" s="1"/>
  <c r="E95" i="5"/>
  <c r="E126" i="5" s="1"/>
  <c r="M95" i="5"/>
  <c r="M126" i="5" s="1"/>
  <c r="U95" i="5"/>
  <c r="U126" i="5" s="1"/>
  <c r="J95" i="5"/>
  <c r="J126" i="5" s="1"/>
  <c r="R95" i="5"/>
  <c r="R126" i="5" s="1"/>
  <c r="F95" i="5"/>
  <c r="F126" i="5" s="1"/>
  <c r="V95" i="5"/>
  <c r="V126" i="5" s="1"/>
  <c r="G95" i="5"/>
  <c r="G126" i="5" s="1"/>
  <c r="W95" i="5"/>
  <c r="W126" i="5" s="1"/>
  <c r="H95" i="5"/>
  <c r="H126" i="5" s="1"/>
  <c r="P95" i="5"/>
  <c r="P126" i="5" s="1"/>
  <c r="O92" i="5"/>
  <c r="O123" i="5" s="1"/>
  <c r="S118" i="5"/>
  <c r="S149" i="5" s="1"/>
  <c r="J117" i="5"/>
  <c r="J148" i="5" s="1"/>
  <c r="N116" i="5"/>
  <c r="N147" i="5" s="1"/>
  <c r="H111" i="5"/>
  <c r="W109" i="5"/>
  <c r="W158" i="5" s="1"/>
  <c r="R108" i="5"/>
  <c r="R139" i="5" s="1"/>
  <c r="O103" i="5"/>
  <c r="O134" i="5" s="1"/>
  <c r="V100" i="5"/>
  <c r="V131" i="5" s="1"/>
  <c r="I93" i="5"/>
  <c r="I124" i="5" s="1"/>
  <c r="I118" i="5"/>
  <c r="I149" i="5" s="1"/>
  <c r="Q118" i="5"/>
  <c r="Q149" i="5" s="1"/>
  <c r="L118" i="5"/>
  <c r="L149" i="5" s="1"/>
  <c r="U118" i="5"/>
  <c r="U149" i="5" s="1"/>
  <c r="D118" i="5"/>
  <c r="D149" i="5" s="1"/>
  <c r="M118" i="5"/>
  <c r="M149" i="5" s="1"/>
  <c r="V118" i="5"/>
  <c r="V149" i="5" s="1"/>
  <c r="E118" i="5"/>
  <c r="E149" i="5" s="1"/>
  <c r="N118" i="5"/>
  <c r="N149" i="5" s="1"/>
  <c r="W118" i="5"/>
  <c r="W149" i="5" s="1"/>
  <c r="G110" i="5"/>
  <c r="G141" i="5" s="1"/>
  <c r="O110" i="5"/>
  <c r="O141" i="5" s="1"/>
  <c r="W110" i="5"/>
  <c r="W141" i="5" s="1"/>
  <c r="H110" i="5"/>
  <c r="H141" i="5" s="1"/>
  <c r="P110" i="5"/>
  <c r="P141" i="5" s="1"/>
  <c r="I110" i="5"/>
  <c r="I141" i="5" s="1"/>
  <c r="Q110" i="5"/>
  <c r="Q141" i="5" s="1"/>
  <c r="D110" i="5"/>
  <c r="D141" i="5" s="1"/>
  <c r="R110" i="5"/>
  <c r="R141" i="5" s="1"/>
  <c r="E110" i="5"/>
  <c r="E141" i="5" s="1"/>
  <c r="S110" i="5"/>
  <c r="S141" i="5" s="1"/>
  <c r="F110" i="5"/>
  <c r="F141" i="5" s="1"/>
  <c r="T110" i="5"/>
  <c r="T141" i="5" s="1"/>
  <c r="M110" i="5"/>
  <c r="M141" i="5" s="1"/>
  <c r="G102" i="5"/>
  <c r="G133" i="5" s="1"/>
  <c r="O102" i="5"/>
  <c r="O133" i="5" s="1"/>
  <c r="W102" i="5"/>
  <c r="W133" i="5" s="1"/>
  <c r="H102" i="5"/>
  <c r="H133" i="5" s="1"/>
  <c r="P102" i="5"/>
  <c r="P133" i="5" s="1"/>
  <c r="I102" i="5"/>
  <c r="I133" i="5" s="1"/>
  <c r="Q102" i="5"/>
  <c r="Q133" i="5" s="1"/>
  <c r="K102" i="5"/>
  <c r="K133" i="5" s="1"/>
  <c r="V102" i="5"/>
  <c r="V133" i="5" s="1"/>
  <c r="L102" i="5"/>
  <c r="L133" i="5" s="1"/>
  <c r="M102" i="5"/>
  <c r="M133" i="5" s="1"/>
  <c r="F102" i="5"/>
  <c r="F133" i="5" s="1"/>
  <c r="T102" i="5"/>
  <c r="T133" i="5" s="1"/>
  <c r="G94" i="5"/>
  <c r="G125" i="5" s="1"/>
  <c r="O94" i="5"/>
  <c r="O125" i="5" s="1"/>
  <c r="W94" i="5"/>
  <c r="W125" i="5" s="1"/>
  <c r="H94" i="5"/>
  <c r="H125" i="5" s="1"/>
  <c r="P94" i="5"/>
  <c r="P125" i="5" s="1"/>
  <c r="I94" i="5"/>
  <c r="I125" i="5" s="1"/>
  <c r="Q94" i="5"/>
  <c r="Q125" i="5" s="1"/>
  <c r="F94" i="5"/>
  <c r="F125" i="5" s="1"/>
  <c r="N94" i="5"/>
  <c r="N125" i="5" s="1"/>
  <c r="V94" i="5"/>
  <c r="V125" i="5" s="1"/>
  <c r="J94" i="5"/>
  <c r="J125" i="5" s="1"/>
  <c r="K94" i="5"/>
  <c r="K125" i="5" s="1"/>
  <c r="L94" i="5"/>
  <c r="L125" i="5" s="1"/>
  <c r="D94" i="5"/>
  <c r="D125" i="5" s="1"/>
  <c r="T94" i="5"/>
  <c r="T125" i="5" s="1"/>
  <c r="I75" i="5"/>
  <c r="N92" i="5"/>
  <c r="N123" i="5" s="1"/>
  <c r="R118" i="5"/>
  <c r="R149" i="5" s="1"/>
  <c r="V117" i="5"/>
  <c r="V148" i="5" s="1"/>
  <c r="M116" i="5"/>
  <c r="M147" i="5" s="1"/>
  <c r="F111" i="5"/>
  <c r="M108" i="5"/>
  <c r="M139" i="5" s="1"/>
  <c r="J103" i="5"/>
  <c r="J134" i="5" s="1"/>
  <c r="E102" i="5"/>
  <c r="E133" i="5" s="1"/>
  <c r="T100" i="5"/>
  <c r="T131" i="5" s="1"/>
  <c r="S94" i="5"/>
  <c r="S125" i="5" s="1"/>
  <c r="E117" i="5"/>
  <c r="E148" i="5" s="1"/>
  <c r="M117" i="5"/>
  <c r="M148" i="5" s="1"/>
  <c r="U117" i="5"/>
  <c r="U148" i="5" s="1"/>
  <c r="D117" i="5"/>
  <c r="D148" i="5" s="1"/>
  <c r="N117" i="5"/>
  <c r="N148" i="5" s="1"/>
  <c r="W117" i="5"/>
  <c r="W148" i="5" s="1"/>
  <c r="F117" i="5"/>
  <c r="F148" i="5" s="1"/>
  <c r="O117" i="5"/>
  <c r="O148" i="5" s="1"/>
  <c r="G117" i="5"/>
  <c r="G148" i="5" s="1"/>
  <c r="P117" i="5"/>
  <c r="P148" i="5" s="1"/>
  <c r="K109" i="5"/>
  <c r="S109" i="5"/>
  <c r="D109" i="5"/>
  <c r="L109" i="5"/>
  <c r="T109" i="5"/>
  <c r="E109" i="5"/>
  <c r="M109" i="5"/>
  <c r="U109" i="5"/>
  <c r="J109" i="5"/>
  <c r="N109" i="5"/>
  <c r="O109" i="5"/>
  <c r="O158" i="5" s="1"/>
  <c r="H109" i="5"/>
  <c r="H140" i="5" s="1"/>
  <c r="V109" i="5"/>
  <c r="V158" i="5" s="1"/>
  <c r="K101" i="5"/>
  <c r="K132" i="5" s="1"/>
  <c r="S101" i="5"/>
  <c r="S132" i="5" s="1"/>
  <c r="D101" i="5"/>
  <c r="D132" i="5" s="1"/>
  <c r="L101" i="5"/>
  <c r="L132" i="5" s="1"/>
  <c r="T101" i="5"/>
  <c r="T132" i="5" s="1"/>
  <c r="E101" i="5"/>
  <c r="E132" i="5" s="1"/>
  <c r="M101" i="5"/>
  <c r="M132" i="5" s="1"/>
  <c r="U101" i="5"/>
  <c r="U132" i="5" s="1"/>
  <c r="F101" i="5"/>
  <c r="F132" i="5" s="1"/>
  <c r="Q101" i="5"/>
  <c r="Q132" i="5" s="1"/>
  <c r="G101" i="5"/>
  <c r="G132" i="5" s="1"/>
  <c r="R101" i="5"/>
  <c r="R132" i="5" s="1"/>
  <c r="H101" i="5"/>
  <c r="H132" i="5" s="1"/>
  <c r="V101" i="5"/>
  <c r="V132" i="5" s="1"/>
  <c r="O101" i="5"/>
  <c r="O132" i="5" s="1"/>
  <c r="K93" i="5"/>
  <c r="K124" i="5" s="1"/>
  <c r="S93" i="5"/>
  <c r="S124" i="5" s="1"/>
  <c r="D93" i="5"/>
  <c r="D124" i="5" s="1"/>
  <c r="L93" i="5"/>
  <c r="L124" i="5" s="1"/>
  <c r="T93" i="5"/>
  <c r="T124" i="5" s="1"/>
  <c r="E93" i="5"/>
  <c r="E124" i="5" s="1"/>
  <c r="M93" i="5"/>
  <c r="M124" i="5" s="1"/>
  <c r="U93" i="5"/>
  <c r="U124" i="5" s="1"/>
  <c r="J93" i="5"/>
  <c r="J124" i="5" s="1"/>
  <c r="R93" i="5"/>
  <c r="R124" i="5" s="1"/>
  <c r="N93" i="5"/>
  <c r="N124" i="5" s="1"/>
  <c r="O93" i="5"/>
  <c r="O124" i="5" s="1"/>
  <c r="P93" i="5"/>
  <c r="P124" i="5" s="1"/>
  <c r="H93" i="5"/>
  <c r="H124" i="5" s="1"/>
  <c r="Q74" i="5"/>
  <c r="I92" i="5"/>
  <c r="I123" i="5" s="1"/>
  <c r="P118" i="5"/>
  <c r="P149" i="5" s="1"/>
  <c r="T117" i="5"/>
  <c r="T148" i="5" s="1"/>
  <c r="H117" i="5"/>
  <c r="H148" i="5" s="1"/>
  <c r="L116" i="5"/>
  <c r="L147" i="5" s="1"/>
  <c r="V110" i="5"/>
  <c r="V141" i="5" s="1"/>
  <c r="Q109" i="5"/>
  <c r="Q158" i="5" s="1"/>
  <c r="L108" i="5"/>
  <c r="L139" i="5" s="1"/>
  <c r="I103" i="5"/>
  <c r="I134" i="5" s="1"/>
  <c r="D102" i="5"/>
  <c r="D133" i="5" s="1"/>
  <c r="S100" i="5"/>
  <c r="S131" i="5" s="1"/>
  <c r="R94" i="5"/>
  <c r="R125" i="5" s="1"/>
  <c r="F93" i="5"/>
  <c r="F124" i="5" s="1"/>
  <c r="F140" i="5"/>
  <c r="P77" i="5"/>
  <c r="J74" i="5"/>
  <c r="S74" i="5"/>
  <c r="AA74" i="5"/>
  <c r="L74" i="5"/>
  <c r="T74" i="5"/>
  <c r="AB74" i="5"/>
  <c r="M74" i="5"/>
  <c r="Z74" i="5"/>
  <c r="V74" i="5"/>
  <c r="Y74" i="5"/>
  <c r="W74" i="5"/>
  <c r="X575" i="3" l="1"/>
  <c r="X574" i="3"/>
  <c r="X573" i="3"/>
  <c r="B579" i="3"/>
  <c r="D589" i="3" s="1"/>
  <c r="Q140" i="5"/>
  <c r="R146" i="5"/>
  <c r="N142" i="5"/>
  <c r="J142" i="5"/>
  <c r="I140" i="5"/>
  <c r="O142" i="5"/>
  <c r="H142" i="5"/>
  <c r="F142" i="5"/>
  <c r="U142" i="5"/>
  <c r="P142" i="5"/>
  <c r="M142" i="5"/>
  <c r="J162" i="5"/>
  <c r="W142" i="5"/>
  <c r="V140" i="5"/>
  <c r="K142" i="5"/>
  <c r="R142" i="5"/>
  <c r="E142" i="5"/>
  <c r="V142" i="5"/>
  <c r="L142" i="5"/>
  <c r="D142" i="5"/>
  <c r="S142" i="5"/>
  <c r="I142" i="5"/>
  <c r="O140" i="5"/>
  <c r="G142" i="5"/>
  <c r="T142" i="5"/>
  <c r="M146" i="5"/>
  <c r="M159" i="5"/>
  <c r="J158" i="5"/>
  <c r="J140" i="5"/>
  <c r="U158" i="5"/>
  <c r="U140" i="5"/>
  <c r="D159" i="5"/>
  <c r="D146" i="5"/>
  <c r="W140" i="5"/>
  <c r="J146" i="5"/>
  <c r="L158" i="5"/>
  <c r="L140" i="5"/>
  <c r="T159" i="5"/>
  <c r="T146" i="5"/>
  <c r="H146" i="5"/>
  <c r="H159" i="5"/>
  <c r="W146" i="5"/>
  <c r="W159" i="5"/>
  <c r="E159" i="5"/>
  <c r="E146" i="5"/>
  <c r="N140" i="5"/>
  <c r="N158" i="5"/>
  <c r="G146" i="5"/>
  <c r="G159" i="5"/>
  <c r="R140" i="5"/>
  <c r="R158" i="5"/>
  <c r="U159" i="5"/>
  <c r="U146" i="5"/>
  <c r="S158" i="5"/>
  <c r="S140" i="5"/>
  <c r="O146" i="5"/>
  <c r="O159" i="5"/>
  <c r="H158" i="5"/>
  <c r="E140" i="5"/>
  <c r="E158" i="5"/>
  <c r="V159" i="5"/>
  <c r="V146" i="5"/>
  <c r="I146" i="5"/>
  <c r="I159" i="5"/>
  <c r="D158" i="5"/>
  <c r="D140" i="5"/>
  <c r="G140" i="5"/>
  <c r="P146" i="5"/>
  <c r="P159" i="5"/>
  <c r="K158" i="5"/>
  <c r="K140" i="5"/>
  <c r="S159" i="5"/>
  <c r="S146" i="5"/>
  <c r="M158" i="5"/>
  <c r="M140" i="5"/>
  <c r="P158" i="5"/>
  <c r="T140" i="5"/>
  <c r="T158" i="5"/>
  <c r="F159" i="5"/>
  <c r="F146" i="5"/>
  <c r="Q146" i="5"/>
  <c r="Q159" i="5"/>
  <c r="L146" i="5"/>
  <c r="L159" i="5"/>
  <c r="N75" i="5"/>
  <c r="Y76" i="5"/>
  <c r="M75" i="5"/>
  <c r="S77" i="5"/>
  <c r="W76" i="5"/>
  <c r="X76" i="5"/>
  <c r="N76" i="5"/>
  <c r="P76" i="5"/>
  <c r="R75" i="5"/>
  <c r="AB75" i="5"/>
  <c r="J75" i="5"/>
  <c r="K76" i="5"/>
  <c r="T75" i="5"/>
  <c r="Q77" i="5"/>
  <c r="Y77" i="5"/>
  <c r="J76" i="5"/>
  <c r="X75" i="5"/>
  <c r="AA75" i="5"/>
  <c r="O77" i="5"/>
  <c r="X77" i="5"/>
  <c r="P75" i="5"/>
  <c r="Q76" i="5"/>
  <c r="K75" i="5"/>
  <c r="V77" i="5"/>
  <c r="T76" i="5"/>
  <c r="U75" i="5"/>
  <c r="V76" i="5"/>
  <c r="Z76" i="5"/>
  <c r="AA76" i="5"/>
  <c r="L76" i="5"/>
  <c r="L75" i="5"/>
  <c r="AB76" i="5"/>
  <c r="S75" i="5"/>
  <c r="U77" i="5"/>
  <c r="U76" i="5"/>
  <c r="N77" i="5"/>
  <c r="R76" i="5"/>
  <c r="O75" i="5"/>
  <c r="AB77" i="5"/>
  <c r="AA77" i="5"/>
  <c r="W77" i="5"/>
  <c r="Z75" i="5"/>
  <c r="Z77" i="5"/>
  <c r="M76" i="5"/>
  <c r="V75" i="5"/>
  <c r="T77" i="5"/>
  <c r="K77" i="5"/>
  <c r="S76" i="5"/>
  <c r="I77" i="5"/>
  <c r="R77" i="5"/>
  <c r="Y75" i="5"/>
  <c r="M77" i="5"/>
  <c r="L77" i="5"/>
  <c r="O76" i="5"/>
  <c r="W75" i="5"/>
  <c r="Q75" i="5"/>
  <c r="J77" i="5"/>
  <c r="I76" i="5"/>
  <c r="B577" i="3" l="1"/>
  <c r="D588" i="3"/>
  <c r="D596" i="3" s="1"/>
  <c r="D597" i="3"/>
  <c r="K162" i="5"/>
  <c r="R162" i="5"/>
  <c r="N162" i="5"/>
  <c r="Q161" i="5"/>
  <c r="W161" i="5"/>
  <c r="W162" i="5"/>
  <c r="L162" i="5"/>
  <c r="O161" i="5"/>
  <c r="O162" i="5"/>
  <c r="G161" i="5"/>
  <c r="G162" i="5"/>
  <c r="V161" i="5"/>
  <c r="V162" i="5"/>
  <c r="U162" i="5"/>
  <c r="S162" i="5"/>
  <c r="P162" i="5"/>
  <c r="I161" i="5"/>
  <c r="I162" i="5"/>
  <c r="F161" i="5"/>
  <c r="F162" i="5"/>
  <c r="T162" i="5"/>
  <c r="M162" i="5"/>
  <c r="E162" i="5"/>
  <c r="Q162" i="5"/>
  <c r="H161" i="5"/>
  <c r="H162" i="5"/>
  <c r="R161" i="5"/>
  <c r="J161" i="5"/>
  <c r="U161" i="5"/>
  <c r="L161" i="5"/>
  <c r="M161" i="5"/>
  <c r="S161" i="5"/>
  <c r="E161" i="5"/>
  <c r="D162" i="5"/>
  <c r="N161" i="5"/>
  <c r="T161" i="5"/>
  <c r="P161" i="5"/>
  <c r="K161" i="5"/>
  <c r="AC75" i="5"/>
  <c r="AC76" i="5"/>
  <c r="AC77" i="5"/>
  <c r="H597" i="3" l="1"/>
  <c r="E597" i="3"/>
  <c r="J597" i="3"/>
  <c r="I597" i="3"/>
  <c r="K597" i="3"/>
  <c r="L597" i="3"/>
  <c r="M597" i="3"/>
  <c r="F597" i="3"/>
  <c r="G597" i="3"/>
  <c r="I596" i="3"/>
  <c r="K596" i="3"/>
  <c r="J596" i="3"/>
  <c r="L596" i="3"/>
  <c r="M596" i="3"/>
  <c r="F596" i="3"/>
  <c r="G596" i="3"/>
  <c r="H596" i="3"/>
  <c r="E596" i="3"/>
  <c r="X161" i="5"/>
  <c r="X162" i="5"/>
  <c r="B165" i="5" s="1"/>
  <c r="D172" i="5" s="1"/>
  <c r="D173" i="5" s="1"/>
</calcChain>
</file>

<file path=xl/sharedStrings.xml><?xml version="1.0" encoding="utf-8"?>
<sst xmlns="http://schemas.openxmlformats.org/spreadsheetml/2006/main" count="659" uniqueCount="158">
  <si>
    <t>1. METHODOLOGY</t>
  </si>
  <si>
    <t>2. INTERPRETATION</t>
  </si>
  <si>
    <t>3. RECOMMENDATION</t>
  </si>
  <si>
    <t>Total</t>
  </si>
  <si>
    <t>Profile</t>
  </si>
  <si>
    <t>Resolution</t>
  </si>
  <si>
    <t>Screen Size</t>
  </si>
  <si>
    <t>Refresh Rate</t>
  </si>
  <si>
    <t>Levels</t>
  </si>
  <si>
    <t>1080/2160/4000 Pixels</t>
  </si>
  <si>
    <t>Screen size</t>
  </si>
  <si>
    <t>55/65/105 Inches</t>
  </si>
  <si>
    <t>Refresh rate</t>
  </si>
  <si>
    <t>100/120/240 Hz</t>
  </si>
  <si>
    <t>Attribute Level</t>
  </si>
  <si>
    <t>Partworth</t>
  </si>
  <si>
    <t>Resolution (P)</t>
  </si>
  <si>
    <t>Screen Size (In)</t>
  </si>
  <si>
    <t>Screen Size (in)</t>
  </si>
  <si>
    <t>Refresh rate (Hz)</t>
  </si>
  <si>
    <t>Participant #</t>
  </si>
  <si>
    <t>Part-worths</t>
  </si>
  <si>
    <t>2160 P</t>
  </si>
  <si>
    <t>4000 P</t>
  </si>
  <si>
    <t>1080 P</t>
  </si>
  <si>
    <t>55 In</t>
  </si>
  <si>
    <t>65 In</t>
  </si>
  <si>
    <t>105 In</t>
  </si>
  <si>
    <t>120 Hz</t>
  </si>
  <si>
    <t>100 Hz</t>
  </si>
  <si>
    <t>240 Hz</t>
  </si>
  <si>
    <t>Range of Partworths</t>
  </si>
  <si>
    <t>Attribute Importances</t>
  </si>
  <si>
    <t>Samsung</t>
  </si>
  <si>
    <t>LG</t>
  </si>
  <si>
    <t>Utilities of existing products</t>
  </si>
  <si>
    <t>Utilities of new products</t>
  </si>
  <si>
    <t>Market shares</t>
  </si>
  <si>
    <t>Purchase probabilities of new products</t>
  </si>
  <si>
    <t>Market Shares</t>
  </si>
  <si>
    <t>Purchase probabilities</t>
  </si>
  <si>
    <t>Profitability Calculations</t>
  </si>
  <si>
    <t>Total market size</t>
  </si>
  <si>
    <t>Additional cost of offering two products</t>
  </si>
  <si>
    <t>Margin from a product</t>
  </si>
  <si>
    <t>Profit with one product</t>
  </si>
  <si>
    <t>Market share</t>
  </si>
  <si>
    <t>Profit with two products</t>
  </si>
  <si>
    <t>Product profile to be offered</t>
  </si>
  <si>
    <t>Reference Attributes</t>
  </si>
  <si>
    <t>Refresh Rate (Hz)</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</si>
  <si>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</si>
  <si>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</si>
  <si>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</si>
  <si>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</si>
  <si>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</si>
  <si>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</si>
  <si>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</si>
  <si>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</si>
  <si>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</si>
  <si>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</si>
  <si>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</si>
  <si>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</si>
  <si>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</si>
  <si>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</si>
  <si>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</si>
  <si>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</si>
  <si>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</si>
  <si>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</si>
  <si>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</si>
  <si>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</si>
  <si>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</si>
  <si>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</si>
  <si>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SUMMARY OUTPUT PARTICIPANT 1</t>
  </si>
  <si>
    <t>SUMMARY OUTPUT PARTICIPANT 2</t>
  </si>
  <si>
    <t>SUMMARY OUTPUT PARTICIPANT 3</t>
  </si>
  <si>
    <t>SUMMARY OUTPUT PARTICIPANT 4</t>
  </si>
  <si>
    <t>SUMMARY OUTPUT PARTICIPANT 5</t>
  </si>
  <si>
    <t>SUMMARY OUTPUT PARTICIPANT 6</t>
  </si>
  <si>
    <t>SUMMARY OUTPUT PARTICIPANT 7</t>
  </si>
  <si>
    <t>SUMMARY OUTPUT PARTICIPANT 9</t>
  </si>
  <si>
    <t>SUMMARY OUTPUT PARTICIPANT 8</t>
  </si>
  <si>
    <t>SUMMARY OUTPUT PARTICIPANT 10</t>
  </si>
  <si>
    <t>SUMMARY OUTPUT PARTICIPANT 11</t>
  </si>
  <si>
    <t>SUMMARY OUTPUT PARICIPANT 12</t>
  </si>
  <si>
    <t>SUMMARY OUTPUT PARTICIPANT 13</t>
  </si>
  <si>
    <t>SUMMARY OUTPUT PARTICIPANT 14</t>
  </si>
  <si>
    <t>SUMMARY OUTPUT PARTICIPANT 15</t>
  </si>
  <si>
    <t>SUMMARY OUTPUT PARTICIPANT 16</t>
  </si>
  <si>
    <t>SUMMARY OUTPUT PARTICIPANT 17</t>
  </si>
  <si>
    <t>SUMMARY OUTPUT PARTICPANT 18</t>
  </si>
  <si>
    <t>SUMMARY OUTPUT PARTICPANT 19</t>
  </si>
  <si>
    <t>SUMMARY OUTPUT PARTICIPANT 20</t>
  </si>
  <si>
    <t>Profile 18</t>
  </si>
  <si>
    <t>Profile 24</t>
  </si>
  <si>
    <t>Profile 20</t>
  </si>
  <si>
    <t>18 &amp; 24</t>
  </si>
  <si>
    <t>Two product profiles to be offered</t>
  </si>
  <si>
    <t>TABLE 1: Profile</t>
  </si>
  <si>
    <t>TABLE 2: Attribute</t>
  </si>
  <si>
    <t>TABLE 3</t>
  </si>
  <si>
    <t>TABLE 4: Product Profile</t>
  </si>
  <si>
    <t xml:space="preserve"> TABLE 5: Preference Rating</t>
  </si>
  <si>
    <t>TABLE 6</t>
  </si>
  <si>
    <t>TABLE 7</t>
  </si>
  <si>
    <t>TABLE 8: Existing Product Profiles</t>
  </si>
  <si>
    <t>TABLE 9: Utilities</t>
  </si>
  <si>
    <t>18 &amp; 20</t>
  </si>
  <si>
    <t>Profit with 18 &amp; 24</t>
  </si>
  <si>
    <t>Profit with 18 &amp; 20</t>
  </si>
  <si>
    <t>Differences between the Two-Product Strategies</t>
  </si>
  <si>
    <t>Profile #18 (2160P, 55In, 120Hz)</t>
  </si>
  <si>
    <t>Averages</t>
  </si>
  <si>
    <t xml:space="preserve">Two-Product Strategy (Segmentation-Based Strategy) WITH A NEW PRODUCT PROFILE </t>
  </si>
  <si>
    <t>TABLE 10: One-Product Strategy (One Product for the Whole Market Strategy)</t>
  </si>
  <si>
    <t>TABLE 11: Two-Product Strategy (Segmentation-Based Strategy)</t>
  </si>
  <si>
    <t>TABLE 12: Profitability Calculations</t>
  </si>
  <si>
    <t xml:space="preserve">Difference between strategies </t>
  </si>
  <si>
    <t>Differences in Market share</t>
  </si>
  <si>
    <t>Table 1</t>
  </si>
  <si>
    <t>Table 2</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</si>
  <si>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</si>
  <si>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</si>
  <si>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</si>
  <si>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</si>
  <si>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</si>
  <si>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</si>
  <si>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</si>
  <si>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</si>
  <si>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</si>
  <si>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</si>
  <si>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</si>
  <si>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</si>
  <si>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</si>
  <si>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</si>
  <si>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</si>
  <si>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</si>
  <si>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</si>
  <si>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</si>
  <si>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</si>
  <si>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TABLE 22</t>
  </si>
  <si>
    <t>TABLE 23</t>
  </si>
  <si>
    <t>TABLE 24</t>
  </si>
  <si>
    <r>
      <t>1.</t>
    </r>
    <r>
      <rPr>
        <sz val="7"/>
        <color theme="1"/>
        <rFont val="Times New Roman"/>
        <family val="1"/>
      </rPr>
      <t xml:space="preserve">     </t>
    </r>
    <r>
      <rPr>
        <sz val="12"/>
        <color theme="1"/>
        <rFont val="Times New Roman"/>
        <family val="1"/>
      </rPr>
      <t>=MAX(RANGE)-MIN(RANGE)</t>
    </r>
  </si>
  <si>
    <r>
      <t>2.</t>
    </r>
    <r>
      <rPr>
        <sz val="7"/>
        <color theme="1"/>
        <rFont val="Times New Roman"/>
        <family val="1"/>
      </rPr>
      <t xml:space="preserve">     </t>
    </r>
    <r>
      <rPr>
        <sz val="12"/>
        <color theme="1"/>
        <rFont val="Times New Roman"/>
        <family val="1"/>
      </rPr>
      <t>Conjoint Preference Linear Form = Part-worth of Attribute1 (I)*Attribute Level  + Part-worth of Attribute2 (I)*Attribute Level2  + Part-worth of Attribute3 (I)*Attribute Level3 + etc.</t>
    </r>
  </si>
  <si>
    <r>
      <t>3.</t>
    </r>
    <r>
      <rPr>
        <sz val="7"/>
        <color theme="1"/>
        <rFont val="Times New Roman"/>
        <family val="1"/>
      </rPr>
      <t xml:space="preserve">     </t>
    </r>
    <r>
      <rPr>
        <sz val="12"/>
        <color theme="1"/>
        <rFont val="Times New Roman"/>
        <family val="1"/>
      </rPr>
      <t>Pr(B1) = exp(Att. Of B1) / (exp(Att. of B1) + (Att. of B2) + exp(Att of. B3) etc.</t>
    </r>
  </si>
  <si>
    <r>
      <t>4.</t>
    </r>
    <r>
      <rPr>
        <sz val="7"/>
        <color theme="1"/>
        <rFont val="Times New Roman"/>
        <family val="1"/>
      </rPr>
      <t xml:space="preserve">     </t>
    </r>
    <r>
      <rPr>
        <sz val="12"/>
        <color theme="1"/>
        <rFont val="Times New Roman"/>
        <family val="1"/>
      </rPr>
      <t>Pr(B1) = exp(Att. Of B1) / (exp(Att. of B1, Profile 1) + exp(Att. of B1, Profile 2) + (Att. of B2) + exp(Att of. B3) etc.</t>
    </r>
  </si>
  <si>
    <r>
      <t>5.</t>
    </r>
    <r>
      <rPr>
        <sz val="7"/>
        <color theme="1"/>
        <rFont val="Times New Roman"/>
        <family val="1"/>
      </rPr>
      <t xml:space="preserve">     </t>
    </r>
    <r>
      <rPr>
        <sz val="12"/>
        <color theme="1"/>
        <rFont val="Times New Roman"/>
        <family val="1"/>
      </rPr>
      <t>Profit 1 product = (Total Market size*Market share 1 Product)*Margin from product</t>
    </r>
  </si>
  <si>
    <r>
      <t>6.</t>
    </r>
    <r>
      <rPr>
        <sz val="7"/>
        <color theme="1"/>
        <rFont val="Times New Roman"/>
        <family val="1"/>
      </rPr>
      <t xml:space="preserve">     </t>
    </r>
    <r>
      <rPr>
        <sz val="12"/>
        <color theme="1"/>
        <rFont val="Times New Roman"/>
        <family val="1"/>
      </rPr>
      <t>Profit 2 products = (Total Market size*Market share 2 Products)*Margin from product - Additional costs</t>
    </r>
  </si>
  <si>
    <r>
      <t>7.</t>
    </r>
    <r>
      <rPr>
        <sz val="7"/>
        <color theme="1"/>
        <rFont val="Times New Roman"/>
        <family val="1"/>
      </rPr>
      <t xml:space="preserve">     </t>
    </r>
    <r>
      <rPr>
        <sz val="12"/>
        <color theme="1"/>
        <rFont val="Times New Roman"/>
        <family val="1"/>
      </rPr>
      <t>Value in Future Period = Value in Year 0 * (1 + Growth Rate) ^Number of Years</t>
    </r>
  </si>
  <si>
    <t>Formula Overview</t>
  </si>
  <si>
    <t>Reference list</t>
  </si>
  <si>
    <t xml:space="preserve">As mentioned, Conjoint Analysis and Purchase Profitability are valued calculations when looking to identify the potential market share and profitability one of a combination of products can accumulate. Further, we will analyse what lies behind the various calculations and results we have presented. Table 7 shows the Attributes Importance of our given Attributes, meaning how Australia's population (representatives) weighs the importance of the different specifications. In this case, one can see in AC75:AC77, that Resolution is valued as the most essential attribute with 40 %, over Refresh rate (36%) and Screen size (25%). Consequently, when consumers consider various Curved TVs, the Resolution will be the most critical attribute impacting their choice. Even though all attributes are important, the Attributes Levels within Resolution will be the most essential for Sony to get right. Furthermore, in Table 10, Cell X123:X149, we have identified the potential market share each product profile could acquire in the given market with LG and Samsung. Here one can see that Profile 19 (4000P;105In;120Hz) holds the lowest potential market share (1.01%), while Profile 18 (2160P; 55In; 120Hz) contains the highest (57.36%). By comparing the profiles and looking at our calculated attribute importance, one can see that the mentioned profiles differ in two attribute levels, one being the most crucial, resolution. Table 11 further explains how Sony would perform with a two-product strategy with profiles 18 and 24 (2150P, 65In, 100Hz) in the market with LG and Samsung. In this market simulation, Profile 18’s market share would fall to 35.25% from 57.36%, while Profile 24 would go from 51.95% potential market share to 40.53%. However, together they would accumulate a market share of 75.78 % in a two-product strategy in the Curved-TV market, leaving only 24.22% left for Samsung and LG. Table 12 presents the profitability calculations for both the one-product and two-product strategies in terms of the market size calculated in Tables 10 and 11, in a total market size of 50 000 and with a margin of 400 per unit. After considering the additional cost of providing two products, it is clear that Sony will receive a more significant profit by moving forward with a one-product strategy, with a difference of $1.315.002.06 between the potential profits, shown in Table 12. However, Table 22 (Appendix) compares the two-product strategy from Sony with a two-product strategy developed with the products that received the highest potential market shares when calculating the one-products strategy in Table 10, ‘Analysis’. Even though Sony identified Profile 18 &amp; 24 as the combination that would satisfy the customer needs the best, Profile 20 received a higher potential market share than Profile 24 (52.08% &gt; 51.95%). Therefore, checking the potential market share this combination could accumulate was relevant. Moreover, the calculations in Table 22 confirm that the profile combination of 18 &amp; 20 would obtain a higher market share than the combination of 18 &amp; 24 (76.49% &gt; 74.78 %). Further, Table 23, ‘Appendix’, shows the profitability calculations from Table 12 (Analysis) compared with those from the newly identified profile combination. Although the total profit is not greater than the one-product strategy, it is revealed to be greater than the profit from Profile 18 &amp; 24, with a difference of $141.744.03. Lastly, Table 24 and Figure 1 were developed to see if, over time, there could be a change in which product strategy would be the most profitable. Nonetheless, the calculation and chart show quite the opposite. Clearly seen in the Table, Chart and trendline/equation, the differences between the various strategies will stay stable over time, assuming the growth rate of 20% the industry is experiencing stays steady. Also, the R2 shown in Figure 1 (=0.94 - 94%) explains that the X values (Forecasted years) account for 94% of the variation in the Y axis (Potential Profit), meaning the goodness of fit is high. </t>
  </si>
  <si>
    <t xml:space="preserve">Several methods were applied to identify the consumer preferences, which product profile(s) would be able to reach the highest market share and which product strategy would be the most profitable given the current market size, margin, and costs. Conjoint analysis has, for an extended period, remained the most popular methodology for discovering how consumers make trade-offs among various competing products (Green et al., 2001). Moreover, determining consumer preferences is still one of the essential areas in marketing and conjoint measurement techniques are the most efficient way to help define them (Eggers &amp; Sattler, 2011). Sony identified resolution, screen size and refresh rate as the most influencing attributes, hence attributes such as brand name and price are excluded from the analysis. Then, to find which of the 27 product profiles (Table 1) to offer based on the attributes, understanding which attribute levels consumers value the most is critical for product success. Therefore, conjoint analysis is applied to identify which profile and attributes align most with customer needs. As Sony had identified three main attributes, each including three levels, we had to set a reference attribute level for each category, presented in Table 3, to condone the analysis. From there, we could dummy code the product profiles in Table 1 into Table 4, necessary for executing the Regression Analysis later. Using IF Function, we had Excel return the value 1 when the attribute level matched the profile and 0 when it was not matched/reference attributes. Then, the dummy codes in Table 4 and the Participant Preference Rating in Table 5 were used to complete a regression analysis for each Participant, resulting Partworths for each attribute level and participant. Table 2 to 21 (Appendix) showcases the input and output values for each Regression Analysis. The output Coefficients for each attribute level were pasted into Table 6, while the reference levels (Table 3) were set to 0.0000. These values were in Table 7, used to calculate the Range of Partworths for each attribute and participant with Formula 1 (Appendix) and the totals with the SUM Function. Then, by dividing each Range by the Total, we got the Attribute Importance for each Attribute and Participant. With the AVERAGE Function, we found the average Attribute Importance for each Attribute across all participants (P=40%, In=25%, Hz=46%). To calculate the purchase probability and market share of each product profile in Table 1 through MNL, we had to calculate the utilities of existing and new products. First, in Table 8, Existing Product Profiles for Samsung and LG were dummy coded from the values of Table 1 (Appendix). Second, in Table 9, by utilising Formula 2 (Appendix), the dummy codes in Tables 4 &amp; 8 and each participant's Partworths, the utilities of the new and existing products were calculated. In Table 10, these values were used to calculate the Purchase Probability (Formula 3, Appendix) of the new products for each participant, then by using the Average Function, we found the total market share of each product profile and could identify Profile 18 (57.36%) as the product likely to receive the highest market share in the given market. Similarly, Table 11 presents the purchase probabilities with a Two Product Strategy using Formula 4 to find the combined market share Sony could acquire by offering Profiles 18 &amp; 24 (75.78%). By utilising the given values for market size, margin profit and additional cost (Table 12, Analysis) and Formula 5 and 6, Table 12 presents the Profitability Calculations for One and Two Product Strategies with their market share. In addition, some supplementary calculations were made in Tables # and # (Appendix). Table 22 shows the utilities, purchase probability and combined market share when combining Product Profile 18 with 20 instead of 24, while Table 23 presents the Profitability calculations with the same profile combination. Lastly, by utilising Formula 7 (Appendix) for Value in Future Periods, Table 24 and Figure 1, forecast the future profits and linear regression for all strategies.  </t>
  </si>
  <si>
    <t>Year</t>
  </si>
  <si>
    <t>FIGURE 1</t>
  </si>
  <si>
    <t xml:space="preserve">There are several motivations for companies to enter new product markets, and among them are the goal of obtaining good cash flow or market share (Kim et al., 2015). To experience success in the new market, various product strategies must be considered. In the telecommunication and electronics market, it is usual to see brands enter markets with only a single product instead of a combination of products differentiated in quality or price. Sony is an excellent example of this, as they have, over the years, entered several high-tech markets with a single high-quality product (Siebert, 2015). Often, by choosing the right product, it can build attraction and demand and make it more favourable to bring in new products later on (Azimovna et al., 2022)
Also, introducing multiple products to one product market has been found to increase the price competition and consequently negatively impact the profit margin. In addition, by choosing a multiple-product strategy, segmented on price and/or quality, the products might cannibalise each other’s demand. Unless the differences are significant enough, customers expected to purchase the superior product may end up choosing the less prominent one (Siebert, 2015). In Sony’s situation, the quality will not be significant enough, and the Curved-TV consumers are not price sensitive. Hence, introducing two products with almost similar attributes will result in cannibalisation, and therefore it is our recommendation to enter the market with a one-product strategy, which also is supported by our calculations. 
Our initial results in Table 12 (Analysis) show that even tough the market share is higher with two products, Sony will profit the most by entering the Curved-TV market with a one-product strategy and mainly Product Profile 18 compared to the given two-product profile strategy (18 &amp; 24 Table 1, Analysis). Equally, when compared to our second two-product strategy in Table 23, the one-product strategy still comes out with a more significant profit. This recommendation is further supported by the calculations in Table 24, where the forecasted profits within the three different strategies are compared. In the Table and visualised in Figure 1, one can see that over a ten-year period, the one-product strategy will continue to provide a more substantial profit compared to the two-product strategies. 
Should Sony decide to go with a two-product strategy when entering the market, our recommendations will be to introduce the product profile combination of 18 and 20. Namely, as the potential market share and profitability calculations in Tables 22 &amp; 23 (Appendix), identify that combination to accumulate a more significant market share and profit than the combination of 18 and 24 (Market share: 76.49%&gt;75.78%, Profit: $10.298.741.96 &gt; $10.156.997.94). Also, the similarities of attribution levels between Profiles 18 and 20 are within resolution and refresh rate, which are also attributes that hold the greatest importance, according to Table 7 (Analysis). Therefore, by providing product profile 20 instead of 24, they could introduce a product more aligned with the customer's preferences and needs and differentiate the two provided products (18 &amp; 20) on screen size. </t>
  </si>
  <si>
    <t>Profit Forecast Comparison over ten year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</si>
</sst>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Red]\-&quot;$&quot;#,##0.00"/>
    <numFmt numFmtId="165" formatCode="0.0000"/>
    <numFmt numFmtId="166" formatCode="&quot;$&quot;#,##0"/>
  </numFmts>
  <fonts count="17" x14ac:knownFonts="1">
    <font>
      <sz val="11"/>
      <color theme="1"/>
      <name val="Calibri"/>
      <family val="2"/>
      <scheme val="minor"/>
    </font>
    <font>
      <b/>
      <sz val="11"/>
      <color theme="1"/>
      <name val="Calibri"/>
      <family val="2"/>
      <scheme val="minor"/>
    </font>
    <font>
      <b/>
      <sz val="12"/>
      <color theme="1"/>
      <name val="Times New Roman"/>
      <family val="1"/>
    </font>
    <font>
      <b/>
      <sz val="11"/>
      <name val="Calibri"/>
      <family val="2"/>
      <scheme val="minor"/>
    </font>
    <font>
      <sz val="11"/>
      <name val="Calibri"/>
      <family val="2"/>
      <scheme val="minor"/>
    </font>
    <font>
      <i/>
      <sz val="11"/>
      <name val="Calibri"/>
      <family val="2"/>
      <scheme val="minor"/>
    </font>
    <font>
      <sz val="12"/>
      <color theme="1"/>
      <name val="Times New Roman"/>
      <family val="1"/>
    </font>
    <font>
      <sz val="11"/>
      <color theme="1"/>
      <name val="Calibri"/>
      <family val="2"/>
      <scheme val="minor"/>
    </font>
    <font>
      <i/>
      <sz val="11"/>
      <color theme="1"/>
      <name val="Calibri"/>
      <family val="2"/>
      <scheme val="minor"/>
    </font>
    <font>
      <sz val="8"/>
      <name val="Calibri"/>
      <family val="2"/>
      <scheme val="minor"/>
    </font>
    <font>
      <sz val="13"/>
      <color theme="1"/>
      <name val="Helvetica Neue"/>
      <family val="2"/>
    </font>
    <font>
      <sz val="11"/>
      <color theme="1"/>
      <name val="Times New Roman"/>
      <family val="1"/>
    </font>
    <font>
      <sz val="11"/>
      <color rgb="FF000000"/>
      <name val="Calibri"/>
      <family val="2"/>
      <scheme val="minor"/>
    </font>
    <font>
      <b/>
      <sz val="11"/>
      <color rgb="FF000000"/>
      <name val="Calibri"/>
      <family val="2"/>
      <scheme val="minor"/>
    </font>
    <font>
      <sz val="7"/>
      <color theme="1"/>
      <name val="Times New Roman"/>
      <family val="1"/>
    </font>
    <font>
      <b/>
      <sz val="11"/>
      <color theme="1"/>
      <name val="Times New Roman"/>
      <family val="1"/>
    </font>
    <font>
      <sz val="11"/>
      <color theme="9"/>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6" tint="0.79998168889431442"/>
        <bgColor indexed="64"/>
      </patternFill>
    </fill>
    <fill>
      <patternFill patternType="solid">
        <fgColor rgb="FFFFC000"/>
        <bgColor indexed="64"/>
      </patternFill>
    </fill>
    <fill>
      <patternFill patternType="solid">
        <fgColor theme="6"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44" fontId="7" fillId="0" borderId="0" applyFont="0" applyFill="0" applyBorder="0" applyAlignment="0" applyProtection="0"/>
    <xf numFmtId="9" fontId="7" fillId="0" borderId="0" applyFont="0" applyFill="0" applyBorder="0" applyAlignment="0" applyProtection="0"/>
  </cellStyleXfs>
  <cellXfs count="160">
    <xf numFmtId="0" fontId="0" fillId="0" borderId="0" xfId="0"/>
    <xf numFmtId="0" fontId="0" fillId="2" borderId="0" xfId="0" applyFill="1"/>
    <xf numFmtId="0" fontId="2" fillId="2" borderId="0" xfId="0" applyFont="1" applyFill="1"/>
    <xf numFmtId="0" fontId="3" fillId="3" borderId="1" xfId="0" applyFont="1" applyFill="1" applyBorder="1" applyAlignment="1">
      <alignment horizontal="center" vertical="center"/>
    </xf>
    <xf numFmtId="0" fontId="4" fillId="0" borderId="0" xfId="0" applyFont="1"/>
    <xf numFmtId="0" fontId="3" fillId="4"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right" vertical="center"/>
    </xf>
    <xf numFmtId="0" fontId="4" fillId="0" borderId="1" xfId="0" applyFont="1" applyBorder="1" applyAlignment="1">
      <alignment vertical="center"/>
    </xf>
    <xf numFmtId="0" fontId="3" fillId="0" borderId="1" xfId="0" applyFont="1" applyBorder="1"/>
    <xf numFmtId="0" fontId="3" fillId="5" borderId="1" xfId="0" applyFont="1" applyFill="1" applyBorder="1"/>
    <xf numFmtId="0" fontId="3" fillId="0" borderId="0" xfId="0" applyFont="1" applyAlignment="1">
      <alignment horizontal="center"/>
    </xf>
    <xf numFmtId="164" fontId="3" fillId="0" borderId="0" xfId="0" applyNumberFormat="1" applyFont="1" applyAlignment="1">
      <alignment horizontal="center" vertical="center"/>
    </xf>
    <xf numFmtId="0" fontId="3" fillId="6" borderId="1" xfId="0" applyFont="1" applyFill="1" applyBorder="1"/>
    <xf numFmtId="0" fontId="4" fillId="0" borderId="0" xfId="0" applyFont="1" applyAlignment="1">
      <alignment horizontal="right" vertical="center"/>
    </xf>
    <xf numFmtId="0" fontId="4" fillId="0" borderId="0" xfId="0" applyFont="1" applyAlignment="1">
      <alignment horizontal="center"/>
    </xf>
    <xf numFmtId="0" fontId="4" fillId="0" borderId="0" xfId="0" applyFont="1" applyAlignment="1">
      <alignment horizontal="right"/>
    </xf>
    <xf numFmtId="0" fontId="5" fillId="0" borderId="0" xfId="0" applyFont="1"/>
    <xf numFmtId="0" fontId="3" fillId="7" borderId="0" xfId="0" applyFont="1" applyFill="1" applyAlignment="1">
      <alignment horizontal="center"/>
    </xf>
    <xf numFmtId="0" fontId="3" fillId="6" borderId="1" xfId="0" applyFont="1" applyFill="1" applyBorder="1" applyAlignment="1">
      <alignment horizontal="center"/>
    </xf>
    <xf numFmtId="0" fontId="3" fillId="8" borderId="1" xfId="0" applyFont="1" applyFill="1" applyBorder="1"/>
    <xf numFmtId="0" fontId="4" fillId="0" borderId="1" xfId="0" applyFont="1" applyBorder="1"/>
    <xf numFmtId="0" fontId="3" fillId="0" borderId="0" xfId="0" applyFont="1"/>
    <xf numFmtId="165" fontId="4" fillId="0" borderId="1" xfId="0" applyNumberFormat="1" applyFont="1" applyBorder="1"/>
    <xf numFmtId="165" fontId="4" fillId="0" borderId="0" xfId="0" applyNumberFormat="1" applyFont="1"/>
    <xf numFmtId="0" fontId="3" fillId="0" borderId="2" xfId="0" applyFont="1" applyBorder="1"/>
    <xf numFmtId="165" fontId="4" fillId="0" borderId="2" xfId="0" applyNumberFormat="1" applyFont="1" applyBorder="1"/>
    <xf numFmtId="0" fontId="3" fillId="0" borderId="3" xfId="0" applyFont="1" applyBorder="1"/>
    <xf numFmtId="165" fontId="4" fillId="0" borderId="3" xfId="0" applyNumberFormat="1" applyFont="1" applyBorder="1"/>
    <xf numFmtId="0" fontId="4" fillId="0" borderId="2" xfId="0" applyFont="1" applyBorder="1"/>
    <xf numFmtId="0" fontId="3" fillId="0" borderId="4" xfId="0" applyFont="1" applyBorder="1"/>
    <xf numFmtId="165" fontId="3" fillId="0" borderId="4" xfId="0" applyNumberFormat="1" applyFont="1" applyBorder="1"/>
    <xf numFmtId="0" fontId="4" fillId="0" borderId="0" xfId="0" applyFont="1" applyAlignment="1">
      <alignment vertical="center"/>
    </xf>
    <xf numFmtId="10" fontId="3" fillId="0" borderId="0" xfId="0" applyNumberFormat="1" applyFont="1"/>
    <xf numFmtId="0" fontId="4" fillId="0" borderId="3" xfId="0" applyFont="1" applyBorder="1"/>
    <xf numFmtId="10" fontId="4" fillId="0" borderId="3" xfId="0" applyNumberFormat="1" applyFont="1" applyBorder="1"/>
    <xf numFmtId="10" fontId="4" fillId="0" borderId="0" xfId="0" applyNumberFormat="1" applyFont="1"/>
    <xf numFmtId="10" fontId="4" fillId="0" borderId="1" xfId="0" applyNumberFormat="1" applyFont="1" applyBorder="1"/>
    <xf numFmtId="0" fontId="3" fillId="0" borderId="0" xfId="0" applyFont="1" applyAlignment="1">
      <alignment vertical="center" wrapText="1"/>
    </xf>
    <xf numFmtId="165" fontId="4" fillId="0" borderId="5" xfId="0" applyNumberFormat="1" applyFont="1" applyBorder="1"/>
    <xf numFmtId="0" fontId="3" fillId="0" borderId="0" xfId="0" applyFont="1" applyAlignment="1">
      <alignment horizontal="left" vertical="center" wrapText="1"/>
    </xf>
    <xf numFmtId="0" fontId="3" fillId="0" borderId="6" xfId="0" applyFont="1" applyBorder="1"/>
    <xf numFmtId="10" fontId="3" fillId="0" borderId="1" xfId="0" applyNumberFormat="1" applyFont="1" applyBorder="1"/>
    <xf numFmtId="0" fontId="3" fillId="0" borderId="0" xfId="0" applyFont="1" applyAlignment="1">
      <alignment horizontal="left" wrapText="1"/>
    </xf>
    <xf numFmtId="0" fontId="4" fillId="0" borderId="1" xfId="0" applyFont="1" applyBorder="1" applyAlignment="1">
      <alignment horizontal="left"/>
    </xf>
    <xf numFmtId="0" fontId="4" fillId="0" borderId="0" xfId="0" applyFont="1" applyAlignment="1">
      <alignment horizontal="left"/>
    </xf>
    <xf numFmtId="10" fontId="4" fillId="0" borderId="0" xfId="0" applyNumberFormat="1" applyFont="1" applyAlignment="1">
      <alignment horizontal="left"/>
    </xf>
    <xf numFmtId="0" fontId="3" fillId="0" borderId="0" xfId="0" applyFont="1" applyAlignment="1">
      <alignment horizontal="center" vertical="center"/>
    </xf>
    <xf numFmtId="10" fontId="3" fillId="0" borderId="3" xfId="0" applyNumberFormat="1" applyFont="1" applyBorder="1"/>
    <xf numFmtId="0" fontId="3" fillId="0" borderId="5" xfId="0" applyFont="1" applyBorder="1"/>
    <xf numFmtId="10" fontId="3" fillId="0" borderId="6" xfId="0" applyNumberFormat="1" applyFont="1" applyBorder="1"/>
    <xf numFmtId="3" fontId="4" fillId="0" borderId="3" xfId="0" applyNumberFormat="1" applyFont="1" applyBorder="1"/>
    <xf numFmtId="3" fontId="4" fillId="0" borderId="1" xfId="0" applyNumberFormat="1" applyFont="1" applyBorder="1"/>
    <xf numFmtId="0" fontId="0" fillId="0" borderId="15" xfId="0" applyBorder="1"/>
    <xf numFmtId="0" fontId="8" fillId="0" borderId="16" xfId="0" applyFont="1" applyBorder="1" applyAlignment="1">
      <alignment horizontal="center"/>
    </xf>
    <xf numFmtId="0" fontId="8" fillId="0" borderId="16" xfId="0" applyFont="1" applyBorder="1" applyAlignment="1">
      <alignment horizontal="centerContinuous"/>
    </xf>
    <xf numFmtId="165" fontId="4" fillId="0" borderId="8" xfId="0" applyNumberFormat="1" applyFont="1" applyBorder="1"/>
    <xf numFmtId="165" fontId="4" fillId="0" borderId="17" xfId="0" applyNumberFormat="1" applyFont="1" applyBorder="1"/>
    <xf numFmtId="165" fontId="3" fillId="0" borderId="18" xfId="0" applyNumberFormat="1" applyFont="1" applyBorder="1"/>
    <xf numFmtId="10" fontId="4" fillId="0" borderId="12" xfId="0" applyNumberFormat="1" applyFont="1" applyBorder="1"/>
    <xf numFmtId="0" fontId="0" fillId="0" borderId="19" xfId="0" applyBorder="1"/>
    <xf numFmtId="0" fontId="4" fillId="0" borderId="19" xfId="0" applyFont="1" applyBorder="1"/>
    <xf numFmtId="0" fontId="8" fillId="0" borderId="0" xfId="0" applyFont="1" applyAlignment="1">
      <alignment horizontal="centerContinuous"/>
    </xf>
    <xf numFmtId="0" fontId="8" fillId="0" borderId="0" xfId="0" applyFont="1" applyAlignment="1">
      <alignment horizontal="center"/>
    </xf>
    <xf numFmtId="10" fontId="3" fillId="5" borderId="1" xfId="0" applyNumberFormat="1" applyFont="1" applyFill="1" applyBorder="1"/>
    <xf numFmtId="44" fontId="4" fillId="0" borderId="1" xfId="1" applyFont="1" applyBorder="1"/>
    <xf numFmtId="0" fontId="3" fillId="0" borderId="7" xfId="0" applyFont="1" applyBorder="1" applyAlignment="1">
      <alignment horizontal="right"/>
    </xf>
    <xf numFmtId="10" fontId="4" fillId="10" borderId="1" xfId="0" applyNumberFormat="1" applyFont="1" applyFill="1" applyBorder="1"/>
    <xf numFmtId="0" fontId="3" fillId="5" borderId="10" xfId="0" applyFont="1" applyFill="1" applyBorder="1"/>
    <xf numFmtId="9" fontId="5" fillId="0" borderId="0" xfId="2" applyFont="1"/>
    <xf numFmtId="0" fontId="4" fillId="0" borderId="20" xfId="0" applyFont="1" applyBorder="1"/>
    <xf numFmtId="44" fontId="3" fillId="0" borderId="1" xfId="1" applyFont="1" applyBorder="1"/>
    <xf numFmtId="44" fontId="3" fillId="0" borderId="1" xfId="1" applyFont="1" applyFill="1" applyBorder="1"/>
    <xf numFmtId="44" fontId="0" fillId="0" borderId="0" xfId="0" applyNumberFormat="1"/>
    <xf numFmtId="44" fontId="3" fillId="10" borderId="1" xfId="1" applyFont="1" applyFill="1" applyBorder="1"/>
    <xf numFmtId="10" fontId="3" fillId="10" borderId="3" xfId="0" applyNumberFormat="1" applyFont="1" applyFill="1" applyBorder="1"/>
    <xf numFmtId="166" fontId="4" fillId="0" borderId="0" xfId="0" applyNumberFormat="1" applyFont="1"/>
    <xf numFmtId="44" fontId="3" fillId="0" borderId="0" xfId="1" applyFont="1" applyFill="1" applyBorder="1"/>
    <xf numFmtId="0" fontId="1" fillId="0" borderId="0" xfId="0" applyFont="1" applyAlignment="1">
      <alignment horizontal="left"/>
    </xf>
    <xf numFmtId="0" fontId="1" fillId="0" borderId="0" xfId="0" applyFont="1"/>
    <xf numFmtId="0" fontId="10" fillId="0" borderId="0" xfId="0" applyFont="1"/>
    <xf numFmtId="0" fontId="0" fillId="0" borderId="1" xfId="0" applyBorder="1"/>
    <xf numFmtId="44" fontId="0" fillId="0" borderId="1" xfId="0" applyNumberFormat="1" applyBorder="1"/>
    <xf numFmtId="44" fontId="0" fillId="0" borderId="0" xfId="1" applyFont="1" applyBorder="1"/>
    <xf numFmtId="44" fontId="4" fillId="0" borderId="0" xfId="1" applyFont="1" applyFill="1" applyBorder="1"/>
    <xf numFmtId="165" fontId="3" fillId="0" borderId="1" xfId="0" applyNumberFormat="1" applyFont="1" applyBorder="1"/>
    <xf numFmtId="9" fontId="3" fillId="0" borderId="1" xfId="2" applyFont="1" applyFill="1" applyBorder="1"/>
    <xf numFmtId="0" fontId="12" fillId="0" borderId="0" xfId="0" applyFont="1"/>
    <xf numFmtId="0" fontId="6" fillId="0" borderId="20" xfId="0" applyFont="1" applyBorder="1" applyAlignment="1">
      <alignment horizontal="left" vertical="center" indent="6"/>
    </xf>
    <xf numFmtId="0" fontId="6" fillId="0" borderId="12" xfId="0" applyFont="1" applyBorder="1" applyAlignment="1">
      <alignment horizontal="left" vertical="center" indent="6"/>
    </xf>
    <xf numFmtId="0" fontId="0" fillId="0" borderId="14" xfId="0" applyBorder="1"/>
    <xf numFmtId="0" fontId="0" fillId="0" borderId="13" xfId="0" applyBorder="1"/>
    <xf numFmtId="0" fontId="15" fillId="0" borderId="0" xfId="0" applyFont="1" applyAlignment="1">
      <alignment vertical="center"/>
    </xf>
    <xf numFmtId="0" fontId="0" fillId="0" borderId="9" xfId="0" applyBorder="1"/>
    <xf numFmtId="0" fontId="0" fillId="0" borderId="7" xfId="0" applyBorder="1"/>
    <xf numFmtId="0" fontId="13" fillId="0" borderId="8" xfId="0" applyFont="1" applyBorder="1"/>
    <xf numFmtId="44" fontId="16" fillId="0" borderId="1" xfId="0" applyNumberFormat="1" applyFont="1" applyBorder="1"/>
    <xf numFmtId="44" fontId="16" fillId="0" borderId="1" xfId="1" applyFont="1" applyBorder="1"/>
    <xf numFmtId="0" fontId="4" fillId="0" borderId="1" xfId="0" applyFont="1" applyBorder="1" applyAlignment="1">
      <alignment horizontal="left"/>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3" fillId="0" borderId="1" xfId="0" applyFont="1" applyBorder="1" applyAlignment="1">
      <alignment horizontal="left"/>
    </xf>
    <xf numFmtId="0" fontId="3" fillId="0" borderId="8"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xf numFmtId="0" fontId="1" fillId="0" borderId="7" xfId="0" applyFont="1" applyBorder="1" applyAlignment="1">
      <alignment horizontal="left"/>
    </xf>
    <xf numFmtId="0" fontId="3" fillId="5" borderId="8" xfId="0" applyFont="1" applyFill="1" applyBorder="1" applyAlignment="1">
      <alignment horizontal="left"/>
    </xf>
    <xf numFmtId="0" fontId="3" fillId="5" borderId="9" xfId="0" applyFont="1" applyFill="1" applyBorder="1" applyAlignment="1">
      <alignment horizontal="left"/>
    </xf>
    <xf numFmtId="0" fontId="3" fillId="5" borderId="7" xfId="0" applyFont="1" applyFill="1" applyBorder="1" applyAlignment="1">
      <alignment horizontal="left"/>
    </xf>
    <xf numFmtId="0" fontId="4" fillId="0" borderId="12" xfId="0" applyFont="1" applyBorder="1" applyAlignment="1">
      <alignment horizontal="left"/>
    </xf>
    <xf numFmtId="0" fontId="4" fillId="0" borderId="14" xfId="0" applyFont="1" applyBorder="1" applyAlignment="1">
      <alignment horizontal="left"/>
    </xf>
    <xf numFmtId="0" fontId="4" fillId="0" borderId="13" xfId="0" applyFont="1" applyBorder="1" applyAlignment="1">
      <alignment horizontal="left"/>
    </xf>
    <xf numFmtId="0" fontId="4" fillId="0" borderId="8" xfId="0" applyFont="1" applyBorder="1" applyAlignment="1">
      <alignment horizontal="left"/>
    </xf>
    <xf numFmtId="0" fontId="4" fillId="0" borderId="9" xfId="0" applyFont="1" applyBorder="1" applyAlignment="1">
      <alignment horizontal="left"/>
    </xf>
    <xf numFmtId="0" fontId="4" fillId="0" borderId="7" xfId="0" applyFont="1" applyBorder="1" applyAlignment="1">
      <alignment horizontal="left"/>
    </xf>
    <xf numFmtId="0" fontId="3" fillId="0" borderId="8" xfId="0" applyFont="1" applyBorder="1" applyAlignment="1">
      <alignment horizontal="left"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xf>
    <xf numFmtId="0" fontId="3" fillId="0" borderId="7" xfId="0" applyFont="1" applyBorder="1" applyAlignment="1">
      <alignment horizontal="left" vertical="center"/>
    </xf>
    <xf numFmtId="0" fontId="3" fillId="5" borderId="1" xfId="0" applyFont="1" applyFill="1" applyBorder="1" applyAlignment="1">
      <alignment horizontal="left"/>
    </xf>
    <xf numFmtId="0" fontId="3" fillId="0" borderId="7" xfId="0" applyFont="1" applyBorder="1" applyAlignment="1">
      <alignment horizontal="left"/>
    </xf>
    <xf numFmtId="0" fontId="1" fillId="5" borderId="1" xfId="0" applyFont="1" applyFill="1" applyBorder="1" applyAlignment="1">
      <alignment horizontal="left"/>
    </xf>
    <xf numFmtId="0" fontId="3" fillId="0" borderId="1" xfId="0" applyFont="1" applyBorder="1" applyAlignment="1">
      <alignment horizontal="center"/>
    </xf>
    <xf numFmtId="10" fontId="3" fillId="10" borderId="1" xfId="0" applyNumberFormat="1" applyFont="1" applyFill="1" applyBorder="1" applyAlignment="1">
      <alignment horizontal="center"/>
    </xf>
    <xf numFmtId="0" fontId="3" fillId="9" borderId="1" xfId="0" applyFont="1" applyFill="1" applyBorder="1" applyAlignment="1">
      <alignment horizontal="center"/>
    </xf>
    <xf numFmtId="0" fontId="3" fillId="6" borderId="8" xfId="0" applyFont="1" applyFill="1" applyBorder="1" applyAlignment="1">
      <alignment horizontal="center"/>
    </xf>
    <xf numFmtId="0" fontId="3" fillId="6" borderId="7" xfId="0" applyFont="1" applyFill="1" applyBorder="1" applyAlignment="1">
      <alignment horizontal="center"/>
    </xf>
    <xf numFmtId="0" fontId="3" fillId="5" borderId="8" xfId="0" applyFont="1" applyFill="1" applyBorder="1" applyAlignment="1">
      <alignment horizontal="center"/>
    </xf>
    <xf numFmtId="0" fontId="3" fillId="5" borderId="9" xfId="0" applyFont="1" applyFill="1" applyBorder="1" applyAlignment="1">
      <alignment horizontal="center"/>
    </xf>
    <xf numFmtId="0" fontId="3" fillId="5" borderId="7" xfId="0" applyFont="1" applyFill="1" applyBorder="1" applyAlignment="1">
      <alignment horizont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9" xfId="0" applyFont="1" applyBorder="1" applyAlignment="1">
      <alignment horizontal="center" vertical="center"/>
    </xf>
    <xf numFmtId="0" fontId="3" fillId="0" borderId="13" xfId="0" applyFont="1" applyBorder="1" applyAlignment="1">
      <alignment horizontal="center" vertical="center"/>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3" xfId="0" applyFont="1" applyBorder="1" applyAlignment="1">
      <alignment horizontal="center" vertical="center" wrapText="1"/>
    </xf>
    <xf numFmtId="0" fontId="4" fillId="0" borderId="0" xfId="0" applyFont="1" applyAlignment="1">
      <alignment horizontal="center"/>
    </xf>
    <xf numFmtId="0" fontId="3" fillId="6" borderId="1" xfId="0" applyFont="1" applyFill="1" applyBorder="1" applyAlignment="1">
      <alignment horizontal="center"/>
    </xf>
    <xf numFmtId="0" fontId="3" fillId="8" borderId="8" xfId="0" applyFont="1" applyFill="1" applyBorder="1" applyAlignment="1">
      <alignment horizontal="center"/>
    </xf>
    <xf numFmtId="0" fontId="3" fillId="8" borderId="9" xfId="0" applyFont="1" applyFill="1" applyBorder="1" applyAlignment="1">
      <alignment horizontal="center"/>
    </xf>
    <xf numFmtId="0" fontId="3" fillId="8" borderId="7" xfId="0" applyFont="1" applyFill="1" applyBorder="1" applyAlignment="1">
      <alignment horizontal="center"/>
    </xf>
    <xf numFmtId="0" fontId="3" fillId="0" borderId="0" xfId="0" applyFont="1" applyAlignment="1">
      <alignment horizontal="center"/>
    </xf>
    <xf numFmtId="0" fontId="3" fillId="0" borderId="0" xfId="0" applyFont="1" applyAlignment="1">
      <alignment horizontal="center" vertical="center"/>
    </xf>
    <xf numFmtId="0" fontId="3" fillId="9" borderId="8" xfId="0" applyFont="1" applyFill="1" applyBorder="1" applyAlignment="1">
      <alignment horizontal="center"/>
    </xf>
    <xf numFmtId="0" fontId="3" fillId="9" borderId="9" xfId="0" applyFont="1" applyFill="1" applyBorder="1" applyAlignment="1">
      <alignment horizontal="center"/>
    </xf>
    <xf numFmtId="0" fontId="3" fillId="9" borderId="7" xfId="0" applyFont="1" applyFill="1" applyBorder="1" applyAlignment="1">
      <alignment horizontal="center"/>
    </xf>
    <xf numFmtId="0" fontId="3" fillId="5" borderId="1" xfId="0" applyFont="1" applyFill="1" applyBorder="1" applyAlignment="1">
      <alignment horizontal="center"/>
    </xf>
    <xf numFmtId="0" fontId="11" fillId="7" borderId="0" xfId="0" applyFont="1" applyFill="1" applyAlignment="1" applyProtection="1">
      <alignment horizontal="left" vertical="top" wrapText="1"/>
      <protection locked="0"/>
    </xf>
    <xf numFmtId="0" fontId="15" fillId="0" borderId="8" xfId="0" applyFont="1" applyBorder="1" applyAlignment="1">
      <alignment horizontal="center"/>
    </xf>
    <xf numFmtId="0" fontId="15" fillId="0" borderId="9"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7" xfId="0" applyFont="1" applyBorder="1" applyAlignment="1">
      <alignment horizontal="center"/>
    </xf>
    <xf numFmtId="0" fontId="0" fillId="0" borderId="8" xfId="0" applyBorder="1" applyAlignment="1">
      <alignment horizontal="left"/>
    </xf>
    <xf numFmtId="0" fontId="0" fillId="0" borderId="9" xfId="0" applyBorder="1" applyAlignment="1">
      <alignment horizontal="left"/>
    </xf>
    <xf numFmtId="0" fontId="0" fillId="0" borderId="7" xfId="0" applyBorder="1" applyAlignment="1">
      <alignment horizontal="left"/>
    </xf>
    <xf numFmtId="0" fontId="1" fillId="0" borderId="1" xfId="0" applyFont="1" applyBorder="1" applyAlignment="1">
      <alignment horizontal="left"/>
    </xf>
    <xf numFmtId="0" fontId="3" fillId="5" borderId="6" xfId="0" applyFont="1" applyFill="1" applyBorder="1" applyAlignment="1">
      <alignment horizontal="left"/>
    </xf>
    <xf numFmtId="0" fontId="6" fillId="7" borderId="0" xfId="0" applyFont="1" applyFill="1" applyAlignment="1" applyProtection="1">
      <alignment horizontal="left" vertical="top" wrapText="1"/>
      <protection locked="0"/>
    </xf>
  </cellXfs>
  <cellStyles count="3">
    <cellStyle name="Currency" xfId="1" builtinId="4"/>
    <cellStyle name="Normal" xfId="0" builtinId="0"/>
    <cellStyle name="Per 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Forecast Comparison Various</a:t>
            </a:r>
            <a:r>
              <a:rPr lang="en-GB" baseline="0"/>
              <a:t> Product Strategies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Appendix!$A$595:$C$595</c:f>
              <c:strCache>
                <c:ptCount val="3"/>
                <c:pt idx="0">
                  <c:v>Profit with one product</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3302970370123084E-2"/>
                  <c:y val="0.232899382729586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Appendix!$D$594:$N$594</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Appendix!$D$595:$N$595</c:f>
              <c:numCache>
                <c:formatCode>_("$"* #,##0.00_);_("$"* \(#,##0.00\);_("$"* "-"??_);_(@_)</c:formatCode>
                <c:ptCount val="11"/>
                <c:pt idx="0">
                  <c:v>11472000</c:v>
                </c:pt>
                <c:pt idx="1">
                  <c:v>13766400</c:v>
                </c:pt>
                <c:pt idx="2">
                  <c:v>16519680</c:v>
                </c:pt>
                <c:pt idx="3">
                  <c:v>19823616</c:v>
                </c:pt>
                <c:pt idx="4">
                  <c:v>23788339.199999999</c:v>
                </c:pt>
                <c:pt idx="5">
                  <c:v>28546007.039999999</c:v>
                </c:pt>
                <c:pt idx="6">
                  <c:v>34255208.447999999</c:v>
                </c:pt>
                <c:pt idx="7">
                  <c:v>41106250.137599997</c:v>
                </c:pt>
                <c:pt idx="8">
                  <c:v>49327500.165119991</c:v>
                </c:pt>
                <c:pt idx="9">
                  <c:v>59193000.198143996</c:v>
                </c:pt>
                <c:pt idx="10">
                  <c:v>71031600.237772793</c:v>
                </c:pt>
              </c:numCache>
            </c:numRef>
          </c:yVal>
          <c:smooth val="0"/>
          <c:extLst>
            <c:ext xmlns:c16="http://schemas.microsoft.com/office/drawing/2014/chart" uri="{C3380CC4-5D6E-409C-BE32-E72D297353CC}">
              <c16:uniqueId val="{00000000-571C-7143-8878-A6D4DD7F5269}"/>
            </c:ext>
          </c:extLst>
        </c:ser>
        <c:ser>
          <c:idx val="1"/>
          <c:order val="1"/>
          <c:tx>
            <c:strRef>
              <c:f>Appendix!$A$596:$C$596</c:f>
              <c:strCache>
                <c:ptCount val="3"/>
                <c:pt idx="0">
                  <c:v>Profit with 18 &amp; 24</c:v>
                </c:pt>
              </c:strCache>
            </c:strRef>
          </c:tx>
          <c:spPr>
            <a:ln w="28575"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2.1724113821896113E-2"/>
                  <c:y val="0.3536193229142410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Appendix!$D$594:$N$594</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Appendix!$D$596:$N$596</c:f>
              <c:numCache>
                <c:formatCode>_("$"* #,##0.00_);_("$"* \(#,##0.00\);_("$"* "-"??_);_(@_)</c:formatCode>
                <c:ptCount val="11"/>
                <c:pt idx="0">
                  <c:v>10156997.940160576</c:v>
                </c:pt>
                <c:pt idx="1">
                  <c:v>12188397.528192692</c:v>
                </c:pt>
                <c:pt idx="2">
                  <c:v>14626077.033831229</c:v>
                </c:pt>
                <c:pt idx="3">
                  <c:v>17551292.440597475</c:v>
                </c:pt>
                <c:pt idx="4">
                  <c:v>21061550.928716969</c:v>
                </c:pt>
                <c:pt idx="5">
                  <c:v>25273861.114460364</c:v>
                </c:pt>
                <c:pt idx="6">
                  <c:v>30328633.337352436</c:v>
                </c:pt>
                <c:pt idx="7">
                  <c:v>36394360.004822925</c:v>
                </c:pt>
                <c:pt idx="8">
                  <c:v>43673232.005787507</c:v>
                </c:pt>
                <c:pt idx="9">
                  <c:v>52407878.406945005</c:v>
                </c:pt>
                <c:pt idx="10">
                  <c:v>62889454.088334009</c:v>
                </c:pt>
              </c:numCache>
            </c:numRef>
          </c:yVal>
          <c:smooth val="0"/>
          <c:extLst>
            <c:ext xmlns:c16="http://schemas.microsoft.com/office/drawing/2014/chart" uri="{C3380CC4-5D6E-409C-BE32-E72D297353CC}">
              <c16:uniqueId val="{00000001-571C-7143-8878-A6D4DD7F5269}"/>
            </c:ext>
          </c:extLst>
        </c:ser>
        <c:ser>
          <c:idx val="2"/>
          <c:order val="2"/>
          <c:tx>
            <c:strRef>
              <c:f>Appendix!$A$597:$C$597</c:f>
              <c:strCache>
                <c:ptCount val="3"/>
                <c:pt idx="0">
                  <c:v>Profit with 18 &amp; 20</c:v>
                </c:pt>
              </c:strCache>
            </c:strRef>
          </c:tx>
          <c:spPr>
            <a:ln w="28575"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1"/>
            <c:dispEq val="1"/>
            <c:trendlineLbl>
              <c:layout>
                <c:manualLayout>
                  <c:x val="2.1724113821896113E-2"/>
                  <c:y val="0.2760313306737270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Appendix!$D$594:$N$594</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xVal>
          <c:yVal>
            <c:numRef>
              <c:f>Appendix!$D$597:$N$597</c:f>
              <c:numCache>
                <c:formatCode>_("$"* #,##0.00_);_("$"* \(#,##0.00\);_("$"* "-"??_);_(@_)</c:formatCode>
                <c:ptCount val="11"/>
                <c:pt idx="0">
                  <c:v>10298741.955371749</c:v>
                </c:pt>
                <c:pt idx="1">
                  <c:v>12358490.346446099</c:v>
                </c:pt>
                <c:pt idx="2">
                  <c:v>14830188.415735317</c:v>
                </c:pt>
                <c:pt idx="3">
                  <c:v>17796226.098882381</c:v>
                </c:pt>
                <c:pt idx="4">
                  <c:v>21355471.318658859</c:v>
                </c:pt>
                <c:pt idx="5">
                  <c:v>25626565.582390629</c:v>
                </c:pt>
                <c:pt idx="6">
                  <c:v>30751878.698868752</c:v>
                </c:pt>
                <c:pt idx="7">
                  <c:v>36902254.438642502</c:v>
                </c:pt>
                <c:pt idx="8">
                  <c:v>44282705.326370999</c:v>
                </c:pt>
                <c:pt idx="9">
                  <c:v>53139246.391645201</c:v>
                </c:pt>
                <c:pt idx="10">
                  <c:v>63767095.669974245</c:v>
                </c:pt>
              </c:numCache>
            </c:numRef>
          </c:yVal>
          <c:smooth val="0"/>
          <c:extLst>
            <c:ext xmlns:c16="http://schemas.microsoft.com/office/drawing/2014/chart" uri="{C3380CC4-5D6E-409C-BE32-E72D297353CC}">
              <c16:uniqueId val="{00000002-571C-7143-8878-A6D4DD7F5269}"/>
            </c:ext>
          </c:extLst>
        </c:ser>
        <c:dLbls>
          <c:showLegendKey val="0"/>
          <c:showVal val="0"/>
          <c:showCatName val="0"/>
          <c:showSerName val="0"/>
          <c:showPercent val="0"/>
          <c:showBubbleSize val="0"/>
        </c:dLbls>
        <c:axId val="515678512"/>
        <c:axId val="411236544"/>
      </c:scatterChart>
      <c:valAx>
        <c:axId val="515678512"/>
        <c:scaling>
          <c:orientation val="minMax"/>
          <c:max val="10"/>
          <c:min val="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236544"/>
        <c:crosses val="autoZero"/>
        <c:crossBetween val="midCat"/>
      </c:valAx>
      <c:valAx>
        <c:axId val="411236544"/>
        <c:scaling>
          <c:orientation val="minMax"/>
          <c:max val="75000000"/>
          <c:min val="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78512"/>
        <c:crosses val="autoZero"/>
        <c:crossBetween val="midCat"/>
        <c:majorUnit val="10000000"/>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3" Type="http://schemas.openxmlformats.org/officeDocument/2006/relationships/image" Target="../media/image5.png"/><Relationship Id="rId21" Type="http://schemas.openxmlformats.org/officeDocument/2006/relationships/image" Target="../media/image23.emf"/><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20" Type="http://schemas.openxmlformats.org/officeDocument/2006/relationships/image" Target="../media/image22.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24" Type="http://schemas.openxmlformats.org/officeDocument/2006/relationships/image" Target="../media/image25.png"/><Relationship Id="rId5" Type="http://schemas.openxmlformats.org/officeDocument/2006/relationships/image" Target="../media/image7.png"/><Relationship Id="rId15" Type="http://schemas.openxmlformats.org/officeDocument/2006/relationships/image" Target="../media/image17.png"/><Relationship Id="rId23" Type="http://schemas.openxmlformats.org/officeDocument/2006/relationships/image" Target="../media/image24.png"/><Relationship Id="rId10" Type="http://schemas.openxmlformats.org/officeDocument/2006/relationships/image" Target="../media/image12.png"/><Relationship Id="rId19" Type="http://schemas.openxmlformats.org/officeDocument/2006/relationships/image" Target="../media/image21.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 Id="rId22"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762000</xdr:colOff>
      <xdr:row>1</xdr:row>
      <xdr:rowOff>101600</xdr:rowOff>
    </xdr:from>
    <xdr:to>
      <xdr:col>14</xdr:col>
      <xdr:colOff>0</xdr:colOff>
      <xdr:row>41</xdr:row>
      <xdr:rowOff>165100</xdr:rowOff>
    </xdr:to>
    <xdr:pic>
      <xdr:nvPicPr>
        <xdr:cNvPr id="2" name="Picture 1">
          <a:extLst>
            <a:ext uri="{FF2B5EF4-FFF2-40B4-BE49-F238E27FC236}">
              <a16:creationId xmlns:a16="http://schemas.microsoft.com/office/drawing/2014/main" id="{C174C45B-4550-56F6-02AA-29C66FACDE9D}"/>
            </a:ext>
          </a:extLst>
        </xdr:cNvPr>
        <xdr:cNvPicPr>
          <a:picLocks noChangeAspect="1"/>
        </xdr:cNvPicPr>
      </xdr:nvPicPr>
      <xdr:blipFill>
        <a:blip xmlns:r="http://schemas.openxmlformats.org/officeDocument/2006/relationships" r:embed="rId1"/>
        <a:stretch>
          <a:fillRect/>
        </a:stretch>
      </xdr:blipFill>
      <xdr:spPr>
        <a:xfrm>
          <a:off x="5715000" y="292100"/>
          <a:ext cx="5842000" cy="7683500"/>
        </a:xfrm>
        <a:prstGeom prst="rect">
          <a:avLst/>
        </a:prstGeom>
      </xdr:spPr>
    </xdr:pic>
    <xdr:clientData/>
  </xdr:twoCellAnchor>
  <xdr:twoCellAnchor editAs="oneCell">
    <xdr:from>
      <xdr:col>0</xdr:col>
      <xdr:colOff>50800</xdr:colOff>
      <xdr:row>1</xdr:row>
      <xdr:rowOff>25400</xdr:rowOff>
    </xdr:from>
    <xdr:to>
      <xdr:col>7</xdr:col>
      <xdr:colOff>114300</xdr:colOff>
      <xdr:row>41</xdr:row>
      <xdr:rowOff>88900</xdr:rowOff>
    </xdr:to>
    <xdr:pic>
      <xdr:nvPicPr>
        <xdr:cNvPr id="3" name="Picture 2">
          <a:extLst>
            <a:ext uri="{FF2B5EF4-FFF2-40B4-BE49-F238E27FC236}">
              <a16:creationId xmlns:a16="http://schemas.microsoft.com/office/drawing/2014/main" id="{7DE8C52E-987E-0E60-11F3-057C9B9D28BF}"/>
            </a:ext>
          </a:extLst>
        </xdr:cNvPr>
        <xdr:cNvPicPr>
          <a:picLocks noChangeAspect="1"/>
        </xdr:cNvPicPr>
      </xdr:nvPicPr>
      <xdr:blipFill>
        <a:blip xmlns:r="http://schemas.openxmlformats.org/officeDocument/2006/relationships" r:embed="rId2"/>
        <a:stretch>
          <a:fillRect/>
        </a:stretch>
      </xdr:blipFill>
      <xdr:spPr>
        <a:xfrm>
          <a:off x="50800" y="215900"/>
          <a:ext cx="5842000" cy="7683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12</xdr:col>
      <xdr:colOff>158750</xdr:colOff>
      <xdr:row>22</xdr:row>
      <xdr:rowOff>158750</xdr:rowOff>
    </xdr:from>
    <xdr:ext cx="65" cy="172098"/>
    <xdr:sp macro="" textlink="">
      <xdr:nvSpPr>
        <xdr:cNvPr id="2" name="TextBox 1">
          <a:extLst>
            <a:ext uri="{FF2B5EF4-FFF2-40B4-BE49-F238E27FC236}">
              <a16:creationId xmlns:a16="http://schemas.microsoft.com/office/drawing/2014/main" id="{95F0D356-F065-2937-B2DA-C858D589A289}"/>
            </a:ext>
          </a:extLst>
        </xdr:cNvPr>
        <xdr:cNvSpPr txBox="1"/>
      </xdr:nvSpPr>
      <xdr:spPr>
        <a:xfrm>
          <a:off x="8540750" y="5518150"/>
          <a:ext cx="6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10</xdr:col>
      <xdr:colOff>93162</xdr:colOff>
      <xdr:row>39</xdr:row>
      <xdr:rowOff>157480</xdr:rowOff>
    </xdr:from>
    <xdr:to>
      <xdr:col>14</xdr:col>
      <xdr:colOff>27939</xdr:colOff>
      <xdr:row>60</xdr:row>
      <xdr:rowOff>17780</xdr:rowOff>
    </xdr:to>
    <xdr:pic>
      <xdr:nvPicPr>
        <xdr:cNvPr id="2" name="Picture 1">
          <a:extLst>
            <a:ext uri="{FF2B5EF4-FFF2-40B4-BE49-F238E27FC236}">
              <a16:creationId xmlns:a16="http://schemas.microsoft.com/office/drawing/2014/main" id="{118338E2-352E-A44C-BB32-D7C7259916B0}"/>
            </a:ext>
          </a:extLst>
        </xdr:cNvPr>
        <xdr:cNvPicPr>
          <a:picLocks noChangeAspect="1"/>
        </xdr:cNvPicPr>
      </xdr:nvPicPr>
      <xdr:blipFill>
        <a:blip xmlns:r="http://schemas.openxmlformats.org/officeDocument/2006/relationships" r:embed="rId1"/>
        <a:stretch>
          <a:fillRect/>
        </a:stretch>
      </xdr:blipFill>
      <xdr:spPr>
        <a:xfrm>
          <a:off x="11472362" y="7696200"/>
          <a:ext cx="4405177" cy="3964940"/>
        </a:xfrm>
        <a:prstGeom prst="rect">
          <a:avLst/>
        </a:prstGeom>
      </xdr:spPr>
    </xdr:pic>
    <xdr:clientData/>
  </xdr:twoCellAnchor>
  <xdr:twoCellAnchor editAs="oneCell">
    <xdr:from>
      <xdr:col>10</xdr:col>
      <xdr:colOff>55880</xdr:colOff>
      <xdr:row>67</xdr:row>
      <xdr:rowOff>10160</xdr:rowOff>
    </xdr:from>
    <xdr:to>
      <xdr:col>13</xdr:col>
      <xdr:colOff>1036975</xdr:colOff>
      <xdr:row>86</xdr:row>
      <xdr:rowOff>200660</xdr:rowOff>
    </xdr:to>
    <xdr:pic>
      <xdr:nvPicPr>
        <xdr:cNvPr id="3" name="Picture 2">
          <a:extLst>
            <a:ext uri="{FF2B5EF4-FFF2-40B4-BE49-F238E27FC236}">
              <a16:creationId xmlns:a16="http://schemas.microsoft.com/office/drawing/2014/main" id="{0FF99D99-2867-25DC-BC6E-11C9BAD9323B}"/>
            </a:ext>
          </a:extLst>
        </xdr:cNvPr>
        <xdr:cNvPicPr>
          <a:picLocks noChangeAspect="1"/>
        </xdr:cNvPicPr>
      </xdr:nvPicPr>
      <xdr:blipFill>
        <a:blip xmlns:r="http://schemas.openxmlformats.org/officeDocument/2006/relationships" r:embed="rId2"/>
        <a:stretch>
          <a:fillRect/>
        </a:stretch>
      </xdr:blipFill>
      <xdr:spPr>
        <a:xfrm>
          <a:off x="11435080" y="13014960"/>
          <a:ext cx="4333895" cy="3898900"/>
        </a:xfrm>
        <a:prstGeom prst="rect">
          <a:avLst/>
        </a:prstGeom>
      </xdr:spPr>
    </xdr:pic>
    <xdr:clientData/>
  </xdr:twoCellAnchor>
  <xdr:twoCellAnchor editAs="oneCell">
    <xdr:from>
      <xdr:col>10</xdr:col>
      <xdr:colOff>101600</xdr:colOff>
      <xdr:row>92</xdr:row>
      <xdr:rowOff>32900</xdr:rowOff>
    </xdr:from>
    <xdr:to>
      <xdr:col>14</xdr:col>
      <xdr:colOff>467360</xdr:colOff>
      <xdr:row>114</xdr:row>
      <xdr:rowOff>78739</xdr:rowOff>
    </xdr:to>
    <xdr:pic>
      <xdr:nvPicPr>
        <xdr:cNvPr id="4" name="Picture 3">
          <a:extLst>
            <a:ext uri="{FF2B5EF4-FFF2-40B4-BE49-F238E27FC236}">
              <a16:creationId xmlns:a16="http://schemas.microsoft.com/office/drawing/2014/main" id="{ABF69E23-B65D-3438-F234-78067BC944C0}"/>
            </a:ext>
          </a:extLst>
        </xdr:cNvPr>
        <xdr:cNvPicPr>
          <a:picLocks noChangeAspect="1"/>
        </xdr:cNvPicPr>
      </xdr:nvPicPr>
      <xdr:blipFill>
        <a:blip xmlns:r="http://schemas.openxmlformats.org/officeDocument/2006/relationships" r:embed="rId3"/>
        <a:stretch>
          <a:fillRect/>
        </a:stretch>
      </xdr:blipFill>
      <xdr:spPr>
        <a:xfrm>
          <a:off x="11480800" y="17914500"/>
          <a:ext cx="4836160" cy="4353679"/>
        </a:xfrm>
        <a:prstGeom prst="rect">
          <a:avLst/>
        </a:prstGeom>
      </xdr:spPr>
    </xdr:pic>
    <xdr:clientData/>
  </xdr:twoCellAnchor>
  <xdr:twoCellAnchor editAs="oneCell">
    <xdr:from>
      <xdr:col>10</xdr:col>
      <xdr:colOff>60960</xdr:colOff>
      <xdr:row>121</xdr:row>
      <xdr:rowOff>59890</xdr:rowOff>
    </xdr:from>
    <xdr:to>
      <xdr:col>14</xdr:col>
      <xdr:colOff>88055</xdr:colOff>
      <xdr:row>142</xdr:row>
      <xdr:rowOff>2539</xdr:rowOff>
    </xdr:to>
    <xdr:pic>
      <xdr:nvPicPr>
        <xdr:cNvPr id="5" name="Picture 4">
          <a:extLst>
            <a:ext uri="{FF2B5EF4-FFF2-40B4-BE49-F238E27FC236}">
              <a16:creationId xmlns:a16="http://schemas.microsoft.com/office/drawing/2014/main" id="{C0F64767-9776-B1D9-6CF4-80AD9E3F7290}"/>
            </a:ext>
          </a:extLst>
        </xdr:cNvPr>
        <xdr:cNvPicPr>
          <a:picLocks noChangeAspect="1"/>
        </xdr:cNvPicPr>
      </xdr:nvPicPr>
      <xdr:blipFill>
        <a:blip xmlns:r="http://schemas.openxmlformats.org/officeDocument/2006/relationships" r:embed="rId4"/>
        <a:stretch>
          <a:fillRect/>
        </a:stretch>
      </xdr:blipFill>
      <xdr:spPr>
        <a:xfrm>
          <a:off x="11440160" y="23610770"/>
          <a:ext cx="4497495" cy="4047289"/>
        </a:xfrm>
        <a:prstGeom prst="rect">
          <a:avLst/>
        </a:prstGeom>
      </xdr:spPr>
    </xdr:pic>
    <xdr:clientData/>
  </xdr:twoCellAnchor>
  <xdr:twoCellAnchor editAs="oneCell">
    <xdr:from>
      <xdr:col>10</xdr:col>
      <xdr:colOff>40640</xdr:colOff>
      <xdr:row>146</xdr:row>
      <xdr:rowOff>88127</xdr:rowOff>
    </xdr:from>
    <xdr:to>
      <xdr:col>14</xdr:col>
      <xdr:colOff>487680</xdr:colOff>
      <xdr:row>169</xdr:row>
      <xdr:rowOff>12789</xdr:rowOff>
    </xdr:to>
    <xdr:pic>
      <xdr:nvPicPr>
        <xdr:cNvPr id="6" name="Picture 5">
          <a:extLst>
            <a:ext uri="{FF2B5EF4-FFF2-40B4-BE49-F238E27FC236}">
              <a16:creationId xmlns:a16="http://schemas.microsoft.com/office/drawing/2014/main" id="{5291223E-A5A8-C0BF-8BF2-7EA52483EC7B}"/>
            </a:ext>
          </a:extLst>
        </xdr:cNvPr>
        <xdr:cNvPicPr>
          <a:picLocks noChangeAspect="1"/>
        </xdr:cNvPicPr>
      </xdr:nvPicPr>
      <xdr:blipFill>
        <a:blip xmlns:r="http://schemas.openxmlformats.org/officeDocument/2006/relationships" r:embed="rId5"/>
        <a:stretch>
          <a:fillRect/>
        </a:stretch>
      </xdr:blipFill>
      <xdr:spPr>
        <a:xfrm>
          <a:off x="11419840" y="28515807"/>
          <a:ext cx="4917440" cy="4425542"/>
        </a:xfrm>
        <a:prstGeom prst="rect">
          <a:avLst/>
        </a:prstGeom>
      </xdr:spPr>
    </xdr:pic>
    <xdr:clientData/>
  </xdr:twoCellAnchor>
  <xdr:twoCellAnchor editAs="oneCell">
    <xdr:from>
      <xdr:col>10</xdr:col>
      <xdr:colOff>43180</xdr:colOff>
      <xdr:row>176</xdr:row>
      <xdr:rowOff>147830</xdr:rowOff>
    </xdr:from>
    <xdr:to>
      <xdr:col>13</xdr:col>
      <xdr:colOff>627380</xdr:colOff>
      <xdr:row>194</xdr:row>
      <xdr:rowOff>175260</xdr:rowOff>
    </xdr:to>
    <xdr:pic>
      <xdr:nvPicPr>
        <xdr:cNvPr id="7" name="Picture 6">
          <a:extLst>
            <a:ext uri="{FF2B5EF4-FFF2-40B4-BE49-F238E27FC236}">
              <a16:creationId xmlns:a16="http://schemas.microsoft.com/office/drawing/2014/main" id="{934FC53B-8CC6-FE19-105A-239F7EC6D54D}"/>
            </a:ext>
          </a:extLst>
        </xdr:cNvPr>
        <xdr:cNvPicPr>
          <a:picLocks noChangeAspect="1"/>
        </xdr:cNvPicPr>
      </xdr:nvPicPr>
      <xdr:blipFill>
        <a:blip xmlns:r="http://schemas.openxmlformats.org/officeDocument/2006/relationships" r:embed="rId6"/>
        <a:stretch>
          <a:fillRect/>
        </a:stretch>
      </xdr:blipFill>
      <xdr:spPr>
        <a:xfrm>
          <a:off x="11422380" y="34437830"/>
          <a:ext cx="3937000" cy="3542790"/>
        </a:xfrm>
        <a:prstGeom prst="rect">
          <a:avLst/>
        </a:prstGeom>
      </xdr:spPr>
    </xdr:pic>
    <xdr:clientData/>
  </xdr:twoCellAnchor>
  <xdr:twoCellAnchor editAs="oneCell">
    <xdr:from>
      <xdr:col>10</xdr:col>
      <xdr:colOff>38100</xdr:colOff>
      <xdr:row>202</xdr:row>
      <xdr:rowOff>182004</xdr:rowOff>
    </xdr:from>
    <xdr:to>
      <xdr:col>13</xdr:col>
      <xdr:colOff>609600</xdr:colOff>
      <xdr:row>220</xdr:row>
      <xdr:rowOff>198120</xdr:rowOff>
    </xdr:to>
    <xdr:pic>
      <xdr:nvPicPr>
        <xdr:cNvPr id="8" name="Picture 7">
          <a:extLst>
            <a:ext uri="{FF2B5EF4-FFF2-40B4-BE49-F238E27FC236}">
              <a16:creationId xmlns:a16="http://schemas.microsoft.com/office/drawing/2014/main" id="{02B5FDB6-4FCD-0A57-9315-4306E78C9EF6}"/>
            </a:ext>
          </a:extLst>
        </xdr:cNvPr>
        <xdr:cNvPicPr>
          <a:picLocks noChangeAspect="1"/>
        </xdr:cNvPicPr>
      </xdr:nvPicPr>
      <xdr:blipFill>
        <a:blip xmlns:r="http://schemas.openxmlformats.org/officeDocument/2006/relationships" r:embed="rId7"/>
        <a:stretch>
          <a:fillRect/>
        </a:stretch>
      </xdr:blipFill>
      <xdr:spPr>
        <a:xfrm>
          <a:off x="11417300" y="39552004"/>
          <a:ext cx="3924300" cy="3531476"/>
        </a:xfrm>
        <a:prstGeom prst="rect">
          <a:avLst/>
        </a:prstGeom>
      </xdr:spPr>
    </xdr:pic>
    <xdr:clientData/>
  </xdr:twoCellAnchor>
  <xdr:twoCellAnchor editAs="oneCell">
    <xdr:from>
      <xdr:col>10</xdr:col>
      <xdr:colOff>53340</xdr:colOff>
      <xdr:row>226</xdr:row>
      <xdr:rowOff>68580</xdr:rowOff>
    </xdr:from>
    <xdr:to>
      <xdr:col>14</xdr:col>
      <xdr:colOff>53340</xdr:colOff>
      <xdr:row>246</xdr:row>
      <xdr:rowOff>190183</xdr:rowOff>
    </xdr:to>
    <xdr:pic>
      <xdr:nvPicPr>
        <xdr:cNvPr id="9" name="Picture 8">
          <a:extLst>
            <a:ext uri="{FF2B5EF4-FFF2-40B4-BE49-F238E27FC236}">
              <a16:creationId xmlns:a16="http://schemas.microsoft.com/office/drawing/2014/main" id="{AAA1B52F-9807-D227-832B-7FF6AACC670F}"/>
            </a:ext>
          </a:extLst>
        </xdr:cNvPr>
        <xdr:cNvPicPr>
          <a:picLocks noChangeAspect="1"/>
        </xdr:cNvPicPr>
      </xdr:nvPicPr>
      <xdr:blipFill>
        <a:blip xmlns:r="http://schemas.openxmlformats.org/officeDocument/2006/relationships" r:embed="rId8"/>
        <a:stretch>
          <a:fillRect/>
        </a:stretch>
      </xdr:blipFill>
      <xdr:spPr>
        <a:xfrm>
          <a:off x="11432540" y="44132500"/>
          <a:ext cx="4470400" cy="4023043"/>
        </a:xfrm>
        <a:prstGeom prst="rect">
          <a:avLst/>
        </a:prstGeom>
      </xdr:spPr>
    </xdr:pic>
    <xdr:clientData/>
  </xdr:twoCellAnchor>
  <xdr:twoCellAnchor editAs="oneCell">
    <xdr:from>
      <xdr:col>10</xdr:col>
      <xdr:colOff>76200</xdr:colOff>
      <xdr:row>252</xdr:row>
      <xdr:rowOff>60356</xdr:rowOff>
    </xdr:from>
    <xdr:to>
      <xdr:col>14</xdr:col>
      <xdr:colOff>114300</xdr:colOff>
      <xdr:row>273</xdr:row>
      <xdr:rowOff>10160</xdr:rowOff>
    </xdr:to>
    <xdr:pic>
      <xdr:nvPicPr>
        <xdr:cNvPr id="10" name="Picture 9">
          <a:extLst>
            <a:ext uri="{FF2B5EF4-FFF2-40B4-BE49-F238E27FC236}">
              <a16:creationId xmlns:a16="http://schemas.microsoft.com/office/drawing/2014/main" id="{7F68704A-0144-4156-3F09-BAE04A186221}"/>
            </a:ext>
          </a:extLst>
        </xdr:cNvPr>
        <xdr:cNvPicPr>
          <a:picLocks noChangeAspect="1"/>
        </xdr:cNvPicPr>
      </xdr:nvPicPr>
      <xdr:blipFill>
        <a:blip xmlns:r="http://schemas.openxmlformats.org/officeDocument/2006/relationships" r:embed="rId9"/>
        <a:stretch>
          <a:fillRect/>
        </a:stretch>
      </xdr:blipFill>
      <xdr:spPr>
        <a:xfrm>
          <a:off x="11455400" y="49204276"/>
          <a:ext cx="4508500" cy="4054444"/>
        </a:xfrm>
        <a:prstGeom prst="rect">
          <a:avLst/>
        </a:prstGeom>
      </xdr:spPr>
    </xdr:pic>
    <xdr:clientData/>
  </xdr:twoCellAnchor>
  <xdr:twoCellAnchor editAs="oneCell">
    <xdr:from>
      <xdr:col>10</xdr:col>
      <xdr:colOff>96274</xdr:colOff>
      <xdr:row>279</xdr:row>
      <xdr:rowOff>0</xdr:rowOff>
    </xdr:from>
    <xdr:to>
      <xdr:col>14</xdr:col>
      <xdr:colOff>2539</xdr:colOff>
      <xdr:row>299</xdr:row>
      <xdr:rowOff>25400</xdr:rowOff>
    </xdr:to>
    <xdr:pic>
      <xdr:nvPicPr>
        <xdr:cNvPr id="11" name="Picture 10">
          <a:extLst>
            <a:ext uri="{FF2B5EF4-FFF2-40B4-BE49-F238E27FC236}">
              <a16:creationId xmlns:a16="http://schemas.microsoft.com/office/drawing/2014/main" id="{DD6A4C23-55F5-E76D-0728-A40F75554CBD}"/>
            </a:ext>
          </a:extLst>
        </xdr:cNvPr>
        <xdr:cNvPicPr>
          <a:picLocks noChangeAspect="1"/>
        </xdr:cNvPicPr>
      </xdr:nvPicPr>
      <xdr:blipFill>
        <a:blip xmlns:r="http://schemas.openxmlformats.org/officeDocument/2006/relationships" r:embed="rId10"/>
        <a:stretch>
          <a:fillRect/>
        </a:stretch>
      </xdr:blipFill>
      <xdr:spPr>
        <a:xfrm>
          <a:off x="11475474" y="54416960"/>
          <a:ext cx="4376665" cy="3937000"/>
        </a:xfrm>
        <a:prstGeom prst="rect">
          <a:avLst/>
        </a:prstGeom>
      </xdr:spPr>
    </xdr:pic>
    <xdr:clientData/>
  </xdr:twoCellAnchor>
  <xdr:twoCellAnchor editAs="oneCell">
    <xdr:from>
      <xdr:col>10</xdr:col>
      <xdr:colOff>62288</xdr:colOff>
      <xdr:row>303</xdr:row>
      <xdr:rowOff>15240</xdr:rowOff>
    </xdr:from>
    <xdr:to>
      <xdr:col>14</xdr:col>
      <xdr:colOff>393700</xdr:colOff>
      <xdr:row>325</xdr:row>
      <xdr:rowOff>30480</xdr:rowOff>
    </xdr:to>
    <xdr:pic>
      <xdr:nvPicPr>
        <xdr:cNvPr id="12" name="Picture 11">
          <a:extLst>
            <a:ext uri="{FF2B5EF4-FFF2-40B4-BE49-F238E27FC236}">
              <a16:creationId xmlns:a16="http://schemas.microsoft.com/office/drawing/2014/main" id="{533761A0-B216-3665-07F9-0C492A7924AE}"/>
            </a:ext>
          </a:extLst>
        </xdr:cNvPr>
        <xdr:cNvPicPr>
          <a:picLocks noChangeAspect="1"/>
        </xdr:cNvPicPr>
      </xdr:nvPicPr>
      <xdr:blipFill>
        <a:blip xmlns:r="http://schemas.openxmlformats.org/officeDocument/2006/relationships" r:embed="rId11"/>
        <a:stretch>
          <a:fillRect/>
        </a:stretch>
      </xdr:blipFill>
      <xdr:spPr>
        <a:xfrm>
          <a:off x="11441488" y="59115960"/>
          <a:ext cx="4801812" cy="4323080"/>
        </a:xfrm>
        <a:prstGeom prst="rect">
          <a:avLst/>
        </a:prstGeom>
      </xdr:spPr>
    </xdr:pic>
    <xdr:clientData/>
  </xdr:twoCellAnchor>
  <xdr:twoCellAnchor editAs="oneCell">
    <xdr:from>
      <xdr:col>10</xdr:col>
      <xdr:colOff>35560</xdr:colOff>
      <xdr:row>330</xdr:row>
      <xdr:rowOff>143011</xdr:rowOff>
    </xdr:from>
    <xdr:to>
      <xdr:col>13</xdr:col>
      <xdr:colOff>1061720</xdr:colOff>
      <xdr:row>350</xdr:row>
      <xdr:rowOff>182879</xdr:rowOff>
    </xdr:to>
    <xdr:pic>
      <xdr:nvPicPr>
        <xdr:cNvPr id="13" name="Picture 12">
          <a:extLst>
            <a:ext uri="{FF2B5EF4-FFF2-40B4-BE49-F238E27FC236}">
              <a16:creationId xmlns:a16="http://schemas.microsoft.com/office/drawing/2014/main" id="{E7C5E6EB-8C5D-0C51-01B1-11352F213914}"/>
            </a:ext>
          </a:extLst>
        </xdr:cNvPr>
        <xdr:cNvPicPr>
          <a:picLocks noChangeAspect="1"/>
        </xdr:cNvPicPr>
      </xdr:nvPicPr>
      <xdr:blipFill>
        <a:blip xmlns:r="http://schemas.openxmlformats.org/officeDocument/2006/relationships" r:embed="rId12"/>
        <a:stretch>
          <a:fillRect/>
        </a:stretch>
      </xdr:blipFill>
      <xdr:spPr>
        <a:xfrm>
          <a:off x="11414760" y="64526931"/>
          <a:ext cx="4378960" cy="3941308"/>
        </a:xfrm>
        <a:prstGeom prst="rect">
          <a:avLst/>
        </a:prstGeom>
      </xdr:spPr>
    </xdr:pic>
    <xdr:clientData/>
  </xdr:twoCellAnchor>
  <xdr:twoCellAnchor editAs="oneCell">
    <xdr:from>
      <xdr:col>10</xdr:col>
      <xdr:colOff>106754</xdr:colOff>
      <xdr:row>356</xdr:row>
      <xdr:rowOff>172720</xdr:rowOff>
    </xdr:from>
    <xdr:to>
      <xdr:col>14</xdr:col>
      <xdr:colOff>1934</xdr:colOff>
      <xdr:row>377</xdr:row>
      <xdr:rowOff>2252</xdr:rowOff>
    </xdr:to>
    <xdr:pic>
      <xdr:nvPicPr>
        <xdr:cNvPr id="14" name="Picture 13">
          <a:extLst>
            <a:ext uri="{FF2B5EF4-FFF2-40B4-BE49-F238E27FC236}">
              <a16:creationId xmlns:a16="http://schemas.microsoft.com/office/drawing/2014/main" id="{D97299A6-D904-1F76-B0B4-1DD28EC99EDF}"/>
            </a:ext>
          </a:extLst>
        </xdr:cNvPr>
        <xdr:cNvPicPr>
          <a:picLocks noChangeAspect="1"/>
        </xdr:cNvPicPr>
      </xdr:nvPicPr>
      <xdr:blipFill>
        <a:blip xmlns:r="http://schemas.openxmlformats.org/officeDocument/2006/relationships" r:embed="rId13"/>
        <a:stretch>
          <a:fillRect/>
        </a:stretch>
      </xdr:blipFill>
      <xdr:spPr>
        <a:xfrm>
          <a:off x="11485954" y="69636640"/>
          <a:ext cx="4365580" cy="3934172"/>
        </a:xfrm>
        <a:prstGeom prst="rect">
          <a:avLst/>
        </a:prstGeom>
      </xdr:spPr>
    </xdr:pic>
    <xdr:clientData/>
  </xdr:twoCellAnchor>
  <xdr:twoCellAnchor editAs="oneCell">
    <xdr:from>
      <xdr:col>10</xdr:col>
      <xdr:colOff>43496</xdr:colOff>
      <xdr:row>382</xdr:row>
      <xdr:rowOff>20320</xdr:rowOff>
    </xdr:from>
    <xdr:to>
      <xdr:col>14</xdr:col>
      <xdr:colOff>113235</xdr:colOff>
      <xdr:row>403</xdr:row>
      <xdr:rowOff>0</xdr:rowOff>
    </xdr:to>
    <xdr:pic>
      <xdr:nvPicPr>
        <xdr:cNvPr id="15" name="Picture 14">
          <a:extLst>
            <a:ext uri="{FF2B5EF4-FFF2-40B4-BE49-F238E27FC236}">
              <a16:creationId xmlns:a16="http://schemas.microsoft.com/office/drawing/2014/main" id="{3876E257-5897-96E8-4403-D64EF000242E}"/>
            </a:ext>
          </a:extLst>
        </xdr:cNvPr>
        <xdr:cNvPicPr>
          <a:picLocks noChangeAspect="1"/>
        </xdr:cNvPicPr>
      </xdr:nvPicPr>
      <xdr:blipFill>
        <a:blip xmlns:r="http://schemas.openxmlformats.org/officeDocument/2006/relationships" r:embed="rId14"/>
        <a:stretch>
          <a:fillRect/>
        </a:stretch>
      </xdr:blipFill>
      <xdr:spPr>
        <a:xfrm>
          <a:off x="11422696" y="74564240"/>
          <a:ext cx="4540139" cy="4084320"/>
        </a:xfrm>
        <a:prstGeom prst="rect">
          <a:avLst/>
        </a:prstGeom>
      </xdr:spPr>
    </xdr:pic>
    <xdr:clientData/>
  </xdr:twoCellAnchor>
  <xdr:twoCellAnchor editAs="oneCell">
    <xdr:from>
      <xdr:col>10</xdr:col>
      <xdr:colOff>58420</xdr:colOff>
      <xdr:row>408</xdr:row>
      <xdr:rowOff>141170</xdr:rowOff>
    </xdr:from>
    <xdr:to>
      <xdr:col>14</xdr:col>
      <xdr:colOff>43179</xdr:colOff>
      <xdr:row>429</xdr:row>
      <xdr:rowOff>48259</xdr:rowOff>
    </xdr:to>
    <xdr:pic>
      <xdr:nvPicPr>
        <xdr:cNvPr id="16" name="Picture 15">
          <a:extLst>
            <a:ext uri="{FF2B5EF4-FFF2-40B4-BE49-F238E27FC236}">
              <a16:creationId xmlns:a16="http://schemas.microsoft.com/office/drawing/2014/main" id="{D3E60D23-A67B-890E-D3DB-72D2300698E1}"/>
            </a:ext>
          </a:extLst>
        </xdr:cNvPr>
        <xdr:cNvPicPr>
          <a:picLocks noChangeAspect="1"/>
        </xdr:cNvPicPr>
      </xdr:nvPicPr>
      <xdr:blipFill>
        <a:blip xmlns:r="http://schemas.openxmlformats.org/officeDocument/2006/relationships" r:embed="rId15"/>
        <a:stretch>
          <a:fillRect/>
        </a:stretch>
      </xdr:blipFill>
      <xdr:spPr>
        <a:xfrm>
          <a:off x="11437620" y="79765090"/>
          <a:ext cx="4455159" cy="4011729"/>
        </a:xfrm>
        <a:prstGeom prst="rect">
          <a:avLst/>
        </a:prstGeom>
      </xdr:spPr>
    </xdr:pic>
    <xdr:clientData/>
  </xdr:twoCellAnchor>
  <xdr:twoCellAnchor editAs="oneCell">
    <xdr:from>
      <xdr:col>10</xdr:col>
      <xdr:colOff>60960</xdr:colOff>
      <xdr:row>435</xdr:row>
      <xdr:rowOff>55880</xdr:rowOff>
    </xdr:from>
    <xdr:to>
      <xdr:col>13</xdr:col>
      <xdr:colOff>1025260</xdr:colOff>
      <xdr:row>455</xdr:row>
      <xdr:rowOff>30480</xdr:rowOff>
    </xdr:to>
    <xdr:pic>
      <xdr:nvPicPr>
        <xdr:cNvPr id="17" name="Picture 16">
          <a:extLst>
            <a:ext uri="{FF2B5EF4-FFF2-40B4-BE49-F238E27FC236}">
              <a16:creationId xmlns:a16="http://schemas.microsoft.com/office/drawing/2014/main" id="{640FF422-B13B-1136-55F7-534506EA2AC2}"/>
            </a:ext>
          </a:extLst>
        </xdr:cNvPr>
        <xdr:cNvPicPr>
          <a:picLocks noChangeAspect="1"/>
        </xdr:cNvPicPr>
      </xdr:nvPicPr>
      <xdr:blipFill>
        <a:blip xmlns:r="http://schemas.openxmlformats.org/officeDocument/2006/relationships" r:embed="rId16"/>
        <a:stretch>
          <a:fillRect/>
        </a:stretch>
      </xdr:blipFill>
      <xdr:spPr>
        <a:xfrm>
          <a:off x="11440160" y="84952840"/>
          <a:ext cx="4317100" cy="3886200"/>
        </a:xfrm>
        <a:prstGeom prst="rect">
          <a:avLst/>
        </a:prstGeom>
      </xdr:spPr>
    </xdr:pic>
    <xdr:clientData/>
  </xdr:twoCellAnchor>
  <xdr:twoCellAnchor editAs="oneCell">
    <xdr:from>
      <xdr:col>10</xdr:col>
      <xdr:colOff>55880</xdr:colOff>
      <xdr:row>460</xdr:row>
      <xdr:rowOff>94530</xdr:rowOff>
    </xdr:from>
    <xdr:to>
      <xdr:col>14</xdr:col>
      <xdr:colOff>79632</xdr:colOff>
      <xdr:row>481</xdr:row>
      <xdr:rowOff>31538</xdr:rowOff>
    </xdr:to>
    <xdr:pic>
      <xdr:nvPicPr>
        <xdr:cNvPr id="18" name="Picture 17">
          <a:extLst>
            <a:ext uri="{FF2B5EF4-FFF2-40B4-BE49-F238E27FC236}">
              <a16:creationId xmlns:a16="http://schemas.microsoft.com/office/drawing/2014/main" id="{0B01918F-6EFF-4A8B-0EC8-659B97F19C87}"/>
            </a:ext>
          </a:extLst>
        </xdr:cNvPr>
        <xdr:cNvPicPr>
          <a:picLocks noChangeAspect="1"/>
        </xdr:cNvPicPr>
      </xdr:nvPicPr>
      <xdr:blipFill>
        <a:blip xmlns:r="http://schemas.openxmlformats.org/officeDocument/2006/relationships" r:embed="rId17"/>
        <a:stretch>
          <a:fillRect/>
        </a:stretch>
      </xdr:blipFill>
      <xdr:spPr>
        <a:xfrm>
          <a:off x="11435080" y="89878450"/>
          <a:ext cx="4494152" cy="4041648"/>
        </a:xfrm>
        <a:prstGeom prst="rect">
          <a:avLst/>
        </a:prstGeom>
      </xdr:spPr>
    </xdr:pic>
    <xdr:clientData/>
  </xdr:twoCellAnchor>
  <xdr:twoCellAnchor editAs="oneCell">
    <xdr:from>
      <xdr:col>10</xdr:col>
      <xdr:colOff>66850</xdr:colOff>
      <xdr:row>485</xdr:row>
      <xdr:rowOff>182879</xdr:rowOff>
    </xdr:from>
    <xdr:to>
      <xdr:col>14</xdr:col>
      <xdr:colOff>213360</xdr:colOff>
      <xdr:row>507</xdr:row>
      <xdr:rowOff>28598</xdr:rowOff>
    </xdr:to>
    <xdr:pic>
      <xdr:nvPicPr>
        <xdr:cNvPr id="19" name="Picture 18">
          <a:extLst>
            <a:ext uri="{FF2B5EF4-FFF2-40B4-BE49-F238E27FC236}">
              <a16:creationId xmlns:a16="http://schemas.microsoft.com/office/drawing/2014/main" id="{EBD51B20-2BAE-8AD8-7EF8-C43AF317DAD7}"/>
            </a:ext>
          </a:extLst>
        </xdr:cNvPr>
        <xdr:cNvPicPr>
          <a:picLocks noChangeAspect="1"/>
        </xdr:cNvPicPr>
      </xdr:nvPicPr>
      <xdr:blipFill>
        <a:blip xmlns:r="http://schemas.openxmlformats.org/officeDocument/2006/relationships" r:embed="rId18"/>
        <a:stretch>
          <a:fillRect/>
        </a:stretch>
      </xdr:blipFill>
      <xdr:spPr>
        <a:xfrm>
          <a:off x="11446050" y="94843599"/>
          <a:ext cx="4616910" cy="4153559"/>
        </a:xfrm>
        <a:prstGeom prst="rect">
          <a:avLst/>
        </a:prstGeom>
      </xdr:spPr>
    </xdr:pic>
    <xdr:clientData/>
  </xdr:twoCellAnchor>
  <xdr:twoCellAnchor editAs="oneCell">
    <xdr:from>
      <xdr:col>10</xdr:col>
      <xdr:colOff>65722</xdr:colOff>
      <xdr:row>512</xdr:row>
      <xdr:rowOff>33020</xdr:rowOff>
    </xdr:from>
    <xdr:to>
      <xdr:col>14</xdr:col>
      <xdr:colOff>226059</xdr:colOff>
      <xdr:row>533</xdr:row>
      <xdr:rowOff>96520</xdr:rowOff>
    </xdr:to>
    <xdr:pic>
      <xdr:nvPicPr>
        <xdr:cNvPr id="20" name="Picture 19">
          <a:extLst>
            <a:ext uri="{FF2B5EF4-FFF2-40B4-BE49-F238E27FC236}">
              <a16:creationId xmlns:a16="http://schemas.microsoft.com/office/drawing/2014/main" id="{FE9B876B-185B-4ED8-C932-564139185708}"/>
            </a:ext>
          </a:extLst>
        </xdr:cNvPr>
        <xdr:cNvPicPr>
          <a:picLocks noChangeAspect="1"/>
        </xdr:cNvPicPr>
      </xdr:nvPicPr>
      <xdr:blipFill>
        <a:blip xmlns:r="http://schemas.openxmlformats.org/officeDocument/2006/relationships" r:embed="rId19"/>
        <a:stretch>
          <a:fillRect/>
        </a:stretch>
      </xdr:blipFill>
      <xdr:spPr>
        <a:xfrm>
          <a:off x="11444922" y="99976940"/>
          <a:ext cx="4630737" cy="4168140"/>
        </a:xfrm>
        <a:prstGeom prst="rect">
          <a:avLst/>
        </a:prstGeom>
      </xdr:spPr>
    </xdr:pic>
    <xdr:clientData/>
  </xdr:twoCellAnchor>
  <xdr:twoCellAnchor editAs="oneCell">
    <xdr:from>
      <xdr:col>10</xdr:col>
      <xdr:colOff>22860</xdr:colOff>
      <xdr:row>537</xdr:row>
      <xdr:rowOff>202372</xdr:rowOff>
    </xdr:from>
    <xdr:to>
      <xdr:col>14</xdr:col>
      <xdr:colOff>172720</xdr:colOff>
      <xdr:row>559</xdr:row>
      <xdr:rowOff>53339</xdr:rowOff>
    </xdr:to>
    <xdr:pic>
      <xdr:nvPicPr>
        <xdr:cNvPr id="21" name="Picture 20">
          <a:extLst>
            <a:ext uri="{FF2B5EF4-FFF2-40B4-BE49-F238E27FC236}">
              <a16:creationId xmlns:a16="http://schemas.microsoft.com/office/drawing/2014/main" id="{B010EE0C-814D-C2A0-715D-B51F5226EA76}"/>
            </a:ext>
          </a:extLst>
        </xdr:cNvPr>
        <xdr:cNvPicPr>
          <a:picLocks noChangeAspect="1"/>
        </xdr:cNvPicPr>
      </xdr:nvPicPr>
      <xdr:blipFill>
        <a:blip xmlns:r="http://schemas.openxmlformats.org/officeDocument/2006/relationships" r:embed="rId20"/>
        <a:stretch>
          <a:fillRect/>
        </a:stretch>
      </xdr:blipFill>
      <xdr:spPr>
        <a:xfrm>
          <a:off x="11402060" y="105023092"/>
          <a:ext cx="4620260" cy="4158807"/>
        </a:xfrm>
        <a:prstGeom prst="rect">
          <a:avLst/>
        </a:prstGeom>
      </xdr:spPr>
    </xdr:pic>
    <xdr:clientData/>
  </xdr:twoCellAnchor>
  <xdr:twoCellAnchor editAs="oneCell">
    <xdr:from>
      <xdr:col>1</xdr:col>
      <xdr:colOff>25400</xdr:colOff>
      <xdr:row>30</xdr:row>
      <xdr:rowOff>43180</xdr:rowOff>
    </xdr:from>
    <xdr:to>
      <xdr:col>4</xdr:col>
      <xdr:colOff>901700</xdr:colOff>
      <xdr:row>34</xdr:row>
      <xdr:rowOff>185420</xdr:rowOff>
    </xdr:to>
    <xdr:pic>
      <xdr:nvPicPr>
        <xdr:cNvPr id="22" name="Picture 21">
          <a:extLst>
            <a:ext uri="{FF2B5EF4-FFF2-40B4-BE49-F238E27FC236}">
              <a16:creationId xmlns:a16="http://schemas.microsoft.com/office/drawing/2014/main" id="{3514EE2D-9425-44C9-96E2-77E18BCBA0B7}"/>
            </a:ext>
          </a:extLst>
        </xdr:cNvPr>
        <xdr:cNvPicPr>
          <a:picLocks noChangeAspect="1"/>
        </xdr:cNvPicPr>
      </xdr:nvPicPr>
      <xdr:blipFill rotWithShape="1">
        <a:blip xmlns:r="http://schemas.openxmlformats.org/officeDocument/2006/relationships" r:embed="rId21"/>
        <a:srcRect l="20727" r="20727"/>
        <a:stretch/>
      </xdr:blipFill>
      <xdr:spPr>
        <a:xfrm>
          <a:off x="2095500" y="5847080"/>
          <a:ext cx="3479800" cy="904240"/>
        </a:xfrm>
        <a:prstGeom prst="rect">
          <a:avLst/>
        </a:prstGeom>
        <a:solidFill>
          <a:schemeClr val="bg1"/>
        </a:solidFill>
      </xdr:spPr>
    </xdr:pic>
    <xdr:clientData/>
  </xdr:twoCellAnchor>
  <xdr:twoCellAnchor>
    <xdr:from>
      <xdr:col>0</xdr:col>
      <xdr:colOff>10292</xdr:colOff>
      <xdr:row>601</xdr:row>
      <xdr:rowOff>43794</xdr:rowOff>
    </xdr:from>
    <xdr:to>
      <xdr:col>6</xdr:col>
      <xdr:colOff>481724</xdr:colOff>
      <xdr:row>625</xdr:row>
      <xdr:rowOff>131381</xdr:rowOff>
    </xdr:to>
    <xdr:graphicFrame macro="">
      <xdr:nvGraphicFramePr>
        <xdr:cNvPr id="24" name="Chart 23">
          <a:extLst>
            <a:ext uri="{FF2B5EF4-FFF2-40B4-BE49-F238E27FC236}">
              <a16:creationId xmlns:a16="http://schemas.microsoft.com/office/drawing/2014/main" id="{9A43E17E-7BEC-9169-4204-7A6D9F4587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353498</xdr:colOff>
      <xdr:row>612</xdr:row>
      <xdr:rowOff>12525</xdr:rowOff>
    </xdr:from>
    <xdr:to>
      <xdr:col>5</xdr:col>
      <xdr:colOff>430136</xdr:colOff>
      <xdr:row>612</xdr:row>
      <xdr:rowOff>67267</xdr:rowOff>
    </xdr:to>
    <xdr:sp macro="" textlink="">
      <xdr:nvSpPr>
        <xdr:cNvPr id="25" name="Oval 24">
          <a:extLst>
            <a:ext uri="{FF2B5EF4-FFF2-40B4-BE49-F238E27FC236}">
              <a16:creationId xmlns:a16="http://schemas.microsoft.com/office/drawing/2014/main" id="{75AEACF4-B0DB-3827-998B-936F0EB03307}"/>
            </a:ext>
          </a:extLst>
        </xdr:cNvPr>
        <xdr:cNvSpPr/>
      </xdr:nvSpPr>
      <xdr:spPr>
        <a:xfrm>
          <a:off x="6144698" y="119392525"/>
          <a:ext cx="76638" cy="54742"/>
        </a:xfrm>
        <a:prstGeom prst="ellipse">
          <a:avLst/>
        </a:prstGeom>
        <a:solidFill>
          <a:schemeClr val="accent1"/>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372154</xdr:colOff>
      <xdr:row>616</xdr:row>
      <xdr:rowOff>92140</xdr:rowOff>
    </xdr:from>
    <xdr:to>
      <xdr:col>5</xdr:col>
      <xdr:colOff>448792</xdr:colOff>
      <xdr:row>616</xdr:row>
      <xdr:rowOff>146882</xdr:rowOff>
    </xdr:to>
    <xdr:sp macro="" textlink="">
      <xdr:nvSpPr>
        <xdr:cNvPr id="26" name="Oval 25">
          <a:extLst>
            <a:ext uri="{FF2B5EF4-FFF2-40B4-BE49-F238E27FC236}">
              <a16:creationId xmlns:a16="http://schemas.microsoft.com/office/drawing/2014/main" id="{859B3E33-748E-8C49-B5A3-56A6C484FDBC}"/>
            </a:ext>
          </a:extLst>
        </xdr:cNvPr>
        <xdr:cNvSpPr/>
      </xdr:nvSpPr>
      <xdr:spPr>
        <a:xfrm>
          <a:off x="6163354" y="120244300"/>
          <a:ext cx="76638" cy="54742"/>
        </a:xfrm>
        <a:prstGeom prst="ellipse">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360330</xdr:colOff>
      <xdr:row>614</xdr:row>
      <xdr:rowOff>52288</xdr:rowOff>
    </xdr:from>
    <xdr:to>
      <xdr:col>5</xdr:col>
      <xdr:colOff>436968</xdr:colOff>
      <xdr:row>614</xdr:row>
      <xdr:rowOff>113950</xdr:rowOff>
    </xdr:to>
    <xdr:sp macro="" textlink="">
      <xdr:nvSpPr>
        <xdr:cNvPr id="27" name="Oval 26">
          <a:extLst>
            <a:ext uri="{FF2B5EF4-FFF2-40B4-BE49-F238E27FC236}">
              <a16:creationId xmlns:a16="http://schemas.microsoft.com/office/drawing/2014/main" id="{0C89D6C8-3DB6-5141-8E88-387B8C46045F}"/>
            </a:ext>
          </a:extLst>
        </xdr:cNvPr>
        <xdr:cNvSpPr/>
      </xdr:nvSpPr>
      <xdr:spPr>
        <a:xfrm>
          <a:off x="6151530" y="119818368"/>
          <a:ext cx="76638" cy="61662"/>
        </a:xfrm>
        <a:prstGeom prst="ellipse">
          <a:avLst/>
        </a:prstGeom>
        <a:solidFill>
          <a:schemeClr val="accent3"/>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14</xdr:col>
      <xdr:colOff>550078</xdr:colOff>
      <xdr:row>593</xdr:row>
      <xdr:rowOff>10948</xdr:rowOff>
    </xdr:from>
    <xdr:to>
      <xdr:col>20</xdr:col>
      <xdr:colOff>607850</xdr:colOff>
      <xdr:row>594</xdr:row>
      <xdr:rowOff>3328</xdr:rowOff>
    </xdr:to>
    <xdr:pic>
      <xdr:nvPicPr>
        <xdr:cNvPr id="28" name="Picture 27">
          <a:extLst>
            <a:ext uri="{FF2B5EF4-FFF2-40B4-BE49-F238E27FC236}">
              <a16:creationId xmlns:a16="http://schemas.microsoft.com/office/drawing/2014/main" id="{D07C1193-6735-0E2C-29AF-06D59F940D82}"/>
            </a:ext>
          </a:extLst>
        </xdr:cNvPr>
        <xdr:cNvPicPr>
          <a:picLocks noChangeAspect="1" noChangeArrowheads="1"/>
        </xdr:cNvPicPr>
      </xdr:nvPicPr>
      <xdr:blipFill rotWithShape="1">
        <a:blip xmlns:r="http://schemas.openxmlformats.org/officeDocument/2006/relationships" r:embed="rId23" cstate="print">
          <a:extLst>
            <a:ext uri="{28A0092B-C50C-407E-A947-70E740481C1C}">
              <a14:useLocalDpi xmlns:a14="http://schemas.microsoft.com/office/drawing/2010/main" val="0"/>
            </a:ext>
          </a:extLst>
        </a:blip>
        <a:srcRect t="1289" b="65377"/>
        <a:stretch/>
      </xdr:blipFill>
      <xdr:spPr bwMode="auto">
        <a:xfrm>
          <a:off x="16399678" y="114590348"/>
          <a:ext cx="4096372" cy="182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1991360</xdr:colOff>
      <xdr:row>13</xdr:row>
      <xdr:rowOff>20320</xdr:rowOff>
    </xdr:from>
    <xdr:to>
      <xdr:col>6</xdr:col>
      <xdr:colOff>939800</xdr:colOff>
      <xdr:row>28</xdr:row>
      <xdr:rowOff>155842</xdr:rowOff>
    </xdr:to>
    <xdr:pic>
      <xdr:nvPicPr>
        <xdr:cNvPr id="29" name="Picture 28">
          <a:extLst>
            <a:ext uri="{FF2B5EF4-FFF2-40B4-BE49-F238E27FC236}">
              <a16:creationId xmlns:a16="http://schemas.microsoft.com/office/drawing/2014/main" id="{7E4A26CD-9220-D70D-9DE5-953F406589D1}"/>
            </a:ext>
          </a:extLst>
        </xdr:cNvPr>
        <xdr:cNvPicPr>
          <a:picLocks noChangeAspect="1"/>
        </xdr:cNvPicPr>
      </xdr:nvPicPr>
      <xdr:blipFill>
        <a:blip xmlns:r="http://schemas.openxmlformats.org/officeDocument/2006/relationships" r:embed="rId24"/>
        <a:stretch>
          <a:fillRect/>
        </a:stretch>
      </xdr:blipFill>
      <xdr:spPr>
        <a:xfrm>
          <a:off x="1991360" y="2585720"/>
          <a:ext cx="5857240" cy="299302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573B9-F428-3A42-A0FA-A8644C703D11}">
  <dimension ref="A1"/>
  <sheetViews>
    <sheetView showGridLines="0" workbookViewId="0">
      <selection activeCell="T17" sqref="T17"/>
    </sheetView>
  </sheetViews>
  <sheetFormatPr baseColWidth="10"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176"/>
  <sheetViews>
    <sheetView showGridLines="0" zoomScale="90" zoomScaleNormal="90" workbookViewId="0">
      <selection activeCell="G172" sqref="G172"/>
    </sheetView>
  </sheetViews>
  <sheetFormatPr baseColWidth="10" defaultColWidth="9.1640625" defaultRowHeight="15" x14ac:dyDescent="0.2"/>
  <cols>
    <col min="1" max="1" width="32.6640625" style="4" bestFit="1" customWidth="1"/>
    <col min="2" max="2" width="18.5" style="4" customWidth="1"/>
    <col min="3" max="3" width="11" style="4" bestFit="1" customWidth="1"/>
    <col min="4" max="4" width="17.1640625" style="4" customWidth="1"/>
    <col min="5" max="5" width="12" style="4" bestFit="1" customWidth="1"/>
    <col min="6" max="6" width="20.83203125" style="4" bestFit="1" customWidth="1"/>
    <col min="7" max="7" width="22" style="4" bestFit="1" customWidth="1"/>
    <col min="8" max="8" width="12" style="4" bestFit="1" customWidth="1"/>
    <col min="9" max="9" width="16.5" style="4" bestFit="1" customWidth="1"/>
    <col min="10" max="21" width="12.5" style="4" bestFit="1" customWidth="1"/>
    <col min="22" max="22" width="13" style="4" bestFit="1" customWidth="1"/>
    <col min="23" max="23" width="13.83203125" style="4" customWidth="1"/>
    <col min="24" max="25" width="13.6640625" style="4" bestFit="1" customWidth="1"/>
    <col min="26" max="28" width="12.5" style="4" bestFit="1" customWidth="1"/>
    <col min="29" max="29" width="11.1640625" style="4" customWidth="1"/>
    <col min="30" max="16384" width="9.1640625" style="4"/>
  </cols>
  <sheetData>
    <row r="1" spans="1:12" x14ac:dyDescent="0.2">
      <c r="A1" s="3" t="s">
        <v>98</v>
      </c>
      <c r="B1" s="3" t="s">
        <v>5</v>
      </c>
      <c r="C1" s="3" t="s">
        <v>6</v>
      </c>
      <c r="D1" s="3" t="s">
        <v>7</v>
      </c>
      <c r="F1" s="5" t="s">
        <v>99</v>
      </c>
      <c r="G1" s="5" t="s">
        <v>8</v>
      </c>
    </row>
    <row r="2" spans="1:12" x14ac:dyDescent="0.2">
      <c r="A2" s="6">
        <v>1</v>
      </c>
      <c r="B2" s="7">
        <v>1080</v>
      </c>
      <c r="C2" s="7">
        <v>105</v>
      </c>
      <c r="D2" s="7">
        <v>240</v>
      </c>
      <c r="F2" s="8" t="s">
        <v>5</v>
      </c>
      <c r="G2" s="8" t="s">
        <v>9</v>
      </c>
    </row>
    <row r="3" spans="1:12" x14ac:dyDescent="0.2">
      <c r="A3" s="6">
        <v>2</v>
      </c>
      <c r="B3" s="7">
        <v>1080</v>
      </c>
      <c r="C3" s="7">
        <v>55</v>
      </c>
      <c r="D3" s="7">
        <v>240</v>
      </c>
      <c r="F3" s="8" t="s">
        <v>10</v>
      </c>
      <c r="G3" s="8" t="s">
        <v>11</v>
      </c>
    </row>
    <row r="4" spans="1:12" x14ac:dyDescent="0.2">
      <c r="A4" s="6">
        <v>3</v>
      </c>
      <c r="B4" s="7">
        <v>1080</v>
      </c>
      <c r="C4" s="7">
        <v>65</v>
      </c>
      <c r="D4" s="7">
        <v>240</v>
      </c>
      <c r="F4" s="8" t="s">
        <v>12</v>
      </c>
      <c r="G4" s="8" t="s">
        <v>13</v>
      </c>
    </row>
    <row r="5" spans="1:12" x14ac:dyDescent="0.2">
      <c r="A5" s="6">
        <v>4</v>
      </c>
      <c r="B5" s="7">
        <v>2160</v>
      </c>
      <c r="C5" s="7">
        <v>105</v>
      </c>
      <c r="D5" s="7">
        <v>240</v>
      </c>
    </row>
    <row r="6" spans="1:12" x14ac:dyDescent="0.2">
      <c r="A6" s="6">
        <v>5</v>
      </c>
      <c r="B6" s="7">
        <v>2160</v>
      </c>
      <c r="C6" s="7">
        <v>55</v>
      </c>
      <c r="D6" s="7">
        <v>240</v>
      </c>
      <c r="F6" s="22" t="s">
        <v>100</v>
      </c>
      <c r="I6" s="142"/>
      <c r="J6" s="142"/>
      <c r="K6" s="142"/>
      <c r="L6" s="142"/>
    </row>
    <row r="7" spans="1:12" x14ac:dyDescent="0.2">
      <c r="A7" s="6">
        <v>6</v>
      </c>
      <c r="B7" s="7">
        <v>4000</v>
      </c>
      <c r="C7" s="7">
        <v>105</v>
      </c>
      <c r="D7" s="7">
        <v>240</v>
      </c>
      <c r="F7" s="9" t="s">
        <v>49</v>
      </c>
      <c r="G7" s="10" t="s">
        <v>14</v>
      </c>
      <c r="H7" s="10" t="s">
        <v>15</v>
      </c>
      <c r="I7" s="11"/>
      <c r="J7" s="12"/>
      <c r="K7" s="143"/>
      <c r="L7" s="143"/>
    </row>
    <row r="8" spans="1:12" x14ac:dyDescent="0.2">
      <c r="A8" s="6">
        <v>7</v>
      </c>
      <c r="B8" s="7">
        <v>2160</v>
      </c>
      <c r="C8" s="7">
        <v>65</v>
      </c>
      <c r="D8" s="7">
        <v>240</v>
      </c>
      <c r="F8" s="13" t="s">
        <v>16</v>
      </c>
      <c r="G8" s="7">
        <v>1080</v>
      </c>
      <c r="H8" s="7">
        <v>0</v>
      </c>
      <c r="I8" s="14"/>
      <c r="J8" s="15"/>
      <c r="K8" s="137"/>
      <c r="L8" s="137"/>
    </row>
    <row r="9" spans="1:12" x14ac:dyDescent="0.2">
      <c r="A9" s="6">
        <v>8</v>
      </c>
      <c r="B9" s="7">
        <v>1080</v>
      </c>
      <c r="C9" s="7">
        <v>105</v>
      </c>
      <c r="D9" s="7">
        <v>120</v>
      </c>
      <c r="F9" s="13" t="s">
        <v>17</v>
      </c>
      <c r="G9" s="7">
        <v>105</v>
      </c>
      <c r="H9" s="7">
        <v>0</v>
      </c>
      <c r="I9" s="16"/>
    </row>
    <row r="10" spans="1:12" x14ac:dyDescent="0.2">
      <c r="A10" s="6">
        <v>9</v>
      </c>
      <c r="B10" s="7">
        <v>4000</v>
      </c>
      <c r="C10" s="7">
        <v>55</v>
      </c>
      <c r="D10" s="7">
        <v>240</v>
      </c>
      <c r="F10" s="13" t="s">
        <v>50</v>
      </c>
      <c r="G10" s="7">
        <v>240</v>
      </c>
      <c r="H10" s="7">
        <v>0</v>
      </c>
    </row>
    <row r="11" spans="1:12" x14ac:dyDescent="0.2">
      <c r="A11" s="6">
        <v>10</v>
      </c>
      <c r="B11" s="7">
        <v>4000</v>
      </c>
      <c r="C11" s="7">
        <v>65</v>
      </c>
      <c r="D11" s="7">
        <v>240</v>
      </c>
    </row>
    <row r="12" spans="1:12" x14ac:dyDescent="0.2">
      <c r="A12" s="6">
        <v>11</v>
      </c>
      <c r="B12" s="7">
        <v>1080</v>
      </c>
      <c r="C12" s="7">
        <v>105</v>
      </c>
      <c r="D12" s="7">
        <v>100</v>
      </c>
    </row>
    <row r="13" spans="1:12" x14ac:dyDescent="0.2">
      <c r="A13" s="6">
        <v>12</v>
      </c>
      <c r="B13" s="7">
        <v>1080</v>
      </c>
      <c r="C13" s="7">
        <v>55</v>
      </c>
      <c r="D13" s="7">
        <v>120</v>
      </c>
    </row>
    <row r="14" spans="1:12" x14ac:dyDescent="0.2">
      <c r="A14" s="6">
        <v>13</v>
      </c>
      <c r="B14" s="7">
        <v>1080</v>
      </c>
      <c r="C14" s="7">
        <v>65</v>
      </c>
      <c r="D14" s="7">
        <v>120</v>
      </c>
    </row>
    <row r="15" spans="1:12" x14ac:dyDescent="0.2">
      <c r="A15" s="6">
        <v>14</v>
      </c>
      <c r="B15" s="7">
        <v>2160</v>
      </c>
      <c r="C15" s="7">
        <v>105</v>
      </c>
      <c r="D15" s="7">
        <v>120</v>
      </c>
    </row>
    <row r="16" spans="1:12" x14ac:dyDescent="0.2">
      <c r="A16" s="6">
        <v>15</v>
      </c>
      <c r="B16" s="7">
        <v>1080</v>
      </c>
      <c r="C16" s="7">
        <v>55</v>
      </c>
      <c r="D16" s="7">
        <v>100</v>
      </c>
    </row>
    <row r="17" spans="1:39" x14ac:dyDescent="0.2">
      <c r="A17" s="6">
        <v>16</v>
      </c>
      <c r="B17" s="7">
        <v>1080</v>
      </c>
      <c r="C17" s="7">
        <v>65</v>
      </c>
      <c r="D17" s="7">
        <v>100</v>
      </c>
    </row>
    <row r="18" spans="1:39" x14ac:dyDescent="0.2">
      <c r="A18" s="6">
        <v>17</v>
      </c>
      <c r="B18" s="7">
        <v>2160</v>
      </c>
      <c r="C18" s="7">
        <v>105</v>
      </c>
      <c r="D18" s="7">
        <v>100</v>
      </c>
    </row>
    <row r="19" spans="1:39" x14ac:dyDescent="0.2">
      <c r="A19" s="6">
        <v>18</v>
      </c>
      <c r="B19" s="7">
        <v>2160</v>
      </c>
      <c r="C19" s="7">
        <v>55</v>
      </c>
      <c r="D19" s="7">
        <v>120</v>
      </c>
    </row>
    <row r="20" spans="1:39" x14ac:dyDescent="0.2">
      <c r="A20" s="6">
        <v>19</v>
      </c>
      <c r="B20" s="7">
        <v>4000</v>
      </c>
      <c r="C20" s="7">
        <v>105</v>
      </c>
      <c r="D20" s="7">
        <v>120</v>
      </c>
    </row>
    <row r="21" spans="1:39" x14ac:dyDescent="0.2">
      <c r="A21" s="6">
        <v>20</v>
      </c>
      <c r="B21" s="7">
        <v>2160</v>
      </c>
      <c r="C21" s="7">
        <v>65</v>
      </c>
      <c r="D21" s="7">
        <v>120</v>
      </c>
    </row>
    <row r="22" spans="1:39" x14ac:dyDescent="0.2">
      <c r="A22" s="6">
        <v>21</v>
      </c>
      <c r="B22" s="7">
        <v>2160</v>
      </c>
      <c r="C22" s="7">
        <v>55</v>
      </c>
      <c r="D22" s="7">
        <v>100</v>
      </c>
    </row>
    <row r="23" spans="1:39" x14ac:dyDescent="0.2">
      <c r="A23" s="6">
        <v>22</v>
      </c>
      <c r="B23" s="7">
        <v>4000</v>
      </c>
      <c r="C23" s="7">
        <v>105</v>
      </c>
      <c r="D23" s="7">
        <v>100</v>
      </c>
    </row>
    <row r="24" spans="1:39" x14ac:dyDescent="0.2">
      <c r="A24" s="6">
        <v>23</v>
      </c>
      <c r="B24" s="7">
        <v>4000</v>
      </c>
      <c r="C24" s="7">
        <v>55</v>
      </c>
      <c r="D24" s="7">
        <v>120</v>
      </c>
    </row>
    <row r="25" spans="1:39" x14ac:dyDescent="0.2">
      <c r="A25" s="6">
        <v>24</v>
      </c>
      <c r="B25" s="7">
        <v>2160</v>
      </c>
      <c r="C25" s="7">
        <v>65</v>
      </c>
      <c r="D25" s="7">
        <v>100</v>
      </c>
    </row>
    <row r="26" spans="1:39" x14ac:dyDescent="0.2">
      <c r="A26" s="6">
        <v>25</v>
      </c>
      <c r="B26" s="7">
        <v>4000</v>
      </c>
      <c r="C26" s="7">
        <v>65</v>
      </c>
      <c r="D26" s="7">
        <v>120</v>
      </c>
    </row>
    <row r="27" spans="1:39" x14ac:dyDescent="0.2">
      <c r="A27" s="6">
        <v>26</v>
      </c>
      <c r="B27" s="7">
        <v>4000</v>
      </c>
      <c r="C27" s="7">
        <v>55</v>
      </c>
      <c r="D27" s="7">
        <v>100</v>
      </c>
    </row>
    <row r="28" spans="1:39" x14ac:dyDescent="0.2">
      <c r="A28" s="6">
        <v>27</v>
      </c>
      <c r="B28" s="7">
        <v>4000</v>
      </c>
      <c r="C28" s="7">
        <v>65</v>
      </c>
      <c r="D28" s="7">
        <v>100</v>
      </c>
    </row>
    <row r="29" spans="1:39" x14ac:dyDescent="0.2">
      <c r="B29" s="17"/>
    </row>
    <row r="30" spans="1:39" x14ac:dyDescent="0.2">
      <c r="A30" s="144" t="s">
        <v>101</v>
      </c>
      <c r="B30" s="145"/>
      <c r="C30" s="145"/>
      <c r="D30" s="145"/>
      <c r="E30" s="145"/>
      <c r="F30" s="145"/>
      <c r="G30" s="146"/>
      <c r="H30" s="18"/>
      <c r="I30" s="147" t="s">
        <v>102</v>
      </c>
      <c r="J30" s="147"/>
      <c r="K30" s="147"/>
      <c r="L30" s="147"/>
      <c r="M30" s="147"/>
      <c r="N30" s="147"/>
      <c r="O30" s="147"/>
      <c r="P30" s="147"/>
      <c r="Q30" s="147"/>
      <c r="R30" s="147"/>
      <c r="S30" s="147"/>
      <c r="T30" s="147"/>
      <c r="U30" s="147"/>
      <c r="V30" s="147"/>
      <c r="W30" s="147"/>
      <c r="X30" s="147"/>
      <c r="Y30" s="147"/>
      <c r="Z30" s="147"/>
      <c r="AA30" s="147"/>
      <c r="AB30" s="147"/>
      <c r="AE30"/>
      <c r="AF30"/>
      <c r="AG30"/>
      <c r="AH30"/>
      <c r="AI30"/>
      <c r="AJ30"/>
      <c r="AK30"/>
      <c r="AL30"/>
      <c r="AM30"/>
    </row>
    <row r="31" spans="1:39" x14ac:dyDescent="0.2">
      <c r="A31" s="122" t="s">
        <v>4</v>
      </c>
      <c r="B31" s="138" t="s">
        <v>16</v>
      </c>
      <c r="C31" s="138"/>
      <c r="D31" s="138" t="s">
        <v>18</v>
      </c>
      <c r="E31" s="138"/>
      <c r="F31" s="138" t="s">
        <v>19</v>
      </c>
      <c r="G31" s="138"/>
      <c r="I31" s="139" t="s">
        <v>20</v>
      </c>
      <c r="J31" s="140"/>
      <c r="K31" s="140"/>
      <c r="L31" s="140"/>
      <c r="M31" s="140"/>
      <c r="N31" s="140"/>
      <c r="O31" s="140"/>
      <c r="P31" s="140"/>
      <c r="Q31" s="140"/>
      <c r="R31" s="140"/>
      <c r="S31" s="140"/>
      <c r="T31" s="140"/>
      <c r="U31" s="140"/>
      <c r="V31" s="140"/>
      <c r="W31" s="140"/>
      <c r="X31" s="140"/>
      <c r="Y31" s="140"/>
      <c r="Z31" s="140"/>
      <c r="AA31" s="140"/>
      <c r="AB31" s="141"/>
      <c r="AE31"/>
      <c r="AF31"/>
      <c r="AG31"/>
      <c r="AH31"/>
      <c r="AI31"/>
      <c r="AJ31"/>
      <c r="AK31"/>
      <c r="AL31"/>
      <c r="AM31"/>
    </row>
    <row r="32" spans="1:39" x14ac:dyDescent="0.2">
      <c r="A32" s="122"/>
      <c r="B32" s="19">
        <v>2160</v>
      </c>
      <c r="C32" s="19">
        <v>4000</v>
      </c>
      <c r="D32" s="19">
        <v>55</v>
      </c>
      <c r="E32" s="19">
        <v>65</v>
      </c>
      <c r="F32" s="19">
        <v>120</v>
      </c>
      <c r="G32" s="19">
        <v>100</v>
      </c>
      <c r="I32" s="20">
        <v>1</v>
      </c>
      <c r="J32" s="20">
        <v>2</v>
      </c>
      <c r="K32" s="20">
        <v>3</v>
      </c>
      <c r="L32" s="20">
        <v>4</v>
      </c>
      <c r="M32" s="20">
        <v>5</v>
      </c>
      <c r="N32" s="20">
        <v>6</v>
      </c>
      <c r="O32" s="20">
        <v>7</v>
      </c>
      <c r="P32" s="20">
        <v>8</v>
      </c>
      <c r="Q32" s="20">
        <v>9</v>
      </c>
      <c r="R32" s="20">
        <v>10</v>
      </c>
      <c r="S32" s="20">
        <v>11</v>
      </c>
      <c r="T32" s="20">
        <v>12</v>
      </c>
      <c r="U32" s="20">
        <v>13</v>
      </c>
      <c r="V32" s="20">
        <v>14</v>
      </c>
      <c r="W32" s="20">
        <v>15</v>
      </c>
      <c r="X32" s="20">
        <v>16</v>
      </c>
      <c r="Y32" s="20">
        <v>17</v>
      </c>
      <c r="Z32" s="20">
        <v>18</v>
      </c>
      <c r="AA32" s="20">
        <v>19</v>
      </c>
      <c r="AB32" s="20">
        <v>20</v>
      </c>
      <c r="AE32" s="62"/>
      <c r="AF32" s="62"/>
      <c r="AG32"/>
      <c r="AH32"/>
      <c r="AI32"/>
      <c r="AJ32"/>
      <c r="AK32"/>
      <c r="AL32"/>
      <c r="AM32"/>
    </row>
    <row r="33" spans="1:39" x14ac:dyDescent="0.2">
      <c r="A33" s="21">
        <v>1</v>
      </c>
      <c r="B33" s="21">
        <f>IF(B2=2160,1,0)</f>
        <v>0</v>
      </c>
      <c r="C33" s="21">
        <f>IF(B2=4000,1,0)</f>
        <v>0</v>
      </c>
      <c r="D33" s="21">
        <f>IF(C2=55,1,0)</f>
        <v>0</v>
      </c>
      <c r="E33" s="21">
        <f>IF(C2=65,1,0)</f>
        <v>0</v>
      </c>
      <c r="F33" s="21">
        <f>IF(D2=120,1,0)</f>
        <v>0</v>
      </c>
      <c r="G33" s="21">
        <f>IF(D2=100,1,0)</f>
        <v>0</v>
      </c>
      <c r="I33" s="21">
        <v>1</v>
      </c>
      <c r="J33" s="21">
        <v>1</v>
      </c>
      <c r="K33" s="21">
        <v>1</v>
      </c>
      <c r="L33" s="21">
        <v>1</v>
      </c>
      <c r="M33" s="21">
        <v>1</v>
      </c>
      <c r="N33" s="21">
        <v>19</v>
      </c>
      <c r="O33" s="21">
        <v>2</v>
      </c>
      <c r="P33" s="21">
        <v>1</v>
      </c>
      <c r="Q33" s="21">
        <v>3</v>
      </c>
      <c r="R33" s="21">
        <v>1</v>
      </c>
      <c r="S33" s="21">
        <v>1</v>
      </c>
      <c r="T33" s="21">
        <v>9</v>
      </c>
      <c r="U33" s="21">
        <v>1</v>
      </c>
      <c r="V33" s="21">
        <v>1</v>
      </c>
      <c r="W33" s="21">
        <v>9</v>
      </c>
      <c r="X33" s="21">
        <v>3</v>
      </c>
      <c r="Y33" s="21">
        <v>2</v>
      </c>
      <c r="Z33" s="21">
        <v>10</v>
      </c>
      <c r="AA33" s="21">
        <v>1</v>
      </c>
      <c r="AB33" s="21">
        <v>2</v>
      </c>
      <c r="AE33"/>
      <c r="AF33"/>
      <c r="AG33"/>
      <c r="AH33"/>
      <c r="AI33"/>
      <c r="AJ33"/>
      <c r="AK33"/>
      <c r="AL33"/>
      <c r="AM33"/>
    </row>
    <row r="34" spans="1:39" x14ac:dyDescent="0.2">
      <c r="A34" s="21">
        <v>2</v>
      </c>
      <c r="B34" s="21">
        <f t="shared" ref="B34:B59" si="0">IF(B3=2160,1,0)</f>
        <v>0</v>
      </c>
      <c r="C34" s="21">
        <f t="shared" ref="C34:C59" si="1">IF(B3=4000,1,0)</f>
        <v>0</v>
      </c>
      <c r="D34" s="21">
        <f t="shared" ref="D34:D59" si="2">IF(C3=55,1,0)</f>
        <v>1</v>
      </c>
      <c r="E34" s="21">
        <f t="shared" ref="E34:E58" si="3">IF(C3=65,1,0)</f>
        <v>0</v>
      </c>
      <c r="F34" s="21">
        <f t="shared" ref="F34:F59" si="4">IF(D3=120,1,0)</f>
        <v>0</v>
      </c>
      <c r="G34" s="21">
        <f t="shared" ref="G34:G58" si="5">IF(D3=100,1,0)</f>
        <v>0</v>
      </c>
      <c r="I34" s="21">
        <v>2</v>
      </c>
      <c r="J34" s="21">
        <v>2</v>
      </c>
      <c r="K34" s="21">
        <v>4</v>
      </c>
      <c r="L34" s="21">
        <v>10</v>
      </c>
      <c r="M34" s="21">
        <v>3</v>
      </c>
      <c r="N34" s="21">
        <v>22</v>
      </c>
      <c r="O34" s="21">
        <v>12</v>
      </c>
      <c r="P34" s="21">
        <v>5</v>
      </c>
      <c r="Q34" s="21">
        <v>1</v>
      </c>
      <c r="R34" s="21">
        <v>4</v>
      </c>
      <c r="S34" s="21">
        <v>5</v>
      </c>
      <c r="T34" s="21">
        <v>14</v>
      </c>
      <c r="U34" s="21">
        <v>2</v>
      </c>
      <c r="V34" s="21">
        <v>5</v>
      </c>
      <c r="W34" s="21">
        <v>13</v>
      </c>
      <c r="X34" s="21">
        <v>10</v>
      </c>
      <c r="Y34" s="21">
        <v>4</v>
      </c>
      <c r="Z34" s="21">
        <v>14</v>
      </c>
      <c r="AA34" s="21">
        <v>3</v>
      </c>
      <c r="AB34" s="21">
        <v>6</v>
      </c>
      <c r="AE34"/>
      <c r="AF34"/>
      <c r="AG34"/>
      <c r="AH34"/>
      <c r="AI34"/>
      <c r="AJ34"/>
      <c r="AK34"/>
      <c r="AL34"/>
      <c r="AM34"/>
    </row>
    <row r="35" spans="1:39" x14ac:dyDescent="0.2">
      <c r="A35" s="21">
        <v>3</v>
      </c>
      <c r="B35" s="21">
        <f t="shared" si="0"/>
        <v>0</v>
      </c>
      <c r="C35" s="21">
        <f t="shared" si="1"/>
        <v>0</v>
      </c>
      <c r="D35" s="21">
        <f t="shared" si="2"/>
        <v>0</v>
      </c>
      <c r="E35" s="21">
        <f t="shared" si="3"/>
        <v>1</v>
      </c>
      <c r="F35" s="21">
        <f t="shared" si="4"/>
        <v>0</v>
      </c>
      <c r="G35" s="21">
        <f t="shared" si="5"/>
        <v>0</v>
      </c>
      <c r="I35" s="21">
        <v>3</v>
      </c>
      <c r="J35" s="21">
        <v>3</v>
      </c>
      <c r="K35" s="21">
        <v>5</v>
      </c>
      <c r="L35" s="21">
        <v>6</v>
      </c>
      <c r="M35" s="21">
        <v>5</v>
      </c>
      <c r="N35" s="21">
        <v>16</v>
      </c>
      <c r="O35" s="21">
        <v>14</v>
      </c>
      <c r="P35" s="21">
        <v>3</v>
      </c>
      <c r="Q35" s="21">
        <v>4</v>
      </c>
      <c r="R35" s="21">
        <v>6</v>
      </c>
      <c r="S35" s="21">
        <v>7</v>
      </c>
      <c r="T35" s="21">
        <v>10</v>
      </c>
      <c r="U35" s="21">
        <v>3</v>
      </c>
      <c r="V35" s="21">
        <v>3</v>
      </c>
      <c r="W35" s="21">
        <v>15</v>
      </c>
      <c r="X35" s="21">
        <v>4</v>
      </c>
      <c r="Y35" s="21">
        <v>7</v>
      </c>
      <c r="Z35" s="21">
        <v>11</v>
      </c>
      <c r="AA35" s="21">
        <v>5</v>
      </c>
      <c r="AB35" s="21">
        <v>1</v>
      </c>
      <c r="AE35"/>
      <c r="AF35"/>
      <c r="AG35"/>
      <c r="AH35"/>
      <c r="AI35"/>
      <c r="AJ35"/>
      <c r="AK35"/>
      <c r="AL35"/>
      <c r="AM35"/>
    </row>
    <row r="36" spans="1:39" x14ac:dyDescent="0.2">
      <c r="A36" s="21">
        <v>4</v>
      </c>
      <c r="B36" s="21">
        <f t="shared" si="0"/>
        <v>1</v>
      </c>
      <c r="C36" s="21">
        <f t="shared" si="1"/>
        <v>0</v>
      </c>
      <c r="D36" s="21">
        <f t="shared" si="2"/>
        <v>0</v>
      </c>
      <c r="E36" s="21">
        <f t="shared" si="3"/>
        <v>0</v>
      </c>
      <c r="F36" s="21">
        <f t="shared" si="4"/>
        <v>0</v>
      </c>
      <c r="G36" s="21">
        <f t="shared" si="5"/>
        <v>0</v>
      </c>
      <c r="I36" s="21">
        <v>4</v>
      </c>
      <c r="J36" s="21">
        <v>15</v>
      </c>
      <c r="K36" s="21">
        <v>3</v>
      </c>
      <c r="L36" s="21">
        <v>3</v>
      </c>
      <c r="M36" s="21">
        <v>7</v>
      </c>
      <c r="N36" s="21">
        <v>5</v>
      </c>
      <c r="O36" s="21">
        <v>8</v>
      </c>
      <c r="P36" s="21">
        <v>7</v>
      </c>
      <c r="Q36" s="21">
        <v>12</v>
      </c>
      <c r="R36" s="21">
        <v>11</v>
      </c>
      <c r="S36" s="21">
        <v>4</v>
      </c>
      <c r="T36" s="21">
        <v>15</v>
      </c>
      <c r="U36" s="21">
        <v>6</v>
      </c>
      <c r="V36" s="21">
        <v>18</v>
      </c>
      <c r="W36" s="21">
        <v>18</v>
      </c>
      <c r="X36" s="21">
        <v>11</v>
      </c>
      <c r="Y36" s="21">
        <v>6</v>
      </c>
      <c r="Z36" s="21">
        <v>12</v>
      </c>
      <c r="AA36" s="21">
        <v>2</v>
      </c>
      <c r="AB36" s="21">
        <v>19</v>
      </c>
      <c r="AE36"/>
      <c r="AF36"/>
      <c r="AG36"/>
      <c r="AH36"/>
      <c r="AI36"/>
      <c r="AJ36"/>
      <c r="AK36"/>
      <c r="AL36"/>
      <c r="AM36"/>
    </row>
    <row r="37" spans="1:39" x14ac:dyDescent="0.2">
      <c r="A37" s="21">
        <v>5</v>
      </c>
      <c r="B37" s="21">
        <f t="shared" si="0"/>
        <v>1</v>
      </c>
      <c r="C37" s="21">
        <f t="shared" si="1"/>
        <v>0</v>
      </c>
      <c r="D37" s="21">
        <f t="shared" si="2"/>
        <v>1</v>
      </c>
      <c r="E37" s="21">
        <f t="shared" si="3"/>
        <v>0</v>
      </c>
      <c r="F37" s="21">
        <f t="shared" si="4"/>
        <v>0</v>
      </c>
      <c r="G37" s="21">
        <f t="shared" si="5"/>
        <v>0</v>
      </c>
      <c r="I37" s="21">
        <v>5</v>
      </c>
      <c r="J37" s="21">
        <v>19</v>
      </c>
      <c r="K37" s="21">
        <v>9</v>
      </c>
      <c r="L37" s="21">
        <v>15</v>
      </c>
      <c r="M37" s="21">
        <v>17</v>
      </c>
      <c r="N37" s="21">
        <v>9</v>
      </c>
      <c r="O37" s="21">
        <v>22</v>
      </c>
      <c r="P37" s="21">
        <v>16</v>
      </c>
      <c r="Q37" s="21">
        <v>8</v>
      </c>
      <c r="R37" s="21">
        <v>20</v>
      </c>
      <c r="S37" s="21">
        <v>14</v>
      </c>
      <c r="T37" s="21">
        <v>22</v>
      </c>
      <c r="U37" s="21">
        <v>9</v>
      </c>
      <c r="V37" s="21">
        <v>23</v>
      </c>
      <c r="W37" s="21">
        <v>22</v>
      </c>
      <c r="X37" s="21">
        <v>19</v>
      </c>
      <c r="Y37" s="21">
        <v>8</v>
      </c>
      <c r="Z37" s="21">
        <v>15</v>
      </c>
      <c r="AA37" s="21">
        <v>6</v>
      </c>
      <c r="AB37" s="21">
        <v>24</v>
      </c>
      <c r="AE37"/>
      <c r="AF37"/>
      <c r="AG37"/>
      <c r="AH37"/>
      <c r="AI37"/>
      <c r="AJ37"/>
      <c r="AK37"/>
      <c r="AL37"/>
      <c r="AM37"/>
    </row>
    <row r="38" spans="1:39" x14ac:dyDescent="0.2">
      <c r="A38" s="21">
        <v>6</v>
      </c>
      <c r="B38" s="21">
        <f t="shared" si="0"/>
        <v>0</v>
      </c>
      <c r="C38" s="21">
        <f t="shared" si="1"/>
        <v>1</v>
      </c>
      <c r="D38" s="21">
        <f t="shared" si="2"/>
        <v>0</v>
      </c>
      <c r="E38" s="21">
        <f t="shared" si="3"/>
        <v>0</v>
      </c>
      <c r="F38" s="21">
        <f t="shared" si="4"/>
        <v>0</v>
      </c>
      <c r="G38" s="21">
        <f t="shared" si="5"/>
        <v>0</v>
      </c>
      <c r="I38" s="21">
        <v>6</v>
      </c>
      <c r="J38" s="21">
        <v>4</v>
      </c>
      <c r="K38" s="21">
        <v>2</v>
      </c>
      <c r="L38" s="21">
        <v>2</v>
      </c>
      <c r="M38" s="21">
        <v>6</v>
      </c>
      <c r="N38" s="21">
        <v>2</v>
      </c>
      <c r="O38" s="21">
        <v>5</v>
      </c>
      <c r="P38" s="21">
        <v>12</v>
      </c>
      <c r="Q38" s="21">
        <v>5</v>
      </c>
      <c r="R38" s="21">
        <v>7</v>
      </c>
      <c r="S38" s="21">
        <v>6</v>
      </c>
      <c r="T38" s="21">
        <v>12</v>
      </c>
      <c r="U38" s="21">
        <v>13</v>
      </c>
      <c r="V38" s="21">
        <v>9</v>
      </c>
      <c r="W38" s="21">
        <v>1</v>
      </c>
      <c r="X38" s="21">
        <v>20</v>
      </c>
      <c r="Y38" s="21">
        <v>1</v>
      </c>
      <c r="Z38" s="21">
        <v>16</v>
      </c>
      <c r="AA38" s="21">
        <v>4</v>
      </c>
      <c r="AB38" s="21">
        <v>10</v>
      </c>
      <c r="AE38"/>
      <c r="AF38"/>
      <c r="AG38"/>
      <c r="AH38"/>
      <c r="AI38"/>
      <c r="AJ38"/>
      <c r="AK38"/>
      <c r="AL38"/>
      <c r="AM38"/>
    </row>
    <row r="39" spans="1:39" x14ac:dyDescent="0.2">
      <c r="A39" s="21">
        <v>7</v>
      </c>
      <c r="B39" s="21">
        <f t="shared" si="0"/>
        <v>1</v>
      </c>
      <c r="C39" s="21">
        <f t="shared" si="1"/>
        <v>0</v>
      </c>
      <c r="D39" s="21">
        <f t="shared" si="2"/>
        <v>0</v>
      </c>
      <c r="E39" s="21">
        <f t="shared" si="3"/>
        <v>1</v>
      </c>
      <c r="F39" s="21">
        <f t="shared" si="4"/>
        <v>0</v>
      </c>
      <c r="G39" s="21">
        <f t="shared" si="5"/>
        <v>0</v>
      </c>
      <c r="I39" s="21">
        <v>7</v>
      </c>
      <c r="J39" s="21">
        <v>21</v>
      </c>
      <c r="K39" s="21">
        <v>11</v>
      </c>
      <c r="L39" s="21">
        <v>12</v>
      </c>
      <c r="M39" s="21">
        <v>19</v>
      </c>
      <c r="N39" s="21">
        <v>3</v>
      </c>
      <c r="O39" s="21">
        <v>24</v>
      </c>
      <c r="P39" s="21">
        <v>11</v>
      </c>
      <c r="Q39" s="21">
        <v>15</v>
      </c>
      <c r="R39" s="21">
        <v>23</v>
      </c>
      <c r="S39" s="21">
        <v>18</v>
      </c>
      <c r="T39" s="21">
        <v>17</v>
      </c>
      <c r="U39" s="21">
        <v>11</v>
      </c>
      <c r="V39" s="21">
        <v>21</v>
      </c>
      <c r="W39" s="21">
        <v>24</v>
      </c>
      <c r="X39" s="21">
        <v>13</v>
      </c>
      <c r="Y39" s="21">
        <v>10</v>
      </c>
      <c r="Z39" s="21">
        <v>13</v>
      </c>
      <c r="AA39" s="21">
        <v>8</v>
      </c>
      <c r="AB39" s="21">
        <v>18</v>
      </c>
      <c r="AE39"/>
      <c r="AF39"/>
      <c r="AG39"/>
      <c r="AH39"/>
      <c r="AI39"/>
      <c r="AJ39"/>
      <c r="AK39"/>
      <c r="AL39"/>
      <c r="AM39"/>
    </row>
    <row r="40" spans="1:39" x14ac:dyDescent="0.2">
      <c r="A40" s="21">
        <v>8</v>
      </c>
      <c r="B40" s="21">
        <f t="shared" si="0"/>
        <v>0</v>
      </c>
      <c r="C40" s="21">
        <f t="shared" si="1"/>
        <v>0</v>
      </c>
      <c r="D40" s="21">
        <f t="shared" si="2"/>
        <v>0</v>
      </c>
      <c r="E40" s="21">
        <f t="shared" si="3"/>
        <v>0</v>
      </c>
      <c r="F40" s="21">
        <f>IF(D9=120,1,0)</f>
        <v>1</v>
      </c>
      <c r="G40" s="21">
        <f t="shared" si="5"/>
        <v>0</v>
      </c>
      <c r="I40" s="21">
        <v>8</v>
      </c>
      <c r="J40" s="21">
        <v>5</v>
      </c>
      <c r="K40" s="21">
        <v>7</v>
      </c>
      <c r="L40" s="21">
        <v>9</v>
      </c>
      <c r="M40" s="21">
        <v>2</v>
      </c>
      <c r="N40" s="21">
        <v>26</v>
      </c>
      <c r="O40" s="21">
        <v>6</v>
      </c>
      <c r="P40" s="21">
        <v>2</v>
      </c>
      <c r="Q40" s="21">
        <v>19</v>
      </c>
      <c r="R40" s="21">
        <v>3</v>
      </c>
      <c r="S40" s="21">
        <v>3</v>
      </c>
      <c r="T40" s="21">
        <v>1</v>
      </c>
      <c r="U40" s="21">
        <v>4</v>
      </c>
      <c r="V40" s="21">
        <v>6</v>
      </c>
      <c r="W40" s="21">
        <v>12</v>
      </c>
      <c r="X40" s="21">
        <v>7</v>
      </c>
      <c r="Y40" s="21">
        <v>14</v>
      </c>
      <c r="Z40" s="21">
        <v>1</v>
      </c>
      <c r="AA40" s="21">
        <v>7</v>
      </c>
      <c r="AB40" s="21">
        <v>8</v>
      </c>
      <c r="AE40" s="63"/>
      <c r="AF40" s="63"/>
      <c r="AG40" s="63"/>
      <c r="AH40" s="63"/>
      <c r="AI40" s="63"/>
      <c r="AJ40" s="63"/>
      <c r="AK40"/>
      <c r="AL40"/>
      <c r="AM40"/>
    </row>
    <row r="41" spans="1:39" x14ac:dyDescent="0.2">
      <c r="A41" s="21">
        <v>9</v>
      </c>
      <c r="B41" s="21">
        <f t="shared" si="0"/>
        <v>0</v>
      </c>
      <c r="C41" s="21">
        <f t="shared" si="1"/>
        <v>1</v>
      </c>
      <c r="D41" s="21">
        <f t="shared" si="2"/>
        <v>1</v>
      </c>
      <c r="E41" s="21">
        <f t="shared" si="3"/>
        <v>0</v>
      </c>
      <c r="F41" s="21">
        <f t="shared" si="4"/>
        <v>0</v>
      </c>
      <c r="G41" s="21">
        <f t="shared" si="5"/>
        <v>0</v>
      </c>
      <c r="I41" s="21">
        <v>9</v>
      </c>
      <c r="J41" s="21">
        <v>7</v>
      </c>
      <c r="K41" s="21">
        <v>8</v>
      </c>
      <c r="L41" s="21">
        <v>13</v>
      </c>
      <c r="M41" s="21">
        <v>14</v>
      </c>
      <c r="N41" s="21">
        <v>6</v>
      </c>
      <c r="O41" s="21">
        <v>17</v>
      </c>
      <c r="P41" s="21">
        <v>22</v>
      </c>
      <c r="Q41" s="21">
        <v>2</v>
      </c>
      <c r="R41" s="21">
        <v>15</v>
      </c>
      <c r="S41" s="21">
        <v>17</v>
      </c>
      <c r="T41" s="21">
        <v>19</v>
      </c>
      <c r="U41" s="21">
        <v>15</v>
      </c>
      <c r="V41" s="21">
        <v>14</v>
      </c>
      <c r="W41" s="21">
        <v>4</v>
      </c>
      <c r="X41" s="21">
        <v>26</v>
      </c>
      <c r="Y41" s="21">
        <v>3</v>
      </c>
      <c r="Z41" s="21">
        <v>22</v>
      </c>
      <c r="AA41" s="21">
        <v>9</v>
      </c>
      <c r="AB41" s="21">
        <v>15</v>
      </c>
      <c r="AE41"/>
      <c r="AF41"/>
      <c r="AG41"/>
      <c r="AH41"/>
      <c r="AI41"/>
      <c r="AJ41"/>
      <c r="AK41"/>
      <c r="AL41"/>
      <c r="AM41"/>
    </row>
    <row r="42" spans="1:39" x14ac:dyDescent="0.2">
      <c r="A42" s="21">
        <v>10</v>
      </c>
      <c r="B42" s="21">
        <f t="shared" si="0"/>
        <v>0</v>
      </c>
      <c r="C42" s="21">
        <f t="shared" si="1"/>
        <v>1</v>
      </c>
      <c r="D42" s="21">
        <f t="shared" si="2"/>
        <v>0</v>
      </c>
      <c r="E42" s="21">
        <f t="shared" si="3"/>
        <v>1</v>
      </c>
      <c r="F42" s="21">
        <f t="shared" si="4"/>
        <v>0</v>
      </c>
      <c r="G42" s="21">
        <f t="shared" si="5"/>
        <v>0</v>
      </c>
      <c r="I42" s="21">
        <v>10</v>
      </c>
      <c r="J42" s="21">
        <v>8</v>
      </c>
      <c r="K42" s="21">
        <v>10</v>
      </c>
      <c r="L42" s="21">
        <v>7</v>
      </c>
      <c r="M42" s="21">
        <v>16</v>
      </c>
      <c r="N42" s="21">
        <v>1</v>
      </c>
      <c r="O42" s="21">
        <v>20</v>
      </c>
      <c r="P42" s="21">
        <v>18</v>
      </c>
      <c r="Q42" s="21">
        <v>6</v>
      </c>
      <c r="R42" s="21">
        <v>17</v>
      </c>
      <c r="S42" s="21">
        <v>21</v>
      </c>
      <c r="T42" s="21">
        <v>13</v>
      </c>
      <c r="U42" s="21">
        <v>16</v>
      </c>
      <c r="V42" s="21">
        <v>12</v>
      </c>
      <c r="W42" s="21">
        <v>6</v>
      </c>
      <c r="X42" s="21">
        <v>22</v>
      </c>
      <c r="Y42" s="21">
        <v>5</v>
      </c>
      <c r="Z42" s="21">
        <v>18</v>
      </c>
      <c r="AA42" s="21">
        <v>12</v>
      </c>
      <c r="AB42" s="21">
        <v>7</v>
      </c>
      <c r="AE42"/>
      <c r="AF42"/>
      <c r="AG42"/>
      <c r="AH42"/>
      <c r="AI42"/>
      <c r="AJ42"/>
      <c r="AK42"/>
      <c r="AL42"/>
      <c r="AM42"/>
    </row>
    <row r="43" spans="1:39" x14ac:dyDescent="0.2">
      <c r="A43" s="21">
        <v>11</v>
      </c>
      <c r="B43" s="21">
        <f t="shared" si="0"/>
        <v>0</v>
      </c>
      <c r="C43" s="21">
        <f t="shared" si="1"/>
        <v>0</v>
      </c>
      <c r="D43" s="21">
        <f t="shared" si="2"/>
        <v>0</v>
      </c>
      <c r="E43" s="21">
        <f t="shared" si="3"/>
        <v>0</v>
      </c>
      <c r="F43" s="21">
        <f t="shared" si="4"/>
        <v>0</v>
      </c>
      <c r="G43" s="21">
        <f t="shared" si="5"/>
        <v>1</v>
      </c>
      <c r="I43" s="21">
        <v>11</v>
      </c>
      <c r="J43" s="21">
        <v>6</v>
      </c>
      <c r="K43" s="21">
        <v>6</v>
      </c>
      <c r="L43" s="21">
        <v>4</v>
      </c>
      <c r="M43" s="21">
        <v>4</v>
      </c>
      <c r="N43" s="21">
        <v>23</v>
      </c>
      <c r="O43" s="21">
        <v>1</v>
      </c>
      <c r="P43" s="21">
        <v>6</v>
      </c>
      <c r="Q43" s="21">
        <v>10</v>
      </c>
      <c r="R43" s="21">
        <v>2</v>
      </c>
      <c r="S43" s="21">
        <v>2</v>
      </c>
      <c r="T43" s="21">
        <v>16</v>
      </c>
      <c r="U43" s="21">
        <v>7</v>
      </c>
      <c r="V43" s="21">
        <v>2</v>
      </c>
      <c r="W43" s="21">
        <v>10</v>
      </c>
      <c r="X43" s="21">
        <v>1</v>
      </c>
      <c r="Y43" s="21">
        <v>11</v>
      </c>
      <c r="Z43" s="21">
        <v>17</v>
      </c>
      <c r="AA43" s="21">
        <v>13</v>
      </c>
      <c r="AB43" s="21">
        <v>4</v>
      </c>
      <c r="AE43"/>
      <c r="AF43"/>
      <c r="AG43"/>
      <c r="AH43"/>
      <c r="AI43"/>
      <c r="AJ43"/>
      <c r="AK43"/>
      <c r="AL43"/>
      <c r="AM43"/>
    </row>
    <row r="44" spans="1:39" x14ac:dyDescent="0.2">
      <c r="A44" s="21">
        <v>12</v>
      </c>
      <c r="B44" s="21">
        <f t="shared" si="0"/>
        <v>0</v>
      </c>
      <c r="C44" s="21">
        <f t="shared" si="1"/>
        <v>0</v>
      </c>
      <c r="D44" s="21">
        <f t="shared" si="2"/>
        <v>1</v>
      </c>
      <c r="E44" s="21">
        <f t="shared" si="3"/>
        <v>0</v>
      </c>
      <c r="F44" s="21">
        <f t="shared" si="4"/>
        <v>1</v>
      </c>
      <c r="G44" s="21">
        <f t="shared" si="5"/>
        <v>0</v>
      </c>
      <c r="I44" s="21">
        <v>12</v>
      </c>
      <c r="J44" s="21">
        <v>9</v>
      </c>
      <c r="K44" s="21">
        <v>18</v>
      </c>
      <c r="L44" s="21">
        <v>24</v>
      </c>
      <c r="M44" s="21">
        <v>8</v>
      </c>
      <c r="N44" s="21">
        <v>27</v>
      </c>
      <c r="O44" s="21">
        <v>18</v>
      </c>
      <c r="P44" s="21">
        <v>8</v>
      </c>
      <c r="Q44" s="21">
        <v>14</v>
      </c>
      <c r="R44" s="21">
        <v>10</v>
      </c>
      <c r="S44" s="21">
        <v>11</v>
      </c>
      <c r="T44" s="21">
        <v>5</v>
      </c>
      <c r="U44" s="21">
        <v>5</v>
      </c>
      <c r="V44" s="21">
        <v>10</v>
      </c>
      <c r="W44" s="21">
        <v>17</v>
      </c>
      <c r="X44" s="21">
        <v>14</v>
      </c>
      <c r="Y44" s="21">
        <v>18</v>
      </c>
      <c r="Z44" s="21">
        <v>5</v>
      </c>
      <c r="AA44" s="21">
        <v>11</v>
      </c>
      <c r="AB44" s="21">
        <v>13</v>
      </c>
      <c r="AE44"/>
      <c r="AF44"/>
      <c r="AG44"/>
      <c r="AH44"/>
      <c r="AI44"/>
      <c r="AJ44"/>
      <c r="AK44"/>
      <c r="AL44"/>
      <c r="AM44"/>
    </row>
    <row r="45" spans="1:39" x14ac:dyDescent="0.2">
      <c r="A45" s="21">
        <v>13</v>
      </c>
      <c r="B45" s="21">
        <f t="shared" si="0"/>
        <v>0</v>
      </c>
      <c r="C45" s="21">
        <f t="shared" si="1"/>
        <v>0</v>
      </c>
      <c r="D45" s="21">
        <f t="shared" si="2"/>
        <v>0</v>
      </c>
      <c r="E45" s="21">
        <f t="shared" si="3"/>
        <v>1</v>
      </c>
      <c r="F45" s="21">
        <f>IF(D14=120,1,0)</f>
        <v>1</v>
      </c>
      <c r="G45" s="21">
        <f t="shared" si="5"/>
        <v>0</v>
      </c>
      <c r="I45" s="21">
        <v>13</v>
      </c>
      <c r="J45" s="21">
        <v>11</v>
      </c>
      <c r="K45" s="21">
        <v>19</v>
      </c>
      <c r="L45" s="21">
        <v>21</v>
      </c>
      <c r="M45" s="21">
        <v>9</v>
      </c>
      <c r="N45" s="21">
        <v>24</v>
      </c>
      <c r="O45" s="21">
        <v>21</v>
      </c>
      <c r="P45" s="21">
        <v>4</v>
      </c>
      <c r="Q45" s="21">
        <v>20</v>
      </c>
      <c r="R45" s="21">
        <v>12</v>
      </c>
      <c r="S45" s="21">
        <v>16</v>
      </c>
      <c r="T45" s="21">
        <v>2</v>
      </c>
      <c r="U45" s="21">
        <v>8</v>
      </c>
      <c r="V45" s="21">
        <v>8</v>
      </c>
      <c r="W45" s="21">
        <v>19</v>
      </c>
      <c r="X45" s="21">
        <v>9</v>
      </c>
      <c r="Y45" s="21">
        <v>24</v>
      </c>
      <c r="Z45" s="21">
        <v>2</v>
      </c>
      <c r="AA45" s="21">
        <v>15</v>
      </c>
      <c r="AB45" s="21">
        <v>5</v>
      </c>
      <c r="AE45" s="63"/>
      <c r="AF45" s="63"/>
      <c r="AG45" s="63"/>
      <c r="AH45" s="63"/>
      <c r="AI45" s="63"/>
      <c r="AJ45" s="63"/>
      <c r="AK45" s="63"/>
      <c r="AL45" s="63"/>
      <c r="AM45" s="63"/>
    </row>
    <row r="46" spans="1:39" x14ac:dyDescent="0.2">
      <c r="A46" s="21">
        <v>14</v>
      </c>
      <c r="B46" s="21">
        <f t="shared" si="0"/>
        <v>1</v>
      </c>
      <c r="C46" s="21">
        <f t="shared" si="1"/>
        <v>0</v>
      </c>
      <c r="D46" s="21">
        <f t="shared" si="2"/>
        <v>0</v>
      </c>
      <c r="E46" s="21">
        <f t="shared" si="3"/>
        <v>0</v>
      </c>
      <c r="F46" s="21">
        <f t="shared" si="4"/>
        <v>1</v>
      </c>
      <c r="G46" s="21">
        <f t="shared" si="5"/>
        <v>0</v>
      </c>
      <c r="I46" s="21">
        <v>14</v>
      </c>
      <c r="J46" s="21">
        <v>22</v>
      </c>
      <c r="K46" s="21">
        <v>15</v>
      </c>
      <c r="L46" s="21">
        <v>14</v>
      </c>
      <c r="M46" s="21">
        <v>13</v>
      </c>
      <c r="N46" s="21">
        <v>17</v>
      </c>
      <c r="O46" s="21">
        <v>13</v>
      </c>
      <c r="P46" s="21">
        <v>9</v>
      </c>
      <c r="Q46" s="21">
        <v>26</v>
      </c>
      <c r="R46" s="21">
        <v>18</v>
      </c>
      <c r="S46" s="21">
        <v>10</v>
      </c>
      <c r="T46" s="21">
        <v>6</v>
      </c>
      <c r="U46" s="21">
        <v>14</v>
      </c>
      <c r="V46" s="21">
        <v>24</v>
      </c>
      <c r="W46" s="21">
        <v>21</v>
      </c>
      <c r="X46" s="21">
        <v>15</v>
      </c>
      <c r="Y46" s="21">
        <v>22</v>
      </c>
      <c r="Z46" s="21">
        <v>3</v>
      </c>
      <c r="AA46" s="21">
        <v>10</v>
      </c>
      <c r="AB46" s="21">
        <v>25</v>
      </c>
      <c r="AD46" s="22"/>
      <c r="AE46"/>
      <c r="AF46"/>
      <c r="AG46"/>
      <c r="AH46"/>
      <c r="AI46"/>
      <c r="AJ46"/>
      <c r="AK46"/>
      <c r="AL46"/>
      <c r="AM46"/>
    </row>
    <row r="47" spans="1:39" x14ac:dyDescent="0.2">
      <c r="A47" s="21">
        <v>15</v>
      </c>
      <c r="B47" s="21">
        <f t="shared" si="0"/>
        <v>0</v>
      </c>
      <c r="C47" s="21">
        <f t="shared" si="1"/>
        <v>0</v>
      </c>
      <c r="D47" s="21">
        <f t="shared" si="2"/>
        <v>1</v>
      </c>
      <c r="E47" s="21">
        <f t="shared" si="3"/>
        <v>0</v>
      </c>
      <c r="F47" s="21">
        <f t="shared" si="4"/>
        <v>0</v>
      </c>
      <c r="G47" s="21">
        <f t="shared" si="5"/>
        <v>1</v>
      </c>
      <c r="I47" s="21">
        <v>15</v>
      </c>
      <c r="J47" s="21">
        <v>10</v>
      </c>
      <c r="K47" s="21">
        <v>16</v>
      </c>
      <c r="L47" s="21">
        <v>18</v>
      </c>
      <c r="M47" s="21">
        <v>10</v>
      </c>
      <c r="N47" s="21">
        <v>25</v>
      </c>
      <c r="O47" s="21">
        <v>7</v>
      </c>
      <c r="P47" s="21">
        <v>14</v>
      </c>
      <c r="Q47" s="21">
        <v>7</v>
      </c>
      <c r="R47" s="21">
        <v>5</v>
      </c>
      <c r="S47" s="21">
        <v>9</v>
      </c>
      <c r="T47" s="21">
        <v>23</v>
      </c>
      <c r="U47" s="21">
        <v>10</v>
      </c>
      <c r="V47" s="21">
        <v>7</v>
      </c>
      <c r="W47" s="21">
        <v>14</v>
      </c>
      <c r="X47" s="21">
        <v>5</v>
      </c>
      <c r="Y47" s="21">
        <v>15</v>
      </c>
      <c r="Z47" s="21">
        <v>23</v>
      </c>
      <c r="AA47" s="21">
        <v>19</v>
      </c>
      <c r="AB47" s="21">
        <v>9</v>
      </c>
      <c r="AE47"/>
      <c r="AF47"/>
      <c r="AG47"/>
      <c r="AH47"/>
      <c r="AI47"/>
      <c r="AJ47"/>
      <c r="AK47"/>
      <c r="AL47"/>
      <c r="AM47"/>
    </row>
    <row r="48" spans="1:39" x14ac:dyDescent="0.2">
      <c r="A48" s="21">
        <v>16</v>
      </c>
      <c r="B48" s="21">
        <f t="shared" si="0"/>
        <v>0</v>
      </c>
      <c r="C48" s="21">
        <f t="shared" si="1"/>
        <v>0</v>
      </c>
      <c r="D48" s="21">
        <f t="shared" si="2"/>
        <v>0</v>
      </c>
      <c r="E48" s="21">
        <f t="shared" si="3"/>
        <v>1</v>
      </c>
      <c r="F48" s="21">
        <f t="shared" si="4"/>
        <v>0</v>
      </c>
      <c r="G48" s="21">
        <f t="shared" si="5"/>
        <v>1</v>
      </c>
      <c r="I48" s="21">
        <v>16</v>
      </c>
      <c r="J48" s="21">
        <v>12</v>
      </c>
      <c r="K48" s="21">
        <v>17</v>
      </c>
      <c r="L48" s="21">
        <v>16</v>
      </c>
      <c r="M48" s="21">
        <v>12</v>
      </c>
      <c r="N48" s="21">
        <v>20</v>
      </c>
      <c r="O48" s="21">
        <v>9</v>
      </c>
      <c r="P48" s="21">
        <v>10</v>
      </c>
      <c r="Q48" s="21">
        <v>11</v>
      </c>
      <c r="R48" s="21">
        <v>8</v>
      </c>
      <c r="S48" s="21">
        <v>13</v>
      </c>
      <c r="T48" s="21">
        <v>18</v>
      </c>
      <c r="U48" s="21">
        <v>12</v>
      </c>
      <c r="V48" s="21">
        <v>4</v>
      </c>
      <c r="W48" s="21">
        <v>16</v>
      </c>
      <c r="X48" s="21">
        <v>2</v>
      </c>
      <c r="Y48" s="21">
        <v>20</v>
      </c>
      <c r="Z48" s="21">
        <v>19</v>
      </c>
      <c r="AA48" s="21">
        <v>22</v>
      </c>
      <c r="AB48" s="21">
        <v>3</v>
      </c>
      <c r="AE48"/>
      <c r="AF48"/>
      <c r="AG48"/>
      <c r="AH48"/>
      <c r="AI48"/>
      <c r="AJ48"/>
      <c r="AK48"/>
      <c r="AL48"/>
      <c r="AM48"/>
    </row>
    <row r="49" spans="1:60" x14ac:dyDescent="0.2">
      <c r="A49" s="21">
        <v>17</v>
      </c>
      <c r="B49" s="21">
        <f t="shared" si="0"/>
        <v>1</v>
      </c>
      <c r="C49" s="21">
        <f t="shared" si="1"/>
        <v>0</v>
      </c>
      <c r="D49" s="21">
        <f t="shared" si="2"/>
        <v>0</v>
      </c>
      <c r="E49" s="21">
        <f t="shared" si="3"/>
        <v>0</v>
      </c>
      <c r="F49" s="21">
        <f t="shared" si="4"/>
        <v>0</v>
      </c>
      <c r="G49" s="21">
        <f t="shared" si="5"/>
        <v>1</v>
      </c>
      <c r="I49" s="21">
        <v>17</v>
      </c>
      <c r="J49" s="21">
        <v>23</v>
      </c>
      <c r="K49" s="21">
        <v>13</v>
      </c>
      <c r="L49" s="21">
        <v>8</v>
      </c>
      <c r="M49" s="21">
        <v>18</v>
      </c>
      <c r="N49" s="21">
        <v>10</v>
      </c>
      <c r="O49" s="21">
        <v>4</v>
      </c>
      <c r="P49" s="21">
        <v>17</v>
      </c>
      <c r="Q49" s="21">
        <v>22</v>
      </c>
      <c r="R49" s="21">
        <v>14</v>
      </c>
      <c r="S49" s="21">
        <v>8</v>
      </c>
      <c r="T49" s="21">
        <v>24</v>
      </c>
      <c r="U49" s="21">
        <v>19</v>
      </c>
      <c r="V49" s="21">
        <v>19</v>
      </c>
      <c r="W49" s="21">
        <v>20</v>
      </c>
      <c r="X49" s="21">
        <v>6</v>
      </c>
      <c r="Y49" s="21">
        <v>19</v>
      </c>
      <c r="Z49" s="21">
        <v>20</v>
      </c>
      <c r="AA49" s="21">
        <v>17</v>
      </c>
      <c r="AB49" s="21">
        <v>22</v>
      </c>
      <c r="AE49"/>
      <c r="AF49"/>
      <c r="AG49"/>
      <c r="AH49"/>
      <c r="AI49"/>
      <c r="AJ49"/>
      <c r="AK49"/>
      <c r="AL49"/>
      <c r="AM49"/>
    </row>
    <row r="50" spans="1:60" x14ac:dyDescent="0.2">
      <c r="A50" s="21">
        <v>18</v>
      </c>
      <c r="B50" s="21">
        <f t="shared" si="0"/>
        <v>1</v>
      </c>
      <c r="C50" s="21">
        <f t="shared" si="1"/>
        <v>0</v>
      </c>
      <c r="D50" s="21">
        <f>IF(C19=55,1,0)</f>
        <v>1</v>
      </c>
      <c r="E50" s="21">
        <f t="shared" si="3"/>
        <v>0</v>
      </c>
      <c r="F50" s="21">
        <f t="shared" si="4"/>
        <v>1</v>
      </c>
      <c r="G50" s="21">
        <f t="shared" si="5"/>
        <v>0</v>
      </c>
      <c r="I50" s="21">
        <v>18</v>
      </c>
      <c r="J50" s="21">
        <v>24</v>
      </c>
      <c r="K50" s="21">
        <v>24</v>
      </c>
      <c r="L50" s="21">
        <v>27</v>
      </c>
      <c r="M50" s="21">
        <v>22</v>
      </c>
      <c r="N50" s="21">
        <v>21</v>
      </c>
      <c r="O50" s="21">
        <v>26</v>
      </c>
      <c r="P50" s="21">
        <v>19</v>
      </c>
      <c r="Q50" s="21">
        <v>25</v>
      </c>
      <c r="R50" s="21">
        <v>26</v>
      </c>
      <c r="S50" s="21">
        <v>20</v>
      </c>
      <c r="T50" s="21">
        <v>11</v>
      </c>
      <c r="U50" s="21">
        <v>17</v>
      </c>
      <c r="V50" s="21">
        <v>27</v>
      </c>
      <c r="W50" s="21">
        <v>26</v>
      </c>
      <c r="X50" s="21">
        <v>21</v>
      </c>
      <c r="Y50" s="21">
        <v>25</v>
      </c>
      <c r="Z50" s="21">
        <v>6</v>
      </c>
      <c r="AA50" s="21">
        <v>16</v>
      </c>
      <c r="AB50" s="21">
        <v>27</v>
      </c>
      <c r="AE50"/>
      <c r="AF50"/>
      <c r="AG50"/>
      <c r="AH50"/>
      <c r="AI50"/>
      <c r="AJ50"/>
      <c r="AK50"/>
      <c r="AL50"/>
      <c r="AM50"/>
    </row>
    <row r="51" spans="1:60" x14ac:dyDescent="0.2">
      <c r="A51" s="21">
        <v>19</v>
      </c>
      <c r="B51" s="21">
        <f t="shared" si="0"/>
        <v>0</v>
      </c>
      <c r="C51" s="21">
        <f t="shared" si="1"/>
        <v>1</v>
      </c>
      <c r="D51" s="21">
        <f t="shared" si="2"/>
        <v>0</v>
      </c>
      <c r="E51" s="21">
        <f t="shared" si="3"/>
        <v>0</v>
      </c>
      <c r="F51" s="21">
        <f t="shared" si="4"/>
        <v>1</v>
      </c>
      <c r="G51" s="21">
        <f t="shared" si="5"/>
        <v>0</v>
      </c>
      <c r="I51" s="21">
        <v>19</v>
      </c>
      <c r="J51" s="21">
        <v>13</v>
      </c>
      <c r="K51" s="21">
        <v>14</v>
      </c>
      <c r="L51" s="21">
        <v>11</v>
      </c>
      <c r="M51" s="21">
        <v>11</v>
      </c>
      <c r="N51" s="21">
        <v>13</v>
      </c>
      <c r="O51" s="21">
        <v>10</v>
      </c>
      <c r="P51" s="21">
        <v>15</v>
      </c>
      <c r="Q51" s="21">
        <v>21</v>
      </c>
      <c r="R51" s="21">
        <v>13</v>
      </c>
      <c r="S51" s="21">
        <v>15</v>
      </c>
      <c r="T51" s="21">
        <v>3</v>
      </c>
      <c r="U51" s="21">
        <v>20</v>
      </c>
      <c r="V51" s="21">
        <v>15</v>
      </c>
      <c r="W51" s="21">
        <v>3</v>
      </c>
      <c r="X51" s="21">
        <v>24</v>
      </c>
      <c r="Y51" s="21">
        <v>12</v>
      </c>
      <c r="Z51" s="21">
        <v>7</v>
      </c>
      <c r="AA51" s="21">
        <v>14</v>
      </c>
      <c r="AB51" s="21">
        <v>16</v>
      </c>
      <c r="AE51"/>
      <c r="AF51"/>
      <c r="AG51"/>
      <c r="AH51"/>
      <c r="AI51"/>
      <c r="AJ51"/>
      <c r="AK51"/>
      <c r="AL51"/>
      <c r="AM51"/>
    </row>
    <row r="52" spans="1:60" x14ac:dyDescent="0.2">
      <c r="A52" s="21">
        <v>20</v>
      </c>
      <c r="B52" s="21">
        <f t="shared" si="0"/>
        <v>1</v>
      </c>
      <c r="C52" s="21">
        <f t="shared" si="1"/>
        <v>0</v>
      </c>
      <c r="D52" s="21">
        <f t="shared" si="2"/>
        <v>0</v>
      </c>
      <c r="E52" s="21">
        <f t="shared" si="3"/>
        <v>1</v>
      </c>
      <c r="F52" s="21">
        <f t="shared" si="4"/>
        <v>1</v>
      </c>
      <c r="G52" s="21">
        <f t="shared" si="5"/>
        <v>0</v>
      </c>
      <c r="I52" s="21">
        <v>20</v>
      </c>
      <c r="J52" s="21">
        <v>26</v>
      </c>
      <c r="K52" s="21">
        <v>27</v>
      </c>
      <c r="L52" s="21">
        <v>25</v>
      </c>
      <c r="M52" s="21">
        <v>24</v>
      </c>
      <c r="N52" s="21">
        <v>14</v>
      </c>
      <c r="O52" s="21">
        <v>27</v>
      </c>
      <c r="P52" s="21">
        <v>13</v>
      </c>
      <c r="Q52" s="21">
        <v>27</v>
      </c>
      <c r="R52" s="21">
        <v>27</v>
      </c>
      <c r="S52" s="21">
        <v>25</v>
      </c>
      <c r="T52" s="21">
        <v>7</v>
      </c>
      <c r="U52" s="21">
        <v>18</v>
      </c>
      <c r="V52" s="21">
        <v>26</v>
      </c>
      <c r="W52" s="21">
        <v>27</v>
      </c>
      <c r="X52" s="21">
        <v>17</v>
      </c>
      <c r="Y52" s="21">
        <v>27</v>
      </c>
      <c r="Z52" s="21">
        <v>4</v>
      </c>
      <c r="AA52" s="21">
        <v>18</v>
      </c>
      <c r="AB52" s="21">
        <v>23</v>
      </c>
      <c r="AE52"/>
      <c r="AF52"/>
      <c r="AG52"/>
      <c r="AH52"/>
      <c r="AI52"/>
      <c r="AJ52"/>
      <c r="AK52"/>
      <c r="AL52"/>
      <c r="AM52"/>
    </row>
    <row r="53" spans="1:60" x14ac:dyDescent="0.2">
      <c r="A53" s="21">
        <v>21</v>
      </c>
      <c r="B53" s="21">
        <f t="shared" si="0"/>
        <v>1</v>
      </c>
      <c r="C53" s="21">
        <f t="shared" si="1"/>
        <v>0</v>
      </c>
      <c r="D53" s="21">
        <f t="shared" si="2"/>
        <v>1</v>
      </c>
      <c r="E53" s="21">
        <f t="shared" si="3"/>
        <v>0</v>
      </c>
      <c r="F53" s="21">
        <f t="shared" si="4"/>
        <v>0</v>
      </c>
      <c r="G53" s="21">
        <f t="shared" si="5"/>
        <v>1</v>
      </c>
      <c r="I53" s="21">
        <v>21</v>
      </c>
      <c r="J53" s="21">
        <v>25</v>
      </c>
      <c r="K53" s="21">
        <v>21</v>
      </c>
      <c r="L53" s="21">
        <v>23</v>
      </c>
      <c r="M53" s="21">
        <v>26</v>
      </c>
      <c r="N53" s="21">
        <v>15</v>
      </c>
      <c r="O53" s="21">
        <v>16</v>
      </c>
      <c r="P53" s="21">
        <v>25</v>
      </c>
      <c r="Q53" s="21">
        <v>18</v>
      </c>
      <c r="R53" s="21">
        <v>22</v>
      </c>
      <c r="S53" s="21">
        <v>19</v>
      </c>
      <c r="T53" s="21">
        <v>27</v>
      </c>
      <c r="U53" s="21">
        <v>21</v>
      </c>
      <c r="V53" s="21">
        <v>25</v>
      </c>
      <c r="W53" s="21">
        <v>23</v>
      </c>
      <c r="X53" s="21">
        <v>12</v>
      </c>
      <c r="Y53" s="21">
        <v>23</v>
      </c>
      <c r="Z53" s="21">
        <v>24</v>
      </c>
      <c r="AA53" s="21">
        <v>23</v>
      </c>
      <c r="AB53" s="21">
        <v>26</v>
      </c>
      <c r="AE53"/>
      <c r="AF53"/>
      <c r="AG53"/>
      <c r="AH53"/>
      <c r="AI53"/>
      <c r="AJ53"/>
      <c r="AK53"/>
      <c r="AL53"/>
      <c r="AM53"/>
    </row>
    <row r="54" spans="1:60" x14ac:dyDescent="0.2">
      <c r="A54" s="21">
        <v>22</v>
      </c>
      <c r="B54" s="21">
        <f t="shared" si="0"/>
        <v>0</v>
      </c>
      <c r="C54" s="21">
        <f t="shared" si="1"/>
        <v>1</v>
      </c>
      <c r="D54" s="21">
        <f t="shared" si="2"/>
        <v>0</v>
      </c>
      <c r="E54" s="21">
        <f t="shared" si="3"/>
        <v>0</v>
      </c>
      <c r="F54" s="21">
        <f t="shared" si="4"/>
        <v>0</v>
      </c>
      <c r="G54" s="21">
        <f t="shared" si="5"/>
        <v>1</v>
      </c>
      <c r="I54" s="21">
        <v>22</v>
      </c>
      <c r="J54" s="21">
        <v>14</v>
      </c>
      <c r="K54" s="21">
        <v>12</v>
      </c>
      <c r="L54" s="21">
        <v>5</v>
      </c>
      <c r="M54" s="21">
        <v>15</v>
      </c>
      <c r="N54" s="21">
        <v>7</v>
      </c>
      <c r="O54" s="21">
        <v>3</v>
      </c>
      <c r="P54" s="21">
        <v>23</v>
      </c>
      <c r="Q54" s="21">
        <v>13</v>
      </c>
      <c r="R54" s="21">
        <v>9</v>
      </c>
      <c r="S54" s="21">
        <v>12</v>
      </c>
      <c r="T54" s="21">
        <v>20</v>
      </c>
      <c r="U54" s="21">
        <v>24</v>
      </c>
      <c r="V54" s="21">
        <v>11</v>
      </c>
      <c r="W54" s="21">
        <v>2</v>
      </c>
      <c r="X54" s="21">
        <v>16</v>
      </c>
      <c r="Y54" s="21">
        <v>9</v>
      </c>
      <c r="Z54" s="21">
        <v>25</v>
      </c>
      <c r="AA54" s="21">
        <v>21</v>
      </c>
      <c r="AB54" s="21">
        <v>12</v>
      </c>
      <c r="AE54"/>
      <c r="AF54"/>
      <c r="AG54"/>
      <c r="AH54"/>
      <c r="AI54"/>
      <c r="AJ54"/>
      <c r="AK54"/>
      <c r="AL54"/>
      <c r="AM54"/>
    </row>
    <row r="55" spans="1:60" x14ac:dyDescent="0.2">
      <c r="A55" s="21">
        <v>23</v>
      </c>
      <c r="B55" s="21">
        <f t="shared" si="0"/>
        <v>0</v>
      </c>
      <c r="C55" s="21">
        <f t="shared" si="1"/>
        <v>1</v>
      </c>
      <c r="D55" s="21">
        <f t="shared" si="2"/>
        <v>1</v>
      </c>
      <c r="E55" s="21">
        <f t="shared" si="3"/>
        <v>0</v>
      </c>
      <c r="F55" s="21">
        <f t="shared" si="4"/>
        <v>1</v>
      </c>
      <c r="G55" s="21">
        <f t="shared" si="5"/>
        <v>0</v>
      </c>
      <c r="I55" s="21">
        <v>23</v>
      </c>
      <c r="J55" s="21">
        <v>16</v>
      </c>
      <c r="K55" s="21">
        <v>22</v>
      </c>
      <c r="L55" s="21">
        <v>26</v>
      </c>
      <c r="M55" s="21">
        <v>20</v>
      </c>
      <c r="N55" s="21">
        <v>18</v>
      </c>
      <c r="O55" s="21">
        <v>23</v>
      </c>
      <c r="P55" s="21">
        <v>24</v>
      </c>
      <c r="Q55" s="21">
        <v>17</v>
      </c>
      <c r="R55" s="21">
        <v>21</v>
      </c>
      <c r="S55" s="21">
        <v>24</v>
      </c>
      <c r="T55" s="21">
        <v>8</v>
      </c>
      <c r="U55" s="21">
        <v>22</v>
      </c>
      <c r="V55" s="21">
        <v>20</v>
      </c>
      <c r="W55" s="21">
        <v>8</v>
      </c>
      <c r="X55" s="21">
        <v>27</v>
      </c>
      <c r="Y55" s="21">
        <v>16</v>
      </c>
      <c r="Z55" s="21">
        <v>9</v>
      </c>
      <c r="AA55" s="21">
        <v>20</v>
      </c>
      <c r="AB55" s="21">
        <v>21</v>
      </c>
      <c r="AD55" s="22"/>
      <c r="AE55"/>
      <c r="AF55"/>
      <c r="AG55"/>
      <c r="AH55"/>
      <c r="AI55"/>
      <c r="AJ55"/>
      <c r="AK55"/>
      <c r="AL55"/>
      <c r="AM55"/>
    </row>
    <row r="56" spans="1:60" x14ac:dyDescent="0.2">
      <c r="A56" s="21">
        <v>24</v>
      </c>
      <c r="B56" s="21">
        <f t="shared" si="0"/>
        <v>1</v>
      </c>
      <c r="C56" s="21">
        <f t="shared" si="1"/>
        <v>0</v>
      </c>
      <c r="D56" s="21">
        <f t="shared" si="2"/>
        <v>0</v>
      </c>
      <c r="E56" s="21">
        <f t="shared" si="3"/>
        <v>1</v>
      </c>
      <c r="F56" s="21">
        <f t="shared" si="4"/>
        <v>0</v>
      </c>
      <c r="G56" s="21">
        <f>IF(D25=100,1,0)</f>
        <v>1</v>
      </c>
      <c r="I56" s="21">
        <v>24</v>
      </c>
      <c r="J56" s="21">
        <v>27</v>
      </c>
      <c r="K56" s="21">
        <v>25</v>
      </c>
      <c r="L56" s="21">
        <v>19</v>
      </c>
      <c r="M56" s="21">
        <v>27</v>
      </c>
      <c r="N56" s="21">
        <v>8</v>
      </c>
      <c r="O56" s="21">
        <v>19</v>
      </c>
      <c r="P56" s="21">
        <v>21</v>
      </c>
      <c r="Q56" s="21">
        <v>24</v>
      </c>
      <c r="R56" s="21">
        <v>25</v>
      </c>
      <c r="S56" s="21">
        <v>23</v>
      </c>
      <c r="T56" s="21">
        <v>25</v>
      </c>
      <c r="U56" s="21">
        <v>23</v>
      </c>
      <c r="V56" s="21">
        <v>22</v>
      </c>
      <c r="W56" s="21">
        <v>25</v>
      </c>
      <c r="X56" s="21">
        <v>8</v>
      </c>
      <c r="Y56" s="21">
        <v>26</v>
      </c>
      <c r="Z56" s="21">
        <v>21</v>
      </c>
      <c r="AA56" s="21">
        <v>25</v>
      </c>
      <c r="AB56" s="21">
        <v>20</v>
      </c>
    </row>
    <row r="57" spans="1:60" x14ac:dyDescent="0.2">
      <c r="A57" s="21">
        <v>25</v>
      </c>
      <c r="B57" s="21">
        <f t="shared" si="0"/>
        <v>0</v>
      </c>
      <c r="C57" s="21">
        <f t="shared" si="1"/>
        <v>1</v>
      </c>
      <c r="D57" s="21">
        <f t="shared" si="2"/>
        <v>0</v>
      </c>
      <c r="E57" s="21">
        <f t="shared" si="3"/>
        <v>1</v>
      </c>
      <c r="F57" s="21">
        <f t="shared" si="4"/>
        <v>1</v>
      </c>
      <c r="G57" s="21">
        <f t="shared" si="5"/>
        <v>0</v>
      </c>
      <c r="I57" s="21">
        <v>25</v>
      </c>
      <c r="J57" s="21">
        <v>18</v>
      </c>
      <c r="K57" s="21">
        <v>26</v>
      </c>
      <c r="L57" s="21">
        <v>22</v>
      </c>
      <c r="M57" s="21">
        <v>21</v>
      </c>
      <c r="N57" s="21">
        <v>11</v>
      </c>
      <c r="O57" s="21">
        <v>25</v>
      </c>
      <c r="P57" s="21">
        <v>20</v>
      </c>
      <c r="Q57" s="21">
        <v>23</v>
      </c>
      <c r="R57" s="21">
        <v>24</v>
      </c>
      <c r="S57" s="21">
        <v>27</v>
      </c>
      <c r="T57" s="21">
        <v>4</v>
      </c>
      <c r="U57" s="21">
        <v>25</v>
      </c>
      <c r="V57" s="21">
        <v>17</v>
      </c>
      <c r="W57" s="21">
        <v>11</v>
      </c>
      <c r="X57" s="21">
        <v>25</v>
      </c>
      <c r="Y57" s="21">
        <v>21</v>
      </c>
      <c r="Z57" s="21">
        <v>8</v>
      </c>
      <c r="AA57" s="21">
        <v>24</v>
      </c>
      <c r="AB57" s="21">
        <v>14</v>
      </c>
    </row>
    <row r="58" spans="1:60" x14ac:dyDescent="0.2">
      <c r="A58" s="21">
        <v>26</v>
      </c>
      <c r="B58" s="21">
        <f t="shared" si="0"/>
        <v>0</v>
      </c>
      <c r="C58" s="21">
        <f t="shared" si="1"/>
        <v>1</v>
      </c>
      <c r="D58" s="21">
        <f t="shared" si="2"/>
        <v>1</v>
      </c>
      <c r="E58" s="21">
        <f t="shared" si="3"/>
        <v>0</v>
      </c>
      <c r="F58" s="21">
        <f t="shared" si="4"/>
        <v>0</v>
      </c>
      <c r="G58" s="21">
        <f t="shared" si="5"/>
        <v>1</v>
      </c>
      <c r="I58" s="21">
        <v>26</v>
      </c>
      <c r="J58" s="21">
        <v>17</v>
      </c>
      <c r="K58" s="21">
        <v>20</v>
      </c>
      <c r="L58" s="21">
        <v>20</v>
      </c>
      <c r="M58" s="21">
        <v>23</v>
      </c>
      <c r="N58" s="21">
        <v>12</v>
      </c>
      <c r="O58" s="21">
        <v>11</v>
      </c>
      <c r="P58" s="21">
        <v>27</v>
      </c>
      <c r="Q58" s="21">
        <v>9</v>
      </c>
      <c r="R58" s="21">
        <v>16</v>
      </c>
      <c r="S58" s="21">
        <v>22</v>
      </c>
      <c r="T58" s="21">
        <v>26</v>
      </c>
      <c r="U58" s="21">
        <v>26</v>
      </c>
      <c r="V58" s="21">
        <v>16</v>
      </c>
      <c r="W58" s="21">
        <v>5</v>
      </c>
      <c r="X58" s="21">
        <v>23</v>
      </c>
      <c r="Y58" s="21">
        <v>13</v>
      </c>
      <c r="Z58" s="21">
        <v>27</v>
      </c>
      <c r="AA58" s="21">
        <v>26</v>
      </c>
      <c r="AB58" s="21">
        <v>17</v>
      </c>
    </row>
    <row r="59" spans="1:60" x14ac:dyDescent="0.2">
      <c r="A59" s="21">
        <v>27</v>
      </c>
      <c r="B59" s="21">
        <f t="shared" si="0"/>
        <v>0</v>
      </c>
      <c r="C59" s="21">
        <f t="shared" si="1"/>
        <v>1</v>
      </c>
      <c r="D59" s="21">
        <f t="shared" si="2"/>
        <v>0</v>
      </c>
      <c r="E59" s="21">
        <f>IF(C28=65,1,0)</f>
        <v>1</v>
      </c>
      <c r="F59" s="21">
        <f t="shared" si="4"/>
        <v>0</v>
      </c>
      <c r="G59" s="21">
        <f>IF(D28=100,1,0)</f>
        <v>1</v>
      </c>
      <c r="I59" s="21">
        <v>27</v>
      </c>
      <c r="J59" s="21">
        <v>20</v>
      </c>
      <c r="K59" s="21">
        <v>23</v>
      </c>
      <c r="L59" s="21">
        <v>17</v>
      </c>
      <c r="M59" s="21">
        <v>25</v>
      </c>
      <c r="N59" s="21">
        <v>4</v>
      </c>
      <c r="O59" s="21">
        <v>15</v>
      </c>
      <c r="P59" s="21">
        <v>26</v>
      </c>
      <c r="Q59" s="21">
        <v>16</v>
      </c>
      <c r="R59" s="21">
        <v>19</v>
      </c>
      <c r="S59" s="21">
        <v>26</v>
      </c>
      <c r="T59" s="21">
        <v>21</v>
      </c>
      <c r="U59" s="21">
        <v>27</v>
      </c>
      <c r="V59" s="21">
        <v>13</v>
      </c>
      <c r="W59" s="21">
        <v>7</v>
      </c>
      <c r="X59" s="21">
        <v>18</v>
      </c>
      <c r="Y59" s="21">
        <v>17</v>
      </c>
      <c r="Z59" s="21">
        <v>26</v>
      </c>
      <c r="AA59" s="21">
        <v>27</v>
      </c>
      <c r="AB59" s="21">
        <v>11</v>
      </c>
    </row>
    <row r="61" spans="1:60" x14ac:dyDescent="0.2">
      <c r="E61" s="22" t="s">
        <v>103</v>
      </c>
      <c r="F61" s="130" t="s">
        <v>21</v>
      </c>
      <c r="G61" s="9" t="s">
        <v>22</v>
      </c>
      <c r="I61" s="23">
        <v>5.444444444444442</v>
      </c>
      <c r="J61" s="23">
        <v>15.888888888888888</v>
      </c>
      <c r="K61" s="23">
        <v>6.1111111111111089</v>
      </c>
      <c r="L61" s="23">
        <v>4.1111111111111081</v>
      </c>
      <c r="M61" s="23">
        <v>13.22222222222222</v>
      </c>
      <c r="N61" s="23">
        <v>-11.111111111111116</v>
      </c>
      <c r="O61" s="23">
        <v>7.6666666666666643</v>
      </c>
      <c r="P61" s="23">
        <v>9.4444444444444411</v>
      </c>
      <c r="Q61" s="23">
        <v>9.777777777777775</v>
      </c>
      <c r="R61" s="23">
        <v>14.999999999999996</v>
      </c>
      <c r="S61" s="23">
        <v>8.2222222222222214</v>
      </c>
      <c r="T61" s="23">
        <v>6.2222222222222223</v>
      </c>
      <c r="U61" s="23">
        <v>9.5555555555555536</v>
      </c>
      <c r="V61" s="23">
        <v>17.666666666666664</v>
      </c>
      <c r="W61" s="23">
        <v>8.9999999999999947</v>
      </c>
      <c r="X61" s="23">
        <v>7.4444444444444429</v>
      </c>
      <c r="Y61" s="23">
        <v>5.6666666666666607</v>
      </c>
      <c r="Z61" s="23">
        <v>1.7777777777777786</v>
      </c>
      <c r="AA61" s="23">
        <v>3.2222222222222188</v>
      </c>
      <c r="AB61" s="23">
        <v>16.999999999999993</v>
      </c>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row>
    <row r="62" spans="1:60" x14ac:dyDescent="0.2">
      <c r="A62" s="22"/>
      <c r="F62" s="131"/>
      <c r="G62" s="9" t="s">
        <v>23</v>
      </c>
      <c r="I62" s="23">
        <v>9.5555555555555554</v>
      </c>
      <c r="J62" s="23">
        <v>6.4444444444444446</v>
      </c>
      <c r="K62" s="23">
        <v>4.8888888888888884</v>
      </c>
      <c r="L62" s="23">
        <v>1.5555555555555549</v>
      </c>
      <c r="M62" s="23">
        <v>10.777777777777777</v>
      </c>
      <c r="N62" s="23">
        <v>-14.222222222222232</v>
      </c>
      <c r="O62" s="23">
        <v>4.333333333333333</v>
      </c>
      <c r="P62" s="23">
        <v>14.888888888888888</v>
      </c>
      <c r="Q62" s="23">
        <v>2.5555555555555545</v>
      </c>
      <c r="R62" s="23">
        <v>10.000000000000004</v>
      </c>
      <c r="S62" s="23">
        <v>11.444444444444446</v>
      </c>
      <c r="T62" s="23">
        <v>3.1111111111111129</v>
      </c>
      <c r="U62" s="23">
        <v>15.111111111111112</v>
      </c>
      <c r="V62" s="23">
        <v>9</v>
      </c>
      <c r="W62" s="23">
        <v>-8.6666666666666714</v>
      </c>
      <c r="X62" s="23">
        <v>16.222222222222229</v>
      </c>
      <c r="Y62" s="23">
        <v>-2.0000000000000027</v>
      </c>
      <c r="Z62" s="23">
        <v>6.222222222222225</v>
      </c>
      <c r="AA62" s="23">
        <v>6.777777777777775</v>
      </c>
      <c r="AB62" s="23">
        <v>8</v>
      </c>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row>
    <row r="63" spans="1:60" ht="16" thickBot="1" x14ac:dyDescent="0.25">
      <c r="A63" s="22"/>
      <c r="B63" s="22"/>
      <c r="C63" s="22"/>
      <c r="D63"/>
      <c r="E63"/>
      <c r="F63" s="131"/>
      <c r="G63" s="25" t="s">
        <v>24</v>
      </c>
      <c r="I63" s="26">
        <v>0</v>
      </c>
      <c r="J63" s="26">
        <v>0</v>
      </c>
      <c r="K63" s="26">
        <v>0</v>
      </c>
      <c r="L63" s="26">
        <v>0</v>
      </c>
      <c r="M63" s="26">
        <v>0</v>
      </c>
      <c r="N63" s="26">
        <v>0</v>
      </c>
      <c r="O63" s="26">
        <v>0</v>
      </c>
      <c r="P63" s="26">
        <v>0</v>
      </c>
      <c r="Q63" s="26">
        <v>0</v>
      </c>
      <c r="R63" s="26">
        <v>0</v>
      </c>
      <c r="S63" s="26">
        <v>0</v>
      </c>
      <c r="T63" s="26">
        <v>0</v>
      </c>
      <c r="U63" s="26">
        <v>0</v>
      </c>
      <c r="V63" s="26">
        <v>0</v>
      </c>
      <c r="W63" s="26">
        <v>0</v>
      </c>
      <c r="X63" s="26">
        <v>0</v>
      </c>
      <c r="Y63" s="26">
        <v>0</v>
      </c>
      <c r="Z63" s="26">
        <v>0</v>
      </c>
      <c r="AA63" s="26">
        <v>0</v>
      </c>
      <c r="AB63" s="26">
        <v>0</v>
      </c>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row>
    <row r="64" spans="1:60" x14ac:dyDescent="0.2">
      <c r="D64"/>
      <c r="E64"/>
      <c r="F64" s="131"/>
      <c r="G64" s="27" t="s">
        <v>25</v>
      </c>
      <c r="I64" s="28">
        <v>3.2222222222222188</v>
      </c>
      <c r="J64" s="28">
        <v>2.8888888888888862</v>
      </c>
      <c r="K64" s="28">
        <v>7.6666666666666625</v>
      </c>
      <c r="L64" s="28">
        <v>13.222222222222218</v>
      </c>
      <c r="M64" s="28">
        <v>7.3333333333333304</v>
      </c>
      <c r="N64" s="28">
        <v>3.666666666666667</v>
      </c>
      <c r="O64" s="28">
        <v>11.111111111111107</v>
      </c>
      <c r="P64" s="28">
        <v>7.5555555555555527</v>
      </c>
      <c r="Q64" s="28">
        <v>-3.3333333333333339</v>
      </c>
      <c r="R64" s="28">
        <v>6.7777777777777732</v>
      </c>
      <c r="S64" s="28">
        <v>8.888888888888884</v>
      </c>
      <c r="T64" s="28">
        <v>5.4444444444444411</v>
      </c>
      <c r="U64" s="28">
        <v>2.1111111111111094</v>
      </c>
      <c r="V64" s="28">
        <v>4.6666666666666643</v>
      </c>
      <c r="W64" s="28">
        <v>4.0000000000000009</v>
      </c>
      <c r="X64" s="28">
        <v>5.9999999999999991</v>
      </c>
      <c r="Y64" s="28">
        <v>3.2222222222222192</v>
      </c>
      <c r="Z64" s="28">
        <v>3.7777777777777781</v>
      </c>
      <c r="AA64" s="28">
        <v>4.8888888888888866</v>
      </c>
      <c r="AB64" s="28">
        <v>4.444444444444442</v>
      </c>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row>
    <row r="65" spans="1:60" x14ac:dyDescent="0.2">
      <c r="D65"/>
      <c r="E65"/>
      <c r="F65" s="131"/>
      <c r="G65" s="9" t="s">
        <v>26</v>
      </c>
      <c r="I65" s="23">
        <v>4.7777777777777786</v>
      </c>
      <c r="J65" s="23">
        <v>4.7777777777777795</v>
      </c>
      <c r="K65" s="23">
        <v>9.9999999999999982</v>
      </c>
      <c r="L65" s="23">
        <v>9.7777777777777768</v>
      </c>
      <c r="M65" s="23">
        <v>9.0000000000000018</v>
      </c>
      <c r="N65" s="23">
        <v>-2.3333333333333379</v>
      </c>
      <c r="O65" s="23">
        <v>13.555555555555548</v>
      </c>
      <c r="P65" s="23">
        <v>3.7777777777777786</v>
      </c>
      <c r="Q65" s="23">
        <v>1.6666666666666687</v>
      </c>
      <c r="R65" s="23">
        <v>9.2222222222222214</v>
      </c>
      <c r="S65" s="23">
        <v>12.777777777777775</v>
      </c>
      <c r="T65" s="23">
        <v>1.2222222222222237</v>
      </c>
      <c r="U65" s="23">
        <v>3.8888888888888902</v>
      </c>
      <c r="V65" s="23">
        <v>2.3333333333333348</v>
      </c>
      <c r="W65" s="23">
        <v>6.0000000000000018</v>
      </c>
      <c r="X65" s="23">
        <v>1.6666666666666674</v>
      </c>
      <c r="Y65" s="23">
        <v>6.7777777777777768</v>
      </c>
      <c r="Z65" s="23">
        <v>1.2222222222222243</v>
      </c>
      <c r="AA65" s="23">
        <v>7.4444444444444438</v>
      </c>
      <c r="AB65" s="23">
        <v>-1.7777777777777777</v>
      </c>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row>
    <row r="66" spans="1:60" ht="16" thickBot="1" x14ac:dyDescent="0.25">
      <c r="D66"/>
      <c r="E66"/>
      <c r="F66" s="131"/>
      <c r="G66" s="25" t="s">
        <v>27</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v>
      </c>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row>
    <row r="67" spans="1:60" x14ac:dyDescent="0.2">
      <c r="D67"/>
      <c r="E67"/>
      <c r="F67" s="131"/>
      <c r="G67" s="27" t="s">
        <v>28</v>
      </c>
      <c r="I67" s="28">
        <v>11.666666666666671</v>
      </c>
      <c r="J67" s="28">
        <v>7.1111111111111143</v>
      </c>
      <c r="K67" s="28">
        <v>13.222222222222227</v>
      </c>
      <c r="L67" s="28">
        <v>12.222222222222229</v>
      </c>
      <c r="M67" s="28">
        <v>4.6666666666666705</v>
      </c>
      <c r="N67" s="28">
        <v>9.7777777777777768</v>
      </c>
      <c r="O67" s="28">
        <v>5.0000000000000036</v>
      </c>
      <c r="P67" s="28">
        <v>2.1111111111111143</v>
      </c>
      <c r="Q67" s="28">
        <v>15.111111111111118</v>
      </c>
      <c r="R67" s="28">
        <v>5.5555555555555598</v>
      </c>
      <c r="S67" s="28">
        <v>6.4444444444444491</v>
      </c>
      <c r="T67" s="28">
        <v>-9.3333333333333321</v>
      </c>
      <c r="U67" s="28">
        <v>6.3333333333333366</v>
      </c>
      <c r="V67" s="28">
        <v>5.2222222222222276</v>
      </c>
      <c r="W67" s="28">
        <v>3.5555555555555562</v>
      </c>
      <c r="X67" s="28">
        <v>3.4444444444444482</v>
      </c>
      <c r="Y67" s="28">
        <v>14.777777777777782</v>
      </c>
      <c r="Z67" s="28">
        <v>-9.5555555555555589</v>
      </c>
      <c r="AA67" s="28">
        <v>9.44444444444445</v>
      </c>
      <c r="AB67" s="28">
        <v>5.5555555555555607</v>
      </c>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row>
    <row r="68" spans="1:60" x14ac:dyDescent="0.2">
      <c r="D68"/>
      <c r="E68" s="60"/>
      <c r="F68" s="132"/>
      <c r="G68" s="9" t="s">
        <v>29</v>
      </c>
      <c r="I68" s="23">
        <v>14.666666666666664</v>
      </c>
      <c r="J68" s="23">
        <v>8.2222222222222197</v>
      </c>
      <c r="K68" s="23">
        <v>11.111111111111109</v>
      </c>
      <c r="L68" s="23">
        <v>6.7777777777777786</v>
      </c>
      <c r="M68" s="23">
        <v>8</v>
      </c>
      <c r="N68" s="23">
        <v>4.5555555555555527</v>
      </c>
      <c r="O68" s="23">
        <v>-4.3333333333333295</v>
      </c>
      <c r="P68" s="23">
        <v>8.2222222222222232</v>
      </c>
      <c r="Q68" s="23">
        <v>8.2222222222222214</v>
      </c>
      <c r="R68" s="23">
        <v>1.7777777777777799</v>
      </c>
      <c r="S68" s="23">
        <v>4.555555555555558</v>
      </c>
      <c r="T68" s="23">
        <v>7.6666666666666679</v>
      </c>
      <c r="U68" s="23">
        <v>10.33333333333333</v>
      </c>
      <c r="V68" s="23">
        <v>1.4444444444444478</v>
      </c>
      <c r="W68" s="23">
        <v>1.1111111111111112</v>
      </c>
      <c r="X68" s="23">
        <v>-4.1111111111111081</v>
      </c>
      <c r="Y68" s="23">
        <v>11.888888888888884</v>
      </c>
      <c r="Z68" s="23">
        <v>7.8888888888888875</v>
      </c>
      <c r="AA68" s="23">
        <v>15.888888888888888</v>
      </c>
      <c r="AB68" s="23">
        <v>2.4444444444444451</v>
      </c>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row>
    <row r="69" spans="1:60" ht="16" thickBot="1" x14ac:dyDescent="0.25">
      <c r="E69" s="61"/>
      <c r="F69" s="133"/>
      <c r="G69" s="9" t="s">
        <v>30</v>
      </c>
      <c r="I69" s="26">
        <v>0</v>
      </c>
      <c r="J69" s="26">
        <v>0</v>
      </c>
      <c r="K69" s="26">
        <v>0</v>
      </c>
      <c r="L69" s="26">
        <v>0</v>
      </c>
      <c r="M69" s="26">
        <v>0</v>
      </c>
      <c r="N69" s="26">
        <v>0</v>
      </c>
      <c r="O69" s="26">
        <v>0</v>
      </c>
      <c r="P69" s="26">
        <v>0</v>
      </c>
      <c r="Q69" s="26">
        <v>0</v>
      </c>
      <c r="R69" s="26">
        <v>0</v>
      </c>
      <c r="S69" s="26">
        <v>0</v>
      </c>
      <c r="T69" s="26">
        <v>0</v>
      </c>
      <c r="U69" s="26">
        <v>0</v>
      </c>
      <c r="V69" s="26">
        <v>0</v>
      </c>
      <c r="W69" s="26">
        <v>0</v>
      </c>
      <c r="X69" s="26">
        <v>0</v>
      </c>
      <c r="Y69" s="26">
        <v>0</v>
      </c>
      <c r="Z69" s="26">
        <v>0</v>
      </c>
      <c r="AA69" s="26">
        <v>0</v>
      </c>
      <c r="AB69" s="26">
        <v>0</v>
      </c>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row>
    <row r="70" spans="1:60" x14ac:dyDescent="0.2">
      <c r="AC70" s="9" t="s">
        <v>112</v>
      </c>
    </row>
    <row r="71" spans="1:60" x14ac:dyDescent="0.2">
      <c r="E71" s="22" t="s">
        <v>104</v>
      </c>
      <c r="F71" s="134" t="s">
        <v>31</v>
      </c>
      <c r="G71" s="21" t="s">
        <v>5</v>
      </c>
      <c r="I71" s="23">
        <f>MAX(I61:I63)-MIN(I61:I63)</f>
        <v>9.5555555555555554</v>
      </c>
      <c r="J71" s="23">
        <f>MAX(J61:J63)-MIN(J61:J63)</f>
        <v>15.888888888888888</v>
      </c>
      <c r="K71" s="23">
        <f t="shared" ref="K71:AA71" si="6">MAX(K61:K63)-MIN(K61:K63)</f>
        <v>6.1111111111111089</v>
      </c>
      <c r="L71" s="23">
        <f t="shared" si="6"/>
        <v>4.1111111111111081</v>
      </c>
      <c r="M71" s="23">
        <f t="shared" si="6"/>
        <v>13.22222222222222</v>
      </c>
      <c r="N71" s="23">
        <f t="shared" si="6"/>
        <v>14.222222222222232</v>
      </c>
      <c r="O71" s="23">
        <f t="shared" si="6"/>
        <v>7.6666666666666643</v>
      </c>
      <c r="P71" s="23">
        <f t="shared" si="6"/>
        <v>14.888888888888888</v>
      </c>
      <c r="Q71" s="23">
        <f t="shared" si="6"/>
        <v>9.777777777777775</v>
      </c>
      <c r="R71" s="23">
        <f t="shared" si="6"/>
        <v>14.999999999999996</v>
      </c>
      <c r="S71" s="23">
        <f t="shared" si="6"/>
        <v>11.444444444444446</v>
      </c>
      <c r="T71" s="23">
        <f t="shared" si="6"/>
        <v>6.2222222222222223</v>
      </c>
      <c r="U71" s="23">
        <f t="shared" si="6"/>
        <v>15.111111111111112</v>
      </c>
      <c r="V71" s="23">
        <f t="shared" si="6"/>
        <v>17.666666666666664</v>
      </c>
      <c r="W71" s="23">
        <f t="shared" si="6"/>
        <v>17.666666666666664</v>
      </c>
      <c r="X71" s="23">
        <f t="shared" si="6"/>
        <v>16.222222222222229</v>
      </c>
      <c r="Y71" s="23">
        <f t="shared" si="6"/>
        <v>7.6666666666666634</v>
      </c>
      <c r="Z71" s="23">
        <f t="shared" si="6"/>
        <v>6.222222222222225</v>
      </c>
      <c r="AA71" s="23">
        <f t="shared" si="6"/>
        <v>6.777777777777775</v>
      </c>
      <c r="AB71" s="56">
        <f>MAX(AB61:AB63)-MIN(AB61:AB63)</f>
        <v>16.999999999999993</v>
      </c>
      <c r="AC71" s="85"/>
    </row>
    <row r="72" spans="1:60" x14ac:dyDescent="0.2">
      <c r="F72" s="135"/>
      <c r="G72" s="21" t="s">
        <v>10</v>
      </c>
      <c r="I72" s="23">
        <f>MAX(I64:I66)-MIN(I64:I66)</f>
        <v>4.7777777777777786</v>
      </c>
      <c r="J72" s="23">
        <f t="shared" ref="J72:AB72" si="7">MAX(J64:J66)-MIN(J64:J66)</f>
        <v>4.7777777777777795</v>
      </c>
      <c r="K72" s="23">
        <f t="shared" si="7"/>
        <v>9.9999999999999982</v>
      </c>
      <c r="L72" s="23">
        <f t="shared" si="7"/>
        <v>13.222222222222218</v>
      </c>
      <c r="M72" s="23">
        <f t="shared" si="7"/>
        <v>9.0000000000000018</v>
      </c>
      <c r="N72" s="23">
        <f t="shared" si="7"/>
        <v>6.0000000000000053</v>
      </c>
      <c r="O72" s="23">
        <f t="shared" si="7"/>
        <v>13.555555555555548</v>
      </c>
      <c r="P72" s="23">
        <f t="shared" si="7"/>
        <v>7.5555555555555527</v>
      </c>
      <c r="Q72" s="23">
        <f t="shared" si="7"/>
        <v>5.0000000000000027</v>
      </c>
      <c r="R72" s="23">
        <f t="shared" si="7"/>
        <v>9.2222222222222214</v>
      </c>
      <c r="S72" s="23">
        <f t="shared" si="7"/>
        <v>12.777777777777775</v>
      </c>
      <c r="T72" s="23">
        <f t="shared" si="7"/>
        <v>5.4444444444444411</v>
      </c>
      <c r="U72" s="23">
        <f t="shared" si="7"/>
        <v>3.8888888888888902</v>
      </c>
      <c r="V72" s="23">
        <f t="shared" si="7"/>
        <v>4.6666666666666643</v>
      </c>
      <c r="W72" s="23">
        <f t="shared" si="7"/>
        <v>6.0000000000000018</v>
      </c>
      <c r="X72" s="23">
        <f t="shared" si="7"/>
        <v>5.9999999999999991</v>
      </c>
      <c r="Y72" s="23">
        <f t="shared" si="7"/>
        <v>6.7777777777777768</v>
      </c>
      <c r="Z72" s="23">
        <f t="shared" si="7"/>
        <v>3.7777777777777781</v>
      </c>
      <c r="AA72" s="23">
        <f t="shared" si="7"/>
        <v>7.4444444444444438</v>
      </c>
      <c r="AB72" s="56">
        <f t="shared" si="7"/>
        <v>6.2222222222222197</v>
      </c>
      <c r="AC72" s="85"/>
    </row>
    <row r="73" spans="1:60" ht="16" thickBot="1" x14ac:dyDescent="0.25">
      <c r="F73" s="135"/>
      <c r="G73" s="29" t="s">
        <v>12</v>
      </c>
      <c r="I73" s="26">
        <f>MAX(I67:I69)-MIN(I67:I69)</f>
        <v>14.666666666666664</v>
      </c>
      <c r="J73" s="26">
        <f t="shared" ref="J73:AB73" si="8">MAX(J67:J69)-MIN(J67:J69)</f>
        <v>8.2222222222222197</v>
      </c>
      <c r="K73" s="26">
        <f t="shared" si="8"/>
        <v>13.222222222222227</v>
      </c>
      <c r="L73" s="26">
        <f t="shared" si="8"/>
        <v>12.222222222222229</v>
      </c>
      <c r="M73" s="26">
        <f t="shared" si="8"/>
        <v>8</v>
      </c>
      <c r="N73" s="26">
        <f t="shared" si="8"/>
        <v>9.7777777777777768</v>
      </c>
      <c r="O73" s="26">
        <f t="shared" si="8"/>
        <v>9.3333333333333321</v>
      </c>
      <c r="P73" s="26">
        <f t="shared" si="8"/>
        <v>8.2222222222222232</v>
      </c>
      <c r="Q73" s="26">
        <f t="shared" si="8"/>
        <v>15.111111111111118</v>
      </c>
      <c r="R73" s="26">
        <f t="shared" si="8"/>
        <v>5.5555555555555598</v>
      </c>
      <c r="S73" s="26">
        <f t="shared" si="8"/>
        <v>6.4444444444444491</v>
      </c>
      <c r="T73" s="26">
        <f t="shared" si="8"/>
        <v>17</v>
      </c>
      <c r="U73" s="26">
        <f t="shared" si="8"/>
        <v>10.33333333333333</v>
      </c>
      <c r="V73" s="26">
        <f t="shared" si="8"/>
        <v>5.2222222222222276</v>
      </c>
      <c r="W73" s="26">
        <f t="shared" si="8"/>
        <v>3.5555555555555562</v>
      </c>
      <c r="X73" s="26">
        <f t="shared" si="8"/>
        <v>7.5555555555555562</v>
      </c>
      <c r="Y73" s="26">
        <f t="shared" si="8"/>
        <v>14.777777777777782</v>
      </c>
      <c r="Z73" s="26">
        <f t="shared" si="8"/>
        <v>17.444444444444446</v>
      </c>
      <c r="AA73" s="26">
        <f t="shared" si="8"/>
        <v>15.888888888888888</v>
      </c>
      <c r="AB73" s="57">
        <f t="shared" si="8"/>
        <v>5.5555555555555607</v>
      </c>
      <c r="AC73" s="85"/>
    </row>
    <row r="74" spans="1:60" ht="16" thickBot="1" x14ac:dyDescent="0.25">
      <c r="D74" s="22"/>
      <c r="F74" s="135"/>
      <c r="G74" s="30" t="s">
        <v>3</v>
      </c>
      <c r="I74" s="31">
        <f>SUM(I71:I73)</f>
        <v>29</v>
      </c>
      <c r="J74" s="31">
        <f t="shared" ref="J74:AB74" si="9">SUM(J71:J73)</f>
        <v>28.888888888888886</v>
      </c>
      <c r="K74" s="31">
        <f t="shared" si="9"/>
        <v>29.333333333333336</v>
      </c>
      <c r="L74" s="31">
        <f t="shared" si="9"/>
        <v>29.555555555555554</v>
      </c>
      <c r="M74" s="31">
        <f t="shared" si="9"/>
        <v>30.222222222222221</v>
      </c>
      <c r="N74" s="31">
        <f t="shared" si="9"/>
        <v>30.000000000000014</v>
      </c>
      <c r="O74" s="31">
        <f t="shared" si="9"/>
        <v>30.555555555555546</v>
      </c>
      <c r="P74" s="31">
        <f t="shared" si="9"/>
        <v>30.666666666666664</v>
      </c>
      <c r="Q74" s="31">
        <f t="shared" si="9"/>
        <v>29.888888888888896</v>
      </c>
      <c r="R74" s="31">
        <f t="shared" si="9"/>
        <v>29.777777777777779</v>
      </c>
      <c r="S74" s="31">
        <f t="shared" si="9"/>
        <v>30.666666666666671</v>
      </c>
      <c r="T74" s="31">
        <f t="shared" si="9"/>
        <v>28.666666666666664</v>
      </c>
      <c r="U74" s="31">
        <f t="shared" si="9"/>
        <v>29.333333333333336</v>
      </c>
      <c r="V74" s="31">
        <f t="shared" si="9"/>
        <v>27.555555555555557</v>
      </c>
      <c r="W74" s="31">
        <f t="shared" si="9"/>
        <v>27.222222222222221</v>
      </c>
      <c r="X74" s="31">
        <f t="shared" si="9"/>
        <v>29.777777777777786</v>
      </c>
      <c r="Y74" s="31">
        <f t="shared" si="9"/>
        <v>29.222222222222221</v>
      </c>
      <c r="Z74" s="31">
        <f t="shared" si="9"/>
        <v>27.44444444444445</v>
      </c>
      <c r="AA74" s="31">
        <f t="shared" si="9"/>
        <v>30.111111111111107</v>
      </c>
      <c r="AB74" s="58">
        <f t="shared" si="9"/>
        <v>28.777777777777775</v>
      </c>
      <c r="AC74" s="86"/>
    </row>
    <row r="75" spans="1:60" x14ac:dyDescent="0.2">
      <c r="A75" s="32"/>
      <c r="C75" s="33"/>
      <c r="D75" s="22"/>
      <c r="F75" s="134" t="s">
        <v>32</v>
      </c>
      <c r="G75" s="34" t="s">
        <v>5</v>
      </c>
      <c r="I75" s="35">
        <f>I71/$I$74</f>
        <v>0.32950191570881227</v>
      </c>
      <c r="J75" s="35">
        <f>J71/$I$74</f>
        <v>0.54789272030651337</v>
      </c>
      <c r="K75" s="35">
        <f>K71/$I$74</f>
        <v>0.21072796934865892</v>
      </c>
      <c r="L75" s="35">
        <f t="shared" ref="L75:AB75" si="10">L71/$I$74</f>
        <v>0.14176245210727959</v>
      </c>
      <c r="M75" s="35">
        <f t="shared" si="10"/>
        <v>0.45593869731800757</v>
      </c>
      <c r="N75" s="35">
        <f t="shared" si="10"/>
        <v>0.49042145593869768</v>
      </c>
      <c r="O75" s="35">
        <f t="shared" si="10"/>
        <v>0.26436781609195392</v>
      </c>
      <c r="P75" s="35">
        <f t="shared" si="10"/>
        <v>0.51340996168582376</v>
      </c>
      <c r="Q75" s="35">
        <f t="shared" si="10"/>
        <v>0.33716475095785431</v>
      </c>
      <c r="R75" s="35">
        <f t="shared" si="10"/>
        <v>0.51724137931034475</v>
      </c>
      <c r="S75" s="35">
        <f t="shared" si="10"/>
        <v>0.39463601532567055</v>
      </c>
      <c r="T75" s="35">
        <f t="shared" si="10"/>
        <v>0.21455938697318008</v>
      </c>
      <c r="U75" s="35">
        <f t="shared" si="10"/>
        <v>0.52107279693486597</v>
      </c>
      <c r="V75" s="35">
        <f t="shared" si="10"/>
        <v>0.6091954022988505</v>
      </c>
      <c r="W75" s="35">
        <f t="shared" si="10"/>
        <v>0.6091954022988505</v>
      </c>
      <c r="X75" s="35">
        <f t="shared" si="10"/>
        <v>0.5593869731800768</v>
      </c>
      <c r="Y75" s="35">
        <f t="shared" si="10"/>
        <v>0.26436781609195392</v>
      </c>
      <c r="Z75" s="35">
        <f t="shared" si="10"/>
        <v>0.21455938697318017</v>
      </c>
      <c r="AA75" s="35">
        <f t="shared" si="10"/>
        <v>0.23371647509578536</v>
      </c>
      <c r="AB75" s="59">
        <f t="shared" si="10"/>
        <v>0.58620689655172387</v>
      </c>
      <c r="AC75" s="86">
        <f t="shared" ref="AC75:AC77" si="11">AVERAGE(I75:AB75)</f>
        <v>0.40076628352490423</v>
      </c>
    </row>
    <row r="76" spans="1:60" x14ac:dyDescent="0.2">
      <c r="A76" s="32"/>
      <c r="C76" s="36"/>
      <c r="F76" s="135"/>
      <c r="G76" s="21" t="s">
        <v>10</v>
      </c>
      <c r="I76" s="35">
        <f>I72/$I$74</f>
        <v>0.16475095785440616</v>
      </c>
      <c r="J76" s="35">
        <f t="shared" ref="J76:AB77" si="12">J72/$I$74</f>
        <v>0.16475095785440619</v>
      </c>
      <c r="K76" s="35">
        <f t="shared" si="12"/>
        <v>0.34482758620689646</v>
      </c>
      <c r="L76" s="35">
        <f t="shared" si="12"/>
        <v>0.45593869731800751</v>
      </c>
      <c r="M76" s="35">
        <f t="shared" si="12"/>
        <v>0.31034482758620696</v>
      </c>
      <c r="N76" s="35">
        <f t="shared" si="12"/>
        <v>0.20689655172413812</v>
      </c>
      <c r="O76" s="35">
        <f t="shared" si="12"/>
        <v>0.46743295019157061</v>
      </c>
      <c r="P76" s="35">
        <f t="shared" si="12"/>
        <v>0.26053639846743287</v>
      </c>
      <c r="Q76" s="35">
        <f t="shared" si="12"/>
        <v>0.17241379310344837</v>
      </c>
      <c r="R76" s="35">
        <f t="shared" si="12"/>
        <v>0.31800766283524901</v>
      </c>
      <c r="S76" s="35">
        <f t="shared" si="12"/>
        <v>0.44061302681992326</v>
      </c>
      <c r="T76" s="35">
        <f t="shared" si="12"/>
        <v>0.18773946360153246</v>
      </c>
      <c r="U76" s="35">
        <f t="shared" si="12"/>
        <v>0.1340996168582376</v>
      </c>
      <c r="V76" s="35">
        <f t="shared" si="12"/>
        <v>0.16091954022988497</v>
      </c>
      <c r="W76" s="35">
        <f t="shared" si="12"/>
        <v>0.20689655172413798</v>
      </c>
      <c r="X76" s="35">
        <f t="shared" si="12"/>
        <v>0.2068965517241379</v>
      </c>
      <c r="Y76" s="35">
        <f t="shared" si="12"/>
        <v>0.23371647509578541</v>
      </c>
      <c r="Z76" s="35">
        <f t="shared" si="12"/>
        <v>0.13026819923371649</v>
      </c>
      <c r="AA76" s="35">
        <f t="shared" si="12"/>
        <v>0.25670498084291188</v>
      </c>
      <c r="AB76" s="59">
        <f t="shared" si="12"/>
        <v>0.21455938697318</v>
      </c>
      <c r="AC76" s="86">
        <f t="shared" si="11"/>
        <v>0.2519157088122605</v>
      </c>
    </row>
    <row r="77" spans="1:60" x14ac:dyDescent="0.2">
      <c r="A77" s="32"/>
      <c r="C77" s="33"/>
      <c r="D77" s="22"/>
      <c r="F77" s="136"/>
      <c r="G77" s="21" t="s">
        <v>12</v>
      </c>
      <c r="I77" s="35">
        <f>I73/$I$74</f>
        <v>0.50574712643678155</v>
      </c>
      <c r="J77" s="35">
        <f t="shared" si="12"/>
        <v>0.28352490421455928</v>
      </c>
      <c r="K77" s="35">
        <f t="shared" si="12"/>
        <v>0.45593869731800785</v>
      </c>
      <c r="L77" s="35">
        <f t="shared" si="12"/>
        <v>0.42145593869731823</v>
      </c>
      <c r="M77" s="35">
        <f t="shared" si="12"/>
        <v>0.27586206896551724</v>
      </c>
      <c r="N77" s="35">
        <f t="shared" si="12"/>
        <v>0.33716475095785436</v>
      </c>
      <c r="O77" s="35">
        <f t="shared" si="12"/>
        <v>0.32183908045977005</v>
      </c>
      <c r="P77" s="35">
        <f t="shared" si="12"/>
        <v>0.28352490421455945</v>
      </c>
      <c r="Q77" s="35">
        <f t="shared" si="12"/>
        <v>0.52107279693486608</v>
      </c>
      <c r="R77" s="35">
        <f t="shared" si="12"/>
        <v>0.19157088122605379</v>
      </c>
      <c r="S77" s="35">
        <f t="shared" si="12"/>
        <v>0.22222222222222238</v>
      </c>
      <c r="T77" s="35">
        <f t="shared" si="12"/>
        <v>0.58620689655172409</v>
      </c>
      <c r="U77" s="35">
        <f t="shared" si="12"/>
        <v>0.35632183908045967</v>
      </c>
      <c r="V77" s="35">
        <f t="shared" si="12"/>
        <v>0.18007662835249061</v>
      </c>
      <c r="W77" s="35">
        <f t="shared" si="12"/>
        <v>0.12260536398467435</v>
      </c>
      <c r="X77" s="35">
        <f t="shared" si="12"/>
        <v>0.26053639846743298</v>
      </c>
      <c r="Y77" s="35">
        <f t="shared" si="12"/>
        <v>0.50957854406130287</v>
      </c>
      <c r="Z77" s="35">
        <f t="shared" si="12"/>
        <v>0.60153256704980851</v>
      </c>
      <c r="AA77" s="35">
        <f t="shared" si="12"/>
        <v>0.54789272030651337</v>
      </c>
      <c r="AB77" s="59">
        <f t="shared" si="12"/>
        <v>0.19157088122605381</v>
      </c>
      <c r="AC77" s="86">
        <f t="shared" si="11"/>
        <v>0.35881226053639853</v>
      </c>
    </row>
    <row r="78" spans="1:60" x14ac:dyDescent="0.2">
      <c r="F78" s="38"/>
    </row>
    <row r="79" spans="1:60" x14ac:dyDescent="0.2">
      <c r="B79" s="137"/>
      <c r="C79" s="137"/>
      <c r="D79" s="137"/>
      <c r="E79" s="137"/>
      <c r="F79" s="137"/>
      <c r="G79" s="137"/>
      <c r="H79" s="22"/>
      <c r="I79" s="22"/>
      <c r="J79" s="22"/>
      <c r="K79" s="22"/>
      <c r="L79" s="22"/>
      <c r="M79" s="22"/>
      <c r="N79" s="22"/>
      <c r="O79" s="22"/>
      <c r="P79" s="22"/>
      <c r="Q79" s="22"/>
      <c r="R79" s="22"/>
      <c r="S79" s="22"/>
      <c r="T79" s="22"/>
      <c r="U79" s="22"/>
      <c r="V79" s="22"/>
      <c r="W79" s="22"/>
      <c r="X79" s="22"/>
      <c r="Y79" s="22"/>
      <c r="Z79" s="22"/>
      <c r="AA79" s="22"/>
      <c r="AB79" s="22"/>
    </row>
    <row r="80" spans="1:60" x14ac:dyDescent="0.2">
      <c r="H80" s="22"/>
      <c r="I80" s="16"/>
      <c r="J80" s="16"/>
      <c r="K80" s="16"/>
      <c r="L80" s="16"/>
      <c r="M80" s="16"/>
      <c r="N80" s="16"/>
      <c r="O80" s="16"/>
      <c r="P80" s="16"/>
      <c r="Q80" s="16"/>
      <c r="R80" s="16"/>
      <c r="S80" s="16"/>
      <c r="T80" s="16"/>
      <c r="U80" s="16"/>
      <c r="V80" s="16"/>
      <c r="W80" s="16"/>
      <c r="X80" s="16"/>
      <c r="Y80" s="16"/>
      <c r="Z80" s="16"/>
      <c r="AA80" s="16"/>
      <c r="AB80" s="16"/>
    </row>
    <row r="81" spans="1:28" x14ac:dyDescent="0.2">
      <c r="A81" s="124" t="s">
        <v>105</v>
      </c>
      <c r="B81" s="124"/>
      <c r="C81" s="124"/>
      <c r="D81" s="124"/>
      <c r="E81" s="124"/>
      <c r="F81" s="124"/>
      <c r="G81" s="124"/>
      <c r="H81" s="22"/>
    </row>
    <row r="82" spans="1:28" x14ac:dyDescent="0.2">
      <c r="A82" s="21"/>
      <c r="B82" s="125" t="s">
        <v>5</v>
      </c>
      <c r="C82" s="126"/>
      <c r="D82" s="125" t="s">
        <v>10</v>
      </c>
      <c r="E82" s="126"/>
      <c r="F82" s="125" t="s">
        <v>12</v>
      </c>
      <c r="G82" s="126"/>
    </row>
    <row r="83" spans="1:28" x14ac:dyDescent="0.2">
      <c r="A83" s="21"/>
      <c r="B83" s="19">
        <v>2160</v>
      </c>
      <c r="C83" s="19">
        <v>4000</v>
      </c>
      <c r="D83" s="19">
        <v>55</v>
      </c>
      <c r="E83" s="19">
        <v>65</v>
      </c>
      <c r="F83" s="19">
        <v>120</v>
      </c>
      <c r="G83" s="19">
        <v>100</v>
      </c>
      <c r="H83" s="11"/>
      <c r="I83" s="11"/>
      <c r="J83" s="11"/>
      <c r="K83" s="11"/>
      <c r="L83" s="11"/>
      <c r="M83" s="11"/>
      <c r="N83" s="11"/>
      <c r="O83" s="11"/>
      <c r="P83" s="11"/>
      <c r="Q83" s="11"/>
      <c r="R83" s="11"/>
      <c r="S83" s="11"/>
      <c r="T83" s="11"/>
      <c r="U83" s="11"/>
      <c r="V83" s="11"/>
      <c r="W83" s="11"/>
      <c r="X83" s="11"/>
      <c r="Y83" s="11"/>
      <c r="Z83" s="11"/>
      <c r="AA83" s="11"/>
      <c r="AB83" s="11"/>
    </row>
    <row r="84" spans="1:28" x14ac:dyDescent="0.2">
      <c r="A84" s="9" t="s">
        <v>33</v>
      </c>
      <c r="B84" s="21">
        <v>1</v>
      </c>
      <c r="C84" s="21">
        <v>0</v>
      </c>
      <c r="D84" s="21">
        <v>0</v>
      </c>
      <c r="E84" s="21">
        <v>0</v>
      </c>
      <c r="F84" s="21">
        <v>1</v>
      </c>
      <c r="G84" s="21">
        <v>0</v>
      </c>
      <c r="H84" s="11"/>
      <c r="I84" s="24"/>
    </row>
    <row r="85" spans="1:28" x14ac:dyDescent="0.2">
      <c r="A85" s="9" t="s">
        <v>34</v>
      </c>
      <c r="B85" s="21">
        <v>0</v>
      </c>
      <c r="C85" s="21">
        <v>1</v>
      </c>
      <c r="D85" s="21">
        <v>1</v>
      </c>
      <c r="E85" s="21">
        <v>0</v>
      </c>
      <c r="F85" s="21">
        <v>1</v>
      </c>
      <c r="G85" s="21">
        <v>0</v>
      </c>
      <c r="H85" s="11"/>
      <c r="I85" s="24"/>
    </row>
    <row r="87" spans="1:28" x14ac:dyDescent="0.2">
      <c r="A87" s="127" t="s">
        <v>106</v>
      </c>
      <c r="B87" s="128"/>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c r="AA87" s="128"/>
      <c r="AB87" s="129"/>
    </row>
    <row r="89" spans="1:28" ht="14.5" customHeight="1" x14ac:dyDescent="0.2">
      <c r="A89" s="115" t="s">
        <v>35</v>
      </c>
      <c r="B89" s="116"/>
      <c r="C89" s="9" t="s">
        <v>33</v>
      </c>
      <c r="D89" s="39">
        <f>($B84*I$61)+($C84*I$62)+($D84*I$64)+($E84*I$65)+($F84*I$67)+($G84*I$68)</f>
        <v>17.111111111111114</v>
      </c>
      <c r="E89" s="39">
        <f t="shared" ref="E89:W90" si="13">($B84*J$61)+($C84*J$62)+($D84*J$64)+($E84*J$65)+($F84*J$67)+($G84*J$68)</f>
        <v>23</v>
      </c>
      <c r="F89" s="39">
        <f t="shared" si="13"/>
        <v>19.333333333333336</v>
      </c>
      <c r="G89" s="39">
        <f t="shared" si="13"/>
        <v>16.333333333333336</v>
      </c>
      <c r="H89" s="39">
        <f t="shared" si="13"/>
        <v>17.888888888888889</v>
      </c>
      <c r="I89" s="39">
        <f t="shared" si="13"/>
        <v>-1.3333333333333393</v>
      </c>
      <c r="J89" s="39">
        <f t="shared" si="13"/>
        <v>12.666666666666668</v>
      </c>
      <c r="K89" s="39">
        <f t="shared" si="13"/>
        <v>11.555555555555555</v>
      </c>
      <c r="L89" s="39">
        <f t="shared" si="13"/>
        <v>24.888888888888893</v>
      </c>
      <c r="M89" s="39">
        <f t="shared" si="13"/>
        <v>20.555555555555557</v>
      </c>
      <c r="N89" s="39">
        <f t="shared" si="13"/>
        <v>14.666666666666671</v>
      </c>
      <c r="O89" s="39">
        <f t="shared" si="13"/>
        <v>-3.1111111111111098</v>
      </c>
      <c r="P89" s="39">
        <f t="shared" si="13"/>
        <v>15.888888888888889</v>
      </c>
      <c r="Q89" s="39">
        <f t="shared" si="13"/>
        <v>22.888888888888893</v>
      </c>
      <c r="R89" s="39">
        <f t="shared" si="13"/>
        <v>12.55555555555555</v>
      </c>
      <c r="S89" s="39">
        <f t="shared" si="13"/>
        <v>10.888888888888891</v>
      </c>
      <c r="T89" s="39">
        <f t="shared" si="13"/>
        <v>20.444444444444443</v>
      </c>
      <c r="U89" s="39">
        <f t="shared" si="13"/>
        <v>-7.7777777777777803</v>
      </c>
      <c r="V89" s="39">
        <f t="shared" si="13"/>
        <v>12.666666666666668</v>
      </c>
      <c r="W89" s="23">
        <f t="shared" si="13"/>
        <v>22.555555555555554</v>
      </c>
    </row>
    <row r="90" spans="1:28" x14ac:dyDescent="0.2">
      <c r="A90" s="40"/>
      <c r="B90" s="40"/>
      <c r="C90" s="9" t="s">
        <v>34</v>
      </c>
      <c r="D90" s="23">
        <f>($B85*I$61)+($C85*I$62)+($D85*I$64)+($E85*I$65)+($F85*I$67)+($G85*I$68)</f>
        <v>24.444444444444446</v>
      </c>
      <c r="E90" s="23">
        <f t="shared" si="13"/>
        <v>16.444444444444443</v>
      </c>
      <c r="F90" s="23">
        <f t="shared" si="13"/>
        <v>25.777777777777779</v>
      </c>
      <c r="G90" s="23">
        <f>($B85*L$61)+($C85*L$62)+($D85*L$64)+($E85*L$65)+($F85*L$67)+($G85*L$68)</f>
        <v>27</v>
      </c>
      <c r="H90" s="23">
        <f t="shared" si="13"/>
        <v>22.777777777777779</v>
      </c>
      <c r="I90" s="23">
        <f t="shared" si="13"/>
        <v>-0.77777777777778745</v>
      </c>
      <c r="J90" s="23">
        <f t="shared" si="13"/>
        <v>20.444444444444443</v>
      </c>
      <c r="K90" s="23">
        <f t="shared" si="13"/>
        <v>24.555555555555554</v>
      </c>
      <c r="L90" s="23">
        <f t="shared" si="13"/>
        <v>14.333333333333339</v>
      </c>
      <c r="M90" s="23">
        <f t="shared" si="13"/>
        <v>22.333333333333339</v>
      </c>
      <c r="N90" s="23">
        <f t="shared" si="13"/>
        <v>26.777777777777779</v>
      </c>
      <c r="O90" s="23">
        <f t="shared" si="13"/>
        <v>-0.77777777777777857</v>
      </c>
      <c r="P90" s="23">
        <f t="shared" si="13"/>
        <v>23.555555555555557</v>
      </c>
      <c r="Q90" s="23">
        <f t="shared" si="13"/>
        <v>18.888888888888893</v>
      </c>
      <c r="R90" s="23">
        <f t="shared" si="13"/>
        <v>-1.1111111111111143</v>
      </c>
      <c r="S90" s="23">
        <f t="shared" si="13"/>
        <v>25.666666666666679</v>
      </c>
      <c r="T90" s="23">
        <f t="shared" si="13"/>
        <v>15.999999999999998</v>
      </c>
      <c r="U90" s="23">
        <f t="shared" si="13"/>
        <v>0.44444444444444464</v>
      </c>
      <c r="V90" s="23">
        <f t="shared" si="13"/>
        <v>21.111111111111111</v>
      </c>
      <c r="W90" s="23">
        <f t="shared" si="13"/>
        <v>18.000000000000004</v>
      </c>
    </row>
    <row r="92" spans="1:28" x14ac:dyDescent="0.2">
      <c r="A92" s="117" t="s">
        <v>36</v>
      </c>
      <c r="B92" s="118"/>
      <c r="C92" s="4">
        <v>1</v>
      </c>
      <c r="D92" s="23">
        <f>($B33*I$61)+($C33*I$62)+($D33*I$64)+($E33*I$65)+($F33*I$67)+($G33*I$68)</f>
        <v>0</v>
      </c>
      <c r="E92" s="23">
        <f t="shared" ref="E92:V92" si="14">($B33*J$61)+($C33*J$62)+($D33*J$64)+($E33*J$65)+($F33*J$67)+($G33*J$68)</f>
        <v>0</v>
      </c>
      <c r="F92" s="23">
        <f t="shared" si="14"/>
        <v>0</v>
      </c>
      <c r="G92" s="23">
        <f t="shared" si="14"/>
        <v>0</v>
      </c>
      <c r="H92" s="23">
        <f t="shared" si="14"/>
        <v>0</v>
      </c>
      <c r="I92" s="23">
        <f t="shared" si="14"/>
        <v>0</v>
      </c>
      <c r="J92" s="23">
        <f t="shared" si="14"/>
        <v>0</v>
      </c>
      <c r="K92" s="23">
        <f t="shared" si="14"/>
        <v>0</v>
      </c>
      <c r="L92" s="23">
        <f t="shared" si="14"/>
        <v>0</v>
      </c>
      <c r="M92" s="23">
        <f t="shared" si="14"/>
        <v>0</v>
      </c>
      <c r="N92" s="23">
        <f t="shared" si="14"/>
        <v>0</v>
      </c>
      <c r="O92" s="23">
        <f t="shared" si="14"/>
        <v>0</v>
      </c>
      <c r="P92" s="23">
        <f t="shared" si="14"/>
        <v>0</v>
      </c>
      <c r="Q92" s="23">
        <f t="shared" si="14"/>
        <v>0</v>
      </c>
      <c r="R92" s="23">
        <f t="shared" si="14"/>
        <v>0</v>
      </c>
      <c r="S92" s="23">
        <f t="shared" si="14"/>
        <v>0</v>
      </c>
      <c r="T92" s="23">
        <f t="shared" si="14"/>
        <v>0</v>
      </c>
      <c r="U92" s="23">
        <f t="shared" si="14"/>
        <v>0</v>
      </c>
      <c r="V92" s="23">
        <f t="shared" si="14"/>
        <v>0</v>
      </c>
      <c r="W92" s="23">
        <f>($B33*AB$61)+($C33*AB$62)+($D33*AB$64)+($E33*AB$65)+($F33*AB$67)+($G33*AB$68)</f>
        <v>0</v>
      </c>
    </row>
    <row r="93" spans="1:28" x14ac:dyDescent="0.2">
      <c r="C93" s="4">
        <v>2</v>
      </c>
      <c r="D93" s="23">
        <f t="shared" ref="D93:D118" si="15">($B34*I$61)+($C34*I$62)+($D34*I$64)+($E34*I$65)+($F34*I$67)+($G34*I$68)</f>
        <v>3.2222222222222188</v>
      </c>
      <c r="E93" s="23">
        <f t="shared" ref="E93:E118" si="16">($B34*J$61)+($C34*J$62)+($D34*J$64)+($E34*J$65)+($F34*J$67)+($G34*J$68)</f>
        <v>2.8888888888888862</v>
      </c>
      <c r="F93" s="23">
        <f t="shared" ref="F93:F118" si="17">($B34*K$61)+($C34*K$62)+($D34*K$64)+($E34*K$65)+($F34*K$67)+($G34*K$68)</f>
        <v>7.6666666666666625</v>
      </c>
      <c r="G93" s="23">
        <f t="shared" ref="G93:G118" si="18">($B34*L$61)+($C34*L$62)+($D34*L$64)+($E34*L$65)+($F34*L$67)+($G34*L$68)</f>
        <v>13.222222222222218</v>
      </c>
      <c r="H93" s="23">
        <f t="shared" ref="H93:H118" si="19">($B34*M$61)+($C34*M$62)+($D34*M$64)+($E34*M$65)+($F34*M$67)+($G34*M$68)</f>
        <v>7.3333333333333304</v>
      </c>
      <c r="I93" s="23">
        <f t="shared" ref="I93:I118" si="20">($B34*N$61)+($C34*N$62)+($D34*N$64)+($E34*N$65)+($F34*N$67)+($G34*N$68)</f>
        <v>3.666666666666667</v>
      </c>
      <c r="J93" s="23">
        <f t="shared" ref="J93:J118" si="21">($B34*O$61)+($C34*O$62)+($D34*O$64)+($E34*O$65)+($F34*O$67)+($G34*O$68)</f>
        <v>11.111111111111107</v>
      </c>
      <c r="K93" s="23">
        <f t="shared" ref="K93:K118" si="22">($B34*P$61)+($C34*P$62)+($D34*P$64)+($E34*P$65)+($F34*P$67)+($G34*P$68)</f>
        <v>7.5555555555555527</v>
      </c>
      <c r="L93" s="23">
        <f t="shared" ref="L93:L118" si="23">($B34*Q$61)+($C34*Q$62)+($D34*Q$64)+($E34*Q$65)+($F34*Q$67)+($G34*Q$68)</f>
        <v>-3.3333333333333339</v>
      </c>
      <c r="M93" s="23">
        <f t="shared" ref="M93:M118" si="24">($B34*R$61)+($C34*R$62)+($D34*R$64)+($E34*R$65)+($F34*R$67)+($G34*R$68)</f>
        <v>6.7777777777777732</v>
      </c>
      <c r="N93" s="23">
        <f t="shared" ref="N93:N118" si="25">($B34*S$61)+($C34*S$62)+($D34*S$64)+($E34*S$65)+($F34*S$67)+($G34*S$68)</f>
        <v>8.888888888888884</v>
      </c>
      <c r="O93" s="23">
        <f t="shared" ref="O93:O118" si="26">($B34*T$61)+($C34*T$62)+($D34*T$64)+($E34*T$65)+($F34*T$67)+($G34*T$68)</f>
        <v>5.4444444444444411</v>
      </c>
      <c r="P93" s="23">
        <f t="shared" ref="P93:P118" si="27">($B34*U$61)+($C34*U$62)+($D34*U$64)+($E34*U$65)+($F34*U$67)+($G34*U$68)</f>
        <v>2.1111111111111094</v>
      </c>
      <c r="Q93" s="23">
        <f t="shared" ref="Q93:Q118" si="28">($B34*V$61)+($C34*V$62)+($D34*V$64)+($E34*V$65)+($F34*V$67)+($G34*V$68)</f>
        <v>4.6666666666666643</v>
      </c>
      <c r="R93" s="23">
        <f t="shared" ref="R93:R118" si="29">($B34*W$61)+($C34*W$62)+($D34*W$64)+($E34*W$65)+($F34*W$67)+($G34*W$68)</f>
        <v>4.0000000000000009</v>
      </c>
      <c r="S93" s="23">
        <f t="shared" ref="S93:S118" si="30">($B34*X$61)+($C34*X$62)+($D34*X$64)+($E34*X$65)+($F34*X$67)+($G34*X$68)</f>
        <v>5.9999999999999991</v>
      </c>
      <c r="T93" s="23">
        <f t="shared" ref="T93:T118" si="31">($B34*Y$61)+($C34*Y$62)+($D34*Y$64)+($E34*Y$65)+($F34*Y$67)+($G34*Y$68)</f>
        <v>3.2222222222222192</v>
      </c>
      <c r="U93" s="23">
        <f t="shared" ref="U93:U118" si="32">($B34*Z$61)+($C34*Z$62)+($D34*Z$64)+($E34*Z$65)+($F34*Z$67)+($G34*Z$68)</f>
        <v>3.7777777777777781</v>
      </c>
      <c r="V93" s="23">
        <f t="shared" ref="V93:W108" si="33">($B34*AA$61)+($C34*AA$62)+($D34*AA$64)+($E34*AA$65)+($F34*AA$67)+($G34*AA$68)</f>
        <v>4.8888888888888866</v>
      </c>
      <c r="W93" s="23">
        <f t="shared" si="33"/>
        <v>4.444444444444442</v>
      </c>
    </row>
    <row r="94" spans="1:28" x14ac:dyDescent="0.2">
      <c r="C94" s="4">
        <v>3</v>
      </c>
      <c r="D94" s="23">
        <f t="shared" si="15"/>
        <v>4.7777777777777786</v>
      </c>
      <c r="E94" s="23">
        <f t="shared" si="16"/>
        <v>4.7777777777777795</v>
      </c>
      <c r="F94" s="23">
        <f t="shared" si="17"/>
        <v>9.9999999999999982</v>
      </c>
      <c r="G94" s="23">
        <f t="shared" si="18"/>
        <v>9.7777777777777768</v>
      </c>
      <c r="H94" s="23">
        <f t="shared" si="19"/>
        <v>9.0000000000000018</v>
      </c>
      <c r="I94" s="23">
        <f t="shared" si="20"/>
        <v>-2.3333333333333379</v>
      </c>
      <c r="J94" s="23">
        <f t="shared" si="21"/>
        <v>13.555555555555548</v>
      </c>
      <c r="K94" s="23">
        <f t="shared" si="22"/>
        <v>3.7777777777777786</v>
      </c>
      <c r="L94" s="23">
        <f t="shared" si="23"/>
        <v>1.6666666666666687</v>
      </c>
      <c r="M94" s="23">
        <f t="shared" si="24"/>
        <v>9.2222222222222214</v>
      </c>
      <c r="N94" s="23">
        <f t="shared" si="25"/>
        <v>12.777777777777775</v>
      </c>
      <c r="O94" s="23">
        <f t="shared" si="26"/>
        <v>1.2222222222222237</v>
      </c>
      <c r="P94" s="23">
        <f t="shared" si="27"/>
        <v>3.8888888888888902</v>
      </c>
      <c r="Q94" s="23">
        <f t="shared" si="28"/>
        <v>2.3333333333333348</v>
      </c>
      <c r="R94" s="23">
        <f t="shared" si="29"/>
        <v>6.0000000000000018</v>
      </c>
      <c r="S94" s="23">
        <f t="shared" si="30"/>
        <v>1.6666666666666674</v>
      </c>
      <c r="T94" s="23">
        <f t="shared" si="31"/>
        <v>6.7777777777777768</v>
      </c>
      <c r="U94" s="23">
        <f t="shared" si="32"/>
        <v>1.2222222222222243</v>
      </c>
      <c r="V94" s="23">
        <f t="shared" si="33"/>
        <v>7.4444444444444438</v>
      </c>
      <c r="W94" s="23">
        <f t="shared" ref="W94:W118" si="34">($B35*AB$61)+($C35*AB$62)+($D35*AB$64)+($E35*AB$65)+($F35*AB$67)+($G35*AB$68)</f>
        <v>-1.7777777777777777</v>
      </c>
    </row>
    <row r="95" spans="1:28" x14ac:dyDescent="0.2">
      <c r="C95" s="4">
        <v>4</v>
      </c>
      <c r="D95" s="23">
        <f t="shared" si="15"/>
        <v>5.444444444444442</v>
      </c>
      <c r="E95" s="23">
        <f t="shared" si="16"/>
        <v>15.888888888888888</v>
      </c>
      <c r="F95" s="23">
        <f t="shared" si="17"/>
        <v>6.1111111111111089</v>
      </c>
      <c r="G95" s="23">
        <f t="shared" si="18"/>
        <v>4.1111111111111081</v>
      </c>
      <c r="H95" s="23">
        <f t="shared" si="19"/>
        <v>13.22222222222222</v>
      </c>
      <c r="I95" s="23">
        <f t="shared" si="20"/>
        <v>-11.111111111111116</v>
      </c>
      <c r="J95" s="23">
        <f t="shared" si="21"/>
        <v>7.6666666666666643</v>
      </c>
      <c r="K95" s="23">
        <f t="shared" si="22"/>
        <v>9.4444444444444411</v>
      </c>
      <c r="L95" s="23">
        <f t="shared" si="23"/>
        <v>9.777777777777775</v>
      </c>
      <c r="M95" s="23">
        <f t="shared" si="24"/>
        <v>14.999999999999996</v>
      </c>
      <c r="N95" s="23">
        <f t="shared" si="25"/>
        <v>8.2222222222222214</v>
      </c>
      <c r="O95" s="23">
        <f t="shared" si="26"/>
        <v>6.2222222222222223</v>
      </c>
      <c r="P95" s="23">
        <f t="shared" si="27"/>
        <v>9.5555555555555536</v>
      </c>
      <c r="Q95" s="23">
        <f t="shared" si="28"/>
        <v>17.666666666666664</v>
      </c>
      <c r="R95" s="23">
        <f t="shared" si="29"/>
        <v>8.9999999999999947</v>
      </c>
      <c r="S95" s="23">
        <f t="shared" si="30"/>
        <v>7.4444444444444429</v>
      </c>
      <c r="T95" s="23">
        <f t="shared" si="31"/>
        <v>5.6666666666666607</v>
      </c>
      <c r="U95" s="23">
        <f t="shared" si="32"/>
        <v>1.7777777777777786</v>
      </c>
      <c r="V95" s="23">
        <f t="shared" si="33"/>
        <v>3.2222222222222188</v>
      </c>
      <c r="W95" s="23">
        <f t="shared" si="34"/>
        <v>16.999999999999993</v>
      </c>
    </row>
    <row r="96" spans="1:28" x14ac:dyDescent="0.2">
      <c r="C96" s="4">
        <v>5</v>
      </c>
      <c r="D96" s="23">
        <f t="shared" si="15"/>
        <v>8.6666666666666607</v>
      </c>
      <c r="E96" s="23">
        <f t="shared" si="16"/>
        <v>18.777777777777775</v>
      </c>
      <c r="F96" s="23">
        <f t="shared" si="17"/>
        <v>13.777777777777771</v>
      </c>
      <c r="G96" s="23">
        <f t="shared" si="18"/>
        <v>17.333333333333325</v>
      </c>
      <c r="H96" s="23">
        <f t="shared" si="19"/>
        <v>20.55555555555555</v>
      </c>
      <c r="I96" s="23">
        <f t="shared" si="20"/>
        <v>-7.4444444444444491</v>
      </c>
      <c r="J96" s="23">
        <f t="shared" si="21"/>
        <v>18.777777777777771</v>
      </c>
      <c r="K96" s="23">
        <f t="shared" si="22"/>
        <v>16.999999999999993</v>
      </c>
      <c r="L96" s="23">
        <f t="shared" si="23"/>
        <v>6.4444444444444411</v>
      </c>
      <c r="M96" s="23">
        <f t="shared" si="24"/>
        <v>21.777777777777771</v>
      </c>
      <c r="N96" s="23">
        <f t="shared" si="25"/>
        <v>17.111111111111107</v>
      </c>
      <c r="O96" s="23">
        <f t="shared" si="26"/>
        <v>11.666666666666664</v>
      </c>
      <c r="P96" s="23">
        <f t="shared" si="27"/>
        <v>11.666666666666663</v>
      </c>
      <c r="Q96" s="23">
        <f t="shared" si="28"/>
        <v>22.333333333333329</v>
      </c>
      <c r="R96" s="23">
        <f t="shared" si="29"/>
        <v>12.999999999999996</v>
      </c>
      <c r="S96" s="23">
        <f t="shared" si="30"/>
        <v>13.444444444444443</v>
      </c>
      <c r="T96" s="23">
        <f t="shared" si="31"/>
        <v>8.8888888888888804</v>
      </c>
      <c r="U96" s="23">
        <f t="shared" si="32"/>
        <v>5.5555555555555571</v>
      </c>
      <c r="V96" s="23">
        <f t="shared" si="33"/>
        <v>8.1111111111111054</v>
      </c>
      <c r="W96" s="23">
        <f t="shared" si="34"/>
        <v>21.444444444444436</v>
      </c>
    </row>
    <row r="97" spans="3:23" x14ac:dyDescent="0.2">
      <c r="C97" s="4">
        <v>6</v>
      </c>
      <c r="D97" s="23">
        <f t="shared" si="15"/>
        <v>9.5555555555555554</v>
      </c>
      <c r="E97" s="23">
        <f t="shared" si="16"/>
        <v>6.4444444444444446</v>
      </c>
      <c r="F97" s="23">
        <f t="shared" si="17"/>
        <v>4.8888888888888884</v>
      </c>
      <c r="G97" s="23">
        <f t="shared" si="18"/>
        <v>1.5555555555555549</v>
      </c>
      <c r="H97" s="23">
        <f t="shared" si="19"/>
        <v>10.777777777777777</v>
      </c>
      <c r="I97" s="23">
        <f t="shared" si="20"/>
        <v>-14.222222222222232</v>
      </c>
      <c r="J97" s="23">
        <f t="shared" si="21"/>
        <v>4.333333333333333</v>
      </c>
      <c r="K97" s="23">
        <f t="shared" si="22"/>
        <v>14.888888888888888</v>
      </c>
      <c r="L97" s="23">
        <f t="shared" si="23"/>
        <v>2.5555555555555545</v>
      </c>
      <c r="M97" s="23">
        <f t="shared" si="24"/>
        <v>10.000000000000004</v>
      </c>
      <c r="N97" s="23">
        <f t="shared" si="25"/>
        <v>11.444444444444446</v>
      </c>
      <c r="O97" s="23">
        <f t="shared" si="26"/>
        <v>3.1111111111111129</v>
      </c>
      <c r="P97" s="23">
        <f t="shared" si="27"/>
        <v>15.111111111111112</v>
      </c>
      <c r="Q97" s="23">
        <f t="shared" si="28"/>
        <v>9</v>
      </c>
      <c r="R97" s="23">
        <f t="shared" si="29"/>
        <v>-8.6666666666666714</v>
      </c>
      <c r="S97" s="23">
        <f t="shared" si="30"/>
        <v>16.222222222222229</v>
      </c>
      <c r="T97" s="23">
        <f t="shared" si="31"/>
        <v>-2.0000000000000027</v>
      </c>
      <c r="U97" s="23">
        <f t="shared" si="32"/>
        <v>6.222222222222225</v>
      </c>
      <c r="V97" s="23">
        <f t="shared" si="33"/>
        <v>6.777777777777775</v>
      </c>
      <c r="W97" s="23">
        <f t="shared" si="34"/>
        <v>8</v>
      </c>
    </row>
    <row r="98" spans="3:23" x14ac:dyDescent="0.2">
      <c r="C98" s="4">
        <v>7</v>
      </c>
      <c r="D98" s="23">
        <f t="shared" si="15"/>
        <v>10.222222222222221</v>
      </c>
      <c r="E98" s="23">
        <f t="shared" si="16"/>
        <v>20.666666666666668</v>
      </c>
      <c r="F98" s="23">
        <f t="shared" si="17"/>
        <v>16.111111111111107</v>
      </c>
      <c r="G98" s="23">
        <f t="shared" si="18"/>
        <v>13.888888888888886</v>
      </c>
      <c r="H98" s="23">
        <f t="shared" si="19"/>
        <v>22.222222222222221</v>
      </c>
      <c r="I98" s="23">
        <f t="shared" si="20"/>
        <v>-13.444444444444454</v>
      </c>
      <c r="J98" s="23">
        <f t="shared" si="21"/>
        <v>21.222222222222214</v>
      </c>
      <c r="K98" s="23">
        <f t="shared" si="22"/>
        <v>13.22222222222222</v>
      </c>
      <c r="L98" s="23">
        <f t="shared" si="23"/>
        <v>11.444444444444443</v>
      </c>
      <c r="M98" s="23">
        <f t="shared" si="24"/>
        <v>24.222222222222218</v>
      </c>
      <c r="N98" s="23">
        <f t="shared" si="25"/>
        <v>20.999999999999996</v>
      </c>
      <c r="O98" s="23">
        <f t="shared" si="26"/>
        <v>7.4444444444444464</v>
      </c>
      <c r="P98" s="23">
        <f t="shared" si="27"/>
        <v>13.444444444444443</v>
      </c>
      <c r="Q98" s="23">
        <f t="shared" si="28"/>
        <v>20</v>
      </c>
      <c r="R98" s="23">
        <f t="shared" si="29"/>
        <v>14.999999999999996</v>
      </c>
      <c r="S98" s="23">
        <f t="shared" si="30"/>
        <v>9.1111111111111107</v>
      </c>
      <c r="T98" s="23">
        <f t="shared" si="31"/>
        <v>12.444444444444438</v>
      </c>
      <c r="U98" s="23">
        <f t="shared" si="32"/>
        <v>3.0000000000000027</v>
      </c>
      <c r="V98" s="23">
        <f t="shared" si="33"/>
        <v>10.666666666666663</v>
      </c>
      <c r="W98" s="23">
        <f t="shared" si="34"/>
        <v>15.222222222222214</v>
      </c>
    </row>
    <row r="99" spans="3:23" x14ac:dyDescent="0.2">
      <c r="C99" s="4">
        <v>8</v>
      </c>
      <c r="D99" s="23">
        <f t="shared" si="15"/>
        <v>11.666666666666671</v>
      </c>
      <c r="E99" s="23">
        <f t="shared" si="16"/>
        <v>7.1111111111111143</v>
      </c>
      <c r="F99" s="23">
        <f t="shared" si="17"/>
        <v>13.222222222222227</v>
      </c>
      <c r="G99" s="23">
        <f t="shared" si="18"/>
        <v>12.222222222222229</v>
      </c>
      <c r="H99" s="23">
        <f t="shared" si="19"/>
        <v>4.6666666666666705</v>
      </c>
      <c r="I99" s="23">
        <f t="shared" si="20"/>
        <v>9.7777777777777768</v>
      </c>
      <c r="J99" s="23">
        <f t="shared" si="21"/>
        <v>5.0000000000000036</v>
      </c>
      <c r="K99" s="23">
        <f t="shared" si="22"/>
        <v>2.1111111111111143</v>
      </c>
      <c r="L99" s="23">
        <f t="shared" si="23"/>
        <v>15.111111111111118</v>
      </c>
      <c r="M99" s="23">
        <f t="shared" si="24"/>
        <v>5.5555555555555598</v>
      </c>
      <c r="N99" s="23">
        <f t="shared" si="25"/>
        <v>6.4444444444444491</v>
      </c>
      <c r="O99" s="23">
        <f t="shared" si="26"/>
        <v>-9.3333333333333321</v>
      </c>
      <c r="P99" s="23">
        <f t="shared" si="27"/>
        <v>6.3333333333333366</v>
      </c>
      <c r="Q99" s="23">
        <f t="shared" si="28"/>
        <v>5.2222222222222276</v>
      </c>
      <c r="R99" s="23">
        <f t="shared" si="29"/>
        <v>3.5555555555555562</v>
      </c>
      <c r="S99" s="23">
        <f t="shared" si="30"/>
        <v>3.4444444444444482</v>
      </c>
      <c r="T99" s="23">
        <f t="shared" si="31"/>
        <v>14.777777777777782</v>
      </c>
      <c r="U99" s="23">
        <f t="shared" si="32"/>
        <v>-9.5555555555555589</v>
      </c>
      <c r="V99" s="23">
        <f t="shared" si="33"/>
        <v>9.44444444444445</v>
      </c>
      <c r="W99" s="23">
        <f t="shared" si="34"/>
        <v>5.5555555555555607</v>
      </c>
    </row>
    <row r="100" spans="3:23" x14ac:dyDescent="0.2">
      <c r="C100" s="4">
        <v>9</v>
      </c>
      <c r="D100" s="23">
        <f t="shared" si="15"/>
        <v>12.777777777777775</v>
      </c>
      <c r="E100" s="23">
        <f t="shared" si="16"/>
        <v>9.3333333333333304</v>
      </c>
      <c r="F100" s="23">
        <f t="shared" si="17"/>
        <v>12.55555555555555</v>
      </c>
      <c r="G100" s="23">
        <f t="shared" si="18"/>
        <v>14.777777777777773</v>
      </c>
      <c r="H100" s="23">
        <f t="shared" si="19"/>
        <v>18.111111111111107</v>
      </c>
      <c r="I100" s="23">
        <f t="shared" si="20"/>
        <v>-10.555555555555564</v>
      </c>
      <c r="J100" s="23">
        <f t="shared" si="21"/>
        <v>15.444444444444439</v>
      </c>
      <c r="K100" s="23">
        <f t="shared" si="22"/>
        <v>22.444444444444439</v>
      </c>
      <c r="L100" s="23">
        <f t="shared" si="23"/>
        <v>-0.77777777777777946</v>
      </c>
      <c r="M100" s="23">
        <f t="shared" si="24"/>
        <v>16.777777777777779</v>
      </c>
      <c r="N100" s="23">
        <f t="shared" si="25"/>
        <v>20.333333333333329</v>
      </c>
      <c r="O100" s="23">
        <f t="shared" si="26"/>
        <v>8.5555555555555536</v>
      </c>
      <c r="P100" s="23">
        <f t="shared" si="27"/>
        <v>17.222222222222221</v>
      </c>
      <c r="Q100" s="23">
        <f t="shared" si="28"/>
        <v>13.666666666666664</v>
      </c>
      <c r="R100" s="23">
        <f t="shared" si="29"/>
        <v>-4.6666666666666705</v>
      </c>
      <c r="S100" s="23">
        <f t="shared" si="30"/>
        <v>22.222222222222229</v>
      </c>
      <c r="T100" s="23">
        <f t="shared" si="31"/>
        <v>1.2222222222222165</v>
      </c>
      <c r="U100" s="23">
        <f t="shared" si="32"/>
        <v>10.000000000000004</v>
      </c>
      <c r="V100" s="23">
        <f t="shared" si="33"/>
        <v>11.666666666666661</v>
      </c>
      <c r="W100" s="23">
        <f t="shared" si="34"/>
        <v>12.444444444444443</v>
      </c>
    </row>
    <row r="101" spans="3:23" x14ac:dyDescent="0.2">
      <c r="C101" s="4">
        <v>10</v>
      </c>
      <c r="D101" s="23">
        <f t="shared" si="15"/>
        <v>14.333333333333334</v>
      </c>
      <c r="E101" s="23">
        <f t="shared" si="16"/>
        <v>11.222222222222225</v>
      </c>
      <c r="F101" s="23">
        <f t="shared" si="17"/>
        <v>14.888888888888886</v>
      </c>
      <c r="G101" s="23">
        <f t="shared" si="18"/>
        <v>11.333333333333332</v>
      </c>
      <c r="H101" s="23">
        <f t="shared" si="19"/>
        <v>19.777777777777779</v>
      </c>
      <c r="I101" s="23">
        <f t="shared" si="20"/>
        <v>-16.555555555555571</v>
      </c>
      <c r="J101" s="23">
        <f t="shared" si="21"/>
        <v>17.888888888888882</v>
      </c>
      <c r="K101" s="23">
        <f t="shared" si="22"/>
        <v>18.666666666666664</v>
      </c>
      <c r="L101" s="23">
        <f t="shared" si="23"/>
        <v>4.2222222222222232</v>
      </c>
      <c r="M101" s="23">
        <f t="shared" si="24"/>
        <v>19.222222222222225</v>
      </c>
      <c r="N101" s="23">
        <f t="shared" si="25"/>
        <v>24.222222222222221</v>
      </c>
      <c r="O101" s="23">
        <f t="shared" si="26"/>
        <v>4.3333333333333366</v>
      </c>
      <c r="P101" s="23">
        <f t="shared" si="27"/>
        <v>19.000000000000004</v>
      </c>
      <c r="Q101" s="23">
        <f t="shared" si="28"/>
        <v>11.333333333333336</v>
      </c>
      <c r="R101" s="23">
        <f t="shared" si="29"/>
        <v>-2.6666666666666696</v>
      </c>
      <c r="S101" s="23">
        <f t="shared" si="30"/>
        <v>17.888888888888896</v>
      </c>
      <c r="T101" s="23">
        <f t="shared" si="31"/>
        <v>4.7777777777777741</v>
      </c>
      <c r="U101" s="23">
        <f t="shared" si="32"/>
        <v>7.4444444444444491</v>
      </c>
      <c r="V101" s="23">
        <f t="shared" si="33"/>
        <v>14.222222222222218</v>
      </c>
      <c r="W101" s="23">
        <f t="shared" si="34"/>
        <v>6.2222222222222223</v>
      </c>
    </row>
    <row r="102" spans="3:23" x14ac:dyDescent="0.2">
      <c r="C102" s="4">
        <v>11</v>
      </c>
      <c r="D102" s="23">
        <f t="shared" si="15"/>
        <v>14.666666666666664</v>
      </c>
      <c r="E102" s="23">
        <f t="shared" si="16"/>
        <v>8.2222222222222197</v>
      </c>
      <c r="F102" s="23">
        <f t="shared" si="17"/>
        <v>11.111111111111109</v>
      </c>
      <c r="G102" s="23">
        <f t="shared" si="18"/>
        <v>6.7777777777777786</v>
      </c>
      <c r="H102" s="23">
        <f t="shared" si="19"/>
        <v>8</v>
      </c>
      <c r="I102" s="23">
        <f t="shared" si="20"/>
        <v>4.5555555555555527</v>
      </c>
      <c r="J102" s="23">
        <f t="shared" si="21"/>
        <v>-4.3333333333333295</v>
      </c>
      <c r="K102" s="23">
        <f t="shared" si="22"/>
        <v>8.2222222222222232</v>
      </c>
      <c r="L102" s="23">
        <f t="shared" si="23"/>
        <v>8.2222222222222214</v>
      </c>
      <c r="M102" s="23">
        <f t="shared" si="24"/>
        <v>1.7777777777777799</v>
      </c>
      <c r="N102" s="23">
        <f t="shared" si="25"/>
        <v>4.555555555555558</v>
      </c>
      <c r="O102" s="23">
        <f t="shared" si="26"/>
        <v>7.6666666666666679</v>
      </c>
      <c r="P102" s="23">
        <f t="shared" si="27"/>
        <v>10.33333333333333</v>
      </c>
      <c r="Q102" s="23">
        <f t="shared" si="28"/>
        <v>1.4444444444444478</v>
      </c>
      <c r="R102" s="23">
        <f t="shared" si="29"/>
        <v>1.1111111111111112</v>
      </c>
      <c r="S102" s="23">
        <f t="shared" si="30"/>
        <v>-4.1111111111111081</v>
      </c>
      <c r="T102" s="23">
        <f t="shared" si="31"/>
        <v>11.888888888888884</v>
      </c>
      <c r="U102" s="23">
        <f t="shared" si="32"/>
        <v>7.8888888888888875</v>
      </c>
      <c r="V102" s="23">
        <f t="shared" si="33"/>
        <v>15.888888888888888</v>
      </c>
      <c r="W102" s="23">
        <f t="shared" si="34"/>
        <v>2.4444444444444451</v>
      </c>
    </row>
    <row r="103" spans="3:23" x14ac:dyDescent="0.2">
      <c r="C103" s="4">
        <v>12</v>
      </c>
      <c r="D103" s="23">
        <f t="shared" si="15"/>
        <v>14.888888888888889</v>
      </c>
      <c r="E103" s="23">
        <f t="shared" si="16"/>
        <v>10</v>
      </c>
      <c r="F103" s="23">
        <f t="shared" si="17"/>
        <v>20.888888888888889</v>
      </c>
      <c r="G103" s="23">
        <f t="shared" si="18"/>
        <v>25.444444444444446</v>
      </c>
      <c r="H103" s="23">
        <f t="shared" si="19"/>
        <v>12</v>
      </c>
      <c r="I103" s="23">
        <f t="shared" si="20"/>
        <v>13.444444444444443</v>
      </c>
      <c r="J103" s="23">
        <f t="shared" si="21"/>
        <v>16.111111111111111</v>
      </c>
      <c r="K103" s="23">
        <f t="shared" si="22"/>
        <v>9.6666666666666679</v>
      </c>
      <c r="L103" s="23">
        <f t="shared" si="23"/>
        <v>11.777777777777784</v>
      </c>
      <c r="M103" s="23">
        <f t="shared" si="24"/>
        <v>12.333333333333332</v>
      </c>
      <c r="N103" s="23">
        <f t="shared" si="25"/>
        <v>15.333333333333332</v>
      </c>
      <c r="O103" s="23">
        <f t="shared" si="26"/>
        <v>-3.8888888888888911</v>
      </c>
      <c r="P103" s="23">
        <f t="shared" si="27"/>
        <v>8.4444444444444464</v>
      </c>
      <c r="Q103" s="23">
        <f t="shared" si="28"/>
        <v>9.8888888888888928</v>
      </c>
      <c r="R103" s="23">
        <f t="shared" si="29"/>
        <v>7.5555555555555571</v>
      </c>
      <c r="S103" s="23">
        <f t="shared" si="30"/>
        <v>9.4444444444444464</v>
      </c>
      <c r="T103" s="23">
        <f t="shared" si="31"/>
        <v>18</v>
      </c>
      <c r="U103" s="23">
        <f t="shared" si="32"/>
        <v>-5.7777777777777803</v>
      </c>
      <c r="V103" s="23">
        <f t="shared" si="33"/>
        <v>14.333333333333336</v>
      </c>
      <c r="W103" s="23">
        <f t="shared" si="34"/>
        <v>10.000000000000004</v>
      </c>
    </row>
    <row r="104" spans="3:23" x14ac:dyDescent="0.2">
      <c r="C104" s="4">
        <v>13</v>
      </c>
      <c r="D104" s="23">
        <f t="shared" si="15"/>
        <v>16.44444444444445</v>
      </c>
      <c r="E104" s="23">
        <f t="shared" si="16"/>
        <v>11.888888888888893</v>
      </c>
      <c r="F104" s="23">
        <f t="shared" si="17"/>
        <v>23.222222222222225</v>
      </c>
      <c r="G104" s="23">
        <f t="shared" si="18"/>
        <v>22.000000000000007</v>
      </c>
      <c r="H104" s="23">
        <f t="shared" si="19"/>
        <v>13.666666666666671</v>
      </c>
      <c r="I104" s="23">
        <f t="shared" si="20"/>
        <v>7.4444444444444393</v>
      </c>
      <c r="J104" s="23">
        <f t="shared" si="21"/>
        <v>18.55555555555555</v>
      </c>
      <c r="K104" s="23">
        <f t="shared" si="22"/>
        <v>5.8888888888888928</v>
      </c>
      <c r="L104" s="23">
        <f t="shared" si="23"/>
        <v>16.777777777777786</v>
      </c>
      <c r="M104" s="23">
        <f t="shared" si="24"/>
        <v>14.777777777777782</v>
      </c>
      <c r="N104" s="23">
        <f t="shared" si="25"/>
        <v>19.222222222222225</v>
      </c>
      <c r="O104" s="23">
        <f t="shared" si="26"/>
        <v>-8.1111111111111089</v>
      </c>
      <c r="P104" s="23">
        <f t="shared" si="27"/>
        <v>10.222222222222227</v>
      </c>
      <c r="Q104" s="23">
        <f t="shared" si="28"/>
        <v>7.5555555555555625</v>
      </c>
      <c r="R104" s="23">
        <f t="shared" si="29"/>
        <v>9.5555555555555571</v>
      </c>
      <c r="S104" s="23">
        <f t="shared" si="30"/>
        <v>5.111111111111116</v>
      </c>
      <c r="T104" s="23">
        <f t="shared" si="31"/>
        <v>21.555555555555557</v>
      </c>
      <c r="U104" s="23">
        <f t="shared" si="32"/>
        <v>-8.3333333333333339</v>
      </c>
      <c r="V104" s="23">
        <f t="shared" si="33"/>
        <v>16.888888888888893</v>
      </c>
      <c r="W104" s="23">
        <f t="shared" si="34"/>
        <v>3.777777777777783</v>
      </c>
    </row>
    <row r="105" spans="3:23" x14ac:dyDescent="0.2">
      <c r="C105" s="4">
        <v>14</v>
      </c>
      <c r="D105" s="23">
        <f t="shared" si="15"/>
        <v>17.111111111111114</v>
      </c>
      <c r="E105" s="23">
        <f t="shared" si="16"/>
        <v>23</v>
      </c>
      <c r="F105" s="23">
        <f t="shared" si="17"/>
        <v>19.333333333333336</v>
      </c>
      <c r="G105" s="23">
        <f t="shared" si="18"/>
        <v>16.333333333333336</v>
      </c>
      <c r="H105" s="23">
        <f t="shared" si="19"/>
        <v>17.888888888888889</v>
      </c>
      <c r="I105" s="23">
        <f t="shared" si="20"/>
        <v>-1.3333333333333393</v>
      </c>
      <c r="J105" s="23">
        <f t="shared" si="21"/>
        <v>12.666666666666668</v>
      </c>
      <c r="K105" s="23">
        <f t="shared" si="22"/>
        <v>11.555555555555555</v>
      </c>
      <c r="L105" s="23">
        <f t="shared" si="23"/>
        <v>24.888888888888893</v>
      </c>
      <c r="M105" s="23">
        <f t="shared" si="24"/>
        <v>20.555555555555557</v>
      </c>
      <c r="N105" s="23">
        <f t="shared" si="25"/>
        <v>14.666666666666671</v>
      </c>
      <c r="O105" s="23">
        <f t="shared" si="26"/>
        <v>-3.1111111111111098</v>
      </c>
      <c r="P105" s="23">
        <f t="shared" si="27"/>
        <v>15.888888888888889</v>
      </c>
      <c r="Q105" s="23">
        <f t="shared" si="28"/>
        <v>22.888888888888893</v>
      </c>
      <c r="R105" s="23">
        <f t="shared" si="29"/>
        <v>12.55555555555555</v>
      </c>
      <c r="S105" s="23">
        <f t="shared" si="30"/>
        <v>10.888888888888891</v>
      </c>
      <c r="T105" s="23">
        <f t="shared" si="31"/>
        <v>20.444444444444443</v>
      </c>
      <c r="U105" s="23">
        <f t="shared" si="32"/>
        <v>-7.7777777777777803</v>
      </c>
      <c r="V105" s="23">
        <f t="shared" si="33"/>
        <v>12.666666666666668</v>
      </c>
      <c r="W105" s="23">
        <f t="shared" si="34"/>
        <v>22.555555555555554</v>
      </c>
    </row>
    <row r="106" spans="3:23" x14ac:dyDescent="0.2">
      <c r="C106" s="4">
        <v>15</v>
      </c>
      <c r="D106" s="23">
        <f t="shared" si="15"/>
        <v>17.888888888888882</v>
      </c>
      <c r="E106" s="23">
        <f t="shared" si="16"/>
        <v>11.111111111111105</v>
      </c>
      <c r="F106" s="23">
        <f t="shared" si="17"/>
        <v>18.777777777777771</v>
      </c>
      <c r="G106" s="23">
        <f t="shared" si="18"/>
        <v>19.999999999999996</v>
      </c>
      <c r="H106" s="23">
        <f t="shared" si="19"/>
        <v>15.33333333333333</v>
      </c>
      <c r="I106" s="23">
        <f t="shared" si="20"/>
        <v>8.2222222222222197</v>
      </c>
      <c r="J106" s="23">
        <f t="shared" si="21"/>
        <v>6.7777777777777777</v>
      </c>
      <c r="K106" s="23">
        <f t="shared" si="22"/>
        <v>15.777777777777775</v>
      </c>
      <c r="L106" s="23">
        <f t="shared" si="23"/>
        <v>4.8888888888888875</v>
      </c>
      <c r="M106" s="23">
        <f t="shared" si="24"/>
        <v>8.5555555555555536</v>
      </c>
      <c r="N106" s="23">
        <f t="shared" si="25"/>
        <v>13.444444444444443</v>
      </c>
      <c r="O106" s="23">
        <f t="shared" si="26"/>
        <v>13.111111111111109</v>
      </c>
      <c r="P106" s="23">
        <f t="shared" si="27"/>
        <v>12.444444444444439</v>
      </c>
      <c r="Q106" s="23">
        <f t="shared" si="28"/>
        <v>6.1111111111111125</v>
      </c>
      <c r="R106" s="23">
        <f t="shared" si="29"/>
        <v>5.1111111111111125</v>
      </c>
      <c r="S106" s="23">
        <f t="shared" si="30"/>
        <v>1.8888888888888911</v>
      </c>
      <c r="T106" s="23">
        <f t="shared" si="31"/>
        <v>15.111111111111104</v>
      </c>
      <c r="U106" s="23">
        <f t="shared" si="32"/>
        <v>11.666666666666666</v>
      </c>
      <c r="V106" s="23">
        <f t="shared" si="33"/>
        <v>20.777777777777775</v>
      </c>
      <c r="W106" s="23">
        <f t="shared" si="34"/>
        <v>6.8888888888888875</v>
      </c>
    </row>
    <row r="107" spans="3:23" x14ac:dyDescent="0.2">
      <c r="C107" s="4">
        <v>16</v>
      </c>
      <c r="D107" s="23">
        <f t="shared" si="15"/>
        <v>19.444444444444443</v>
      </c>
      <c r="E107" s="23">
        <f t="shared" si="16"/>
        <v>13</v>
      </c>
      <c r="F107" s="23">
        <f t="shared" si="17"/>
        <v>21.111111111111107</v>
      </c>
      <c r="G107" s="23">
        <f t="shared" si="18"/>
        <v>16.555555555555557</v>
      </c>
      <c r="H107" s="23">
        <f t="shared" si="19"/>
        <v>17</v>
      </c>
      <c r="I107" s="23">
        <f t="shared" si="20"/>
        <v>2.2222222222222148</v>
      </c>
      <c r="J107" s="23">
        <f t="shared" si="21"/>
        <v>9.2222222222222179</v>
      </c>
      <c r="K107" s="23">
        <f t="shared" si="22"/>
        <v>12.000000000000002</v>
      </c>
      <c r="L107" s="23">
        <f t="shared" si="23"/>
        <v>9.8888888888888893</v>
      </c>
      <c r="M107" s="23">
        <f t="shared" si="24"/>
        <v>11.000000000000002</v>
      </c>
      <c r="N107" s="23">
        <f t="shared" si="25"/>
        <v>17.333333333333332</v>
      </c>
      <c r="O107" s="23">
        <f t="shared" si="26"/>
        <v>8.8888888888888911</v>
      </c>
      <c r="P107" s="23">
        <f t="shared" si="27"/>
        <v>14.222222222222221</v>
      </c>
      <c r="Q107" s="23">
        <f t="shared" si="28"/>
        <v>3.7777777777777826</v>
      </c>
      <c r="R107" s="23">
        <f t="shared" si="29"/>
        <v>7.1111111111111125</v>
      </c>
      <c r="S107" s="23">
        <f t="shared" si="30"/>
        <v>-2.4444444444444406</v>
      </c>
      <c r="T107" s="23">
        <f t="shared" si="31"/>
        <v>18.666666666666661</v>
      </c>
      <c r="U107" s="23">
        <f t="shared" si="32"/>
        <v>9.1111111111111125</v>
      </c>
      <c r="V107" s="23">
        <f t="shared" si="33"/>
        <v>23.333333333333332</v>
      </c>
      <c r="W107" s="23">
        <f t="shared" si="34"/>
        <v>0.66666666666666741</v>
      </c>
    </row>
    <row r="108" spans="3:23" x14ac:dyDescent="0.2">
      <c r="C108" s="4">
        <v>17</v>
      </c>
      <c r="D108" s="23">
        <f t="shared" si="15"/>
        <v>20.111111111111107</v>
      </c>
      <c r="E108" s="23">
        <f t="shared" si="16"/>
        <v>24.111111111111107</v>
      </c>
      <c r="F108" s="23">
        <f t="shared" si="17"/>
        <v>17.222222222222218</v>
      </c>
      <c r="G108" s="23">
        <f t="shared" si="18"/>
        <v>10.888888888888886</v>
      </c>
      <c r="H108" s="23">
        <f t="shared" si="19"/>
        <v>21.222222222222221</v>
      </c>
      <c r="I108" s="23">
        <f t="shared" si="20"/>
        <v>-6.5555555555555634</v>
      </c>
      <c r="J108" s="23">
        <f t="shared" si="21"/>
        <v>3.3333333333333348</v>
      </c>
      <c r="K108" s="23">
        <f t="shared" si="22"/>
        <v>17.666666666666664</v>
      </c>
      <c r="L108" s="23">
        <f t="shared" si="23"/>
        <v>17.999999999999996</v>
      </c>
      <c r="M108" s="23">
        <f t="shared" si="24"/>
        <v>16.777777777777775</v>
      </c>
      <c r="N108" s="23">
        <f t="shared" si="25"/>
        <v>12.777777777777779</v>
      </c>
      <c r="O108" s="23">
        <f t="shared" si="26"/>
        <v>13.888888888888889</v>
      </c>
      <c r="P108" s="23">
        <f t="shared" si="27"/>
        <v>19.888888888888886</v>
      </c>
      <c r="Q108" s="23">
        <f t="shared" si="28"/>
        <v>19.111111111111111</v>
      </c>
      <c r="R108" s="23">
        <f t="shared" si="29"/>
        <v>10.111111111111105</v>
      </c>
      <c r="S108" s="23">
        <f t="shared" si="30"/>
        <v>3.3333333333333348</v>
      </c>
      <c r="T108" s="23">
        <f t="shared" si="31"/>
        <v>17.555555555555543</v>
      </c>
      <c r="U108" s="23">
        <f t="shared" si="32"/>
        <v>9.6666666666666661</v>
      </c>
      <c r="V108" s="23">
        <f t="shared" si="33"/>
        <v>19.111111111111107</v>
      </c>
      <c r="W108" s="23">
        <f t="shared" si="34"/>
        <v>19.444444444444439</v>
      </c>
    </row>
    <row r="109" spans="3:23" x14ac:dyDescent="0.2">
      <c r="C109" s="4">
        <v>18</v>
      </c>
      <c r="D109" s="23">
        <f t="shared" si="15"/>
        <v>20.333333333333332</v>
      </c>
      <c r="E109" s="23">
        <f t="shared" si="16"/>
        <v>25.888888888888889</v>
      </c>
      <c r="F109" s="23">
        <f t="shared" si="17"/>
        <v>27</v>
      </c>
      <c r="G109" s="23">
        <f t="shared" si="18"/>
        <v>29.555555555555554</v>
      </c>
      <c r="H109" s="23">
        <f t="shared" si="19"/>
        <v>25.222222222222221</v>
      </c>
      <c r="I109" s="23">
        <f t="shared" si="20"/>
        <v>2.3333333333333277</v>
      </c>
      <c r="J109" s="23">
        <f t="shared" si="21"/>
        <v>23.777777777777775</v>
      </c>
      <c r="K109" s="23">
        <f t="shared" si="22"/>
        <v>19.111111111111107</v>
      </c>
      <c r="L109" s="23">
        <f t="shared" si="23"/>
        <v>21.555555555555557</v>
      </c>
      <c r="M109" s="23">
        <f t="shared" si="24"/>
        <v>27.333333333333332</v>
      </c>
      <c r="N109" s="23">
        <f t="shared" si="25"/>
        <v>23.555555555555557</v>
      </c>
      <c r="O109" s="23">
        <f t="shared" si="26"/>
        <v>2.3333333333333321</v>
      </c>
      <c r="P109" s="23">
        <f t="shared" si="27"/>
        <v>18</v>
      </c>
      <c r="Q109" s="23">
        <f t="shared" si="28"/>
        <v>27.555555555555557</v>
      </c>
      <c r="R109" s="23">
        <f t="shared" si="29"/>
        <v>16.555555555555554</v>
      </c>
      <c r="S109" s="23">
        <f t="shared" si="30"/>
        <v>16.888888888888893</v>
      </c>
      <c r="T109" s="23">
        <f t="shared" si="31"/>
        <v>23.666666666666664</v>
      </c>
      <c r="U109" s="23">
        <f t="shared" si="32"/>
        <v>-4.0000000000000018</v>
      </c>
      <c r="V109" s="23">
        <f t="shared" ref="V109:V118" si="35">($B50*AA$61)+($C50*AA$62)+($D50*AA$64)+($E50*AA$65)+($F50*AA$67)+($G50*AA$68)</f>
        <v>17.555555555555557</v>
      </c>
      <c r="W109" s="23">
        <f t="shared" si="34"/>
        <v>26.999999999999996</v>
      </c>
    </row>
    <row r="110" spans="3:23" x14ac:dyDescent="0.2">
      <c r="C110" s="4">
        <v>19</v>
      </c>
      <c r="D110" s="23">
        <f t="shared" si="15"/>
        <v>21.222222222222229</v>
      </c>
      <c r="E110" s="23">
        <f t="shared" si="16"/>
        <v>13.555555555555559</v>
      </c>
      <c r="F110" s="23">
        <f t="shared" si="17"/>
        <v>18.111111111111114</v>
      </c>
      <c r="G110" s="23">
        <f t="shared" si="18"/>
        <v>13.777777777777784</v>
      </c>
      <c r="H110" s="23">
        <f t="shared" si="19"/>
        <v>15.444444444444446</v>
      </c>
      <c r="I110" s="23">
        <f t="shared" si="20"/>
        <v>-4.4444444444444553</v>
      </c>
      <c r="J110" s="23">
        <f t="shared" si="21"/>
        <v>9.3333333333333357</v>
      </c>
      <c r="K110" s="23">
        <f t="shared" si="22"/>
        <v>17</v>
      </c>
      <c r="L110" s="23">
        <f t="shared" si="23"/>
        <v>17.666666666666671</v>
      </c>
      <c r="M110" s="23">
        <f t="shared" si="24"/>
        <v>15.555555555555564</v>
      </c>
      <c r="N110" s="23">
        <f t="shared" si="25"/>
        <v>17.888888888888896</v>
      </c>
      <c r="O110" s="23">
        <f t="shared" si="26"/>
        <v>-6.2222222222222197</v>
      </c>
      <c r="P110" s="23">
        <f t="shared" si="27"/>
        <v>21.44444444444445</v>
      </c>
      <c r="Q110" s="23">
        <f t="shared" si="28"/>
        <v>14.222222222222229</v>
      </c>
      <c r="R110" s="23">
        <f t="shared" si="29"/>
        <v>-5.1111111111111152</v>
      </c>
      <c r="S110" s="23">
        <f t="shared" si="30"/>
        <v>19.666666666666679</v>
      </c>
      <c r="T110" s="23">
        <f t="shared" si="31"/>
        <v>12.777777777777779</v>
      </c>
      <c r="U110" s="23">
        <f t="shared" si="32"/>
        <v>-3.3333333333333339</v>
      </c>
      <c r="V110" s="23">
        <f t="shared" si="35"/>
        <v>16.222222222222225</v>
      </c>
      <c r="W110" s="23">
        <f t="shared" si="34"/>
        <v>13.555555555555561</v>
      </c>
    </row>
    <row r="111" spans="3:23" x14ac:dyDescent="0.2">
      <c r="C111" s="4">
        <v>20</v>
      </c>
      <c r="D111" s="23">
        <f t="shared" si="15"/>
        <v>21.888888888888893</v>
      </c>
      <c r="E111" s="23">
        <f t="shared" si="16"/>
        <v>27.777777777777782</v>
      </c>
      <c r="F111" s="23">
        <f t="shared" si="17"/>
        <v>29.333333333333336</v>
      </c>
      <c r="G111" s="23">
        <f t="shared" si="18"/>
        <v>26.111111111111114</v>
      </c>
      <c r="H111" s="23">
        <f t="shared" si="19"/>
        <v>26.888888888888893</v>
      </c>
      <c r="I111" s="23">
        <f t="shared" si="20"/>
        <v>-3.6666666666666767</v>
      </c>
      <c r="J111" s="23">
        <f t="shared" si="21"/>
        <v>26.222222222222218</v>
      </c>
      <c r="K111" s="23">
        <f t="shared" si="22"/>
        <v>15.333333333333334</v>
      </c>
      <c r="L111" s="23">
        <f t="shared" si="23"/>
        <v>26.555555555555561</v>
      </c>
      <c r="M111" s="23">
        <f t="shared" si="24"/>
        <v>29.777777777777779</v>
      </c>
      <c r="N111" s="23">
        <f t="shared" si="25"/>
        <v>27.444444444444446</v>
      </c>
      <c r="O111" s="23">
        <f t="shared" si="26"/>
        <v>-1.8888888888888857</v>
      </c>
      <c r="P111" s="23">
        <f t="shared" si="27"/>
        <v>19.777777777777779</v>
      </c>
      <c r="Q111" s="23">
        <f t="shared" si="28"/>
        <v>25.222222222222229</v>
      </c>
      <c r="R111" s="23">
        <f t="shared" si="29"/>
        <v>18.555555555555554</v>
      </c>
      <c r="S111" s="23">
        <f t="shared" si="30"/>
        <v>12.555555555555559</v>
      </c>
      <c r="T111" s="23">
        <f t="shared" si="31"/>
        <v>27.222222222222221</v>
      </c>
      <c r="U111" s="23">
        <f t="shared" si="32"/>
        <v>-6.5555555555555562</v>
      </c>
      <c r="V111" s="23">
        <f t="shared" si="35"/>
        <v>20.111111111111114</v>
      </c>
      <c r="W111" s="23">
        <f t="shared" si="34"/>
        <v>20.777777777777775</v>
      </c>
    </row>
    <row r="112" spans="3:23" x14ac:dyDescent="0.2">
      <c r="C112" s="4">
        <v>21</v>
      </c>
      <c r="D112" s="23">
        <f t="shared" si="15"/>
        <v>23.333333333333325</v>
      </c>
      <c r="E112" s="23">
        <f t="shared" si="16"/>
        <v>26.999999999999993</v>
      </c>
      <c r="F112" s="23">
        <f t="shared" si="17"/>
        <v>24.888888888888879</v>
      </c>
      <c r="G112" s="23">
        <f t="shared" si="18"/>
        <v>24.111111111111104</v>
      </c>
      <c r="H112" s="23">
        <f t="shared" si="19"/>
        <v>28.55555555555555</v>
      </c>
      <c r="I112" s="23">
        <f t="shared" si="20"/>
        <v>-2.8888888888888964</v>
      </c>
      <c r="J112" s="23">
        <f t="shared" si="21"/>
        <v>14.444444444444443</v>
      </c>
      <c r="K112" s="23">
        <f t="shared" si="22"/>
        <v>25.222222222222214</v>
      </c>
      <c r="L112" s="23">
        <f t="shared" si="23"/>
        <v>14.666666666666663</v>
      </c>
      <c r="M112" s="23">
        <f t="shared" si="24"/>
        <v>23.55555555555555</v>
      </c>
      <c r="N112" s="23">
        <f t="shared" si="25"/>
        <v>21.666666666666664</v>
      </c>
      <c r="O112" s="23">
        <f t="shared" si="26"/>
        <v>19.333333333333332</v>
      </c>
      <c r="P112" s="23">
        <f t="shared" si="27"/>
        <v>21.999999999999993</v>
      </c>
      <c r="Q112" s="23">
        <f t="shared" si="28"/>
        <v>23.777777777777775</v>
      </c>
      <c r="R112" s="23">
        <f t="shared" si="29"/>
        <v>14.111111111111107</v>
      </c>
      <c r="S112" s="23">
        <f t="shared" si="30"/>
        <v>9.3333333333333357</v>
      </c>
      <c r="T112" s="23">
        <f t="shared" si="31"/>
        <v>20.777777777777764</v>
      </c>
      <c r="U112" s="23">
        <f t="shared" si="32"/>
        <v>13.444444444444445</v>
      </c>
      <c r="V112" s="23">
        <f t="shared" si="35"/>
        <v>23.999999999999993</v>
      </c>
      <c r="W112" s="23">
        <f t="shared" si="34"/>
        <v>23.888888888888882</v>
      </c>
    </row>
    <row r="113" spans="1:28" x14ac:dyDescent="0.2">
      <c r="C113" s="4">
        <v>22</v>
      </c>
      <c r="D113" s="23">
        <f t="shared" si="15"/>
        <v>24.222222222222221</v>
      </c>
      <c r="E113" s="23">
        <f t="shared" si="16"/>
        <v>14.666666666666664</v>
      </c>
      <c r="F113" s="23">
        <f t="shared" si="17"/>
        <v>15.999999999999996</v>
      </c>
      <c r="G113" s="23">
        <f t="shared" si="18"/>
        <v>8.3333333333333339</v>
      </c>
      <c r="H113" s="23">
        <f t="shared" si="19"/>
        <v>18.777777777777779</v>
      </c>
      <c r="I113" s="23">
        <f t="shared" si="20"/>
        <v>-9.6666666666666785</v>
      </c>
      <c r="J113" s="23">
        <f t="shared" si="21"/>
        <v>0</v>
      </c>
      <c r="K113" s="23">
        <f t="shared" si="22"/>
        <v>23.111111111111111</v>
      </c>
      <c r="L113" s="23">
        <f t="shared" si="23"/>
        <v>10.777777777777775</v>
      </c>
      <c r="M113" s="23">
        <f t="shared" si="24"/>
        <v>11.777777777777784</v>
      </c>
      <c r="N113" s="23">
        <f t="shared" si="25"/>
        <v>16.000000000000004</v>
      </c>
      <c r="O113" s="23">
        <f t="shared" si="26"/>
        <v>10.77777777777778</v>
      </c>
      <c r="P113" s="23">
        <f t="shared" si="27"/>
        <v>25.444444444444443</v>
      </c>
      <c r="Q113" s="23">
        <f t="shared" si="28"/>
        <v>10.444444444444448</v>
      </c>
      <c r="R113" s="23">
        <f t="shared" si="29"/>
        <v>-7.5555555555555607</v>
      </c>
      <c r="S113" s="23">
        <f t="shared" si="30"/>
        <v>12.111111111111121</v>
      </c>
      <c r="T113" s="23">
        <f t="shared" si="31"/>
        <v>9.8888888888888822</v>
      </c>
      <c r="U113" s="23">
        <f t="shared" si="32"/>
        <v>14.111111111111112</v>
      </c>
      <c r="V113" s="23">
        <f t="shared" si="35"/>
        <v>22.666666666666664</v>
      </c>
      <c r="W113" s="23">
        <f t="shared" si="34"/>
        <v>10.444444444444445</v>
      </c>
    </row>
    <row r="114" spans="1:28" x14ac:dyDescent="0.2">
      <c r="C114" s="4">
        <v>23</v>
      </c>
      <c r="D114" s="23">
        <f t="shared" si="15"/>
        <v>24.444444444444446</v>
      </c>
      <c r="E114" s="23">
        <f t="shared" si="16"/>
        <v>16.444444444444443</v>
      </c>
      <c r="F114" s="23">
        <f t="shared" si="17"/>
        <v>25.777777777777779</v>
      </c>
      <c r="G114" s="23">
        <f t="shared" si="18"/>
        <v>27</v>
      </c>
      <c r="H114" s="23">
        <f t="shared" si="19"/>
        <v>22.777777777777779</v>
      </c>
      <c r="I114" s="23">
        <f t="shared" si="20"/>
        <v>-0.77777777777778745</v>
      </c>
      <c r="J114" s="23">
        <f t="shared" si="21"/>
        <v>20.444444444444443</v>
      </c>
      <c r="K114" s="23">
        <f t="shared" si="22"/>
        <v>24.555555555555554</v>
      </c>
      <c r="L114" s="23">
        <f t="shared" si="23"/>
        <v>14.333333333333339</v>
      </c>
      <c r="M114" s="23">
        <f t="shared" si="24"/>
        <v>22.333333333333339</v>
      </c>
      <c r="N114" s="23">
        <f t="shared" si="25"/>
        <v>26.777777777777779</v>
      </c>
      <c r="O114" s="23">
        <f t="shared" si="26"/>
        <v>-0.77777777777777857</v>
      </c>
      <c r="P114" s="23">
        <f t="shared" si="27"/>
        <v>23.555555555555557</v>
      </c>
      <c r="Q114" s="23">
        <f t="shared" si="28"/>
        <v>18.888888888888893</v>
      </c>
      <c r="R114" s="23">
        <f t="shared" si="29"/>
        <v>-1.1111111111111143</v>
      </c>
      <c r="S114" s="23">
        <f t="shared" si="30"/>
        <v>25.666666666666679</v>
      </c>
      <c r="T114" s="23">
        <f t="shared" si="31"/>
        <v>15.999999999999998</v>
      </c>
      <c r="U114" s="23">
        <f t="shared" si="32"/>
        <v>0.44444444444444464</v>
      </c>
      <c r="V114" s="23">
        <f t="shared" si="35"/>
        <v>21.111111111111111</v>
      </c>
      <c r="W114" s="23">
        <f t="shared" si="34"/>
        <v>18.000000000000004</v>
      </c>
    </row>
    <row r="115" spans="1:28" x14ac:dyDescent="0.2">
      <c r="C115" s="4">
        <v>24</v>
      </c>
      <c r="D115" s="23">
        <f>($B56*I$61)+($C56*I$62)+($D56*I$64)+($E56*I$65)+($F56*I$67)+($G56*I$68)</f>
        <v>24.888888888888886</v>
      </c>
      <c r="E115" s="23">
        <f t="shared" si="16"/>
        <v>28.888888888888886</v>
      </c>
      <c r="F115" s="23">
        <f t="shared" si="17"/>
        <v>27.222222222222214</v>
      </c>
      <c r="G115" s="23">
        <f t="shared" si="18"/>
        <v>20.666666666666664</v>
      </c>
      <c r="H115" s="23">
        <f t="shared" si="19"/>
        <v>30.222222222222221</v>
      </c>
      <c r="I115" s="23">
        <f t="shared" si="20"/>
        <v>-8.8888888888888999</v>
      </c>
      <c r="J115" s="23">
        <f t="shared" si="21"/>
        <v>16.888888888888886</v>
      </c>
      <c r="K115" s="23">
        <f t="shared" si="22"/>
        <v>21.444444444444443</v>
      </c>
      <c r="L115" s="23">
        <f t="shared" si="23"/>
        <v>19.666666666666664</v>
      </c>
      <c r="M115" s="23">
        <f t="shared" si="24"/>
        <v>25.999999999999996</v>
      </c>
      <c r="N115" s="23">
        <f t="shared" si="25"/>
        <v>25.555555555555554</v>
      </c>
      <c r="O115" s="23">
        <f t="shared" si="26"/>
        <v>15.111111111111114</v>
      </c>
      <c r="P115" s="23">
        <f t="shared" si="27"/>
        <v>23.777777777777771</v>
      </c>
      <c r="Q115" s="23">
        <f t="shared" si="28"/>
        <v>21.444444444444446</v>
      </c>
      <c r="R115" s="23">
        <f t="shared" si="29"/>
        <v>16.111111111111107</v>
      </c>
      <c r="S115" s="23">
        <f t="shared" si="30"/>
        <v>5.0000000000000027</v>
      </c>
      <c r="T115" s="23">
        <f t="shared" si="31"/>
        <v>24.333333333333321</v>
      </c>
      <c r="U115" s="23">
        <f t="shared" si="32"/>
        <v>10.888888888888889</v>
      </c>
      <c r="V115" s="23">
        <f t="shared" si="35"/>
        <v>26.55555555555555</v>
      </c>
      <c r="W115" s="23">
        <f t="shared" si="34"/>
        <v>17.666666666666661</v>
      </c>
    </row>
    <row r="116" spans="1:28" x14ac:dyDescent="0.2">
      <c r="C116" s="4">
        <v>25</v>
      </c>
      <c r="D116" s="23">
        <f t="shared" si="15"/>
        <v>26.000000000000007</v>
      </c>
      <c r="E116" s="23">
        <f t="shared" si="16"/>
        <v>18.333333333333339</v>
      </c>
      <c r="F116" s="23">
        <f t="shared" si="17"/>
        <v>28.111111111111114</v>
      </c>
      <c r="G116" s="23">
        <f t="shared" si="18"/>
        <v>23.555555555555561</v>
      </c>
      <c r="H116" s="23">
        <f t="shared" si="19"/>
        <v>24.44444444444445</v>
      </c>
      <c r="I116" s="23">
        <f t="shared" si="20"/>
        <v>-6.7777777777777946</v>
      </c>
      <c r="J116" s="23">
        <f t="shared" si="21"/>
        <v>22.888888888888886</v>
      </c>
      <c r="K116" s="23">
        <f t="shared" si="22"/>
        <v>20.777777777777779</v>
      </c>
      <c r="L116" s="23">
        <f t="shared" si="23"/>
        <v>19.333333333333343</v>
      </c>
      <c r="M116" s="23">
        <f t="shared" si="24"/>
        <v>24.777777777777786</v>
      </c>
      <c r="N116" s="23">
        <f t="shared" si="25"/>
        <v>30.666666666666671</v>
      </c>
      <c r="O116" s="23">
        <f t="shared" si="26"/>
        <v>-4.9999999999999956</v>
      </c>
      <c r="P116" s="23">
        <f t="shared" si="27"/>
        <v>25.333333333333339</v>
      </c>
      <c r="Q116" s="23">
        <f t="shared" si="28"/>
        <v>16.555555555555564</v>
      </c>
      <c r="R116" s="23">
        <f t="shared" si="29"/>
        <v>0.88888888888888662</v>
      </c>
      <c r="S116" s="23">
        <f t="shared" si="30"/>
        <v>21.333333333333343</v>
      </c>
      <c r="T116" s="23">
        <f t="shared" si="31"/>
        <v>19.555555555555557</v>
      </c>
      <c r="U116" s="23">
        <f t="shared" si="32"/>
        <v>-2.1111111111111098</v>
      </c>
      <c r="V116" s="23">
        <f t="shared" si="35"/>
        <v>23.666666666666668</v>
      </c>
      <c r="W116" s="23">
        <f t="shared" si="34"/>
        <v>11.777777777777782</v>
      </c>
    </row>
    <row r="117" spans="1:28" x14ac:dyDescent="0.2">
      <c r="C117" s="4">
        <v>26</v>
      </c>
      <c r="D117" s="23">
        <f t="shared" si="15"/>
        <v>27.444444444444439</v>
      </c>
      <c r="E117" s="23">
        <f t="shared" si="16"/>
        <v>17.55555555555555</v>
      </c>
      <c r="F117" s="23">
        <f t="shared" si="17"/>
        <v>23.666666666666657</v>
      </c>
      <c r="G117" s="23">
        <f t="shared" si="18"/>
        <v>21.55555555555555</v>
      </c>
      <c r="H117" s="23">
        <f t="shared" si="19"/>
        <v>26.111111111111107</v>
      </c>
      <c r="I117" s="23">
        <f t="shared" si="20"/>
        <v>-6.0000000000000115</v>
      </c>
      <c r="J117" s="23">
        <f t="shared" si="21"/>
        <v>11.111111111111111</v>
      </c>
      <c r="K117" s="23">
        <f t="shared" si="22"/>
        <v>30.666666666666664</v>
      </c>
      <c r="L117" s="23">
        <f t="shared" si="23"/>
        <v>7.444444444444442</v>
      </c>
      <c r="M117" s="23">
        <f t="shared" si="24"/>
        <v>18.555555555555557</v>
      </c>
      <c r="N117" s="23">
        <f t="shared" si="25"/>
        <v>24.888888888888886</v>
      </c>
      <c r="O117" s="23">
        <f t="shared" si="26"/>
        <v>16.222222222222221</v>
      </c>
      <c r="P117" s="23">
        <f t="shared" si="27"/>
        <v>27.55555555555555</v>
      </c>
      <c r="Q117" s="23">
        <f t="shared" si="28"/>
        <v>15.111111111111112</v>
      </c>
      <c r="R117" s="23">
        <f t="shared" si="29"/>
        <v>-3.5555555555555594</v>
      </c>
      <c r="S117" s="23">
        <f t="shared" si="30"/>
        <v>18.111111111111121</v>
      </c>
      <c r="T117" s="23">
        <f t="shared" si="31"/>
        <v>13.1111111111111</v>
      </c>
      <c r="U117" s="23">
        <f t="shared" si="32"/>
        <v>17.888888888888893</v>
      </c>
      <c r="V117" s="23">
        <f t="shared" si="35"/>
        <v>27.55555555555555</v>
      </c>
      <c r="W117" s="23">
        <f t="shared" si="34"/>
        <v>14.888888888888888</v>
      </c>
    </row>
    <row r="118" spans="1:28" x14ac:dyDescent="0.2">
      <c r="C118" s="4">
        <v>27</v>
      </c>
      <c r="D118" s="23">
        <f t="shared" si="15"/>
        <v>29</v>
      </c>
      <c r="E118" s="23">
        <f t="shared" si="16"/>
        <v>19.444444444444443</v>
      </c>
      <c r="F118" s="23">
        <f t="shared" si="17"/>
        <v>25.999999999999993</v>
      </c>
      <c r="G118" s="23">
        <f t="shared" si="18"/>
        <v>18.111111111111111</v>
      </c>
      <c r="H118" s="23">
        <f t="shared" si="19"/>
        <v>27.777777777777779</v>
      </c>
      <c r="I118" s="23">
        <f t="shared" si="20"/>
        <v>-12.000000000000018</v>
      </c>
      <c r="J118" s="23">
        <f t="shared" si="21"/>
        <v>13.555555555555554</v>
      </c>
      <c r="K118" s="23">
        <f t="shared" si="22"/>
        <v>26.888888888888886</v>
      </c>
      <c r="L118" s="23">
        <f t="shared" si="23"/>
        <v>12.444444444444445</v>
      </c>
      <c r="M118" s="23">
        <f t="shared" si="24"/>
        <v>21.000000000000004</v>
      </c>
      <c r="N118" s="23">
        <f t="shared" si="25"/>
        <v>28.777777777777779</v>
      </c>
      <c r="O118" s="23">
        <f t="shared" si="26"/>
        <v>12.000000000000004</v>
      </c>
      <c r="P118" s="23">
        <f t="shared" si="27"/>
        <v>29.333333333333336</v>
      </c>
      <c r="Q118" s="23">
        <f t="shared" si="28"/>
        <v>12.777777777777784</v>
      </c>
      <c r="R118" s="23">
        <f t="shared" si="29"/>
        <v>-1.5555555555555585</v>
      </c>
      <c r="S118" s="23">
        <f t="shared" si="30"/>
        <v>13.777777777777789</v>
      </c>
      <c r="T118" s="23">
        <f t="shared" si="31"/>
        <v>16.666666666666657</v>
      </c>
      <c r="U118" s="23">
        <f t="shared" si="32"/>
        <v>15.333333333333336</v>
      </c>
      <c r="V118" s="23">
        <f t="shared" si="35"/>
        <v>30.111111111111107</v>
      </c>
      <c r="W118" s="23">
        <f t="shared" si="34"/>
        <v>8.6666666666666679</v>
      </c>
    </row>
    <row r="120" spans="1:28" x14ac:dyDescent="0.2">
      <c r="A120" s="119" t="s">
        <v>114</v>
      </c>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c r="AA120" s="119"/>
      <c r="AB120" s="119"/>
    </row>
    <row r="121" spans="1:28" x14ac:dyDescent="0.2">
      <c r="D121" s="41"/>
      <c r="E121" s="41"/>
      <c r="F121" s="41"/>
      <c r="G121" s="41"/>
      <c r="H121" s="41"/>
      <c r="I121" s="41"/>
      <c r="J121" s="41"/>
      <c r="K121" s="41"/>
      <c r="L121" s="41"/>
      <c r="M121" s="41"/>
      <c r="N121" s="41"/>
      <c r="O121" s="41"/>
      <c r="P121" s="41"/>
      <c r="Q121" s="41"/>
      <c r="R121" s="41"/>
      <c r="S121" s="41"/>
      <c r="T121" s="41"/>
      <c r="U121" s="41"/>
      <c r="V121" s="41"/>
      <c r="W121" s="41"/>
    </row>
    <row r="122" spans="1:28" x14ac:dyDescent="0.2">
      <c r="A122" s="22"/>
      <c r="D122" s="22"/>
      <c r="E122" s="22"/>
      <c r="F122" s="22"/>
      <c r="G122" s="22"/>
      <c r="H122" s="22"/>
      <c r="I122" s="22"/>
      <c r="J122" s="22"/>
      <c r="K122" s="22"/>
      <c r="L122" s="22"/>
      <c r="M122" s="22"/>
      <c r="N122" s="22"/>
      <c r="O122" s="22"/>
      <c r="P122" s="22"/>
      <c r="Q122" s="22"/>
      <c r="R122" s="22"/>
      <c r="S122" s="22"/>
      <c r="T122" s="22"/>
      <c r="U122" s="22"/>
      <c r="V122" s="22"/>
      <c r="W122" s="22"/>
      <c r="X122" s="10" t="s">
        <v>37</v>
      </c>
      <c r="Y122" s="22"/>
    </row>
    <row r="123" spans="1:28" ht="15" customHeight="1" x14ac:dyDescent="0.2">
      <c r="A123" s="102" t="s">
        <v>38</v>
      </c>
      <c r="B123" s="120"/>
      <c r="C123" s="4">
        <v>1</v>
      </c>
      <c r="D123" s="37">
        <f>EXP(D92)/(EXP(D92)+EXP(D$89)+EXP(D$90))</f>
        <v>2.4189617032411506E-11</v>
      </c>
      <c r="E123" s="37">
        <f t="shared" ref="E123:W138" si="36">EXP(E92)/(EXP(E92)+EXP(E$89)+EXP(E$90))</f>
        <v>1.0247305988513007E-10</v>
      </c>
      <c r="F123" s="37">
        <f t="shared" si="36"/>
        <v>6.3703554745241576E-12</v>
      </c>
      <c r="G123" s="37">
        <f t="shared" si="36"/>
        <v>1.879485007429416E-12</v>
      </c>
      <c r="H123" s="37">
        <f t="shared" si="36"/>
        <v>1.2719759723748654E-10</v>
      </c>
      <c r="I123" s="37">
        <f t="shared" si="36"/>
        <v>0.58037531824372035</v>
      </c>
      <c r="J123" s="37">
        <f t="shared" si="36"/>
        <v>1.3210178484805898E-9</v>
      </c>
      <c r="K123" s="37">
        <f t="shared" si="36"/>
        <v>2.1659914626230726E-11</v>
      </c>
      <c r="L123" s="37">
        <f t="shared" si="36"/>
        <v>1.5519637833281957E-11</v>
      </c>
      <c r="M123" s="37">
        <f t="shared" si="36"/>
        <v>1.7097677175311826E-10</v>
      </c>
      <c r="N123" s="37">
        <f t="shared" si="36"/>
        <v>2.347234531495624E-12</v>
      </c>
      <c r="O123" s="37">
        <f t="shared" si="36"/>
        <v>0.664903674449564</v>
      </c>
      <c r="P123" s="37">
        <f t="shared" si="36"/>
        <v>5.8850333112911214E-11</v>
      </c>
      <c r="Q123" s="37">
        <f t="shared" si="36"/>
        <v>1.1261583079273633E-10</v>
      </c>
      <c r="R123" s="37">
        <f t="shared" si="36"/>
        <v>3.5252463370197939E-6</v>
      </c>
      <c r="S123" s="37">
        <f t="shared" si="36"/>
        <v>7.1303054044248725E-12</v>
      </c>
      <c r="T123" s="37">
        <f t="shared" si="36"/>
        <v>1.3062313824878482E-9</v>
      </c>
      <c r="U123" s="37">
        <f t="shared" si="36"/>
        <v>0.39061852431843958</v>
      </c>
      <c r="V123" s="37">
        <f t="shared" si="36"/>
        <v>6.7837140653938701E-10</v>
      </c>
      <c r="W123" s="37">
        <f t="shared" si="36"/>
        <v>1.5838230019036849E-10</v>
      </c>
      <c r="X123" s="42">
        <f>AVERAGE(D123:W123)</f>
        <v>8.17950523186637E-2</v>
      </c>
      <c r="Y123" s="33"/>
    </row>
    <row r="124" spans="1:28" x14ac:dyDescent="0.2">
      <c r="A124" s="43"/>
      <c r="B124" s="43"/>
      <c r="C124" s="4">
        <v>2</v>
      </c>
      <c r="D124" s="37">
        <f t="shared" ref="D124:S139" si="37">EXP(D93)/(EXP(D93)+EXP(D$89)+EXP(D$90))</f>
        <v>6.0676751705289701E-10</v>
      </c>
      <c r="E124" s="37">
        <f t="shared" si="37"/>
        <v>1.8417819274369225E-9</v>
      </c>
      <c r="F124" s="37">
        <f t="shared" si="37"/>
        <v>1.3606758891271813E-8</v>
      </c>
      <c r="G124" s="37">
        <f t="shared" si="37"/>
        <v>1.0384284172020649E-6</v>
      </c>
      <c r="H124" s="37">
        <f t="shared" si="37"/>
        <v>1.9467268716335442E-7</v>
      </c>
      <c r="I124" s="37">
        <f t="shared" si="37"/>
        <v>0.98185379500082737</v>
      </c>
      <c r="J124" s="37">
        <f t="shared" si="37"/>
        <v>8.8382146288794102E-5</v>
      </c>
      <c r="K124" s="37">
        <f t="shared" si="37"/>
        <v>4.1399281897932844E-8</v>
      </c>
      <c r="L124" s="37">
        <f t="shared" si="37"/>
        <v>5.5364745682455258E-13</v>
      </c>
      <c r="M124" s="37">
        <f t="shared" si="37"/>
        <v>1.5013727742485496E-7</v>
      </c>
      <c r="N124" s="37">
        <f t="shared" si="37"/>
        <v>1.7019698915883249E-8</v>
      </c>
      <c r="O124" s="37">
        <f t="shared" si="37"/>
        <v>0.99782742793568624</v>
      </c>
      <c r="P124" s="37">
        <f t="shared" si="37"/>
        <v>4.8595139312205617E-10</v>
      </c>
      <c r="Q124" s="37">
        <f t="shared" si="37"/>
        <v>1.1975868596613903E-8</v>
      </c>
      <c r="R124" s="37">
        <f t="shared" si="37"/>
        <v>1.9243556835024596E-4</v>
      </c>
      <c r="S124" s="37">
        <f t="shared" si="37"/>
        <v>2.8765704982877054E-9</v>
      </c>
      <c r="T124" s="37">
        <f t="shared" si="36"/>
        <v>3.2765245812480029E-8</v>
      </c>
      <c r="U124" s="37">
        <f t="shared" si="36"/>
        <v>0.96554587054199537</v>
      </c>
      <c r="V124" s="37">
        <f t="shared" si="36"/>
        <v>9.0091737406007875E-8</v>
      </c>
      <c r="W124" s="37">
        <f t="shared" si="36"/>
        <v>1.3486657778645104E-8</v>
      </c>
      <c r="X124" s="42">
        <f t="shared" ref="X124:X148" si="38">AVERAGE(D124:W124)</f>
        <v>0.1472754760294202</v>
      </c>
      <c r="Y124" s="33"/>
    </row>
    <row r="125" spans="1:28" x14ac:dyDescent="0.2">
      <c r="C125" s="4">
        <v>3</v>
      </c>
      <c r="D125" s="37">
        <f t="shared" si="37"/>
        <v>2.8746932956732183E-9</v>
      </c>
      <c r="E125" s="37">
        <f t="shared" si="37"/>
        <v>1.2177894967362909E-8</v>
      </c>
      <c r="F125" s="37">
        <f t="shared" si="37"/>
        <v>1.403163972725656E-7</v>
      </c>
      <c r="G125" s="37">
        <f t="shared" si="37"/>
        <v>3.3149255993514067E-8</v>
      </c>
      <c r="H125" s="37">
        <f t="shared" si="37"/>
        <v>1.0306917436058225E-6</v>
      </c>
      <c r="I125" s="37">
        <f t="shared" si="37"/>
        <v>0.1182592285814576</v>
      </c>
      <c r="J125" s="37">
        <f t="shared" si="37"/>
        <v>1.0175822143342393E-3</v>
      </c>
      <c r="K125" s="37">
        <f t="shared" si="37"/>
        <v>9.4694506014899905E-10</v>
      </c>
      <c r="L125" s="37">
        <f t="shared" si="37"/>
        <v>8.2168568089733289E-11</v>
      </c>
      <c r="M125" s="37">
        <f t="shared" si="37"/>
        <v>1.7302010987413882E-6</v>
      </c>
      <c r="N125" s="37">
        <f t="shared" si="37"/>
        <v>8.3152345588313281E-7</v>
      </c>
      <c r="O125" s="37">
        <f t="shared" si="37"/>
        <v>0.87073198919094552</v>
      </c>
      <c r="P125" s="37">
        <f t="shared" si="37"/>
        <v>2.8752254861899794E-9</v>
      </c>
      <c r="Q125" s="37">
        <f t="shared" si="37"/>
        <v>1.1613235572583719E-9</v>
      </c>
      <c r="R125" s="37">
        <f t="shared" si="37"/>
        <v>1.420171135630357E-3</v>
      </c>
      <c r="S125" s="37">
        <f t="shared" si="37"/>
        <v>3.7751331019384207E-11</v>
      </c>
      <c r="T125" s="37">
        <f t="shared" si="36"/>
        <v>1.1470203008434273E-6</v>
      </c>
      <c r="U125" s="37">
        <f t="shared" si="36"/>
        <v>0.68514304061469877</v>
      </c>
      <c r="V125" s="37">
        <f t="shared" si="36"/>
        <v>1.1602409071422217E-6</v>
      </c>
      <c r="W125" s="37">
        <f t="shared" si="36"/>
        <v>2.6768717660336122E-11</v>
      </c>
      <c r="X125" s="42">
        <f t="shared" si="38"/>
        <v>8.3828905253149857E-2</v>
      </c>
      <c r="Y125" s="33"/>
    </row>
    <row r="126" spans="1:28" x14ac:dyDescent="0.2">
      <c r="C126" s="4">
        <v>4</v>
      </c>
      <c r="D126" s="37">
        <f>EXP(D95)/(EXP(D95)+EXP(D$89)+EXP(D$90))</f>
        <v>5.5991379743198209E-9</v>
      </c>
      <c r="E126" s="37">
        <f t="shared" si="37"/>
        <v>8.1416558563589183E-4</v>
      </c>
      <c r="F126" s="37">
        <f t="shared" si="37"/>
        <v>2.87200703808101E-9</v>
      </c>
      <c r="G126" s="37">
        <f t="shared" si="37"/>
        <v>1.1467578869289747E-10</v>
      </c>
      <c r="H126" s="37">
        <f t="shared" si="37"/>
        <v>7.0272683319169796E-5</v>
      </c>
      <c r="I126" s="37">
        <f t="shared" si="37"/>
        <v>2.0670200510869498E-5</v>
      </c>
      <c r="J126" s="37">
        <f t="shared" si="37"/>
        <v>2.8216197632083824E-6</v>
      </c>
      <c r="K126" s="37">
        <f t="shared" si="37"/>
        <v>2.7373272983384766E-7</v>
      </c>
      <c r="L126" s="37">
        <f t="shared" si="37"/>
        <v>2.7372621844131877E-7</v>
      </c>
      <c r="M126" s="37">
        <f t="shared" si="37"/>
        <v>5.5861381344060677E-4</v>
      </c>
      <c r="N126" s="37">
        <f t="shared" si="37"/>
        <v>8.7382048565603349E-9</v>
      </c>
      <c r="O126" s="37">
        <f t="shared" si="37"/>
        <v>0.99900069066386266</v>
      </c>
      <c r="P126" s="37">
        <f t="shared" si="37"/>
        <v>8.3113890885444351E-7</v>
      </c>
      <c r="Q126" s="37">
        <f t="shared" si="37"/>
        <v>5.2703608392736462E-3</v>
      </c>
      <c r="R126" s="37">
        <f t="shared" si="37"/>
        <v>2.7772143371925993E-2</v>
      </c>
      <c r="S126" s="37">
        <f t="shared" si="37"/>
        <v>1.2195209619649111E-8</v>
      </c>
      <c r="T126" s="37">
        <f t="shared" si="36"/>
        <v>3.7759133044078699E-7</v>
      </c>
      <c r="U126" s="37">
        <f t="shared" si="36"/>
        <v>0.79134712882890124</v>
      </c>
      <c r="V126" s="37">
        <f t="shared" si="36"/>
        <v>1.7016132456707229E-8</v>
      </c>
      <c r="W126" s="37">
        <f t="shared" si="36"/>
        <v>3.8111366485224056E-3</v>
      </c>
      <c r="X126" s="42">
        <f t="shared" si="38"/>
        <v>9.1433490348985555E-2</v>
      </c>
      <c r="Y126" s="33"/>
    </row>
    <row r="127" spans="1:28" x14ac:dyDescent="0.2">
      <c r="C127" s="4">
        <v>5</v>
      </c>
      <c r="D127" s="37">
        <f t="shared" si="37"/>
        <v>1.4044763857198761E-7</v>
      </c>
      <c r="E127" s="37">
        <f>EXP(E96)/(EXP(E96)+EXP(E$89)+EXP(E$90))</f>
        <v>1.4433803066642346E-2</v>
      </c>
      <c r="F127" s="37">
        <f t="shared" si="37"/>
        <v>6.1344250530129022E-6</v>
      </c>
      <c r="G127" s="37">
        <f t="shared" si="37"/>
        <v>6.3355215090280987E-5</v>
      </c>
      <c r="H127" s="37">
        <f t="shared" si="37"/>
        <v>9.7112856119735524E-2</v>
      </c>
      <c r="I127" s="37">
        <f t="shared" si="37"/>
        <v>8.0800809464227452E-4</v>
      </c>
      <c r="J127" s="37">
        <f t="shared" si="37"/>
        <v>0.15881314148611789</v>
      </c>
      <c r="K127" s="37">
        <f t="shared" si="37"/>
        <v>5.2292062540857385E-4</v>
      </c>
      <c r="L127" s="37">
        <f t="shared" si="37"/>
        <v>9.7649098732025687E-9</v>
      </c>
      <c r="M127" s="37">
        <f t="shared" si="37"/>
        <v>0.32921985991485303</v>
      </c>
      <c r="N127" s="37">
        <f t="shared" si="37"/>
        <v>6.3356343433483943E-5</v>
      </c>
      <c r="O127" s="37">
        <f t="shared" si="37"/>
        <v>0.9999956784444457</v>
      </c>
      <c r="P127" s="37">
        <f t="shared" si="37"/>
        <v>6.8630142466387615E-6</v>
      </c>
      <c r="Q127" s="37">
        <f t="shared" si="37"/>
        <v>0.36038224426781612</v>
      </c>
      <c r="R127" s="37">
        <f t="shared" si="37"/>
        <v>0.60931726558898769</v>
      </c>
      <c r="S127" s="37">
        <f t="shared" si="37"/>
        <v>4.919874557960482E-6</v>
      </c>
      <c r="T127" s="37">
        <f t="shared" si="36"/>
        <v>9.4713393100834293E-6</v>
      </c>
      <c r="U127" s="37">
        <f t="shared" si="36"/>
        <v>0.99400515541840595</v>
      </c>
      <c r="V127" s="37">
        <f t="shared" si="36"/>
        <v>2.2598382257473817E-6</v>
      </c>
      <c r="W127" s="37">
        <f t="shared" si="36"/>
        <v>0.24572111875221508</v>
      </c>
      <c r="X127" s="42">
        <f t="shared" si="38"/>
        <v>0.19052442810208683</v>
      </c>
      <c r="Y127" s="33"/>
    </row>
    <row r="128" spans="1:28" x14ac:dyDescent="0.2">
      <c r="C128" s="4">
        <v>6</v>
      </c>
      <c r="D128" s="37">
        <f t="shared" si="37"/>
        <v>3.4162834232798068E-7</v>
      </c>
      <c r="E128" s="37">
        <f t="shared" si="37"/>
        <v>6.4475740368429353E-8</v>
      </c>
      <c r="F128" s="37">
        <f t="shared" si="37"/>
        <v>8.4602098186216167E-10</v>
      </c>
      <c r="G128" s="37">
        <f t="shared" si="37"/>
        <v>8.9044696865671876E-12</v>
      </c>
      <c r="H128" s="37">
        <f t="shared" si="37"/>
        <v>6.0982563298469228E-6</v>
      </c>
      <c r="I128" s="37">
        <f t="shared" si="37"/>
        <v>9.2090510076243957E-7</v>
      </c>
      <c r="J128" s="37">
        <f t="shared" si="37"/>
        <v>1.0065871854965147E-7</v>
      </c>
      <c r="K128" s="37">
        <f t="shared" si="37"/>
        <v>6.3356548552239109E-5</v>
      </c>
      <c r="L128" s="37">
        <f t="shared" si="37"/>
        <v>1.9986891654027356E-10</v>
      </c>
      <c r="M128" s="37">
        <f t="shared" si="37"/>
        <v>3.7659998325622972E-6</v>
      </c>
      <c r="N128" s="37">
        <f t="shared" si="37"/>
        <v>2.191873374632465E-7</v>
      </c>
      <c r="O128" s="37">
        <f t="shared" si="37"/>
        <v>0.97804015698082891</v>
      </c>
      <c r="P128" s="37">
        <f t="shared" si="37"/>
        <v>2.1494519291819511E-4</v>
      </c>
      <c r="Q128" s="37">
        <f t="shared" si="37"/>
        <v>9.1253469586960576E-7</v>
      </c>
      <c r="R128" s="37">
        <f t="shared" si="37"/>
        <v>6.0716326947394403E-10</v>
      </c>
      <c r="S128" s="37">
        <f t="shared" si="37"/>
        <v>7.9121655159783918E-5</v>
      </c>
      <c r="T128" s="37">
        <f t="shared" si="36"/>
        <v>1.7677919432120829E-10</v>
      </c>
      <c r="U128" s="37">
        <f t="shared" si="36"/>
        <v>0.99691313982948748</v>
      </c>
      <c r="V128" s="37">
        <f t="shared" si="36"/>
        <v>5.956878802263155E-7</v>
      </c>
      <c r="W128" s="37">
        <f t="shared" si="36"/>
        <v>4.7213075992573711E-7</v>
      </c>
      <c r="X128" s="42">
        <f t="shared" si="38"/>
        <v>9.8766210675521063E-2</v>
      </c>
      <c r="Y128" s="33"/>
    </row>
    <row r="129" spans="3:25" x14ac:dyDescent="0.2">
      <c r="C129" s="4">
        <v>7</v>
      </c>
      <c r="D129" s="37">
        <f>EXP(D98)/(EXP(D98)+EXP(D$89)+EXP(D$90))</f>
        <v>6.6540093630255712E-7</v>
      </c>
      <c r="E129" s="37">
        <f>EXP(E98)/(EXP(E98)+EXP(E$89)+EXP(E$90))</f>
        <v>8.8285217966432031E-2</v>
      </c>
      <c r="F129" s="37">
        <f t="shared" si="37"/>
        <v>6.3256163373088799E-5</v>
      </c>
      <c r="G129" s="37">
        <f t="shared" si="37"/>
        <v>2.0225803868524935E-6</v>
      </c>
      <c r="H129" s="37">
        <f t="shared" si="37"/>
        <v>0.36284039375473043</v>
      </c>
      <c r="I129" s="37">
        <f t="shared" si="37"/>
        <v>2.0044674346199297E-6</v>
      </c>
      <c r="J129" s="37">
        <f t="shared" si="37"/>
        <v>0.68511062251479526</v>
      </c>
      <c r="K129" s="37">
        <f t="shared" si="37"/>
        <v>1.1967121292380241E-5</v>
      </c>
      <c r="L129" s="37">
        <f t="shared" si="37"/>
        <v>1.449239036488817E-6</v>
      </c>
      <c r="M129" s="37">
        <f t="shared" si="37"/>
        <v>0.84976113302717227</v>
      </c>
      <c r="N129" s="37">
        <f t="shared" si="37"/>
        <v>3.0860168519958832E-3</v>
      </c>
      <c r="O129" s="37">
        <f t="shared" si="37"/>
        <v>0.999705420963934</v>
      </c>
      <c r="P129" s="37">
        <f t="shared" si="37"/>
        <v>4.0604982258078368E-5</v>
      </c>
      <c r="Q129" s="37">
        <f t="shared" si="37"/>
        <v>5.1806704081409798E-2</v>
      </c>
      <c r="R129" s="37">
        <f t="shared" si="37"/>
        <v>0.92015414812357288</v>
      </c>
      <c r="S129" s="37">
        <f t="shared" si="37"/>
        <v>6.4567412613090822E-8</v>
      </c>
      <c r="T129" s="37">
        <f t="shared" si="36"/>
        <v>3.3145890559096758E-4</v>
      </c>
      <c r="U129" s="37">
        <f t="shared" si="36"/>
        <v>0.9279278963351375</v>
      </c>
      <c r="V129" s="37">
        <f t="shared" si="36"/>
        <v>2.9102437737865622E-5</v>
      </c>
      <c r="W129" s="37">
        <f t="shared" si="36"/>
        <v>6.4617929271306568E-4</v>
      </c>
      <c r="X129" s="42">
        <f t="shared" si="38"/>
        <v>0.24449031643886759</v>
      </c>
      <c r="Y129" s="33"/>
    </row>
    <row r="130" spans="3:25" x14ac:dyDescent="0.2">
      <c r="C130" s="4">
        <v>8</v>
      </c>
      <c r="D130" s="37">
        <f t="shared" si="37"/>
        <v>2.8209586686800461E-6</v>
      </c>
      <c r="E130" s="37">
        <f t="shared" si="37"/>
        <v>1.2558158666402325E-7</v>
      </c>
      <c r="F130" s="37">
        <f t="shared" si="37"/>
        <v>3.5196565615430678E-6</v>
      </c>
      <c r="G130" s="37">
        <f t="shared" si="37"/>
        <v>3.8201671657718347E-7</v>
      </c>
      <c r="H130" s="37">
        <f t="shared" si="37"/>
        <v>1.3526532613206133E-8</v>
      </c>
      <c r="I130" s="37">
        <f t="shared" si="37"/>
        <v>0.99995900797688753</v>
      </c>
      <c r="J130" s="37">
        <f t="shared" si="37"/>
        <v>1.960563939447708E-7</v>
      </c>
      <c r="K130" s="37">
        <f t="shared" si="37"/>
        <v>1.7885481922707052E-10</v>
      </c>
      <c r="L130" s="37">
        <f t="shared" si="37"/>
        <v>5.669295982007826E-5</v>
      </c>
      <c r="M130" s="37">
        <f t="shared" si="37"/>
        <v>4.4226667404447525E-8</v>
      </c>
      <c r="N130" s="37">
        <f t="shared" si="37"/>
        <v>1.4768729842287232E-9</v>
      </c>
      <c r="O130" s="37">
        <f t="shared" si="37"/>
        <v>1.7542751400762376E-4</v>
      </c>
      <c r="P130" s="37">
        <f t="shared" si="37"/>
        <v>3.3134515894490932E-8</v>
      </c>
      <c r="Q130" s="37">
        <f t="shared" si="37"/>
        <v>2.0872848957785045E-8</v>
      </c>
      <c r="R130" s="37">
        <f t="shared" si="37"/>
        <v>1.2339443280567344E-4</v>
      </c>
      <c r="S130" s="37">
        <f t="shared" si="37"/>
        <v>2.2336305823997989E-10</v>
      </c>
      <c r="T130" s="37">
        <f t="shared" si="36"/>
        <v>3.4075719996129435E-3</v>
      </c>
      <c r="U130" s="37">
        <f t="shared" si="36"/>
        <v>4.5385677869777332E-5</v>
      </c>
      <c r="V130" s="37">
        <f t="shared" si="36"/>
        <v>8.5730216006742902E-6</v>
      </c>
      <c r="W130" s="37">
        <f t="shared" si="36"/>
        <v>4.0968847780780183E-8</v>
      </c>
      <c r="X130" s="42">
        <f t="shared" si="38"/>
        <v>5.0189162623051752E-2</v>
      </c>
      <c r="Y130" s="33"/>
    </row>
    <row r="131" spans="3:25" x14ac:dyDescent="0.2">
      <c r="C131" s="4">
        <v>9</v>
      </c>
      <c r="D131" s="37">
        <f t="shared" si="37"/>
        <v>8.5692665317084237E-6</v>
      </c>
      <c r="E131" s="37">
        <f t="shared" si="37"/>
        <v>1.1588423703949568E-6</v>
      </c>
      <c r="F131" s="37">
        <f t="shared" si="37"/>
        <v>1.8070550265823872E-6</v>
      </c>
      <c r="G131" s="37">
        <f t="shared" si="37"/>
        <v>4.9197617628097896E-6</v>
      </c>
      <c r="H131" s="37">
        <f t="shared" si="37"/>
        <v>9.2469802283693687E-3</v>
      </c>
      <c r="I131" s="37">
        <f t="shared" si="37"/>
        <v>3.6025725260106449E-5</v>
      </c>
      <c r="J131" s="37">
        <f t="shared" si="37"/>
        <v>6.6900669318319915E-3</v>
      </c>
      <c r="K131" s="37">
        <f t="shared" si="37"/>
        <v>0.10802134355455649</v>
      </c>
      <c r="L131" s="37">
        <f t="shared" si="37"/>
        <v>7.1301224003545116E-12</v>
      </c>
      <c r="M131" s="37">
        <f t="shared" si="37"/>
        <v>3.2960939390103889E-3</v>
      </c>
      <c r="N131" s="37">
        <f t="shared" si="37"/>
        <v>1.5867966199559509E-3</v>
      </c>
      <c r="O131" s="37">
        <f t="shared" si="37"/>
        <v>0.99990300748069882</v>
      </c>
      <c r="P131" s="37">
        <f t="shared" si="37"/>
        <v>1.7721263990383318E-3</v>
      </c>
      <c r="Q131" s="37">
        <f t="shared" si="37"/>
        <v>9.7032053373084261E-5</v>
      </c>
      <c r="R131" s="37">
        <f t="shared" si="37"/>
        <v>3.314999020255838E-8</v>
      </c>
      <c r="S131" s="37">
        <f t="shared" si="37"/>
        <v>3.0934959039589937E-2</v>
      </c>
      <c r="T131" s="37">
        <f t="shared" si="36"/>
        <v>4.4342939479769805E-9</v>
      </c>
      <c r="U131" s="37">
        <f t="shared" si="36"/>
        <v>0.99992917919875091</v>
      </c>
      <c r="V131" s="37">
        <f t="shared" si="36"/>
        <v>7.9104671943451286E-5</v>
      </c>
      <c r="W131" s="37">
        <f t="shared" si="36"/>
        <v>4.0201544536798828E-5</v>
      </c>
      <c r="X131" s="42">
        <f t="shared" si="38"/>
        <v>0.10808247049520107</v>
      </c>
      <c r="Y131" s="33"/>
    </row>
    <row r="132" spans="3:25" x14ac:dyDescent="0.2">
      <c r="C132" s="4">
        <v>10</v>
      </c>
      <c r="D132" s="37">
        <f t="shared" si="37"/>
        <v>4.0597466774732057E-5</v>
      </c>
      <c r="E132" s="37">
        <f t="shared" si="37"/>
        <v>7.6622366786938084E-6</v>
      </c>
      <c r="F132" s="37">
        <f t="shared" si="37"/>
        <v>1.86345049831943E-5</v>
      </c>
      <c r="G132" s="37">
        <f t="shared" si="37"/>
        <v>1.5705180269523058E-7</v>
      </c>
      <c r="H132" s="37">
        <f t="shared" si="37"/>
        <v>4.7088125233535803E-2</v>
      </c>
      <c r="I132" s="37">
        <f t="shared" si="37"/>
        <v>8.9302054101168343E-8</v>
      </c>
      <c r="J132" s="37">
        <f t="shared" si="37"/>
        <v>7.2026143051564517E-2</v>
      </c>
      <c r="K132" s="37">
        <f t="shared" si="37"/>
        <v>2.7623946012218835E-3</v>
      </c>
      <c r="L132" s="37">
        <f t="shared" si="37"/>
        <v>1.0582039891124117E-9</v>
      </c>
      <c r="M132" s="37">
        <f t="shared" si="37"/>
        <v>3.6711206840020487E-2</v>
      </c>
      <c r="N132" s="37">
        <f t="shared" si="37"/>
        <v>7.2053776005736925E-2</v>
      </c>
      <c r="O132" s="37">
        <f t="shared" si="37"/>
        <v>0.99342939764071647</v>
      </c>
      <c r="P132" s="37">
        <f t="shared" si="37"/>
        <v>1.0394561070361593E-2</v>
      </c>
      <c r="Q132" s="37">
        <f t="shared" si="37"/>
        <v>9.4102137095080366E-6</v>
      </c>
      <c r="R132" s="37">
        <f t="shared" si="37"/>
        <v>2.449470854066117E-7</v>
      </c>
      <c r="S132" s="37">
        <f t="shared" si="37"/>
        <v>4.1876652453176302E-4</v>
      </c>
      <c r="T132" s="37">
        <f t="shared" si="36"/>
        <v>1.5523247125048915E-7</v>
      </c>
      <c r="U132" s="37">
        <f t="shared" si="36"/>
        <v>0.9990887043043456</v>
      </c>
      <c r="V132" s="37">
        <f t="shared" si="36"/>
        <v>1.0177893928483863E-3</v>
      </c>
      <c r="W132" s="37">
        <f t="shared" si="36"/>
        <v>7.9796416347111397E-8</v>
      </c>
      <c r="X132" s="42">
        <f t="shared" si="38"/>
        <v>0.11175339482375317</v>
      </c>
      <c r="Y132" s="33"/>
    </row>
    <row r="133" spans="3:25" x14ac:dyDescent="0.2">
      <c r="C133" s="4">
        <v>11</v>
      </c>
      <c r="D133" s="37">
        <f t="shared" si="37"/>
        <v>5.6657419090830259E-5</v>
      </c>
      <c r="E133" s="37">
        <f t="shared" si="37"/>
        <v>3.8148307885824062E-7</v>
      </c>
      <c r="F133" s="37">
        <f t="shared" si="37"/>
        <v>4.2624345702704939E-7</v>
      </c>
      <c r="G133" s="37">
        <f t="shared" si="37"/>
        <v>1.6504043264787526E-9</v>
      </c>
      <c r="H133" s="37">
        <f t="shared" si="37"/>
        <v>3.7917054969547171E-7</v>
      </c>
      <c r="I133" s="37">
        <f t="shared" si="37"/>
        <v>0.99245929150644185</v>
      </c>
      <c r="J133" s="37">
        <f t="shared" si="37"/>
        <v>1.7336679922718206E-11</v>
      </c>
      <c r="K133" s="37">
        <f t="shared" si="37"/>
        <v>8.0634787464075841E-8</v>
      </c>
      <c r="L133" s="37">
        <f t="shared" si="37"/>
        <v>5.7775976886306159E-8</v>
      </c>
      <c r="M133" s="37">
        <f t="shared" si="37"/>
        <v>1.0116171687337489E-9</v>
      </c>
      <c r="N133" s="37">
        <f t="shared" si="37"/>
        <v>2.233619155081236E-10</v>
      </c>
      <c r="O133" s="37">
        <f t="shared" si="37"/>
        <v>0.99976410570104535</v>
      </c>
      <c r="P133" s="37">
        <f t="shared" si="37"/>
        <v>1.8090800572495333E-6</v>
      </c>
      <c r="Q133" s="37">
        <f t="shared" si="37"/>
        <v>4.7743438797095717E-10</v>
      </c>
      <c r="R133" s="37">
        <f t="shared" si="37"/>
        <v>1.0708675895699396E-5</v>
      </c>
      <c r="S133" s="37">
        <f t="shared" si="37"/>
        <v>1.168625239672921E-13</v>
      </c>
      <c r="T133" s="37">
        <f t="shared" si="36"/>
        <v>1.9020255334678196E-4</v>
      </c>
      <c r="U133" s="37">
        <f t="shared" si="36"/>
        <v>0.99941550394707268</v>
      </c>
      <c r="V133" s="37">
        <f t="shared" si="36"/>
        <v>5.3652250247033144E-3</v>
      </c>
      <c r="W133" s="37">
        <f t="shared" si="36"/>
        <v>1.8252206716729028E-9</v>
      </c>
      <c r="X133" s="42">
        <f t="shared" si="38"/>
        <v>0.14986324172104978</v>
      </c>
      <c r="Y133" s="33"/>
    </row>
    <row r="134" spans="3:25" x14ac:dyDescent="0.2">
      <c r="C134" s="4">
        <v>12</v>
      </c>
      <c r="D134" s="37">
        <f t="shared" si="37"/>
        <v>7.0755556160023535E-5</v>
      </c>
      <c r="E134" s="37">
        <f t="shared" si="37"/>
        <v>2.2571142541040366E-6</v>
      </c>
      <c r="F134" s="37">
        <f t="shared" si="37"/>
        <v>7.4617398179741253E-3</v>
      </c>
      <c r="G134" s="37">
        <f t="shared" si="37"/>
        <v>0.17428196683161232</v>
      </c>
      <c r="H134" s="37">
        <f t="shared" si="37"/>
        <v>2.0701589845324744E-5</v>
      </c>
      <c r="I134" s="37">
        <f t="shared" si="37"/>
        <v>0.99999895213918411</v>
      </c>
      <c r="J134" s="37">
        <f t="shared" si="37"/>
        <v>1.2948373180776235E-2</v>
      </c>
      <c r="K134" s="37">
        <f t="shared" si="37"/>
        <v>3.418507867755259E-7</v>
      </c>
      <c r="L134" s="37">
        <f t="shared" si="37"/>
        <v>2.0225748466266675E-6</v>
      </c>
      <c r="M134" s="37">
        <f t="shared" si="37"/>
        <v>3.8834601861244227E-5</v>
      </c>
      <c r="N134" s="37">
        <f t="shared" si="37"/>
        <v>1.0708629446596218E-5</v>
      </c>
      <c r="O134" s="37">
        <f t="shared" si="37"/>
        <v>3.9028044869170393E-2</v>
      </c>
      <c r="P134" s="37">
        <f t="shared" si="37"/>
        <v>2.7360525323337665E-7</v>
      </c>
      <c r="Q134" s="37">
        <f t="shared" si="37"/>
        <v>2.2196697207389977E-6</v>
      </c>
      <c r="R134" s="37">
        <f t="shared" si="37"/>
        <v>6.692843209278463E-3</v>
      </c>
      <c r="S134" s="37">
        <f t="shared" si="37"/>
        <v>9.0111080996722308E-8</v>
      </c>
      <c r="T134" s="37">
        <f t="shared" si="36"/>
        <v>7.8992181099495268E-2</v>
      </c>
      <c r="U134" s="37">
        <f t="shared" si="36"/>
        <v>1.9803669283978385E-3</v>
      </c>
      <c r="V134" s="37">
        <f t="shared" si="36"/>
        <v>1.1372630268254682E-3</v>
      </c>
      <c r="W134" s="37">
        <f t="shared" si="36"/>
        <v>3.4885901478948292E-6</v>
      </c>
      <c r="X134" s="42">
        <f t="shared" si="38"/>
        <v>6.6133671249805889E-2</v>
      </c>
      <c r="Y134" s="33"/>
    </row>
    <row r="135" spans="3:25" x14ac:dyDescent="0.2">
      <c r="C135" s="4">
        <v>13</v>
      </c>
      <c r="D135" s="37">
        <f t="shared" si="37"/>
        <v>3.3513123183970072E-4</v>
      </c>
      <c r="E135" s="37">
        <f t="shared" si="37"/>
        <v>1.492389083595838E-5</v>
      </c>
      <c r="F135" s="37">
        <f t="shared" si="37"/>
        <v>7.1948033962546093E-2</v>
      </c>
      <c r="G135" s="37">
        <f t="shared" si="37"/>
        <v>6.6926959676472855E-3</v>
      </c>
      <c r="H135" s="37">
        <f t="shared" si="37"/>
        <v>1.0959461819967122E-4</v>
      </c>
      <c r="I135" s="37">
        <f t="shared" si="37"/>
        <v>0.99957744096392176</v>
      </c>
      <c r="J135" s="37">
        <f t="shared" si="37"/>
        <v>0.13132342025661067</v>
      </c>
      <c r="K135" s="37">
        <f t="shared" si="37"/>
        <v>7.8193145880866104E-9</v>
      </c>
      <c r="L135" s="37">
        <f t="shared" si="37"/>
        <v>3.0008725025095065E-4</v>
      </c>
      <c r="M135" s="37">
        <f t="shared" si="37"/>
        <v>4.4735276942008654E-4</v>
      </c>
      <c r="N135" s="37">
        <f t="shared" si="37"/>
        <v>5.2291893321520784E-4</v>
      </c>
      <c r="O135" s="37">
        <f t="shared" si="37"/>
        <v>5.9527777306464871E-4</v>
      </c>
      <c r="P135" s="37">
        <f t="shared" si="37"/>
        <v>1.6188362704657262E-6</v>
      </c>
      <c r="Q135" s="37">
        <f t="shared" si="37"/>
        <v>2.1524617227368496E-7</v>
      </c>
      <c r="R135" s="37">
        <f t="shared" si="37"/>
        <v>4.7425820750481337E-2</v>
      </c>
      <c r="S135" s="37">
        <f t="shared" si="37"/>
        <v>1.1825934883597531E-9</v>
      </c>
      <c r="T135" s="37">
        <f t="shared" si="36"/>
        <v>0.75015439605724843</v>
      </c>
      <c r="U135" s="37">
        <f t="shared" si="36"/>
        <v>1.5405506937664321E-4</v>
      </c>
      <c r="V135" s="37">
        <f t="shared" si="36"/>
        <v>1.445097064468482E-2</v>
      </c>
      <c r="W135" s="37">
        <f t="shared" si="36"/>
        <v>6.9242810275302614E-9</v>
      </c>
      <c r="X135" s="42">
        <f t="shared" si="38"/>
        <v>0.10120269850739876</v>
      </c>
      <c r="Y135" s="33"/>
    </row>
    <row r="136" spans="3:25" x14ac:dyDescent="0.2">
      <c r="C136" s="4">
        <v>14</v>
      </c>
      <c r="D136" s="37">
        <f t="shared" si="37"/>
        <v>6.5253925203971846E-4</v>
      </c>
      <c r="E136" s="37">
        <f t="shared" si="37"/>
        <v>0.49964470451416415</v>
      </c>
      <c r="F136" s="37">
        <f t="shared" si="37"/>
        <v>1.5842913684628479E-3</v>
      </c>
      <c r="G136" s="37">
        <f t="shared" si="37"/>
        <v>2.3308014565199173E-5</v>
      </c>
      <c r="H136" s="37">
        <f t="shared" si="37"/>
        <v>7.4180713026461148E-3</v>
      </c>
      <c r="I136" s="37">
        <f t="shared" si="37"/>
        <v>0.26717187096055589</v>
      </c>
      <c r="J136" s="37">
        <f t="shared" si="37"/>
        <v>4.1859139231487802E-4</v>
      </c>
      <c r="K136" s="37">
        <f t="shared" si="37"/>
        <v>2.2603191888491949E-6</v>
      </c>
      <c r="L136" s="37">
        <f t="shared" si="37"/>
        <v>0.49999348799356291</v>
      </c>
      <c r="M136" s="37">
        <f t="shared" si="37"/>
        <v>0.12631535988448955</v>
      </c>
      <c r="N136" s="37">
        <f t="shared" si="37"/>
        <v>5.4980223274508315E-6</v>
      </c>
      <c r="O136" s="37">
        <f t="shared" si="37"/>
        <v>8.1219867166720319E-2</v>
      </c>
      <c r="P136" s="37">
        <f t="shared" si="37"/>
        <v>4.6773784456273867E-4</v>
      </c>
      <c r="Q136" s="37">
        <f t="shared" si="37"/>
        <v>0.49546264257784317</v>
      </c>
      <c r="R136" s="37">
        <f t="shared" si="37"/>
        <v>0.49999970987721531</v>
      </c>
      <c r="S136" s="37">
        <f t="shared" si="37"/>
        <v>3.8202547509654125E-7</v>
      </c>
      <c r="T136" s="37">
        <f t="shared" si="36"/>
        <v>0.49708123135301574</v>
      </c>
      <c r="U136" s="37">
        <f t="shared" si="36"/>
        <v>2.6847324023534635E-4</v>
      </c>
      <c r="V136" s="37">
        <f t="shared" si="36"/>
        <v>2.1499956866285382E-4</v>
      </c>
      <c r="W136" s="37">
        <f t="shared" si="36"/>
        <v>0.49738656672511666</v>
      </c>
      <c r="X136" s="42">
        <f t="shared" si="38"/>
        <v>0.17376657967015824</v>
      </c>
      <c r="Y136" s="33"/>
    </row>
    <row r="137" spans="3:25" x14ac:dyDescent="0.2">
      <c r="C137" s="4">
        <v>15</v>
      </c>
      <c r="D137" s="37">
        <f t="shared" si="37"/>
        <v>1.4192467738881724E-3</v>
      </c>
      <c r="E137" s="37">
        <f t="shared" si="37"/>
        <v>6.8564761595479854E-6</v>
      </c>
      <c r="F137" s="37">
        <f t="shared" si="37"/>
        <v>9.0960684849209742E-4</v>
      </c>
      <c r="G137" s="37">
        <f t="shared" si="37"/>
        <v>9.1102997845716614E-4</v>
      </c>
      <c r="H137" s="37">
        <f t="shared" si="37"/>
        <v>5.7997464883630036E-4</v>
      </c>
      <c r="I137" s="37">
        <f t="shared" si="37"/>
        <v>0.9998058211114299</v>
      </c>
      <c r="J137" s="37">
        <f t="shared" si="37"/>
        <v>1.1600044912763627E-6</v>
      </c>
      <c r="K137" s="37">
        <f t="shared" si="37"/>
        <v>1.5409609662908334E-4</v>
      </c>
      <c r="L137" s="37">
        <f t="shared" si="37"/>
        <v>2.0610999299070226E-9</v>
      </c>
      <c r="M137" s="37">
        <f t="shared" si="37"/>
        <v>8.8831561132351356E-7</v>
      </c>
      <c r="N137" s="37">
        <f t="shared" si="37"/>
        <v>1.6195852646236456E-6</v>
      </c>
      <c r="O137" s="37">
        <f t="shared" si="37"/>
        <v>0.99999898064071568</v>
      </c>
      <c r="P137" s="37">
        <f t="shared" si="37"/>
        <v>1.4938121602291353E-5</v>
      </c>
      <c r="Q137" s="37">
        <f t="shared" si="37"/>
        <v>5.0771647590397022E-8</v>
      </c>
      <c r="R137" s="37">
        <f t="shared" si="37"/>
        <v>5.8433850323371815E-4</v>
      </c>
      <c r="S137" s="37">
        <f t="shared" si="37"/>
        <v>4.7145707046423247E-11</v>
      </c>
      <c r="T137" s="37">
        <f t="shared" si="36"/>
        <v>4.7492474668519606E-3</v>
      </c>
      <c r="U137" s="37">
        <f t="shared" si="36"/>
        <v>0.9999866229100306</v>
      </c>
      <c r="V137" s="37">
        <f t="shared" si="36"/>
        <v>0.41737749353970549</v>
      </c>
      <c r="W137" s="37">
        <f t="shared" si="36"/>
        <v>1.5542218471951648E-7</v>
      </c>
      <c r="X137" s="42">
        <f t="shared" si="38"/>
        <v>0.17132510646617388</v>
      </c>
      <c r="Y137" s="33"/>
    </row>
    <row r="138" spans="3:25" x14ac:dyDescent="0.2">
      <c r="C138" s="4">
        <v>16</v>
      </c>
      <c r="D138" s="37">
        <f t="shared" si="37"/>
        <v>6.6885099547458167E-3</v>
      </c>
      <c r="E138" s="37">
        <f t="shared" si="37"/>
        <v>4.5333398807742169E-5</v>
      </c>
      <c r="F138" s="37">
        <f t="shared" si="37"/>
        <v>9.3013142288570685E-3</v>
      </c>
      <c r="G138" s="37">
        <f t="shared" si="37"/>
        <v>2.9108018796877151E-5</v>
      </c>
      <c r="H138" s="37">
        <f t="shared" si="37"/>
        <v>3.0630409060197462E-3</v>
      </c>
      <c r="I138" s="37">
        <f t="shared" si="37"/>
        <v>0.92734049012003616</v>
      </c>
      <c r="J138" s="37">
        <f t="shared" si="37"/>
        <v>1.3367897361833062E-5</v>
      </c>
      <c r="K138" s="37">
        <f t="shared" si="37"/>
        <v>3.5252424598437665E-6</v>
      </c>
      <c r="L138" s="37">
        <f t="shared" si="37"/>
        <v>3.0589425888275353E-7</v>
      </c>
      <c r="M138" s="37">
        <f t="shared" si="37"/>
        <v>1.0236982666816631E-5</v>
      </c>
      <c r="N138" s="37">
        <f t="shared" si="37"/>
        <v>7.9121250403138007E-5</v>
      </c>
      <c r="O138" s="37">
        <f t="shared" si="37"/>
        <v>0.99993049991216998</v>
      </c>
      <c r="P138" s="37">
        <f t="shared" si="37"/>
        <v>8.8377797330403292E-5</v>
      </c>
      <c r="Q138" s="37">
        <f t="shared" si="37"/>
        <v>4.9234268042892558E-9</v>
      </c>
      <c r="R138" s="37">
        <f t="shared" si="37"/>
        <v>4.3016503225369448E-3</v>
      </c>
      <c r="S138" s="37">
        <f t="shared" si="37"/>
        <v>6.1872747041733336E-13</v>
      </c>
      <c r="T138" s="37">
        <f t="shared" si="36"/>
        <v>0.14313980221289566</v>
      </c>
      <c r="U138" s="37">
        <f t="shared" si="36"/>
        <v>0.99982775115422196</v>
      </c>
      <c r="V138" s="37">
        <f t="shared" si="36"/>
        <v>0.90220842660699507</v>
      </c>
      <c r="W138" s="37">
        <f t="shared" si="36"/>
        <v>3.0848659753501624E-10</v>
      </c>
      <c r="X138" s="42">
        <f t="shared" si="38"/>
        <v>0.19980354335665482</v>
      </c>
      <c r="Y138" s="33"/>
    </row>
    <row r="139" spans="3:25" x14ac:dyDescent="0.2">
      <c r="C139" s="4">
        <v>17</v>
      </c>
      <c r="D139" s="37">
        <f t="shared" si="37"/>
        <v>1.2945378691976725E-2</v>
      </c>
      <c r="E139" s="37">
        <f t="shared" si="37"/>
        <v>0.75207130008808643</v>
      </c>
      <c r="F139" s="37">
        <f t="shared" si="37"/>
        <v>1.9213049215585653E-4</v>
      </c>
      <c r="G139" s="37">
        <f t="shared" si="37"/>
        <v>1.0069854153044411E-7</v>
      </c>
      <c r="H139" s="37">
        <f t="shared" si="37"/>
        <v>0.1732084059879026</v>
      </c>
      <c r="I139" s="37">
        <f t="shared" si="37"/>
        <v>1.9631472877018343E-3</v>
      </c>
      <c r="J139" s="37">
        <f t="shared" si="37"/>
        <v>3.7030275485258207E-8</v>
      </c>
      <c r="K139" s="37">
        <f t="shared" si="37"/>
        <v>1.0180057897168969E-3</v>
      </c>
      <c r="L139" s="37">
        <f t="shared" si="37"/>
        <v>1.0179815986408722E-3</v>
      </c>
      <c r="M139" s="37">
        <f t="shared" si="37"/>
        <v>3.2960939390103772E-3</v>
      </c>
      <c r="N139" s="37">
        <f t="shared" si="37"/>
        <v>8.3152345588313588E-7</v>
      </c>
      <c r="O139" s="37">
        <f t="shared" si="37"/>
        <v>0.99999953167976274</v>
      </c>
      <c r="P139" s="37">
        <f t="shared" si="37"/>
        <v>2.491305366875576E-2</v>
      </c>
      <c r="Q139" s="37">
        <f t="shared" si="37"/>
        <v>2.1968598045982932E-2</v>
      </c>
      <c r="R139" s="37">
        <f t="shared" si="37"/>
        <v>7.9845681352884237E-2</v>
      </c>
      <c r="S139" s="37">
        <f t="shared" si="37"/>
        <v>1.9987404644172629E-10</v>
      </c>
      <c r="T139" s="37">
        <f t="shared" ref="T139:W149" si="39">EXP(T108)/(EXP(T108)+EXP(T$89)+EXP(T$90))</f>
        <v>5.2125684838739146E-2</v>
      </c>
      <c r="U139" s="37">
        <f t="shared" si="39"/>
        <v>0.99990116437895793</v>
      </c>
      <c r="V139" s="37">
        <f t="shared" si="39"/>
        <v>0.11918034301339805</v>
      </c>
      <c r="W139" s="37">
        <f t="shared" si="39"/>
        <v>4.2226435068185603E-2</v>
      </c>
      <c r="X139" s="42">
        <f t="shared" si="38"/>
        <v>0.16429369526870025</v>
      </c>
      <c r="Y139" s="33"/>
    </row>
    <row r="140" spans="3:25" x14ac:dyDescent="0.2">
      <c r="C140" s="4">
        <v>18</v>
      </c>
      <c r="D140" s="67">
        <f>EXP(D109)/(EXP(D109)+EXP(D$89)+EXP(D$90))</f>
        <v>1.6114908282269007E-2</v>
      </c>
      <c r="E140" s="67">
        <f t="shared" ref="D140:S149" si="40">EXP(E109)/(EXP(E109)+EXP(E$89)+EXP(E$90))</f>
        <v>0.94722343245178808</v>
      </c>
      <c r="F140" s="67">
        <f t="shared" si="40"/>
        <v>0.77217512995111293</v>
      </c>
      <c r="G140" s="67">
        <f t="shared" si="40"/>
        <v>0.92794429788291433</v>
      </c>
      <c r="H140" s="67">
        <f t="shared" si="40"/>
        <v>0.91960134937804106</v>
      </c>
      <c r="I140" s="67">
        <f t="shared" si="40"/>
        <v>0.93448078650784006</v>
      </c>
      <c r="J140" s="67">
        <f t="shared" si="40"/>
        <v>0.96554087105433006</v>
      </c>
      <c r="K140" s="67">
        <f t="shared" si="40"/>
        <v>4.301645611782398E-3</v>
      </c>
      <c r="L140" s="67">
        <f t="shared" si="40"/>
        <v>3.4444329352613372E-2</v>
      </c>
      <c r="M140" s="67">
        <f t="shared" si="40"/>
        <v>0.99218480854697411</v>
      </c>
      <c r="N140" s="67">
        <f t="shared" si="40"/>
        <v>3.8337769422169543E-2</v>
      </c>
      <c r="O140" s="67">
        <f t="shared" si="40"/>
        <v>0.95340548580354501</v>
      </c>
      <c r="P140" s="67">
        <f t="shared" si="40"/>
        <v>3.8492371762124558E-3</v>
      </c>
      <c r="Q140" s="67">
        <f t="shared" si="40"/>
        <v>0.99051503130650809</v>
      </c>
      <c r="R140" s="67">
        <f t="shared" si="40"/>
        <v>0.98201376954048303</v>
      </c>
      <c r="S140" s="67">
        <f t="shared" si="40"/>
        <v>1.5409638602362932E-4</v>
      </c>
      <c r="T140" s="67">
        <f t="shared" si="39"/>
        <v>0.96122925660583036</v>
      </c>
      <c r="U140" s="67">
        <f t="shared" si="39"/>
        <v>1.1604235526047434E-2</v>
      </c>
      <c r="V140" s="67">
        <f t="shared" si="39"/>
        <v>2.7766368245362598E-2</v>
      </c>
      <c r="W140" s="67">
        <f t="shared" si="39"/>
        <v>0.98827213674090864</v>
      </c>
      <c r="X140" s="64">
        <f>AVERAGE(D140:W140)</f>
        <v>0.57355794728863785</v>
      </c>
      <c r="Y140" s="33"/>
    </row>
    <row r="141" spans="3:25" x14ac:dyDescent="0.2">
      <c r="C141" s="4">
        <v>19</v>
      </c>
      <c r="D141" s="37">
        <f t="shared" si="40"/>
        <v>3.8313897884313365E-2</v>
      </c>
      <c r="E141" s="37">
        <f t="shared" si="40"/>
        <v>7.9009327797903162E-5</v>
      </c>
      <c r="F141" s="37">
        <f t="shared" si="40"/>
        <v>4.6721451633932994E-4</v>
      </c>
      <c r="G141" s="37">
        <f t="shared" si="40"/>
        <v>1.8098848365283941E-6</v>
      </c>
      <c r="H141" s="37">
        <f t="shared" si="40"/>
        <v>6.4808855698931535E-4</v>
      </c>
      <c r="I141" s="37">
        <f t="shared" si="40"/>
        <v>1.5982801350960998E-2</v>
      </c>
      <c r="J141" s="37">
        <f t="shared" si="40"/>
        <v>1.4938856742144878E-5</v>
      </c>
      <c r="K141" s="37">
        <f t="shared" si="40"/>
        <v>5.2292062540857743E-4</v>
      </c>
      <c r="L141" s="37">
        <f t="shared" si="40"/>
        <v>7.2962623427213157E-4</v>
      </c>
      <c r="M141" s="37">
        <f t="shared" si="40"/>
        <v>9.7320916115528958E-4</v>
      </c>
      <c r="N141" s="37">
        <f t="shared" si="40"/>
        <v>1.3789303397354345E-4</v>
      </c>
      <c r="O141" s="37">
        <f t="shared" si="40"/>
        <v>3.9228820882468924E-3</v>
      </c>
      <c r="P141" s="37">
        <f t="shared" si="40"/>
        <v>0.10797647007479513</v>
      </c>
      <c r="Q141" s="37">
        <f t="shared" si="40"/>
        <v>1.6910584881804812E-4</v>
      </c>
      <c r="R141" s="37">
        <f t="shared" si="40"/>
        <v>2.1255123847352428E-8</v>
      </c>
      <c r="S141" s="37">
        <f t="shared" si="40"/>
        <v>2.4726222143650295E-3</v>
      </c>
      <c r="T141" s="37">
        <f t="shared" si="39"/>
        <v>4.6252751615659784E-4</v>
      </c>
      <c r="U141" s="37">
        <f t="shared" si="39"/>
        <v>2.2356098243879012E-2</v>
      </c>
      <c r="V141" s="37">
        <f t="shared" si="39"/>
        <v>7.4719151966256359E-3</v>
      </c>
      <c r="W141" s="37">
        <f t="shared" si="39"/>
        <v>1.2211150597444691E-4</v>
      </c>
      <c r="X141" s="42">
        <f t="shared" si="38"/>
        <v>1.014125816883869E-2</v>
      </c>
      <c r="Y141" s="33"/>
    </row>
    <row r="142" spans="3:25" x14ac:dyDescent="0.2">
      <c r="C142" s="4">
        <v>20</v>
      </c>
      <c r="D142" s="37">
        <f t="shared" si="40"/>
        <v>7.2010482771347722E-2</v>
      </c>
      <c r="E142" s="37">
        <f t="shared" si="40"/>
        <v>0.99164377019947814</v>
      </c>
      <c r="F142" s="37">
        <f t="shared" si="40"/>
        <v>0.97218491395099538</v>
      </c>
      <c r="G142" s="37">
        <f t="shared" si="40"/>
        <v>0.29133436263764811</v>
      </c>
      <c r="H142" s="37">
        <f t="shared" si="40"/>
        <v>0.98375528479645558</v>
      </c>
      <c r="I142" s="37">
        <f t="shared" si="40"/>
        <v>3.4146490296031867E-2</v>
      </c>
      <c r="J142" s="37">
        <f t="shared" si="40"/>
        <v>0.99691267735515543</v>
      </c>
      <c r="K142" s="37">
        <f t="shared" si="40"/>
        <v>9.880885850089809E-5</v>
      </c>
      <c r="L142" s="37">
        <f t="shared" si="40"/>
        <v>0.841127414297966</v>
      </c>
      <c r="M142" s="37">
        <f t="shared" si="40"/>
        <v>0.99931696717382201</v>
      </c>
      <c r="N142" s="37">
        <f t="shared" si="40"/>
        <v>0.6607551363322296</v>
      </c>
      <c r="O142" s="37">
        <f t="shared" si="40"/>
        <v>0.23082392152366496</v>
      </c>
      <c r="P142" s="37">
        <f t="shared" si="40"/>
        <v>2.2351738657952987E-2</v>
      </c>
      <c r="Q142" s="37">
        <f t="shared" si="40"/>
        <v>0.91012673971440472</v>
      </c>
      <c r="R142" s="37">
        <f t="shared" si="40"/>
        <v>0.99752737398100144</v>
      </c>
      <c r="S142" s="37">
        <f t="shared" si="40"/>
        <v>2.0226267585939583E-6</v>
      </c>
      <c r="T142" s="37">
        <f t="shared" si="39"/>
        <v>0.99884914954491699</v>
      </c>
      <c r="U142" s="37">
        <f t="shared" si="39"/>
        <v>9.1080675868685098E-4</v>
      </c>
      <c r="V142" s="37">
        <f t="shared" si="39"/>
        <v>0.26889913835342377</v>
      </c>
      <c r="W142" s="37">
        <f>EXP(W111)/(EXP(W111)+EXP(W$89)+EXP(W$90))</f>
        <v>0.14328967061524517</v>
      </c>
      <c r="X142" s="42">
        <f>AVERAGE(D142:W142)</f>
        <v>0.52080334352228441</v>
      </c>
      <c r="Y142" s="33"/>
    </row>
    <row r="143" spans="3:25" x14ac:dyDescent="0.2">
      <c r="C143" s="4">
        <v>21</v>
      </c>
      <c r="D143" s="37">
        <f t="shared" si="40"/>
        <v>0.24754211675219071</v>
      </c>
      <c r="E143" s="37">
        <f t="shared" si="40"/>
        <v>0.98198867091142983</v>
      </c>
      <c r="F143" s="37">
        <f t="shared" si="40"/>
        <v>0.29101141056958091</v>
      </c>
      <c r="G143" s="37">
        <f t="shared" si="40"/>
        <v>5.2704402339024251E-2</v>
      </c>
      <c r="H143" s="37">
        <f t="shared" si="40"/>
        <v>0.99689080131369334</v>
      </c>
      <c r="I143" s="37">
        <f t="shared" si="40"/>
        <v>7.1453432373383502E-2</v>
      </c>
      <c r="J143" s="37">
        <f t="shared" si="40"/>
        <v>2.4715902636471693E-3</v>
      </c>
      <c r="K143" s="37">
        <f t="shared" si="40"/>
        <v>0.66075586209666426</v>
      </c>
      <c r="L143" s="37">
        <f t="shared" si="40"/>
        <v>3.6351153473686394E-5</v>
      </c>
      <c r="M143" s="37">
        <f t="shared" si="40"/>
        <v>0.74384732449727953</v>
      </c>
      <c r="N143" s="37">
        <f t="shared" si="40"/>
        <v>5.9932115887932451E-3</v>
      </c>
      <c r="O143" s="37">
        <f t="shared" si="40"/>
        <v>0.99999999797674344</v>
      </c>
      <c r="P143" s="37">
        <f t="shared" si="40"/>
        <v>0.1742179720576732</v>
      </c>
      <c r="Q143" s="37">
        <f t="shared" si="40"/>
        <v>0.70489943713756964</v>
      </c>
      <c r="R143" s="37">
        <f t="shared" si="40"/>
        <v>0.82571451181513211</v>
      </c>
      <c r="S143" s="37">
        <f t="shared" si="40"/>
        <v>8.0634938920619564E-8</v>
      </c>
      <c r="T143" s="37">
        <f t="shared" si="39"/>
        <v>0.57972829695550898</v>
      </c>
      <c r="U143" s="37">
        <f t="shared" si="39"/>
        <v>0.99999773906854084</v>
      </c>
      <c r="V143" s="37">
        <f t="shared" si="39"/>
        <v>0.94728369498938725</v>
      </c>
      <c r="W143" s="37">
        <f t="shared" si="39"/>
        <v>0.78966038219755763</v>
      </c>
      <c r="X143" s="42">
        <f t="shared" si="38"/>
        <v>0.50380986433461072</v>
      </c>
      <c r="Y143" s="33"/>
    </row>
    <row r="144" spans="3:25" x14ac:dyDescent="0.2">
      <c r="C144" s="4">
        <v>22</v>
      </c>
      <c r="D144" s="37">
        <f t="shared" si="40"/>
        <v>0.4445106554254018</v>
      </c>
      <c r="E144" s="37">
        <f t="shared" si="40"/>
        <v>2.3997051056346463E-4</v>
      </c>
      <c r="F144" s="37">
        <f t="shared" si="40"/>
        <v>5.6604478553537322E-5</v>
      </c>
      <c r="G144" s="37">
        <f t="shared" si="40"/>
        <v>7.8191500049562431E-9</v>
      </c>
      <c r="H144" s="37">
        <f t="shared" si="40"/>
        <v>1.7854189798492005E-2</v>
      </c>
      <c r="I144" s="37">
        <f t="shared" si="40"/>
        <v>8.7625369297748457E-5</v>
      </c>
      <c r="J144" s="37">
        <f t="shared" si="40"/>
        <v>1.3210178484805898E-9</v>
      </c>
      <c r="K144" s="37">
        <f t="shared" si="40"/>
        <v>0.1908576951800057</v>
      </c>
      <c r="L144" s="37">
        <f t="shared" si="40"/>
        <v>7.4406465559938032E-7</v>
      </c>
      <c r="M144" s="37">
        <f t="shared" si="40"/>
        <v>2.2281854494991928E-5</v>
      </c>
      <c r="N144" s="37">
        <f t="shared" si="40"/>
        <v>2.0857350426331111E-5</v>
      </c>
      <c r="O144" s="37">
        <f t="shared" si="40"/>
        <v>0.99998948820333855</v>
      </c>
      <c r="P144" s="37">
        <f t="shared" si="40"/>
        <v>0.86857536889517084</v>
      </c>
      <c r="Q144" s="37">
        <f t="shared" si="40"/>
        <v>3.8686759507747871E-6</v>
      </c>
      <c r="R144" s="37">
        <f t="shared" si="40"/>
        <v>1.8443991555404527E-9</v>
      </c>
      <c r="S144" s="37">
        <f t="shared" si="40"/>
        <v>1.296869551937747E-6</v>
      </c>
      <c r="T144" s="37">
        <f t="shared" si="39"/>
        <v>2.5745350546858503E-5</v>
      </c>
      <c r="U144" s="37">
        <f t="shared" si="39"/>
        <v>0.99999883919780685</v>
      </c>
      <c r="V144" s="37">
        <f t="shared" si="39"/>
        <v>0.82568372609486018</v>
      </c>
      <c r="W144" s="37">
        <f t="shared" si="39"/>
        <v>5.4408765459692037E-6</v>
      </c>
      <c r="X144" s="42">
        <f t="shared" si="38"/>
        <v>0.21739672045901148</v>
      </c>
      <c r="Y144" s="33"/>
    </row>
    <row r="145" spans="1:28" x14ac:dyDescent="0.2">
      <c r="C145" s="4">
        <v>23</v>
      </c>
      <c r="D145" s="37">
        <f t="shared" si="40"/>
        <v>0.49983670535273966</v>
      </c>
      <c r="E145" s="37">
        <f t="shared" si="40"/>
        <v>1.4181587509289818E-3</v>
      </c>
      <c r="F145" s="37">
        <f t="shared" si="40"/>
        <v>0.49960298367357564</v>
      </c>
      <c r="G145" s="37">
        <f t="shared" si="40"/>
        <v>0.49999417279262776</v>
      </c>
      <c r="H145" s="37">
        <f t="shared" si="40"/>
        <v>0.49812461455996737</v>
      </c>
      <c r="I145" s="37">
        <f t="shared" si="40"/>
        <v>0.38853760890329531</v>
      </c>
      <c r="J145" s="37">
        <f t="shared" si="40"/>
        <v>0.49989528640360609</v>
      </c>
      <c r="K145" s="37">
        <f t="shared" si="40"/>
        <v>0.49999943491828686</v>
      </c>
      <c r="L145" s="37">
        <f t="shared" si="40"/>
        <v>2.6047008038519699E-5</v>
      </c>
      <c r="M145" s="37">
        <f t="shared" si="40"/>
        <v>0.4610391245167566</v>
      </c>
      <c r="N145" s="37">
        <f t="shared" si="40"/>
        <v>0.49999862548308249</v>
      </c>
      <c r="O145" s="37">
        <f t="shared" si="40"/>
        <v>0.47687809628586425</v>
      </c>
      <c r="P145" s="37">
        <f t="shared" si="40"/>
        <v>0.49988298343924842</v>
      </c>
      <c r="Q145" s="37">
        <f t="shared" si="40"/>
        <v>1.7668422014048044E-2</v>
      </c>
      <c r="R145" s="37">
        <f t="shared" si="40"/>
        <v>1.160489118720622E-6</v>
      </c>
      <c r="S145" s="37">
        <f t="shared" si="40"/>
        <v>0.49999990449357656</v>
      </c>
      <c r="T145" s="37">
        <f t="shared" si="39"/>
        <v>1.1474132557771209E-2</v>
      </c>
      <c r="U145" s="37">
        <f t="shared" si="39"/>
        <v>0.4999328546498466</v>
      </c>
      <c r="V145" s="37">
        <f t="shared" si="39"/>
        <v>0.4999462327679367</v>
      </c>
      <c r="W145" s="37">
        <f t="shared" si="39"/>
        <v>1.0292342989659248E-2</v>
      </c>
      <c r="X145" s="42">
        <f t="shared" si="38"/>
        <v>0.34322744460249882</v>
      </c>
      <c r="Y145" s="33"/>
    </row>
    <row r="146" spans="1:28" x14ac:dyDescent="0.2">
      <c r="C146" s="4">
        <v>24</v>
      </c>
      <c r="D146" s="37">
        <f t="shared" si="40"/>
        <v>0.60916204178938471</v>
      </c>
      <c r="E146" s="37">
        <f t="shared" si="40"/>
        <v>0.99723368137419477</v>
      </c>
      <c r="F146" s="37">
        <f t="shared" si="40"/>
        <v>0.80889658838292744</v>
      </c>
      <c r="G146" s="37">
        <f t="shared" si="40"/>
        <v>1.7729133430430849E-3</v>
      </c>
      <c r="H146" s="37">
        <f t="shared" si="40"/>
        <v>0.99941126346148779</v>
      </c>
      <c r="I146" s="37">
        <f t="shared" si="40"/>
        <v>1.907083390594121E-4</v>
      </c>
      <c r="J146" s="37">
        <f t="shared" si="40"/>
        <v>2.7760867505267389E-2</v>
      </c>
      <c r="K146" s="37">
        <f t="shared" si="40"/>
        <v>4.2651159837094624E-2</v>
      </c>
      <c r="L146" s="37">
        <f t="shared" si="40"/>
        <v>5.3662338176118565E-3</v>
      </c>
      <c r="M146" s="37">
        <f t="shared" si="40"/>
        <v>0.97098523978842288</v>
      </c>
      <c r="N146" s="37">
        <f t="shared" si="40"/>
        <v>0.22754465080655512</v>
      </c>
      <c r="O146" s="37">
        <f t="shared" si="40"/>
        <v>0.9999998620446009</v>
      </c>
      <c r="P146" s="37">
        <f t="shared" si="40"/>
        <v>0.55521246854967776</v>
      </c>
      <c r="Q146" s="37">
        <f t="shared" si="40"/>
        <v>0.18807084339731553</v>
      </c>
      <c r="R146" s="37">
        <f t="shared" si="40"/>
        <v>0.97222779395950776</v>
      </c>
      <c r="S146" s="37">
        <f t="shared" si="40"/>
        <v>1.0582311493245654E-9</v>
      </c>
      <c r="T146" s="37">
        <f t="shared" si="39"/>
        <v>0.97971169408037984</v>
      </c>
      <c r="U146" s="37">
        <f t="shared" si="39"/>
        <v>0.99997088348386409</v>
      </c>
      <c r="V146" s="37">
        <f t="shared" si="39"/>
        <v>0.99569742343598411</v>
      </c>
      <c r="W146" s="37">
        <f t="shared" si="39"/>
        <v>7.3963653285345141E-3</v>
      </c>
      <c r="X146" s="42">
        <f t="shared" si="38"/>
        <v>0.51946313418915735</v>
      </c>
      <c r="Y146" s="33"/>
    </row>
    <row r="147" spans="1:28" x14ac:dyDescent="0.2">
      <c r="C147" s="4">
        <v>25</v>
      </c>
      <c r="D147" s="37">
        <f t="shared" si="40"/>
        <v>0.82562065992212441</v>
      </c>
      <c r="E147" s="37">
        <f t="shared" si="40"/>
        <v>9.3028521524357415E-3</v>
      </c>
      <c r="F147" s="37">
        <f t="shared" si="40"/>
        <v>0.9114722645684924</v>
      </c>
      <c r="G147" s="37">
        <f t="shared" si="40"/>
        <v>3.0934271747547388E-2</v>
      </c>
      <c r="H147" s="37">
        <f t="shared" si="40"/>
        <v>0.8401258944467439</v>
      </c>
      <c r="I147" s="37">
        <f t="shared" si="40"/>
        <v>1.5725806256597856E-3</v>
      </c>
      <c r="J147" s="37">
        <f t="shared" si="40"/>
        <v>0.92012345456112443</v>
      </c>
      <c r="K147" s="37">
        <f t="shared" si="40"/>
        <v>2.236191977853191E-2</v>
      </c>
      <c r="L147" s="37">
        <f t="shared" si="40"/>
        <v>3.8509324317356508E-3</v>
      </c>
      <c r="M147" s="37">
        <f t="shared" si="40"/>
        <v>0.90790209664602539</v>
      </c>
      <c r="N147" s="37">
        <f t="shared" si="40"/>
        <v>0.97994235539607022</v>
      </c>
      <c r="O147" s="37">
        <f t="shared" si="40"/>
        <v>1.3193159387027189E-2</v>
      </c>
      <c r="P147" s="37">
        <f t="shared" si="40"/>
        <v>0.85536435179810055</v>
      </c>
      <c r="Q147" s="37">
        <f t="shared" si="40"/>
        <v>1.7411213833529145E-3</v>
      </c>
      <c r="R147" s="37">
        <f t="shared" si="40"/>
        <v>8.5748556227577997E-6</v>
      </c>
      <c r="S147" s="37">
        <f t="shared" si="40"/>
        <v>1.2953722646143546E-2</v>
      </c>
      <c r="T147" s="37">
        <f t="shared" si="39"/>
        <v>0.28893458924953153</v>
      </c>
      <c r="U147" s="37">
        <f t="shared" si="39"/>
        <v>7.2036187700385321E-2</v>
      </c>
      <c r="V147" s="37">
        <f t="shared" si="39"/>
        <v>0.92793147504514284</v>
      </c>
      <c r="W147" s="37">
        <f t="shared" si="39"/>
        <v>2.0640564934747273E-5</v>
      </c>
      <c r="X147" s="42">
        <f t="shared" si="38"/>
        <v>0.38126965524533668</v>
      </c>
      <c r="Y147" s="33"/>
    </row>
    <row r="148" spans="1:28" x14ac:dyDescent="0.2">
      <c r="C148" s="4">
        <v>26</v>
      </c>
      <c r="D148" s="37">
        <f t="shared" si="40"/>
        <v>0.9525446096699558</v>
      </c>
      <c r="E148" s="37">
        <f t="shared" si="40"/>
        <v>4.2955724413855246E-3</v>
      </c>
      <c r="F148" s="37">
        <f t="shared" si="40"/>
        <v>0.10786864183052654</v>
      </c>
      <c r="G148" s="37">
        <f t="shared" si="40"/>
        <v>4.3015554590087619E-3</v>
      </c>
      <c r="H148" s="37">
        <f t="shared" si="40"/>
        <v>0.96530443825240442</v>
      </c>
      <c r="I148" s="37">
        <f t="shared" si="40"/>
        <v>3.4166041619367029E-3</v>
      </c>
      <c r="J148" s="37">
        <f t="shared" si="40"/>
        <v>8.8382146288794414E-5</v>
      </c>
      <c r="K148" s="37">
        <f t="shared" si="40"/>
        <v>0.99778681911628198</v>
      </c>
      <c r="L148" s="37">
        <f t="shared" si="40"/>
        <v>2.6543776619492386E-8</v>
      </c>
      <c r="M148" s="37">
        <f t="shared" si="40"/>
        <v>1.9190971230631008E-2</v>
      </c>
      <c r="N148" s="37">
        <f t="shared" si="40"/>
        <v>0.1313705821320999</v>
      </c>
      <c r="O148" s="37">
        <f t="shared" si="40"/>
        <v>0.99999995458604585</v>
      </c>
      <c r="P148" s="37">
        <f t="shared" si="40"/>
        <v>0.98200552085572335</v>
      </c>
      <c r="Q148" s="37">
        <f t="shared" si="40"/>
        <v>4.1123775638609938E-4</v>
      </c>
      <c r="R148" s="37">
        <f t="shared" si="40"/>
        <v>1.0070077186028827E-7</v>
      </c>
      <c r="S148" s="37">
        <f t="shared" si="40"/>
        <v>5.2292160709829902E-4</v>
      </c>
      <c r="T148" s="37">
        <f t="shared" si="39"/>
        <v>6.4539105378383105E-4</v>
      </c>
      <c r="U148" s="37">
        <f t="shared" si="39"/>
        <v>0.99999997344840175</v>
      </c>
      <c r="V148" s="37">
        <f t="shared" si="39"/>
        <v>0.99841285390203205</v>
      </c>
      <c r="W148" s="37">
        <f t="shared" si="39"/>
        <v>4.6309252087005766E-4</v>
      </c>
      <c r="X148" s="42">
        <f t="shared" si="38"/>
        <v>0.3584314624707704</v>
      </c>
      <c r="Y148" s="33"/>
    </row>
    <row r="149" spans="1:28" x14ac:dyDescent="0.2">
      <c r="C149" s="4">
        <v>27</v>
      </c>
      <c r="D149" s="37">
        <f t="shared" si="40"/>
        <v>0.98959389889456195</v>
      </c>
      <c r="E149" s="37">
        <f t="shared" si="40"/>
        <v>2.7733827277424385E-2</v>
      </c>
      <c r="F149" s="37">
        <f t="shared" si="40"/>
        <v>0.55493586585189836</v>
      </c>
      <c r="G149" s="37">
        <f t="shared" si="40"/>
        <v>1.3789057835408256E-4</v>
      </c>
      <c r="H149" s="37">
        <f t="shared" si="40"/>
        <v>0.99325709316586863</v>
      </c>
      <c r="I149" s="37">
        <f t="shared" si="40"/>
        <v>8.4978769170530001E-6</v>
      </c>
      <c r="J149" s="37">
        <f t="shared" si="40"/>
        <v>1.0175822143342447E-3</v>
      </c>
      <c r="K149" s="37">
        <f t="shared" si="40"/>
        <v>0.91160014064393879</v>
      </c>
      <c r="L149" s="37">
        <f t="shared" si="40"/>
        <v>3.9394303280073114E-6</v>
      </c>
      <c r="M149" s="37">
        <f t="shared" si="40"/>
        <v>0.18399777655378985</v>
      </c>
      <c r="N149" s="37">
        <f t="shared" si="40"/>
        <v>0.88079650071483639</v>
      </c>
      <c r="O149" s="37">
        <f t="shared" si="40"/>
        <v>0.99999690346634162</v>
      </c>
      <c r="P149" s="37">
        <f t="shared" si="40"/>
        <v>0.99691252588762791</v>
      </c>
      <c r="Q149" s="37">
        <f t="shared" si="40"/>
        <v>3.9893349260042822E-5</v>
      </c>
      <c r="R149" s="37">
        <f t="shared" si="40"/>
        <v>7.4408317375091191E-7</v>
      </c>
      <c r="S149" s="37">
        <f t="shared" si="40"/>
        <v>6.8662246987854994E-6</v>
      </c>
      <c r="T149" s="37">
        <f t="shared" si="39"/>
        <v>2.2108145185164827E-2</v>
      </c>
      <c r="U149" s="37">
        <f t="shared" si="39"/>
        <v>0.99999965805661317</v>
      </c>
      <c r="V149" s="37">
        <f t="shared" si="39"/>
        <v>0.99987657888609627</v>
      </c>
      <c r="W149" s="37">
        <f t="shared" si="39"/>
        <v>9.1958474146413972E-7</v>
      </c>
      <c r="X149" s="42">
        <f>AVERAGE(D149:W149)</f>
        <v>0.42810126239629848</v>
      </c>
      <c r="Y149" s="33"/>
    </row>
    <row r="150" spans="1:28" x14ac:dyDescent="0.2">
      <c r="A150" s="22"/>
    </row>
    <row r="151" spans="1:28" x14ac:dyDescent="0.2">
      <c r="A151" s="44" t="s">
        <v>48</v>
      </c>
      <c r="B151" s="122" t="s">
        <v>111</v>
      </c>
      <c r="C151" s="122"/>
      <c r="D151" s="14"/>
      <c r="E151" s="14"/>
      <c r="F151" s="14"/>
      <c r="G151" s="45"/>
      <c r="H151" s="45"/>
      <c r="I151" s="45"/>
      <c r="J151" s="45"/>
      <c r="K151" s="45"/>
      <c r="L151" s="45"/>
      <c r="M151" s="45"/>
      <c r="N151" s="45"/>
      <c r="O151" s="45"/>
      <c r="P151" s="45"/>
      <c r="Q151" s="45"/>
      <c r="R151" s="45"/>
      <c r="S151" s="45"/>
      <c r="T151" s="45"/>
      <c r="U151" s="45"/>
      <c r="V151" s="45"/>
      <c r="W151" s="45"/>
      <c r="X151" s="45"/>
      <c r="Y151" s="45"/>
      <c r="Z151" s="45"/>
      <c r="AA151" s="45"/>
      <c r="AB151" s="45"/>
    </row>
    <row r="152" spans="1:28" x14ac:dyDescent="0.2">
      <c r="A152" s="44" t="s">
        <v>46</v>
      </c>
      <c r="B152" s="123">
        <v>0.5736</v>
      </c>
      <c r="C152" s="123"/>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row>
    <row r="153" spans="1:28" x14ac:dyDescent="0.2">
      <c r="A153" s="45"/>
      <c r="B153" s="46"/>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row>
    <row r="154" spans="1:28" x14ac:dyDescent="0.2">
      <c r="A154" s="121" t="s">
        <v>115</v>
      </c>
      <c r="B154" s="121"/>
      <c r="C154" s="121"/>
      <c r="D154" s="121"/>
      <c r="E154" s="121"/>
      <c r="F154" s="121"/>
      <c r="G154" s="121"/>
      <c r="H154" s="121"/>
      <c r="I154" s="121"/>
      <c r="J154" s="121"/>
      <c r="K154" s="121"/>
      <c r="L154" s="121"/>
      <c r="M154" s="121"/>
      <c r="N154" s="121"/>
      <c r="O154" s="121"/>
      <c r="P154" s="121"/>
      <c r="Q154" s="121"/>
      <c r="R154" s="121"/>
      <c r="S154" s="121"/>
      <c r="T154" s="121"/>
      <c r="U154" s="121"/>
      <c r="V154" s="121"/>
      <c r="W154" s="121"/>
      <c r="X154" s="121"/>
      <c r="Y154" s="121"/>
      <c r="Z154" s="121"/>
      <c r="AA154" s="121"/>
      <c r="AB154" s="121"/>
    </row>
    <row r="155" spans="1:28" x14ac:dyDescent="0.2">
      <c r="A155" s="99" t="s">
        <v>35</v>
      </c>
      <c r="B155" s="100"/>
      <c r="C155" s="9" t="s">
        <v>33</v>
      </c>
      <c r="D155" s="23">
        <f>D89</f>
        <v>17.111111111111114</v>
      </c>
      <c r="E155" s="23">
        <f t="shared" ref="E155:W155" si="41">E89</f>
        <v>23</v>
      </c>
      <c r="F155" s="23">
        <f t="shared" si="41"/>
        <v>19.333333333333336</v>
      </c>
      <c r="G155" s="23">
        <f t="shared" si="41"/>
        <v>16.333333333333336</v>
      </c>
      <c r="H155" s="23">
        <f t="shared" si="41"/>
        <v>17.888888888888889</v>
      </c>
      <c r="I155" s="23">
        <f t="shared" si="41"/>
        <v>-1.3333333333333393</v>
      </c>
      <c r="J155" s="23">
        <f t="shared" si="41"/>
        <v>12.666666666666668</v>
      </c>
      <c r="K155" s="23">
        <f t="shared" si="41"/>
        <v>11.555555555555555</v>
      </c>
      <c r="L155" s="23">
        <f t="shared" si="41"/>
        <v>24.888888888888893</v>
      </c>
      <c r="M155" s="23">
        <f t="shared" si="41"/>
        <v>20.555555555555557</v>
      </c>
      <c r="N155" s="23">
        <f t="shared" si="41"/>
        <v>14.666666666666671</v>
      </c>
      <c r="O155" s="23">
        <f t="shared" si="41"/>
        <v>-3.1111111111111098</v>
      </c>
      <c r="P155" s="23">
        <f t="shared" si="41"/>
        <v>15.888888888888889</v>
      </c>
      <c r="Q155" s="23">
        <f t="shared" si="41"/>
        <v>22.888888888888893</v>
      </c>
      <c r="R155" s="23">
        <f t="shared" si="41"/>
        <v>12.55555555555555</v>
      </c>
      <c r="S155" s="23">
        <f t="shared" si="41"/>
        <v>10.888888888888891</v>
      </c>
      <c r="T155" s="23">
        <f t="shared" si="41"/>
        <v>20.444444444444443</v>
      </c>
      <c r="U155" s="23">
        <f t="shared" si="41"/>
        <v>-7.7777777777777803</v>
      </c>
      <c r="V155" s="23">
        <f t="shared" si="41"/>
        <v>12.666666666666668</v>
      </c>
      <c r="W155" s="23">
        <f t="shared" si="41"/>
        <v>22.555555555555554</v>
      </c>
    </row>
    <row r="156" spans="1:28" x14ac:dyDescent="0.2">
      <c r="A156" s="47"/>
      <c r="B156" s="47"/>
      <c r="C156" s="9" t="s">
        <v>34</v>
      </c>
      <c r="D156" s="23">
        <f>D90</f>
        <v>24.444444444444446</v>
      </c>
      <c r="E156" s="23">
        <f t="shared" ref="E156:W156" si="42">E90</f>
        <v>16.444444444444443</v>
      </c>
      <c r="F156" s="23">
        <f t="shared" si="42"/>
        <v>25.777777777777779</v>
      </c>
      <c r="G156" s="23">
        <f t="shared" si="42"/>
        <v>27</v>
      </c>
      <c r="H156" s="23">
        <f t="shared" si="42"/>
        <v>22.777777777777779</v>
      </c>
      <c r="I156" s="23">
        <f t="shared" si="42"/>
        <v>-0.77777777777778745</v>
      </c>
      <c r="J156" s="23">
        <f t="shared" si="42"/>
        <v>20.444444444444443</v>
      </c>
      <c r="K156" s="23">
        <f t="shared" si="42"/>
        <v>24.555555555555554</v>
      </c>
      <c r="L156" s="23">
        <f t="shared" si="42"/>
        <v>14.333333333333339</v>
      </c>
      <c r="M156" s="23">
        <f t="shared" si="42"/>
        <v>22.333333333333339</v>
      </c>
      <c r="N156" s="23">
        <f t="shared" si="42"/>
        <v>26.777777777777779</v>
      </c>
      <c r="O156" s="23">
        <f t="shared" si="42"/>
        <v>-0.77777777777777857</v>
      </c>
      <c r="P156" s="23">
        <f t="shared" si="42"/>
        <v>23.555555555555557</v>
      </c>
      <c r="Q156" s="23">
        <f t="shared" si="42"/>
        <v>18.888888888888893</v>
      </c>
      <c r="R156" s="23">
        <f t="shared" si="42"/>
        <v>-1.1111111111111143</v>
      </c>
      <c r="S156" s="23">
        <f t="shared" si="42"/>
        <v>25.666666666666679</v>
      </c>
      <c r="T156" s="23">
        <f t="shared" si="42"/>
        <v>15.999999999999998</v>
      </c>
      <c r="U156" s="23">
        <f t="shared" si="42"/>
        <v>0.44444444444444464</v>
      </c>
      <c r="V156" s="23">
        <f t="shared" si="42"/>
        <v>21.111111111111111</v>
      </c>
      <c r="W156" s="23">
        <f t="shared" si="42"/>
        <v>18.000000000000004</v>
      </c>
    </row>
    <row r="158" spans="1:28" x14ac:dyDescent="0.2">
      <c r="A158" s="101" t="s">
        <v>36</v>
      </c>
      <c r="B158" s="102"/>
      <c r="C158" s="9" t="s">
        <v>93</v>
      </c>
      <c r="D158" s="23">
        <f>D109</f>
        <v>20.333333333333332</v>
      </c>
      <c r="E158" s="23">
        <f t="shared" ref="E158:W158" si="43">E109</f>
        <v>25.888888888888889</v>
      </c>
      <c r="F158" s="23">
        <f t="shared" si="43"/>
        <v>27</v>
      </c>
      <c r="G158" s="23">
        <f t="shared" si="43"/>
        <v>29.555555555555554</v>
      </c>
      <c r="H158" s="23">
        <f t="shared" si="43"/>
        <v>25.222222222222221</v>
      </c>
      <c r="I158" s="23">
        <f t="shared" si="43"/>
        <v>2.3333333333333277</v>
      </c>
      <c r="J158" s="23">
        <f t="shared" si="43"/>
        <v>23.777777777777775</v>
      </c>
      <c r="K158" s="23">
        <f t="shared" si="43"/>
        <v>19.111111111111107</v>
      </c>
      <c r="L158" s="23">
        <f t="shared" si="43"/>
        <v>21.555555555555557</v>
      </c>
      <c r="M158" s="23">
        <f t="shared" si="43"/>
        <v>27.333333333333332</v>
      </c>
      <c r="N158" s="23">
        <f t="shared" si="43"/>
        <v>23.555555555555557</v>
      </c>
      <c r="O158" s="23">
        <f t="shared" si="43"/>
        <v>2.3333333333333321</v>
      </c>
      <c r="P158" s="23">
        <f t="shared" si="43"/>
        <v>18</v>
      </c>
      <c r="Q158" s="23">
        <f t="shared" si="43"/>
        <v>27.555555555555557</v>
      </c>
      <c r="R158" s="23">
        <f t="shared" si="43"/>
        <v>16.555555555555554</v>
      </c>
      <c r="S158" s="23">
        <f t="shared" si="43"/>
        <v>16.888888888888893</v>
      </c>
      <c r="T158" s="23">
        <f t="shared" si="43"/>
        <v>23.666666666666664</v>
      </c>
      <c r="U158" s="23">
        <f t="shared" si="43"/>
        <v>-4.0000000000000018</v>
      </c>
      <c r="V158" s="23">
        <f t="shared" si="43"/>
        <v>17.555555555555557</v>
      </c>
      <c r="W158" s="23">
        <f t="shared" si="43"/>
        <v>26.999999999999996</v>
      </c>
    </row>
    <row r="159" spans="1:28" x14ac:dyDescent="0.2">
      <c r="C159" s="9" t="s">
        <v>94</v>
      </c>
      <c r="D159" s="23">
        <f>D115</f>
        <v>24.888888888888886</v>
      </c>
      <c r="E159" s="23">
        <f t="shared" ref="E159:W159" si="44">E115</f>
        <v>28.888888888888886</v>
      </c>
      <c r="F159" s="23">
        <f t="shared" si="44"/>
        <v>27.222222222222214</v>
      </c>
      <c r="G159" s="23">
        <f t="shared" si="44"/>
        <v>20.666666666666664</v>
      </c>
      <c r="H159" s="23">
        <f t="shared" si="44"/>
        <v>30.222222222222221</v>
      </c>
      <c r="I159" s="23">
        <f t="shared" si="44"/>
        <v>-8.8888888888888999</v>
      </c>
      <c r="J159" s="23">
        <f t="shared" si="44"/>
        <v>16.888888888888886</v>
      </c>
      <c r="K159" s="23">
        <f t="shared" si="44"/>
        <v>21.444444444444443</v>
      </c>
      <c r="L159" s="23">
        <f t="shared" si="44"/>
        <v>19.666666666666664</v>
      </c>
      <c r="M159" s="23">
        <f t="shared" si="44"/>
        <v>25.999999999999996</v>
      </c>
      <c r="N159" s="23">
        <f t="shared" si="44"/>
        <v>25.555555555555554</v>
      </c>
      <c r="O159" s="23">
        <f t="shared" si="44"/>
        <v>15.111111111111114</v>
      </c>
      <c r="P159" s="23">
        <f t="shared" si="44"/>
        <v>23.777777777777771</v>
      </c>
      <c r="Q159" s="23">
        <f t="shared" si="44"/>
        <v>21.444444444444446</v>
      </c>
      <c r="R159" s="23">
        <f t="shared" si="44"/>
        <v>16.111111111111107</v>
      </c>
      <c r="S159" s="23">
        <f t="shared" si="44"/>
        <v>5.0000000000000027</v>
      </c>
      <c r="T159" s="23">
        <f t="shared" si="44"/>
        <v>24.333333333333321</v>
      </c>
      <c r="U159" s="23">
        <f t="shared" si="44"/>
        <v>10.888888888888889</v>
      </c>
      <c r="V159" s="23">
        <f t="shared" si="44"/>
        <v>26.55555555555555</v>
      </c>
      <c r="W159" s="23">
        <f t="shared" si="44"/>
        <v>17.666666666666661</v>
      </c>
    </row>
    <row r="160" spans="1:28" x14ac:dyDescent="0.2">
      <c r="X160" s="68" t="s">
        <v>39</v>
      </c>
    </row>
    <row r="161" spans="1:28" x14ac:dyDescent="0.2">
      <c r="A161" s="101" t="s">
        <v>40</v>
      </c>
      <c r="B161" s="101"/>
      <c r="C161" s="9" t="s">
        <v>93</v>
      </c>
      <c r="D161" s="37">
        <f>EXP(D158)/(EXP(D158)+EXP(D159)+EXP(D156)+EXP(D155))</f>
        <v>6.3607588139092596E-3</v>
      </c>
      <c r="E161" s="37">
        <f t="shared" ref="E161:W161" si="45">EXP(E158)/(EXP(E158)+EXP(E159)+EXP(E156)+EXP(E155))</f>
        <v>4.7300883744303412E-2</v>
      </c>
      <c r="F161" s="37">
        <f t="shared" si="45"/>
        <v>0.39309846875377741</v>
      </c>
      <c r="G161" s="37">
        <f t="shared" si="45"/>
        <v>0.92782555903120112</v>
      </c>
      <c r="H161" s="37">
        <f t="shared" si="45"/>
        <v>6.6889369549903467E-3</v>
      </c>
      <c r="I161" s="37">
        <f t="shared" si="45"/>
        <v>0.93446910803272798</v>
      </c>
      <c r="J161" s="37">
        <f t="shared" si="45"/>
        <v>0.96459178020116298</v>
      </c>
      <c r="K161" s="37">
        <f t="shared" si="45"/>
        <v>4.1189311382466261E-3</v>
      </c>
      <c r="L161" s="37">
        <f t="shared" si="45"/>
        <v>3.4265826597077602E-2</v>
      </c>
      <c r="M161" s="37">
        <f t="shared" si="45"/>
        <v>0.78648882178019275</v>
      </c>
      <c r="N161" s="37">
        <f t="shared" si="45"/>
        <v>2.9874829767650199E-2</v>
      </c>
      <c r="O161" s="37">
        <f t="shared" si="45"/>
        <v>2.8228014658270561E-6</v>
      </c>
      <c r="P161" s="37">
        <f t="shared" si="45"/>
        <v>1.7157595275684983E-3</v>
      </c>
      <c r="Q161" s="37">
        <f t="shared" si="45"/>
        <v>0.9883435945321829</v>
      </c>
      <c r="R161" s="37">
        <f t="shared" si="45"/>
        <v>0.60259257674002631</v>
      </c>
      <c r="S161" s="37">
        <f t="shared" si="45"/>
        <v>1.5409638586058488E-4</v>
      </c>
      <c r="T161" s="37">
        <f t="shared" si="45"/>
        <v>0.3346643397423002</v>
      </c>
      <c r="U161" s="37">
        <f t="shared" si="45"/>
        <v>3.4184160594760116E-7</v>
      </c>
      <c r="V161" s="37">
        <f t="shared" si="45"/>
        <v>1.2286372660561519E-4</v>
      </c>
      <c r="W161" s="37">
        <f t="shared" si="45"/>
        <v>0.98818577925579254</v>
      </c>
      <c r="X161" s="42">
        <f>AVERAGE(D161:W161)</f>
        <v>0.35254330396843236</v>
      </c>
    </row>
    <row r="162" spans="1:28" x14ac:dyDescent="0.2">
      <c r="C162" s="9" t="s">
        <v>94</v>
      </c>
      <c r="D162" s="37">
        <f>EXP(D159)/(EXP(D159)+EXP(D155)+EXP(D156)+EXP(D158))</f>
        <v>0.60528730896297389</v>
      </c>
      <c r="E162" s="37">
        <f>EXP(E159)/(EXP(E159)+EXP(E155)+EXP(E156)+EXP(E158))</f>
        <v>0.95006364694561019</v>
      </c>
      <c r="F162" s="37">
        <f t="shared" ref="F162:W162" si="46">EXP(F159)/(EXP(F159)+EXP(F155)+EXP(F156)+EXP(F158))</f>
        <v>0.49092057810944412</v>
      </c>
      <c r="G162" s="37">
        <f t="shared" si="46"/>
        <v>1.2795902942025901E-4</v>
      </c>
      <c r="H162" s="37">
        <f t="shared" si="46"/>
        <v>0.99272626452808665</v>
      </c>
      <c r="I162" s="37">
        <f t="shared" si="46"/>
        <v>1.2497287564160226E-5</v>
      </c>
      <c r="J162" s="37">
        <f t="shared" si="46"/>
        <v>9.8296289843289664E-4</v>
      </c>
      <c r="K162" s="37">
        <f t="shared" si="46"/>
        <v>4.247548264675928E-2</v>
      </c>
      <c r="L162" s="37">
        <f t="shared" si="46"/>
        <v>5.1823553801381948E-3</v>
      </c>
      <c r="M162" s="37">
        <f t="shared" si="46"/>
        <v>0.20731620258126821</v>
      </c>
      <c r="N162" s="37">
        <f t="shared" si="46"/>
        <v>0.22074679309916986</v>
      </c>
      <c r="O162" s="37">
        <f t="shared" si="46"/>
        <v>0.99999703924352445</v>
      </c>
      <c r="P162" s="37">
        <f t="shared" si="46"/>
        <v>0.55425985746693884</v>
      </c>
      <c r="Q162" s="37">
        <f t="shared" si="46"/>
        <v>2.1922300073134557E-3</v>
      </c>
      <c r="R162" s="37">
        <f t="shared" si="46"/>
        <v>0.38637054241917657</v>
      </c>
      <c r="S162" s="37">
        <f t="shared" si="46"/>
        <v>1.0580680797290495E-9</v>
      </c>
      <c r="T162" s="37">
        <f t="shared" si="46"/>
        <v>0.65183712684315909</v>
      </c>
      <c r="U162" s="37">
        <f t="shared" si="46"/>
        <v>0.99997054165221144</v>
      </c>
      <c r="V162" s="37">
        <f t="shared" si="46"/>
        <v>0.99557508833996922</v>
      </c>
      <c r="W162" s="37">
        <f t="shared" si="46"/>
        <v>8.7382292696109467E-5</v>
      </c>
      <c r="X162" s="42">
        <f>AVERAGE(D162:W162)</f>
        <v>0.40530659303959632</v>
      </c>
    </row>
    <row r="163" spans="1:28" x14ac:dyDescent="0.2">
      <c r="C163" s="22"/>
      <c r="E163" s="36"/>
      <c r="F163" s="36"/>
      <c r="G163" s="36"/>
      <c r="H163" s="36"/>
      <c r="I163" s="36"/>
      <c r="J163" s="36"/>
      <c r="K163" s="36"/>
      <c r="L163" s="36"/>
      <c r="M163" s="36"/>
      <c r="N163" s="36"/>
      <c r="O163" s="36"/>
      <c r="P163" s="36"/>
      <c r="Q163" s="36"/>
      <c r="R163" s="36"/>
      <c r="S163" s="36"/>
      <c r="T163" s="36"/>
      <c r="U163" s="36"/>
      <c r="V163" s="36"/>
      <c r="W163" s="36"/>
      <c r="X163" s="33"/>
    </row>
    <row r="164" spans="1:28" x14ac:dyDescent="0.2">
      <c r="A164" s="21" t="s">
        <v>97</v>
      </c>
      <c r="B164" s="66" t="s">
        <v>96</v>
      </c>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row>
    <row r="165" spans="1:28" x14ac:dyDescent="0.2">
      <c r="A165" s="34" t="s">
        <v>46</v>
      </c>
      <c r="B165" s="75">
        <f>SUM(X161:X162)</f>
        <v>0.75784989700802874</v>
      </c>
      <c r="C165" s="36"/>
    </row>
    <row r="166" spans="1:28" x14ac:dyDescent="0.2">
      <c r="A166" s="49"/>
      <c r="B166" s="50"/>
    </row>
    <row r="167" spans="1:28" x14ac:dyDescent="0.2">
      <c r="A167" s="106" t="s">
        <v>116</v>
      </c>
      <c r="B167" s="10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c r="AA167" s="107"/>
      <c r="AB167" s="108"/>
    </row>
    <row r="168" spans="1:28" x14ac:dyDescent="0.2">
      <c r="A168" s="109" t="s">
        <v>42</v>
      </c>
      <c r="B168" s="110"/>
      <c r="C168" s="111"/>
      <c r="D168" s="51">
        <v>50000</v>
      </c>
    </row>
    <row r="169" spans="1:28" x14ac:dyDescent="0.2">
      <c r="A169" s="112" t="s">
        <v>43</v>
      </c>
      <c r="B169" s="113"/>
      <c r="C169" s="114"/>
      <c r="D169" s="65">
        <v>5000000</v>
      </c>
    </row>
    <row r="170" spans="1:28" x14ac:dyDescent="0.2">
      <c r="A170" s="112" t="s">
        <v>44</v>
      </c>
      <c r="B170" s="113"/>
      <c r="C170" s="114"/>
      <c r="D170" s="65">
        <v>400</v>
      </c>
    </row>
    <row r="171" spans="1:28" x14ac:dyDescent="0.2">
      <c r="A171" s="103" t="s">
        <v>45</v>
      </c>
      <c r="B171" s="104"/>
      <c r="C171" s="105"/>
      <c r="D171" s="74">
        <f>(D168*B152)*D170</f>
        <v>11472000</v>
      </c>
    </row>
    <row r="172" spans="1:28" x14ac:dyDescent="0.2">
      <c r="A172" s="103" t="s">
        <v>47</v>
      </c>
      <c r="B172" s="104"/>
      <c r="C172" s="105"/>
      <c r="D172" s="71">
        <f>(D168*B165)*(D170)-D169</f>
        <v>10156997.940160576</v>
      </c>
    </row>
    <row r="173" spans="1:28" x14ac:dyDescent="0.2">
      <c r="A173" s="98" t="s">
        <v>117</v>
      </c>
      <c r="B173" s="98"/>
      <c r="C173" s="98"/>
      <c r="D173" s="96">
        <f>D171-D172</f>
        <v>1315002.0598394237</v>
      </c>
    </row>
    <row r="175" spans="1:28" x14ac:dyDescent="0.2">
      <c r="D175" s="76"/>
    </row>
    <row r="176" spans="1:28" x14ac:dyDescent="0.2">
      <c r="D176" s="76"/>
    </row>
  </sheetData>
  <mergeCells count="39">
    <mergeCell ref="I6:J6"/>
    <mergeCell ref="K6:L6"/>
    <mergeCell ref="K7:L7"/>
    <mergeCell ref="K8:L8"/>
    <mergeCell ref="A30:G30"/>
    <mergeCell ref="I30:AB30"/>
    <mergeCell ref="A31:A32"/>
    <mergeCell ref="B31:C31"/>
    <mergeCell ref="D31:E31"/>
    <mergeCell ref="F31:G31"/>
    <mergeCell ref="I31:AB31"/>
    <mergeCell ref="F61:F69"/>
    <mergeCell ref="F71:F74"/>
    <mergeCell ref="F75:F77"/>
    <mergeCell ref="B79:C79"/>
    <mergeCell ref="D79:E79"/>
    <mergeCell ref="F79:G79"/>
    <mergeCell ref="A81:G81"/>
    <mergeCell ref="B82:C82"/>
    <mergeCell ref="D82:E82"/>
    <mergeCell ref="F82:G82"/>
    <mergeCell ref="A87:AB87"/>
    <mergeCell ref="A89:B89"/>
    <mergeCell ref="A92:B92"/>
    <mergeCell ref="A120:AB120"/>
    <mergeCell ref="A123:B123"/>
    <mergeCell ref="A154:AB154"/>
    <mergeCell ref="B151:C151"/>
    <mergeCell ref="B152:C152"/>
    <mergeCell ref="A173:C173"/>
    <mergeCell ref="A155:B155"/>
    <mergeCell ref="A158:B158"/>
    <mergeCell ref="A161:B161"/>
    <mergeCell ref="A172:C172"/>
    <mergeCell ref="A167:AB167"/>
    <mergeCell ref="A168:C168"/>
    <mergeCell ref="A169:C169"/>
    <mergeCell ref="A170:C170"/>
    <mergeCell ref="A171:C171"/>
  </mergeCells>
  <conditionalFormatting sqref="D171:D172">
    <cfRule type="colorScale" priority="1">
      <colorScale>
        <cfvo type="min"/>
        <cfvo type="max"/>
        <color rgb="FFFCFCFF"/>
        <color rgb="FF63BE7B"/>
      </colorScale>
    </cfRule>
  </conditionalFormatting>
  <conditionalFormatting sqref="X123:X149">
    <cfRule type="colorScale" priority="3">
      <colorScale>
        <cfvo type="min"/>
        <cfvo type="max"/>
        <color rgb="FFFCFCFF"/>
        <color rgb="FF63BE7B"/>
      </colorScale>
    </cfRule>
  </conditionalFormatting>
  <conditionalFormatting sqref="AC70:AC77">
    <cfRule type="colorScale" priority="2">
      <colorScale>
        <cfvo type="min"/>
        <cfvo type="max"/>
        <color rgb="FFFFEF9C"/>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T62"/>
  <sheetViews>
    <sheetView tabSelected="1" workbookViewId="0">
      <selection activeCell="C24" sqref="C24:T41"/>
    </sheetView>
  </sheetViews>
  <sheetFormatPr baseColWidth="10" defaultColWidth="9.1640625" defaultRowHeight="15" x14ac:dyDescent="0.2"/>
  <cols>
    <col min="1" max="16384" width="9.1640625" style="1"/>
  </cols>
  <sheetData>
    <row r="1" spans="3:20" ht="15" customHeight="1" x14ac:dyDescent="0.2"/>
    <row r="2" spans="3:20" ht="16" x14ac:dyDescent="0.2">
      <c r="C2" s="2" t="s">
        <v>0</v>
      </c>
    </row>
    <row r="3" spans="3:20" ht="19" customHeight="1" x14ac:dyDescent="0.2">
      <c r="C3" s="159" t="s">
        <v>153</v>
      </c>
      <c r="D3" s="148"/>
      <c r="E3" s="148"/>
      <c r="F3" s="148"/>
      <c r="G3" s="148"/>
      <c r="H3" s="148"/>
      <c r="I3" s="148"/>
      <c r="J3" s="148"/>
      <c r="K3" s="148"/>
      <c r="L3" s="148"/>
      <c r="M3" s="148"/>
      <c r="N3" s="148"/>
      <c r="O3" s="148"/>
      <c r="P3" s="148"/>
      <c r="Q3" s="148"/>
      <c r="R3" s="148"/>
      <c r="S3" s="148"/>
      <c r="T3" s="148"/>
    </row>
    <row r="4" spans="3:20" ht="19" customHeight="1" x14ac:dyDescent="0.2">
      <c r="C4" s="148"/>
      <c r="D4" s="148"/>
      <c r="E4" s="148"/>
      <c r="F4" s="148"/>
      <c r="G4" s="148"/>
      <c r="H4" s="148"/>
      <c r="I4" s="148"/>
      <c r="J4" s="148"/>
      <c r="K4" s="148"/>
      <c r="L4" s="148"/>
      <c r="M4" s="148"/>
      <c r="N4" s="148"/>
      <c r="O4" s="148"/>
      <c r="P4" s="148"/>
      <c r="Q4" s="148"/>
      <c r="R4" s="148"/>
      <c r="S4" s="148"/>
      <c r="T4" s="148"/>
    </row>
    <row r="5" spans="3:20" ht="19" customHeight="1" x14ac:dyDescent="0.2">
      <c r="C5" s="148"/>
      <c r="D5" s="148"/>
      <c r="E5" s="148"/>
      <c r="F5" s="148"/>
      <c r="G5" s="148"/>
      <c r="H5" s="148"/>
      <c r="I5" s="148"/>
      <c r="J5" s="148"/>
      <c r="K5" s="148"/>
      <c r="L5" s="148"/>
      <c r="M5" s="148"/>
      <c r="N5" s="148"/>
      <c r="O5" s="148"/>
      <c r="P5" s="148"/>
      <c r="Q5" s="148"/>
      <c r="R5" s="148"/>
      <c r="S5" s="148"/>
      <c r="T5" s="148"/>
    </row>
    <row r="6" spans="3:20" ht="19" customHeight="1" x14ac:dyDescent="0.2">
      <c r="C6" s="148"/>
      <c r="D6" s="148"/>
      <c r="E6" s="148"/>
      <c r="F6" s="148"/>
      <c r="G6" s="148"/>
      <c r="H6" s="148"/>
      <c r="I6" s="148"/>
      <c r="J6" s="148"/>
      <c r="K6" s="148"/>
      <c r="L6" s="148"/>
      <c r="M6" s="148"/>
      <c r="N6" s="148"/>
      <c r="O6" s="148"/>
      <c r="P6" s="148"/>
      <c r="Q6" s="148"/>
      <c r="R6" s="148"/>
      <c r="S6" s="148"/>
      <c r="T6" s="148"/>
    </row>
    <row r="7" spans="3:20" ht="19" customHeight="1" x14ac:dyDescent="0.2">
      <c r="C7" s="148"/>
      <c r="D7" s="148"/>
      <c r="E7" s="148"/>
      <c r="F7" s="148"/>
      <c r="G7" s="148"/>
      <c r="H7" s="148"/>
      <c r="I7" s="148"/>
      <c r="J7" s="148"/>
      <c r="K7" s="148"/>
      <c r="L7" s="148"/>
      <c r="M7" s="148"/>
      <c r="N7" s="148"/>
      <c r="O7" s="148"/>
      <c r="P7" s="148"/>
      <c r="Q7" s="148"/>
      <c r="R7" s="148"/>
      <c r="S7" s="148"/>
      <c r="T7" s="148"/>
    </row>
    <row r="8" spans="3:20" ht="19" customHeight="1" x14ac:dyDescent="0.2">
      <c r="C8" s="148"/>
      <c r="D8" s="148"/>
      <c r="E8" s="148"/>
      <c r="F8" s="148"/>
      <c r="G8" s="148"/>
      <c r="H8" s="148"/>
      <c r="I8" s="148"/>
      <c r="J8" s="148"/>
      <c r="K8" s="148"/>
      <c r="L8" s="148"/>
      <c r="M8" s="148"/>
      <c r="N8" s="148"/>
      <c r="O8" s="148"/>
      <c r="P8" s="148"/>
      <c r="Q8" s="148"/>
      <c r="R8" s="148"/>
      <c r="S8" s="148"/>
      <c r="T8" s="148"/>
    </row>
    <row r="9" spans="3:20" ht="19" customHeight="1" x14ac:dyDescent="0.2">
      <c r="C9" s="148"/>
      <c r="D9" s="148"/>
      <c r="E9" s="148"/>
      <c r="F9" s="148"/>
      <c r="G9" s="148"/>
      <c r="H9" s="148"/>
      <c r="I9" s="148"/>
      <c r="J9" s="148"/>
      <c r="K9" s="148"/>
      <c r="L9" s="148"/>
      <c r="M9" s="148"/>
      <c r="N9" s="148"/>
      <c r="O9" s="148"/>
      <c r="P9" s="148"/>
      <c r="Q9" s="148"/>
      <c r="R9" s="148"/>
      <c r="S9" s="148"/>
      <c r="T9" s="148"/>
    </row>
    <row r="10" spans="3:20" ht="19" customHeight="1" x14ac:dyDescent="0.2">
      <c r="C10" s="148"/>
      <c r="D10" s="148"/>
      <c r="E10" s="148"/>
      <c r="F10" s="148"/>
      <c r="G10" s="148"/>
      <c r="H10" s="148"/>
      <c r="I10" s="148"/>
      <c r="J10" s="148"/>
      <c r="K10" s="148"/>
      <c r="L10" s="148"/>
      <c r="M10" s="148"/>
      <c r="N10" s="148"/>
      <c r="O10" s="148"/>
      <c r="P10" s="148"/>
      <c r="Q10" s="148"/>
      <c r="R10" s="148"/>
      <c r="S10" s="148"/>
      <c r="T10" s="148"/>
    </row>
    <row r="11" spans="3:20" ht="19" customHeight="1" x14ac:dyDescent="0.2">
      <c r="C11" s="148"/>
      <c r="D11" s="148"/>
      <c r="E11" s="148"/>
      <c r="F11" s="148"/>
      <c r="G11" s="148"/>
      <c r="H11" s="148"/>
      <c r="I11" s="148"/>
      <c r="J11" s="148"/>
      <c r="K11" s="148"/>
      <c r="L11" s="148"/>
      <c r="M11" s="148"/>
      <c r="N11" s="148"/>
      <c r="O11" s="148"/>
      <c r="P11" s="148"/>
      <c r="Q11" s="148"/>
      <c r="R11" s="148"/>
      <c r="S11" s="148"/>
      <c r="T11" s="148"/>
    </row>
    <row r="12" spans="3:20" ht="19" customHeight="1" x14ac:dyDescent="0.2">
      <c r="C12" s="148"/>
      <c r="D12" s="148"/>
      <c r="E12" s="148"/>
      <c r="F12" s="148"/>
      <c r="G12" s="148"/>
      <c r="H12" s="148"/>
      <c r="I12" s="148"/>
      <c r="J12" s="148"/>
      <c r="K12" s="148"/>
      <c r="L12" s="148"/>
      <c r="M12" s="148"/>
      <c r="N12" s="148"/>
      <c r="O12" s="148"/>
      <c r="P12" s="148"/>
      <c r="Q12" s="148"/>
      <c r="R12" s="148"/>
      <c r="S12" s="148"/>
      <c r="T12" s="148"/>
    </row>
    <row r="13" spans="3:20" ht="19" customHeight="1" x14ac:dyDescent="0.2">
      <c r="C13" s="148"/>
      <c r="D13" s="148"/>
      <c r="E13" s="148"/>
      <c r="F13" s="148"/>
      <c r="G13" s="148"/>
      <c r="H13" s="148"/>
      <c r="I13" s="148"/>
      <c r="J13" s="148"/>
      <c r="K13" s="148"/>
      <c r="L13" s="148"/>
      <c r="M13" s="148"/>
      <c r="N13" s="148"/>
      <c r="O13" s="148"/>
      <c r="P13" s="148"/>
      <c r="Q13" s="148"/>
      <c r="R13" s="148"/>
      <c r="S13" s="148"/>
      <c r="T13" s="148"/>
    </row>
    <row r="14" spans="3:20" ht="19" customHeight="1" x14ac:dyDescent="0.2">
      <c r="C14" s="148"/>
      <c r="D14" s="148"/>
      <c r="E14" s="148"/>
      <c r="F14" s="148"/>
      <c r="G14" s="148"/>
      <c r="H14" s="148"/>
      <c r="I14" s="148"/>
      <c r="J14" s="148"/>
      <c r="K14" s="148"/>
      <c r="L14" s="148"/>
      <c r="M14" s="148"/>
      <c r="N14" s="148"/>
      <c r="O14" s="148"/>
      <c r="P14" s="148"/>
      <c r="Q14" s="148"/>
      <c r="R14" s="148"/>
      <c r="S14" s="148"/>
      <c r="T14" s="148"/>
    </row>
    <row r="15" spans="3:20" ht="19" customHeight="1" x14ac:dyDescent="0.2">
      <c r="C15" s="148"/>
      <c r="D15" s="148"/>
      <c r="E15" s="148"/>
      <c r="F15" s="148"/>
      <c r="G15" s="148"/>
      <c r="H15" s="148"/>
      <c r="I15" s="148"/>
      <c r="J15" s="148"/>
      <c r="K15" s="148"/>
      <c r="L15" s="148"/>
      <c r="M15" s="148"/>
      <c r="N15" s="148"/>
      <c r="O15" s="148"/>
      <c r="P15" s="148"/>
      <c r="Q15" s="148"/>
      <c r="R15" s="148"/>
      <c r="S15" s="148"/>
      <c r="T15" s="148"/>
    </row>
    <row r="16" spans="3:20" ht="19" customHeight="1" x14ac:dyDescent="0.2">
      <c r="C16" s="148"/>
      <c r="D16" s="148"/>
      <c r="E16" s="148"/>
      <c r="F16" s="148"/>
      <c r="G16" s="148"/>
      <c r="H16" s="148"/>
      <c r="I16" s="148"/>
      <c r="J16" s="148"/>
      <c r="K16" s="148"/>
      <c r="L16" s="148"/>
      <c r="M16" s="148"/>
      <c r="N16" s="148"/>
      <c r="O16" s="148"/>
      <c r="P16" s="148"/>
      <c r="Q16" s="148"/>
      <c r="R16" s="148"/>
      <c r="S16" s="148"/>
      <c r="T16" s="148"/>
    </row>
    <row r="17" spans="3:20" ht="19" customHeight="1" x14ac:dyDescent="0.2">
      <c r="C17" s="148"/>
      <c r="D17" s="148"/>
      <c r="E17" s="148"/>
      <c r="F17" s="148"/>
      <c r="G17" s="148"/>
      <c r="H17" s="148"/>
      <c r="I17" s="148"/>
      <c r="J17" s="148"/>
      <c r="K17" s="148"/>
      <c r="L17" s="148"/>
      <c r="M17" s="148"/>
      <c r="N17" s="148"/>
      <c r="O17" s="148"/>
      <c r="P17" s="148"/>
      <c r="Q17" s="148"/>
      <c r="R17" s="148"/>
      <c r="S17" s="148"/>
      <c r="T17" s="148"/>
    </row>
    <row r="18" spans="3:20" ht="19" customHeight="1" x14ac:dyDescent="0.2">
      <c r="C18" s="148"/>
      <c r="D18" s="148"/>
      <c r="E18" s="148"/>
      <c r="F18" s="148"/>
      <c r="G18" s="148"/>
      <c r="H18" s="148"/>
      <c r="I18" s="148"/>
      <c r="J18" s="148"/>
      <c r="K18" s="148"/>
      <c r="L18" s="148"/>
      <c r="M18" s="148"/>
      <c r="N18" s="148"/>
      <c r="O18" s="148"/>
      <c r="P18" s="148"/>
      <c r="Q18" s="148"/>
      <c r="R18" s="148"/>
      <c r="S18" s="148"/>
      <c r="T18" s="148"/>
    </row>
    <row r="19" spans="3:20" ht="19" customHeight="1" x14ac:dyDescent="0.2">
      <c r="C19" s="148"/>
      <c r="D19" s="148"/>
      <c r="E19" s="148"/>
      <c r="F19" s="148"/>
      <c r="G19" s="148"/>
      <c r="H19" s="148"/>
      <c r="I19" s="148"/>
      <c r="J19" s="148"/>
      <c r="K19" s="148"/>
      <c r="L19" s="148"/>
      <c r="M19" s="148"/>
      <c r="N19" s="148"/>
      <c r="O19" s="148"/>
      <c r="P19" s="148"/>
      <c r="Q19" s="148"/>
      <c r="R19" s="148"/>
      <c r="S19" s="148"/>
      <c r="T19" s="148"/>
    </row>
    <row r="20" spans="3:20" ht="19" customHeight="1" x14ac:dyDescent="0.2">
      <c r="C20" s="148"/>
      <c r="D20" s="148"/>
      <c r="E20" s="148"/>
      <c r="F20" s="148"/>
      <c r="G20" s="148"/>
      <c r="H20" s="148"/>
      <c r="I20" s="148"/>
      <c r="J20" s="148"/>
      <c r="K20" s="148"/>
      <c r="L20" s="148"/>
      <c r="M20" s="148"/>
      <c r="N20" s="148"/>
      <c r="O20" s="148"/>
      <c r="P20" s="148"/>
      <c r="Q20" s="148"/>
      <c r="R20" s="148"/>
      <c r="S20" s="148"/>
      <c r="T20" s="148"/>
    </row>
    <row r="21" spans="3:20" ht="15.75" customHeight="1" x14ac:dyDescent="0.2"/>
    <row r="22" spans="3:20" ht="15" customHeight="1" x14ac:dyDescent="0.2"/>
    <row r="23" spans="3:20" ht="15" customHeight="1" x14ac:dyDescent="0.2">
      <c r="C23" s="2" t="s">
        <v>1</v>
      </c>
    </row>
    <row r="24" spans="3:20" ht="19" customHeight="1" x14ac:dyDescent="0.2">
      <c r="C24" s="159" t="s">
        <v>152</v>
      </c>
      <c r="D24" s="159"/>
      <c r="E24" s="159"/>
      <c r="F24" s="159"/>
      <c r="G24" s="159"/>
      <c r="H24" s="159"/>
      <c r="I24" s="159"/>
      <c r="J24" s="159"/>
      <c r="K24" s="159"/>
      <c r="L24" s="159"/>
      <c r="M24" s="159"/>
      <c r="N24" s="159"/>
      <c r="O24" s="159"/>
      <c r="P24" s="159"/>
      <c r="Q24" s="159"/>
      <c r="R24" s="159"/>
      <c r="S24" s="159"/>
      <c r="T24" s="159"/>
    </row>
    <row r="25" spans="3:20" ht="19" customHeight="1" x14ac:dyDescent="0.2">
      <c r="C25" s="159"/>
      <c r="D25" s="159"/>
      <c r="E25" s="159"/>
      <c r="F25" s="159"/>
      <c r="G25" s="159"/>
      <c r="H25" s="159"/>
      <c r="I25" s="159"/>
      <c r="J25" s="159"/>
      <c r="K25" s="159"/>
      <c r="L25" s="159"/>
      <c r="M25" s="159"/>
      <c r="N25" s="159"/>
      <c r="O25" s="159"/>
      <c r="P25" s="159"/>
      <c r="Q25" s="159"/>
      <c r="R25" s="159"/>
      <c r="S25" s="159"/>
      <c r="T25" s="159"/>
    </row>
    <row r="26" spans="3:20" ht="19" customHeight="1" x14ac:dyDescent="0.2">
      <c r="C26" s="159"/>
      <c r="D26" s="159"/>
      <c r="E26" s="159"/>
      <c r="F26" s="159"/>
      <c r="G26" s="159"/>
      <c r="H26" s="159"/>
      <c r="I26" s="159"/>
      <c r="J26" s="159"/>
      <c r="K26" s="159"/>
      <c r="L26" s="159"/>
      <c r="M26" s="159"/>
      <c r="N26" s="159"/>
      <c r="O26" s="159"/>
      <c r="P26" s="159"/>
      <c r="Q26" s="159"/>
      <c r="R26" s="159"/>
      <c r="S26" s="159"/>
      <c r="T26" s="159"/>
    </row>
    <row r="27" spans="3:20" ht="19" customHeight="1" x14ac:dyDescent="0.2">
      <c r="C27" s="159"/>
      <c r="D27" s="159"/>
      <c r="E27" s="159"/>
      <c r="F27" s="159"/>
      <c r="G27" s="159"/>
      <c r="H27" s="159"/>
      <c r="I27" s="159"/>
      <c r="J27" s="159"/>
      <c r="K27" s="159"/>
      <c r="L27" s="159"/>
      <c r="M27" s="159"/>
      <c r="N27" s="159"/>
      <c r="O27" s="159"/>
      <c r="P27" s="159"/>
      <c r="Q27" s="159"/>
      <c r="R27" s="159"/>
      <c r="S27" s="159"/>
      <c r="T27" s="159"/>
    </row>
    <row r="28" spans="3:20" ht="19" customHeight="1" x14ac:dyDescent="0.2">
      <c r="C28" s="159"/>
      <c r="D28" s="159"/>
      <c r="E28" s="159"/>
      <c r="F28" s="159"/>
      <c r="G28" s="159"/>
      <c r="H28" s="159"/>
      <c r="I28" s="159"/>
      <c r="J28" s="159"/>
      <c r="K28" s="159"/>
      <c r="L28" s="159"/>
      <c r="M28" s="159"/>
      <c r="N28" s="159"/>
      <c r="O28" s="159"/>
      <c r="P28" s="159"/>
      <c r="Q28" s="159"/>
      <c r="R28" s="159"/>
      <c r="S28" s="159"/>
      <c r="T28" s="159"/>
    </row>
    <row r="29" spans="3:20" ht="19" customHeight="1" x14ac:dyDescent="0.2">
      <c r="C29" s="159"/>
      <c r="D29" s="159"/>
      <c r="E29" s="159"/>
      <c r="F29" s="159"/>
      <c r="G29" s="159"/>
      <c r="H29" s="159"/>
      <c r="I29" s="159"/>
      <c r="J29" s="159"/>
      <c r="K29" s="159"/>
      <c r="L29" s="159"/>
      <c r="M29" s="159"/>
      <c r="N29" s="159"/>
      <c r="O29" s="159"/>
      <c r="P29" s="159"/>
      <c r="Q29" s="159"/>
      <c r="R29" s="159"/>
      <c r="S29" s="159"/>
      <c r="T29" s="159"/>
    </row>
    <row r="30" spans="3:20" ht="19" customHeight="1" x14ac:dyDescent="0.2">
      <c r="C30" s="159"/>
      <c r="D30" s="159"/>
      <c r="E30" s="159"/>
      <c r="F30" s="159"/>
      <c r="G30" s="159"/>
      <c r="H30" s="159"/>
      <c r="I30" s="159"/>
      <c r="J30" s="159"/>
      <c r="K30" s="159"/>
      <c r="L30" s="159"/>
      <c r="M30" s="159"/>
      <c r="N30" s="159"/>
      <c r="O30" s="159"/>
      <c r="P30" s="159"/>
      <c r="Q30" s="159"/>
      <c r="R30" s="159"/>
      <c r="S30" s="159"/>
      <c r="T30" s="159"/>
    </row>
    <row r="31" spans="3:20" ht="19" customHeight="1" x14ac:dyDescent="0.2">
      <c r="C31" s="159"/>
      <c r="D31" s="159"/>
      <c r="E31" s="159"/>
      <c r="F31" s="159"/>
      <c r="G31" s="159"/>
      <c r="H31" s="159"/>
      <c r="I31" s="159"/>
      <c r="J31" s="159"/>
      <c r="K31" s="159"/>
      <c r="L31" s="159"/>
      <c r="M31" s="159"/>
      <c r="N31" s="159"/>
      <c r="O31" s="159"/>
      <c r="P31" s="159"/>
      <c r="Q31" s="159"/>
      <c r="R31" s="159"/>
      <c r="S31" s="159"/>
      <c r="T31" s="159"/>
    </row>
    <row r="32" spans="3:20" ht="19" customHeight="1" x14ac:dyDescent="0.2">
      <c r="C32" s="159"/>
      <c r="D32" s="159"/>
      <c r="E32" s="159"/>
      <c r="F32" s="159"/>
      <c r="G32" s="159"/>
      <c r="H32" s="159"/>
      <c r="I32" s="159"/>
      <c r="J32" s="159"/>
      <c r="K32" s="159"/>
      <c r="L32" s="159"/>
      <c r="M32" s="159"/>
      <c r="N32" s="159"/>
      <c r="O32" s="159"/>
      <c r="P32" s="159"/>
      <c r="Q32" s="159"/>
      <c r="R32" s="159"/>
      <c r="S32" s="159"/>
      <c r="T32" s="159"/>
    </row>
    <row r="33" spans="3:20" ht="19" customHeight="1" x14ac:dyDescent="0.2">
      <c r="C33" s="159"/>
      <c r="D33" s="159"/>
      <c r="E33" s="159"/>
      <c r="F33" s="159"/>
      <c r="G33" s="159"/>
      <c r="H33" s="159"/>
      <c r="I33" s="159"/>
      <c r="J33" s="159"/>
      <c r="K33" s="159"/>
      <c r="L33" s="159"/>
      <c r="M33" s="159"/>
      <c r="N33" s="159"/>
      <c r="O33" s="159"/>
      <c r="P33" s="159"/>
      <c r="Q33" s="159"/>
      <c r="R33" s="159"/>
      <c r="S33" s="159"/>
      <c r="T33" s="159"/>
    </row>
    <row r="34" spans="3:20" ht="19" customHeight="1" x14ac:dyDescent="0.2">
      <c r="C34" s="159"/>
      <c r="D34" s="159"/>
      <c r="E34" s="159"/>
      <c r="F34" s="159"/>
      <c r="G34" s="159"/>
      <c r="H34" s="159"/>
      <c r="I34" s="159"/>
      <c r="J34" s="159"/>
      <c r="K34" s="159"/>
      <c r="L34" s="159"/>
      <c r="M34" s="159"/>
      <c r="N34" s="159"/>
      <c r="O34" s="159"/>
      <c r="P34" s="159"/>
      <c r="Q34" s="159"/>
      <c r="R34" s="159"/>
      <c r="S34" s="159"/>
      <c r="T34" s="159"/>
    </row>
    <row r="35" spans="3:20" ht="19" customHeight="1" x14ac:dyDescent="0.2">
      <c r="C35" s="159"/>
      <c r="D35" s="159"/>
      <c r="E35" s="159"/>
      <c r="F35" s="159"/>
      <c r="G35" s="159"/>
      <c r="H35" s="159"/>
      <c r="I35" s="159"/>
      <c r="J35" s="159"/>
      <c r="K35" s="159"/>
      <c r="L35" s="159"/>
      <c r="M35" s="159"/>
      <c r="N35" s="159"/>
      <c r="O35" s="159"/>
      <c r="P35" s="159"/>
      <c r="Q35" s="159"/>
      <c r="R35" s="159"/>
      <c r="S35" s="159"/>
      <c r="T35" s="159"/>
    </row>
    <row r="36" spans="3:20" ht="19" customHeight="1" x14ac:dyDescent="0.2">
      <c r="C36" s="159"/>
      <c r="D36" s="159"/>
      <c r="E36" s="159"/>
      <c r="F36" s="159"/>
      <c r="G36" s="159"/>
      <c r="H36" s="159"/>
      <c r="I36" s="159"/>
      <c r="J36" s="159"/>
      <c r="K36" s="159"/>
      <c r="L36" s="159"/>
      <c r="M36" s="159"/>
      <c r="N36" s="159"/>
      <c r="O36" s="159"/>
      <c r="P36" s="159"/>
      <c r="Q36" s="159"/>
      <c r="R36" s="159"/>
      <c r="S36" s="159"/>
      <c r="T36" s="159"/>
    </row>
    <row r="37" spans="3:20" ht="19" customHeight="1" x14ac:dyDescent="0.2">
      <c r="C37" s="159"/>
      <c r="D37" s="159"/>
      <c r="E37" s="159"/>
      <c r="F37" s="159"/>
      <c r="G37" s="159"/>
      <c r="H37" s="159"/>
      <c r="I37" s="159"/>
      <c r="J37" s="159"/>
      <c r="K37" s="159"/>
      <c r="L37" s="159"/>
      <c r="M37" s="159"/>
      <c r="N37" s="159"/>
      <c r="O37" s="159"/>
      <c r="P37" s="159"/>
      <c r="Q37" s="159"/>
      <c r="R37" s="159"/>
      <c r="S37" s="159"/>
      <c r="T37" s="159"/>
    </row>
    <row r="38" spans="3:20" ht="19" customHeight="1" x14ac:dyDescent="0.2">
      <c r="C38" s="159"/>
      <c r="D38" s="159"/>
      <c r="E38" s="159"/>
      <c r="F38" s="159"/>
      <c r="G38" s="159"/>
      <c r="H38" s="159"/>
      <c r="I38" s="159"/>
      <c r="J38" s="159"/>
      <c r="K38" s="159"/>
      <c r="L38" s="159"/>
      <c r="M38" s="159"/>
      <c r="N38" s="159"/>
      <c r="O38" s="159"/>
      <c r="P38" s="159"/>
      <c r="Q38" s="159"/>
      <c r="R38" s="159"/>
      <c r="S38" s="159"/>
      <c r="T38" s="159"/>
    </row>
    <row r="39" spans="3:20" ht="19" customHeight="1" x14ac:dyDescent="0.2">
      <c r="C39" s="159"/>
      <c r="D39" s="159"/>
      <c r="E39" s="159"/>
      <c r="F39" s="159"/>
      <c r="G39" s="159"/>
      <c r="H39" s="159"/>
      <c r="I39" s="159"/>
      <c r="J39" s="159"/>
      <c r="K39" s="159"/>
      <c r="L39" s="159"/>
      <c r="M39" s="159"/>
      <c r="N39" s="159"/>
      <c r="O39" s="159"/>
      <c r="P39" s="159"/>
      <c r="Q39" s="159"/>
      <c r="R39" s="159"/>
      <c r="S39" s="159"/>
      <c r="T39" s="159"/>
    </row>
    <row r="40" spans="3:20" ht="19" customHeight="1" x14ac:dyDescent="0.2">
      <c r="C40" s="159"/>
      <c r="D40" s="159"/>
      <c r="E40" s="159"/>
      <c r="F40" s="159"/>
      <c r="G40" s="159"/>
      <c r="H40" s="159"/>
      <c r="I40" s="159"/>
      <c r="J40" s="159"/>
      <c r="K40" s="159"/>
      <c r="L40" s="159"/>
      <c r="M40" s="159"/>
      <c r="N40" s="159"/>
      <c r="O40" s="159"/>
      <c r="P40" s="159"/>
      <c r="Q40" s="159"/>
      <c r="R40" s="159"/>
      <c r="S40" s="159"/>
      <c r="T40" s="159"/>
    </row>
    <row r="41" spans="3:20" ht="19" customHeight="1" x14ac:dyDescent="0.2">
      <c r="C41" s="159"/>
      <c r="D41" s="159"/>
      <c r="E41" s="159"/>
      <c r="F41" s="159"/>
      <c r="G41" s="159"/>
      <c r="H41" s="159"/>
      <c r="I41" s="159"/>
      <c r="J41" s="159"/>
      <c r="K41" s="159"/>
      <c r="L41" s="159"/>
      <c r="M41" s="159"/>
      <c r="N41" s="159"/>
      <c r="O41" s="159"/>
      <c r="P41" s="159"/>
      <c r="Q41" s="159"/>
      <c r="R41" s="159"/>
      <c r="S41" s="159"/>
      <c r="T41" s="159"/>
    </row>
    <row r="42" spans="3:20" ht="15.75" customHeight="1" x14ac:dyDescent="0.2"/>
    <row r="44" spans="3:20" ht="16" x14ac:dyDescent="0.2">
      <c r="C44" s="2" t="s">
        <v>2</v>
      </c>
    </row>
    <row r="45" spans="3:20" ht="18" customHeight="1" x14ac:dyDescent="0.2">
      <c r="C45" s="159" t="s">
        <v>156</v>
      </c>
      <c r="D45" s="159"/>
      <c r="E45" s="159"/>
      <c r="F45" s="159"/>
      <c r="G45" s="159"/>
      <c r="H45" s="159"/>
      <c r="I45" s="159"/>
      <c r="J45" s="159"/>
      <c r="K45" s="159"/>
      <c r="L45" s="159"/>
      <c r="M45" s="159"/>
      <c r="N45" s="159"/>
      <c r="O45" s="159"/>
      <c r="P45" s="159"/>
      <c r="Q45" s="159"/>
      <c r="R45" s="159"/>
      <c r="S45" s="159"/>
      <c r="T45" s="159"/>
    </row>
    <row r="46" spans="3:20" ht="18" customHeight="1" x14ac:dyDescent="0.2">
      <c r="C46" s="159"/>
      <c r="D46" s="159"/>
      <c r="E46" s="159"/>
      <c r="F46" s="159"/>
      <c r="G46" s="159"/>
      <c r="H46" s="159"/>
      <c r="I46" s="159"/>
      <c r="J46" s="159"/>
      <c r="K46" s="159"/>
      <c r="L46" s="159"/>
      <c r="M46" s="159"/>
      <c r="N46" s="159"/>
      <c r="O46" s="159"/>
      <c r="P46" s="159"/>
      <c r="Q46" s="159"/>
      <c r="R46" s="159"/>
      <c r="S46" s="159"/>
      <c r="T46" s="159"/>
    </row>
    <row r="47" spans="3:20" ht="18" customHeight="1" x14ac:dyDescent="0.2">
      <c r="C47" s="159"/>
      <c r="D47" s="159"/>
      <c r="E47" s="159"/>
      <c r="F47" s="159"/>
      <c r="G47" s="159"/>
      <c r="H47" s="159"/>
      <c r="I47" s="159"/>
      <c r="J47" s="159"/>
      <c r="K47" s="159"/>
      <c r="L47" s="159"/>
      <c r="M47" s="159"/>
      <c r="N47" s="159"/>
      <c r="O47" s="159"/>
      <c r="P47" s="159"/>
      <c r="Q47" s="159"/>
      <c r="R47" s="159"/>
      <c r="S47" s="159"/>
      <c r="T47" s="159"/>
    </row>
    <row r="48" spans="3:20" ht="18" customHeight="1" x14ac:dyDescent="0.2">
      <c r="C48" s="159"/>
      <c r="D48" s="159"/>
      <c r="E48" s="159"/>
      <c r="F48" s="159"/>
      <c r="G48" s="159"/>
      <c r="H48" s="159"/>
      <c r="I48" s="159"/>
      <c r="J48" s="159"/>
      <c r="K48" s="159"/>
      <c r="L48" s="159"/>
      <c r="M48" s="159"/>
      <c r="N48" s="159"/>
      <c r="O48" s="159"/>
      <c r="P48" s="159"/>
      <c r="Q48" s="159"/>
      <c r="R48" s="159"/>
      <c r="S48" s="159"/>
      <c r="T48" s="159"/>
    </row>
    <row r="49" spans="3:20" ht="18" customHeight="1" x14ac:dyDescent="0.2">
      <c r="C49" s="159"/>
      <c r="D49" s="159"/>
      <c r="E49" s="159"/>
      <c r="F49" s="159"/>
      <c r="G49" s="159"/>
      <c r="H49" s="159"/>
      <c r="I49" s="159"/>
      <c r="J49" s="159"/>
      <c r="K49" s="159"/>
      <c r="L49" s="159"/>
      <c r="M49" s="159"/>
      <c r="N49" s="159"/>
      <c r="O49" s="159"/>
      <c r="P49" s="159"/>
      <c r="Q49" s="159"/>
      <c r="R49" s="159"/>
      <c r="S49" s="159"/>
      <c r="T49" s="159"/>
    </row>
    <row r="50" spans="3:20" ht="18" customHeight="1" x14ac:dyDescent="0.2">
      <c r="C50" s="159"/>
      <c r="D50" s="159"/>
      <c r="E50" s="159"/>
      <c r="F50" s="159"/>
      <c r="G50" s="159"/>
      <c r="H50" s="159"/>
      <c r="I50" s="159"/>
      <c r="J50" s="159"/>
      <c r="K50" s="159"/>
      <c r="L50" s="159"/>
      <c r="M50" s="159"/>
      <c r="N50" s="159"/>
      <c r="O50" s="159"/>
      <c r="P50" s="159"/>
      <c r="Q50" s="159"/>
      <c r="R50" s="159"/>
      <c r="S50" s="159"/>
      <c r="T50" s="159"/>
    </row>
    <row r="51" spans="3:20" ht="18" customHeight="1" x14ac:dyDescent="0.2">
      <c r="C51" s="159"/>
      <c r="D51" s="159"/>
      <c r="E51" s="159"/>
      <c r="F51" s="159"/>
      <c r="G51" s="159"/>
      <c r="H51" s="159"/>
      <c r="I51" s="159"/>
      <c r="J51" s="159"/>
      <c r="K51" s="159"/>
      <c r="L51" s="159"/>
      <c r="M51" s="159"/>
      <c r="N51" s="159"/>
      <c r="O51" s="159"/>
      <c r="P51" s="159"/>
      <c r="Q51" s="159"/>
      <c r="R51" s="159"/>
      <c r="S51" s="159"/>
      <c r="T51" s="159"/>
    </row>
    <row r="52" spans="3:20" ht="18" customHeight="1" x14ac:dyDescent="0.2">
      <c r="C52" s="159"/>
      <c r="D52" s="159"/>
      <c r="E52" s="159"/>
      <c r="F52" s="159"/>
      <c r="G52" s="159"/>
      <c r="H52" s="159"/>
      <c r="I52" s="159"/>
      <c r="J52" s="159"/>
      <c r="K52" s="159"/>
      <c r="L52" s="159"/>
      <c r="M52" s="159"/>
      <c r="N52" s="159"/>
      <c r="O52" s="159"/>
      <c r="P52" s="159"/>
      <c r="Q52" s="159"/>
      <c r="R52" s="159"/>
      <c r="S52" s="159"/>
      <c r="T52" s="159"/>
    </row>
    <row r="53" spans="3:20" ht="18" customHeight="1" x14ac:dyDescent="0.2">
      <c r="C53" s="159"/>
      <c r="D53" s="159"/>
      <c r="E53" s="159"/>
      <c r="F53" s="159"/>
      <c r="G53" s="159"/>
      <c r="H53" s="159"/>
      <c r="I53" s="159"/>
      <c r="J53" s="159"/>
      <c r="K53" s="159"/>
      <c r="L53" s="159"/>
      <c r="M53" s="159"/>
      <c r="N53" s="159"/>
      <c r="O53" s="159"/>
      <c r="P53" s="159"/>
      <c r="Q53" s="159"/>
      <c r="R53" s="159"/>
      <c r="S53" s="159"/>
      <c r="T53" s="159"/>
    </row>
    <row r="54" spans="3:20" ht="18" customHeight="1" x14ac:dyDescent="0.2">
      <c r="C54" s="159"/>
      <c r="D54" s="159"/>
      <c r="E54" s="159"/>
      <c r="F54" s="159"/>
      <c r="G54" s="159"/>
      <c r="H54" s="159"/>
      <c r="I54" s="159"/>
      <c r="J54" s="159"/>
      <c r="K54" s="159"/>
      <c r="L54" s="159"/>
      <c r="M54" s="159"/>
      <c r="N54" s="159"/>
      <c r="O54" s="159"/>
      <c r="P54" s="159"/>
      <c r="Q54" s="159"/>
      <c r="R54" s="159"/>
      <c r="S54" s="159"/>
      <c r="T54" s="159"/>
    </row>
    <row r="55" spans="3:20" ht="18" customHeight="1" x14ac:dyDescent="0.2">
      <c r="C55" s="159"/>
      <c r="D55" s="159"/>
      <c r="E55" s="159"/>
      <c r="F55" s="159"/>
      <c r="G55" s="159"/>
      <c r="H55" s="159"/>
      <c r="I55" s="159"/>
      <c r="J55" s="159"/>
      <c r="K55" s="159"/>
      <c r="L55" s="159"/>
      <c r="M55" s="159"/>
      <c r="N55" s="159"/>
      <c r="O55" s="159"/>
      <c r="P55" s="159"/>
      <c r="Q55" s="159"/>
      <c r="R55" s="159"/>
      <c r="S55" s="159"/>
      <c r="T55" s="159"/>
    </row>
    <row r="56" spans="3:20" ht="18" customHeight="1" x14ac:dyDescent="0.2">
      <c r="C56" s="159"/>
      <c r="D56" s="159"/>
      <c r="E56" s="159"/>
      <c r="F56" s="159"/>
      <c r="G56" s="159"/>
      <c r="H56" s="159"/>
      <c r="I56" s="159"/>
      <c r="J56" s="159"/>
      <c r="K56" s="159"/>
      <c r="L56" s="159"/>
      <c r="M56" s="159"/>
      <c r="N56" s="159"/>
      <c r="O56" s="159"/>
      <c r="P56" s="159"/>
      <c r="Q56" s="159"/>
      <c r="R56" s="159"/>
      <c r="S56" s="159"/>
      <c r="T56" s="159"/>
    </row>
    <row r="57" spans="3:20" ht="18" customHeight="1" x14ac:dyDescent="0.2">
      <c r="C57" s="159"/>
      <c r="D57" s="159"/>
      <c r="E57" s="159"/>
      <c r="F57" s="159"/>
      <c r="G57" s="159"/>
      <c r="H57" s="159"/>
      <c r="I57" s="159"/>
      <c r="J57" s="159"/>
      <c r="K57" s="159"/>
      <c r="L57" s="159"/>
      <c r="M57" s="159"/>
      <c r="N57" s="159"/>
      <c r="O57" s="159"/>
      <c r="P57" s="159"/>
      <c r="Q57" s="159"/>
      <c r="R57" s="159"/>
      <c r="S57" s="159"/>
      <c r="T57" s="159"/>
    </row>
    <row r="58" spans="3:20" ht="18" customHeight="1" x14ac:dyDescent="0.2">
      <c r="C58" s="159"/>
      <c r="D58" s="159"/>
      <c r="E58" s="159"/>
      <c r="F58" s="159"/>
      <c r="G58" s="159"/>
      <c r="H58" s="159"/>
      <c r="I58" s="159"/>
      <c r="J58" s="159"/>
      <c r="K58" s="159"/>
      <c r="L58" s="159"/>
      <c r="M58" s="159"/>
      <c r="N58" s="159"/>
      <c r="O58" s="159"/>
      <c r="P58" s="159"/>
      <c r="Q58" s="159"/>
      <c r="R58" s="159"/>
      <c r="S58" s="159"/>
      <c r="T58" s="159"/>
    </row>
    <row r="59" spans="3:20" ht="18" customHeight="1" x14ac:dyDescent="0.2">
      <c r="C59" s="159"/>
      <c r="D59" s="159"/>
      <c r="E59" s="159"/>
      <c r="F59" s="159"/>
      <c r="G59" s="159"/>
      <c r="H59" s="159"/>
      <c r="I59" s="159"/>
      <c r="J59" s="159"/>
      <c r="K59" s="159"/>
      <c r="L59" s="159"/>
      <c r="M59" s="159"/>
      <c r="N59" s="159"/>
      <c r="O59" s="159"/>
      <c r="P59" s="159"/>
      <c r="Q59" s="159"/>
      <c r="R59" s="159"/>
      <c r="S59" s="159"/>
      <c r="T59" s="159"/>
    </row>
    <row r="60" spans="3:20" ht="18" customHeight="1" x14ac:dyDescent="0.2">
      <c r="C60" s="159"/>
      <c r="D60" s="159"/>
      <c r="E60" s="159"/>
      <c r="F60" s="159"/>
      <c r="G60" s="159"/>
      <c r="H60" s="159"/>
      <c r="I60" s="159"/>
      <c r="J60" s="159"/>
      <c r="K60" s="159"/>
      <c r="L60" s="159"/>
      <c r="M60" s="159"/>
      <c r="N60" s="159"/>
      <c r="O60" s="159"/>
      <c r="P60" s="159"/>
      <c r="Q60" s="159"/>
      <c r="R60" s="159"/>
      <c r="S60" s="159"/>
      <c r="T60" s="159"/>
    </row>
    <row r="61" spans="3:20" ht="18" customHeight="1" x14ac:dyDescent="0.2">
      <c r="C61" s="159"/>
      <c r="D61" s="159"/>
      <c r="E61" s="159"/>
      <c r="F61" s="159"/>
      <c r="G61" s="159"/>
      <c r="H61" s="159"/>
      <c r="I61" s="159"/>
      <c r="J61" s="159"/>
      <c r="K61" s="159"/>
      <c r="L61" s="159"/>
      <c r="M61" s="159"/>
      <c r="N61" s="159"/>
      <c r="O61" s="159"/>
      <c r="P61" s="159"/>
      <c r="Q61" s="159"/>
      <c r="R61" s="159"/>
      <c r="S61" s="159"/>
      <c r="T61" s="159"/>
    </row>
    <row r="62" spans="3:20" ht="18" customHeight="1" x14ac:dyDescent="0.2">
      <c r="C62" s="159"/>
      <c r="D62" s="159"/>
      <c r="E62" s="159"/>
      <c r="F62" s="159"/>
      <c r="G62" s="159"/>
      <c r="H62" s="159"/>
      <c r="I62" s="159"/>
      <c r="J62" s="159"/>
      <c r="K62" s="159"/>
      <c r="L62" s="159"/>
      <c r="M62" s="159"/>
      <c r="N62" s="159"/>
      <c r="O62" s="159"/>
      <c r="P62" s="159"/>
      <c r="Q62" s="159"/>
      <c r="R62" s="159"/>
      <c r="S62" s="159"/>
      <c r="T62" s="159"/>
    </row>
  </sheetData>
  <sheetProtection selectLockedCells="1"/>
  <mergeCells count="3">
    <mergeCell ref="C45:T62"/>
    <mergeCell ref="C3:T20"/>
    <mergeCell ref="C24:T4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AB611"/>
  <sheetViews>
    <sheetView showGridLines="0" zoomScaleNormal="100" workbookViewId="0">
      <selection activeCell="E591" sqref="E591"/>
    </sheetView>
  </sheetViews>
  <sheetFormatPr baseColWidth="10" defaultColWidth="8.83203125" defaultRowHeight="15" x14ac:dyDescent="0.2"/>
  <cols>
    <col min="1" max="1" width="27.1640625" bestFit="1" customWidth="1"/>
    <col min="2" max="2" width="8.83203125" customWidth="1"/>
    <col min="4" max="4" width="16.5" customWidth="1"/>
    <col min="5" max="14" width="14.6640625" bestFit="1" customWidth="1"/>
    <col min="20" max="20" width="8.83203125" customWidth="1"/>
    <col min="24" max="24" width="12.5" customWidth="1"/>
    <col min="25" max="25" width="8.83203125" customWidth="1"/>
  </cols>
  <sheetData>
    <row r="4" spans="2:12" x14ac:dyDescent="0.2">
      <c r="B4" s="149" t="s">
        <v>150</v>
      </c>
      <c r="C4" s="150"/>
      <c r="D4" s="93"/>
      <c r="E4" s="93"/>
      <c r="F4" s="93"/>
      <c r="G4" s="93"/>
      <c r="H4" s="93"/>
      <c r="I4" s="93"/>
      <c r="J4" s="93"/>
      <c r="K4" s="93"/>
      <c r="L4" s="94"/>
    </row>
    <row r="5" spans="2:12" ht="16" x14ac:dyDescent="0.2">
      <c r="B5" s="88" t="s">
        <v>143</v>
      </c>
      <c r="L5" s="60"/>
    </row>
    <row r="6" spans="2:12" ht="16" x14ac:dyDescent="0.2">
      <c r="B6" s="88" t="s">
        <v>144</v>
      </c>
      <c r="L6" s="60"/>
    </row>
    <row r="7" spans="2:12" ht="16" x14ac:dyDescent="0.2">
      <c r="B7" s="88" t="s">
        <v>145</v>
      </c>
      <c r="L7" s="60"/>
    </row>
    <row r="8" spans="2:12" ht="16" x14ac:dyDescent="0.2">
      <c r="B8" s="88" t="s">
        <v>146</v>
      </c>
      <c r="L8" s="60"/>
    </row>
    <row r="9" spans="2:12" ht="16" x14ac:dyDescent="0.2">
      <c r="B9" s="88" t="s">
        <v>147</v>
      </c>
      <c r="L9" s="60"/>
    </row>
    <row r="10" spans="2:12" ht="16" x14ac:dyDescent="0.2">
      <c r="B10" s="88" t="s">
        <v>148</v>
      </c>
      <c r="L10" s="60"/>
    </row>
    <row r="11" spans="2:12" ht="16" x14ac:dyDescent="0.2">
      <c r="B11" s="89" t="s">
        <v>149</v>
      </c>
      <c r="C11" s="90"/>
      <c r="D11" s="90"/>
      <c r="E11" s="90"/>
      <c r="F11" s="90"/>
      <c r="G11" s="90"/>
      <c r="H11" s="90"/>
      <c r="I11" s="90"/>
      <c r="J11" s="90"/>
      <c r="K11" s="90"/>
      <c r="L11" s="91"/>
    </row>
    <row r="13" spans="2:12" x14ac:dyDescent="0.2">
      <c r="B13" s="92" t="s">
        <v>151</v>
      </c>
    </row>
    <row r="30" spans="2:2" x14ac:dyDescent="0.2">
      <c r="B30" t="s">
        <v>119</v>
      </c>
    </row>
    <row r="37" spans="2:7" x14ac:dyDescent="0.2">
      <c r="B37" t="s">
        <v>120</v>
      </c>
    </row>
    <row r="38" spans="2:7" x14ac:dyDescent="0.2">
      <c r="B38" t="s">
        <v>73</v>
      </c>
    </row>
    <row r="39" spans="2:7" ht="16" thickBot="1" x14ac:dyDescent="0.25"/>
    <row r="40" spans="2:7" x14ac:dyDescent="0.2">
      <c r="B40" s="55" t="s">
        <v>51</v>
      </c>
      <c r="C40" s="55"/>
    </row>
    <row r="41" spans="2:7" x14ac:dyDescent="0.2">
      <c r="B41" t="s">
        <v>52</v>
      </c>
      <c r="C41">
        <v>0.98867553363712013</v>
      </c>
    </row>
    <row r="42" spans="2:7" x14ac:dyDescent="0.2">
      <c r="B42" t="s">
        <v>53</v>
      </c>
      <c r="C42">
        <v>0.97747931081264416</v>
      </c>
    </row>
    <row r="43" spans="2:7" x14ac:dyDescent="0.2">
      <c r="B43" t="s">
        <v>54</v>
      </c>
      <c r="C43">
        <v>0.97072310405643736</v>
      </c>
    </row>
    <row r="44" spans="2:7" x14ac:dyDescent="0.2">
      <c r="B44" t="s">
        <v>55</v>
      </c>
      <c r="C44">
        <v>1.3581032524975578</v>
      </c>
    </row>
    <row r="45" spans="2:7" ht="16" thickBot="1" x14ac:dyDescent="0.25">
      <c r="B45" s="53" t="s">
        <v>56</v>
      </c>
      <c r="C45" s="53">
        <v>27</v>
      </c>
    </row>
    <row r="47" spans="2:7" ht="16" thickBot="1" x14ac:dyDescent="0.25">
      <c r="B47" t="s">
        <v>57</v>
      </c>
    </row>
    <row r="48" spans="2:7" x14ac:dyDescent="0.2">
      <c r="B48" s="54"/>
      <c r="C48" s="54" t="s">
        <v>61</v>
      </c>
      <c r="D48" s="54" t="s">
        <v>62</v>
      </c>
      <c r="E48" s="54" t="s">
        <v>63</v>
      </c>
      <c r="F48" s="54" t="s">
        <v>64</v>
      </c>
      <c r="G48" s="54" t="s">
        <v>65</v>
      </c>
    </row>
    <row r="49" spans="2:10" x14ac:dyDescent="0.2">
      <c r="B49" t="s">
        <v>58</v>
      </c>
      <c r="C49">
        <v>6</v>
      </c>
      <c r="D49">
        <v>1601.1111111111111</v>
      </c>
      <c r="E49">
        <v>266.85185185185185</v>
      </c>
      <c r="F49">
        <v>144.67871485943766</v>
      </c>
      <c r="G49">
        <v>2.1251754696920843E-15</v>
      </c>
    </row>
    <row r="50" spans="2:10" x14ac:dyDescent="0.2">
      <c r="B50" t="s">
        <v>59</v>
      </c>
      <c r="C50">
        <v>20</v>
      </c>
      <c r="D50">
        <v>36.888888888888907</v>
      </c>
      <c r="E50">
        <v>1.8444444444444454</v>
      </c>
    </row>
    <row r="51" spans="2:10" ht="16" thickBot="1" x14ac:dyDescent="0.25">
      <c r="B51" s="53" t="s">
        <v>3</v>
      </c>
      <c r="C51" s="53">
        <v>26</v>
      </c>
      <c r="D51" s="53">
        <v>1638</v>
      </c>
      <c r="E51" s="53"/>
      <c r="F51" s="53"/>
      <c r="G51" s="53"/>
    </row>
    <row r="52" spans="2:10" ht="16" thickBot="1" x14ac:dyDescent="0.25"/>
    <row r="53" spans="2:10" x14ac:dyDescent="0.2">
      <c r="B53" s="54"/>
      <c r="C53" s="54" t="s">
        <v>66</v>
      </c>
      <c r="D53" s="54" t="s">
        <v>55</v>
      </c>
      <c r="E53" s="54" t="s">
        <v>67</v>
      </c>
      <c r="F53" s="54" t="s">
        <v>68</v>
      </c>
      <c r="G53" s="54" t="s">
        <v>69</v>
      </c>
      <c r="H53" s="54" t="s">
        <v>70</v>
      </c>
      <c r="I53" s="54" t="s">
        <v>71</v>
      </c>
      <c r="J53" s="54" t="s">
        <v>72</v>
      </c>
    </row>
    <row r="54" spans="2:10" x14ac:dyDescent="0.2">
      <c r="B54" t="s">
        <v>60</v>
      </c>
      <c r="C54">
        <v>-2.4444444444444411</v>
      </c>
      <c r="D54">
        <v>0.69151232845953137</v>
      </c>
      <c r="E54">
        <v>-3.5349253279256536</v>
      </c>
      <c r="F54">
        <v>2.0798465424622858E-3</v>
      </c>
      <c r="G54">
        <v>-3.8869138849447302</v>
      </c>
      <c r="H54">
        <v>-1.001975003944152</v>
      </c>
      <c r="I54">
        <v>-3.8869138849447302</v>
      </c>
      <c r="J54">
        <v>-1.001975003944152</v>
      </c>
    </row>
    <row r="55" spans="2:10" x14ac:dyDescent="0.2">
      <c r="B55">
        <v>2160</v>
      </c>
      <c r="C55">
        <v>5.444444444444442</v>
      </c>
      <c r="D55">
        <v>0.64021601292835262</v>
      </c>
      <c r="E55">
        <v>8.5040741476326307</v>
      </c>
      <c r="F55">
        <v>4.4779729248568797E-8</v>
      </c>
      <c r="G55">
        <v>4.1089772431216076</v>
      </c>
      <c r="H55">
        <v>6.7799116457672763</v>
      </c>
      <c r="I55">
        <v>4.1089772431216076</v>
      </c>
      <c r="J55">
        <v>6.7799116457672763</v>
      </c>
    </row>
    <row r="56" spans="2:10" x14ac:dyDescent="0.2">
      <c r="B56">
        <v>4000</v>
      </c>
      <c r="C56">
        <v>9.5555555555555554</v>
      </c>
      <c r="D56">
        <v>0.64021601292835284</v>
      </c>
      <c r="E56">
        <v>14.925517891763395</v>
      </c>
      <c r="F56">
        <v>2.6377996603330111E-12</v>
      </c>
      <c r="G56">
        <v>8.2200883542327219</v>
      </c>
      <c r="H56">
        <v>10.891022756878389</v>
      </c>
      <c r="I56">
        <v>8.2200883542327219</v>
      </c>
      <c r="J56">
        <v>10.891022756878389</v>
      </c>
    </row>
    <row r="57" spans="2:10" x14ac:dyDescent="0.2">
      <c r="B57">
        <v>55</v>
      </c>
      <c r="C57">
        <v>3.2222222222222188</v>
      </c>
      <c r="D57">
        <v>0.64021601292835262</v>
      </c>
      <c r="E57">
        <v>5.0330234751295135</v>
      </c>
      <c r="F57">
        <v>6.3709181545932336E-5</v>
      </c>
      <c r="G57">
        <v>1.8867550208993848</v>
      </c>
      <c r="H57">
        <v>4.5576894235450531</v>
      </c>
      <c r="I57">
        <v>1.8867550208993848</v>
      </c>
      <c r="J57">
        <v>4.5576894235450531</v>
      </c>
    </row>
    <row r="58" spans="2:10" x14ac:dyDescent="0.2">
      <c r="B58">
        <v>65</v>
      </c>
      <c r="C58">
        <v>4.7777777777777786</v>
      </c>
      <c r="D58">
        <v>0.64021601292835262</v>
      </c>
      <c r="E58">
        <v>7.4627589458817019</v>
      </c>
      <c r="F58">
        <v>3.3538032540406441E-7</v>
      </c>
      <c r="G58">
        <v>3.4423105764549446</v>
      </c>
      <c r="H58">
        <v>6.113244979100612</v>
      </c>
      <c r="I58">
        <v>3.4423105764549446</v>
      </c>
      <c r="J58">
        <v>6.113244979100612</v>
      </c>
    </row>
    <row r="59" spans="2:10" x14ac:dyDescent="0.2">
      <c r="B59">
        <v>120</v>
      </c>
      <c r="C59">
        <v>11.666666666666671</v>
      </c>
      <c r="D59">
        <v>0.64021601292835284</v>
      </c>
      <c r="E59">
        <v>18.223016030641361</v>
      </c>
      <c r="F59">
        <v>6.3302892090381904E-14</v>
      </c>
      <c r="G59">
        <v>10.331199465343836</v>
      </c>
      <c r="H59">
        <v>13.002133867989507</v>
      </c>
      <c r="I59">
        <v>10.331199465343836</v>
      </c>
      <c r="J59">
        <v>13.002133867989507</v>
      </c>
    </row>
    <row r="60" spans="2:10" ht="16" thickBot="1" x14ac:dyDescent="0.25">
      <c r="B60" s="53">
        <v>100</v>
      </c>
      <c r="C60" s="53">
        <v>14.666666666666664</v>
      </c>
      <c r="D60" s="53">
        <v>0.64021601292835262</v>
      </c>
      <c r="E60" s="53">
        <v>22.908934438520564</v>
      </c>
      <c r="F60" s="53">
        <v>7.9642687924333998E-16</v>
      </c>
      <c r="G60" s="53">
        <v>13.331199465343831</v>
      </c>
      <c r="H60" s="53">
        <v>16.0021338679895</v>
      </c>
      <c r="I60" s="53">
        <v>13.331199465343831</v>
      </c>
      <c r="J60" s="53">
        <v>16.0021338679895</v>
      </c>
    </row>
    <row r="64" spans="2:10" x14ac:dyDescent="0.2">
      <c r="B64" t="s">
        <v>121</v>
      </c>
    </row>
    <row r="65" spans="2:10" x14ac:dyDescent="0.2">
      <c r="B65" t="s">
        <v>74</v>
      </c>
    </row>
    <row r="66" spans="2:10" ht="16" thickBot="1" x14ac:dyDescent="0.25"/>
    <row r="67" spans="2:10" x14ac:dyDescent="0.2">
      <c r="B67" s="55" t="s">
        <v>51</v>
      </c>
      <c r="C67" s="55"/>
    </row>
    <row r="68" spans="2:10" x14ac:dyDescent="0.2">
      <c r="B68" t="s">
        <v>52</v>
      </c>
      <c r="C68">
        <v>0.99203174552379325</v>
      </c>
    </row>
    <row r="69" spans="2:10" x14ac:dyDescent="0.2">
      <c r="B69" t="s">
        <v>53</v>
      </c>
      <c r="C69">
        <v>0.98412698412698407</v>
      </c>
    </row>
    <row r="70" spans="2:10" x14ac:dyDescent="0.2">
      <c r="B70" t="s">
        <v>54</v>
      </c>
      <c r="C70">
        <v>0.97936507936507922</v>
      </c>
    </row>
    <row r="71" spans="2:10" x14ac:dyDescent="0.2">
      <c r="B71" t="s">
        <v>55</v>
      </c>
      <c r="C71">
        <v>1.1401754250991372</v>
      </c>
    </row>
    <row r="72" spans="2:10" ht="16" thickBot="1" x14ac:dyDescent="0.25">
      <c r="B72" s="53" t="s">
        <v>56</v>
      </c>
      <c r="C72" s="53">
        <v>27</v>
      </c>
    </row>
    <row r="74" spans="2:10" ht="16" thickBot="1" x14ac:dyDescent="0.25">
      <c r="B74" t="s">
        <v>57</v>
      </c>
    </row>
    <row r="75" spans="2:10" x14ac:dyDescent="0.2">
      <c r="B75" s="54"/>
      <c r="C75" s="54" t="s">
        <v>61</v>
      </c>
      <c r="D75" s="54" t="s">
        <v>62</v>
      </c>
      <c r="E75" s="54" t="s">
        <v>63</v>
      </c>
      <c r="F75" s="54" t="s">
        <v>64</v>
      </c>
      <c r="G75" s="54" t="s">
        <v>65</v>
      </c>
    </row>
    <row r="76" spans="2:10" x14ac:dyDescent="0.2">
      <c r="B76" t="s">
        <v>58</v>
      </c>
      <c r="C76">
        <v>6</v>
      </c>
      <c r="D76">
        <v>1612</v>
      </c>
      <c r="E76">
        <v>268.66666666666669</v>
      </c>
      <c r="F76">
        <v>206.666666666667</v>
      </c>
      <c r="G76">
        <v>6.5089982528165753E-17</v>
      </c>
    </row>
    <row r="77" spans="2:10" x14ac:dyDescent="0.2">
      <c r="B77" t="s">
        <v>59</v>
      </c>
      <c r="C77">
        <v>20</v>
      </c>
      <c r="D77">
        <v>25.999999999999961</v>
      </c>
      <c r="E77">
        <v>1.299999999999998</v>
      </c>
    </row>
    <row r="78" spans="2:10" ht="16" thickBot="1" x14ac:dyDescent="0.25">
      <c r="B78" s="53" t="s">
        <v>3</v>
      </c>
      <c r="C78" s="53">
        <v>26</v>
      </c>
      <c r="D78" s="53">
        <v>1638</v>
      </c>
      <c r="E78" s="53"/>
      <c r="F78" s="53"/>
      <c r="G78" s="53"/>
    </row>
    <row r="79" spans="2:10" ht="16" thickBot="1" x14ac:dyDescent="0.25"/>
    <row r="80" spans="2:10" x14ac:dyDescent="0.2">
      <c r="B80" s="54"/>
      <c r="C80" s="54" t="s">
        <v>66</v>
      </c>
      <c r="D80" s="54" t="s">
        <v>55</v>
      </c>
      <c r="E80" s="54" t="s">
        <v>67</v>
      </c>
      <c r="F80" s="54" t="s">
        <v>68</v>
      </c>
      <c r="G80" s="54" t="s">
        <v>69</v>
      </c>
      <c r="H80" s="54" t="s">
        <v>70</v>
      </c>
      <c r="I80" s="54" t="s">
        <v>71</v>
      </c>
      <c r="J80" s="54" t="s">
        <v>72</v>
      </c>
    </row>
    <row r="81" spans="2:10" x14ac:dyDescent="0.2">
      <c r="B81" t="s">
        <v>60</v>
      </c>
      <c r="C81">
        <v>-1.1111111111111089</v>
      </c>
      <c r="D81">
        <v>0.58054891011613874</v>
      </c>
      <c r="E81">
        <v>-1.9138975058773795</v>
      </c>
      <c r="F81">
        <v>7.0053208348255513E-2</v>
      </c>
      <c r="G81">
        <v>-2.3221149169634101</v>
      </c>
      <c r="H81">
        <v>9.9892694741192445E-2</v>
      </c>
      <c r="I81">
        <v>-2.3221149169634101</v>
      </c>
      <c r="J81">
        <v>9.9892694741192445E-2</v>
      </c>
    </row>
    <row r="82" spans="2:10" x14ac:dyDescent="0.2">
      <c r="B82">
        <v>2160</v>
      </c>
      <c r="C82">
        <v>15.888888888888888</v>
      </c>
      <c r="D82">
        <v>0.5374838498865695</v>
      </c>
      <c r="E82">
        <v>29.561611743761372</v>
      </c>
      <c r="F82">
        <v>5.5966239869260462E-18</v>
      </c>
      <c r="G82">
        <v>14.76771722452977</v>
      </c>
      <c r="H82">
        <v>17.010060553248003</v>
      </c>
      <c r="I82">
        <v>14.76771722452977</v>
      </c>
      <c r="J82">
        <v>17.010060553248003</v>
      </c>
    </row>
    <row r="83" spans="2:10" x14ac:dyDescent="0.2">
      <c r="B83">
        <v>4000</v>
      </c>
      <c r="C83">
        <v>6.4444444444444446</v>
      </c>
      <c r="D83">
        <v>0.53748384988656961</v>
      </c>
      <c r="E83">
        <v>11.990024343623492</v>
      </c>
      <c r="F83">
        <v>1.3796810389986829E-10</v>
      </c>
      <c r="G83">
        <v>5.3232727800853272</v>
      </c>
      <c r="H83">
        <v>7.5656161088035621</v>
      </c>
      <c r="I83">
        <v>5.3232727800853272</v>
      </c>
      <c r="J83">
        <v>7.5656161088035621</v>
      </c>
    </row>
    <row r="84" spans="2:10" x14ac:dyDescent="0.2">
      <c r="B84">
        <v>55</v>
      </c>
      <c r="C84">
        <v>2.8888888888888862</v>
      </c>
      <c r="D84">
        <v>0.5374838498865695</v>
      </c>
      <c r="E84">
        <v>5.3748384988656994</v>
      </c>
      <c r="F84">
        <v>2.9216683522518661E-5</v>
      </c>
      <c r="G84">
        <v>1.767717224529769</v>
      </c>
      <c r="H84">
        <v>4.0100605532480031</v>
      </c>
      <c r="I84">
        <v>1.767717224529769</v>
      </c>
      <c r="J84">
        <v>4.0100605532480031</v>
      </c>
    </row>
    <row r="85" spans="2:10" x14ac:dyDescent="0.2">
      <c r="B85">
        <v>65</v>
      </c>
      <c r="C85">
        <v>4.7777777777777795</v>
      </c>
      <c r="D85">
        <v>0.5374838498865695</v>
      </c>
      <c r="E85">
        <v>8.8891559788932835</v>
      </c>
      <c r="F85">
        <v>2.2045423422336959E-8</v>
      </c>
      <c r="G85">
        <v>3.656606113418662</v>
      </c>
      <c r="H85">
        <v>5.8989494421368969</v>
      </c>
      <c r="I85">
        <v>3.656606113418662</v>
      </c>
      <c r="J85">
        <v>5.8989494421368969</v>
      </c>
    </row>
    <row r="86" spans="2:10" x14ac:dyDescent="0.2">
      <c r="B86">
        <v>120</v>
      </c>
      <c r="C86">
        <v>7.1111111111111143</v>
      </c>
      <c r="D86">
        <v>0.53748384988656961</v>
      </c>
      <c r="E86">
        <v>13.230371689515584</v>
      </c>
      <c r="F86">
        <v>2.3782852489457279E-11</v>
      </c>
      <c r="G86">
        <v>5.9899394467519969</v>
      </c>
      <c r="H86">
        <v>8.2322827754702317</v>
      </c>
      <c r="I86">
        <v>5.9899394467519969</v>
      </c>
      <c r="J86">
        <v>8.2322827754702317</v>
      </c>
    </row>
    <row r="87" spans="2:10" ht="16" thickBot="1" x14ac:dyDescent="0.25">
      <c r="B87" s="53">
        <v>100</v>
      </c>
      <c r="C87" s="53">
        <v>8.2222222222222197</v>
      </c>
      <c r="D87" s="53">
        <v>0.5374838498865695</v>
      </c>
      <c r="E87" s="53">
        <v>15.297617266002385</v>
      </c>
      <c r="F87" s="53">
        <v>1.6741880813873591E-12</v>
      </c>
      <c r="G87" s="53">
        <v>7.1010505578631022</v>
      </c>
      <c r="H87" s="53">
        <v>9.3433938865813371</v>
      </c>
      <c r="I87" s="53">
        <v>7.1010505578631022</v>
      </c>
      <c r="J87" s="53">
        <v>9.3433938865813371</v>
      </c>
    </row>
    <row r="91" spans="2:10" x14ac:dyDescent="0.2">
      <c r="B91" s="87" t="s">
        <v>122</v>
      </c>
    </row>
    <row r="92" spans="2:10" x14ac:dyDescent="0.2">
      <c r="B92" t="s">
        <v>75</v>
      </c>
    </row>
    <row r="93" spans="2:10" ht="16" thickBot="1" x14ac:dyDescent="0.25"/>
    <row r="94" spans="2:10" x14ac:dyDescent="0.2">
      <c r="B94" s="55" t="s">
        <v>51</v>
      </c>
      <c r="C94" s="55"/>
    </row>
    <row r="95" spans="2:10" x14ac:dyDescent="0.2">
      <c r="B95" t="s">
        <v>52</v>
      </c>
      <c r="C95">
        <v>0.9849636051584022</v>
      </c>
    </row>
    <row r="96" spans="2:10" x14ac:dyDescent="0.2">
      <c r="B96" t="s">
        <v>53</v>
      </c>
      <c r="C96">
        <v>0.97015330348663675</v>
      </c>
    </row>
    <row r="97" spans="2:10" x14ac:dyDescent="0.2">
      <c r="B97" t="s">
        <v>54</v>
      </c>
      <c r="C97">
        <v>0.96119929453262787</v>
      </c>
    </row>
    <row r="98" spans="2:10" x14ac:dyDescent="0.2">
      <c r="B98" t="s">
        <v>55</v>
      </c>
      <c r="C98">
        <v>1.5634719199411431</v>
      </c>
    </row>
    <row r="99" spans="2:10" ht="16" thickBot="1" x14ac:dyDescent="0.25">
      <c r="B99" s="53" t="s">
        <v>56</v>
      </c>
      <c r="C99" s="53">
        <v>27</v>
      </c>
    </row>
    <row r="101" spans="2:10" ht="16" thickBot="1" x14ac:dyDescent="0.25">
      <c r="B101" t="s">
        <v>57</v>
      </c>
    </row>
    <row r="102" spans="2:10" x14ac:dyDescent="0.2">
      <c r="B102" s="54"/>
      <c r="C102" s="54" t="s">
        <v>61</v>
      </c>
      <c r="D102" s="54" t="s">
        <v>62</v>
      </c>
      <c r="E102" s="54" t="s">
        <v>63</v>
      </c>
      <c r="F102" s="54" t="s">
        <v>64</v>
      </c>
      <c r="G102" s="54" t="s">
        <v>65</v>
      </c>
    </row>
    <row r="103" spans="2:10" x14ac:dyDescent="0.2">
      <c r="B103" t="s">
        <v>58</v>
      </c>
      <c r="C103">
        <v>6</v>
      </c>
      <c r="D103">
        <v>1589.1111111111111</v>
      </c>
      <c r="E103">
        <v>264.85185185185185</v>
      </c>
      <c r="F103">
        <v>108.34848484848486</v>
      </c>
      <c r="G103">
        <v>3.5044193488362403E-14</v>
      </c>
    </row>
    <row r="104" spans="2:10" x14ac:dyDescent="0.2">
      <c r="B104" t="s">
        <v>59</v>
      </c>
      <c r="C104">
        <v>20</v>
      </c>
      <c r="D104">
        <v>48.888888888888886</v>
      </c>
      <c r="E104">
        <v>2.4444444444444442</v>
      </c>
    </row>
    <row r="105" spans="2:10" ht="16" thickBot="1" x14ac:dyDescent="0.25">
      <c r="B105" s="53" t="s">
        <v>3</v>
      </c>
      <c r="C105" s="53">
        <v>26</v>
      </c>
      <c r="D105" s="53">
        <v>1638</v>
      </c>
      <c r="E105" s="53"/>
      <c r="F105" s="53"/>
      <c r="G105" s="53"/>
    </row>
    <row r="106" spans="2:10" ht="16" thickBot="1" x14ac:dyDescent="0.25"/>
    <row r="107" spans="2:10" x14ac:dyDescent="0.2">
      <c r="B107" s="54"/>
      <c r="C107" s="54" t="s">
        <v>66</v>
      </c>
      <c r="D107" s="54" t="s">
        <v>55</v>
      </c>
      <c r="E107" s="54" t="s">
        <v>67</v>
      </c>
      <c r="F107" s="54" t="s">
        <v>68</v>
      </c>
      <c r="G107" s="54" t="s">
        <v>69</v>
      </c>
      <c r="H107" s="54" t="s">
        <v>70</v>
      </c>
      <c r="I107" s="54" t="s">
        <v>71</v>
      </c>
      <c r="J107" s="54" t="s">
        <v>72</v>
      </c>
    </row>
    <row r="108" spans="2:10" x14ac:dyDescent="0.2">
      <c r="B108" t="s">
        <v>60</v>
      </c>
      <c r="C108">
        <v>-3.666666666666663</v>
      </c>
      <c r="D108">
        <v>0.79608093556313608</v>
      </c>
      <c r="E108">
        <v>-4.6058968414724264</v>
      </c>
      <c r="F108">
        <v>1.7098486771813414E-4</v>
      </c>
      <c r="G108">
        <v>-5.3272623993165773</v>
      </c>
      <c r="H108">
        <v>-2.0060709340167486</v>
      </c>
      <c r="I108">
        <v>-5.3272623993165773</v>
      </c>
      <c r="J108">
        <v>-2.0060709340167486</v>
      </c>
    </row>
    <row r="109" spans="2:10" x14ac:dyDescent="0.2">
      <c r="B109">
        <v>2160</v>
      </c>
      <c r="C109">
        <v>6.1111111111111089</v>
      </c>
      <c r="D109">
        <v>0.7370277311900888</v>
      </c>
      <c r="E109">
        <v>8.2915619758884969</v>
      </c>
      <c r="F109">
        <v>6.6754768728262222E-8</v>
      </c>
      <c r="G109">
        <v>4.5736982042272922</v>
      </c>
      <c r="H109">
        <v>7.6485240179949257</v>
      </c>
      <c r="I109">
        <v>4.5736982042272922</v>
      </c>
      <c r="J109">
        <v>7.6485240179949257</v>
      </c>
    </row>
    <row r="110" spans="2:10" x14ac:dyDescent="0.2">
      <c r="B110">
        <v>4000</v>
      </c>
      <c r="C110">
        <v>4.8888888888888884</v>
      </c>
      <c r="D110">
        <v>0.73702773119008891</v>
      </c>
      <c r="E110">
        <v>6.6332495807107987</v>
      </c>
      <c r="F110">
        <v>1.8504393699032811E-6</v>
      </c>
      <c r="G110">
        <v>3.3514759820050717</v>
      </c>
      <c r="H110">
        <v>6.4263017957727051</v>
      </c>
      <c r="I110">
        <v>3.3514759820050717</v>
      </c>
      <c r="J110">
        <v>6.4263017957727051</v>
      </c>
    </row>
    <row r="111" spans="2:10" x14ac:dyDescent="0.2">
      <c r="B111">
        <v>55</v>
      </c>
      <c r="C111">
        <v>7.6666666666666625</v>
      </c>
      <c r="D111">
        <v>0.7370277311900888</v>
      </c>
      <c r="E111">
        <v>10.40214138793284</v>
      </c>
      <c r="F111">
        <v>1.6237204469519929E-9</v>
      </c>
      <c r="G111">
        <v>6.1292537597828458</v>
      </c>
      <c r="H111">
        <v>9.2040795735504801</v>
      </c>
      <c r="I111">
        <v>6.1292537597828458</v>
      </c>
      <c r="J111">
        <v>9.2040795735504801</v>
      </c>
    </row>
    <row r="112" spans="2:10" x14ac:dyDescent="0.2">
      <c r="B112">
        <v>65</v>
      </c>
      <c r="C112">
        <v>9.9999999999999982</v>
      </c>
      <c r="D112">
        <v>0.7370277311900888</v>
      </c>
      <c r="E112">
        <v>13.568010505999363</v>
      </c>
      <c r="F112">
        <v>1.5077743389868822E-11</v>
      </c>
      <c r="G112">
        <v>8.4625870931161806</v>
      </c>
      <c r="H112">
        <v>11.537412906883816</v>
      </c>
      <c r="I112">
        <v>8.4625870931161806</v>
      </c>
      <c r="J112">
        <v>11.537412906883816</v>
      </c>
    </row>
    <row r="113" spans="2:10" x14ac:dyDescent="0.2">
      <c r="B113">
        <v>120</v>
      </c>
      <c r="C113">
        <v>13.222222222222227</v>
      </c>
      <c r="D113">
        <v>0.73702773119008891</v>
      </c>
      <c r="E113">
        <v>17.939925002376942</v>
      </c>
      <c r="F113">
        <v>8.5100206654201376E-14</v>
      </c>
      <c r="G113">
        <v>11.684809315338409</v>
      </c>
      <c r="H113">
        <v>14.759635129106044</v>
      </c>
      <c r="I113">
        <v>11.684809315338409</v>
      </c>
      <c r="J113">
        <v>14.759635129106044</v>
      </c>
    </row>
    <row r="114" spans="2:10" ht="16" thickBot="1" x14ac:dyDescent="0.25">
      <c r="B114" s="53">
        <v>100</v>
      </c>
      <c r="C114" s="53">
        <v>11.111111111111109</v>
      </c>
      <c r="D114" s="53">
        <v>0.7370277311900888</v>
      </c>
      <c r="E114" s="53">
        <v>15.075567228888179</v>
      </c>
      <c r="F114" s="53">
        <v>2.1934566685673051E-12</v>
      </c>
      <c r="G114" s="53">
        <v>9.5736982042272913</v>
      </c>
      <c r="H114" s="53">
        <v>12.648524017994927</v>
      </c>
      <c r="I114" s="53">
        <v>9.5736982042272913</v>
      </c>
      <c r="J114" s="53">
        <v>12.648524017994927</v>
      </c>
    </row>
    <row r="119" spans="2:10" x14ac:dyDescent="0.2">
      <c r="B119" s="87" t="s">
        <v>123</v>
      </c>
    </row>
    <row r="120" spans="2:10" x14ac:dyDescent="0.2">
      <c r="B120" t="s">
        <v>76</v>
      </c>
    </row>
    <row r="121" spans="2:10" ht="16" thickBot="1" x14ac:dyDescent="0.25"/>
    <row r="122" spans="2:10" x14ac:dyDescent="0.2">
      <c r="B122" s="55" t="s">
        <v>51</v>
      </c>
      <c r="C122" s="55"/>
    </row>
    <row r="123" spans="2:10" x14ac:dyDescent="0.2">
      <c r="B123" t="s">
        <v>52</v>
      </c>
      <c r="C123">
        <v>0.9881264981741843</v>
      </c>
    </row>
    <row r="124" spans="2:10" x14ac:dyDescent="0.2">
      <c r="B124" t="s">
        <v>53</v>
      </c>
      <c r="C124">
        <v>0.97639397639397629</v>
      </c>
    </row>
    <row r="125" spans="2:10" x14ac:dyDescent="0.2">
      <c r="B125" t="s">
        <v>54</v>
      </c>
      <c r="C125">
        <v>0.96931216931216913</v>
      </c>
    </row>
    <row r="126" spans="2:10" x14ac:dyDescent="0.2">
      <c r="B126" t="s">
        <v>55</v>
      </c>
      <c r="C126">
        <v>1.390443574307614</v>
      </c>
    </row>
    <row r="127" spans="2:10" ht="16" thickBot="1" x14ac:dyDescent="0.25">
      <c r="B127" s="53" t="s">
        <v>56</v>
      </c>
      <c r="C127" s="53">
        <v>27</v>
      </c>
    </row>
    <row r="129" spans="2:10" ht="16" thickBot="1" x14ac:dyDescent="0.25">
      <c r="B129" t="s">
        <v>57</v>
      </c>
    </row>
    <row r="130" spans="2:10" x14ac:dyDescent="0.2">
      <c r="B130" s="54"/>
      <c r="C130" s="54" t="s">
        <v>61</v>
      </c>
      <c r="D130" s="54" t="s">
        <v>62</v>
      </c>
      <c r="E130" s="54" t="s">
        <v>63</v>
      </c>
      <c r="F130" s="54" t="s">
        <v>64</v>
      </c>
      <c r="G130" s="54" t="s">
        <v>65</v>
      </c>
    </row>
    <row r="131" spans="2:10" x14ac:dyDescent="0.2">
      <c r="B131" t="s">
        <v>58</v>
      </c>
      <c r="C131">
        <v>6</v>
      </c>
      <c r="D131">
        <v>1599.3333333333333</v>
      </c>
      <c r="E131">
        <v>266.55555555555554</v>
      </c>
      <c r="F131">
        <v>137.87356321839081</v>
      </c>
      <c r="G131">
        <v>3.3957146958464036E-15</v>
      </c>
    </row>
    <row r="132" spans="2:10" x14ac:dyDescent="0.2">
      <c r="B132" t="s">
        <v>59</v>
      </c>
      <c r="C132">
        <v>20</v>
      </c>
      <c r="D132">
        <v>38.666666666666664</v>
      </c>
      <c r="E132">
        <v>1.9333333333333331</v>
      </c>
    </row>
    <row r="133" spans="2:10" ht="16" thickBot="1" x14ac:dyDescent="0.25">
      <c r="B133" s="53" t="s">
        <v>3</v>
      </c>
      <c r="C133" s="53">
        <v>26</v>
      </c>
      <c r="D133" s="53">
        <v>1638</v>
      </c>
      <c r="E133" s="53"/>
      <c r="F133" s="53"/>
      <c r="G133" s="53"/>
    </row>
    <row r="134" spans="2:10" ht="16" thickBot="1" x14ac:dyDescent="0.25"/>
    <row r="135" spans="2:10" x14ac:dyDescent="0.2">
      <c r="B135" s="54"/>
      <c r="C135" s="54" t="s">
        <v>66</v>
      </c>
      <c r="D135" s="54" t="s">
        <v>55</v>
      </c>
      <c r="E135" s="54" t="s">
        <v>67</v>
      </c>
      <c r="F135" s="54" t="s">
        <v>68</v>
      </c>
      <c r="G135" s="54" t="s">
        <v>69</v>
      </c>
      <c r="H135" s="54" t="s">
        <v>70</v>
      </c>
      <c r="I135" s="54" t="s">
        <v>71</v>
      </c>
      <c r="J135" s="54" t="s">
        <v>72</v>
      </c>
    </row>
    <row r="136" spans="2:10" x14ac:dyDescent="0.2">
      <c r="B136" t="s">
        <v>60</v>
      </c>
      <c r="C136">
        <v>-1.8888888888888893</v>
      </c>
      <c r="D136">
        <v>0.70797921431439947</v>
      </c>
      <c r="E136">
        <v>-2.6680004874409651</v>
      </c>
      <c r="F136">
        <v>1.4775514463391398E-2</v>
      </c>
      <c r="G136">
        <v>-3.3657076513727322</v>
      </c>
      <c r="H136">
        <v>-0.41207012640504614</v>
      </c>
      <c r="I136">
        <v>-3.3657076513727322</v>
      </c>
      <c r="J136">
        <v>-0.41207012640504614</v>
      </c>
    </row>
    <row r="137" spans="2:10" x14ac:dyDescent="0.2">
      <c r="B137">
        <v>2160</v>
      </c>
      <c r="C137">
        <v>4.1111111111111081</v>
      </c>
      <c r="D137">
        <v>0.6554613868334499</v>
      </c>
      <c r="E137">
        <v>6.2720874084924931</v>
      </c>
      <c r="F137">
        <v>4.0048895392418828E-6</v>
      </c>
      <c r="G137">
        <v>2.7438426170823407</v>
      </c>
      <c r="H137">
        <v>5.4783796051398754</v>
      </c>
      <c r="I137">
        <v>2.7438426170823407</v>
      </c>
      <c r="J137">
        <v>5.4783796051398754</v>
      </c>
    </row>
    <row r="138" spans="2:10" x14ac:dyDescent="0.2">
      <c r="B138">
        <v>4000</v>
      </c>
      <c r="C138">
        <v>1.5555555555555549</v>
      </c>
      <c r="D138">
        <v>0.65546138683345012</v>
      </c>
      <c r="E138">
        <v>2.3732222626728352</v>
      </c>
      <c r="F138">
        <v>2.7767928705064556E-2</v>
      </c>
      <c r="G138">
        <v>0.18828706152678687</v>
      </c>
      <c r="H138">
        <v>2.9228240495843227</v>
      </c>
      <c r="I138">
        <v>0.18828706152678687</v>
      </c>
      <c r="J138">
        <v>2.9228240495843227</v>
      </c>
    </row>
    <row r="139" spans="2:10" x14ac:dyDescent="0.2">
      <c r="B139">
        <v>55</v>
      </c>
      <c r="C139">
        <v>13.222222222222218</v>
      </c>
      <c r="D139">
        <v>0.6554613868334499</v>
      </c>
      <c r="E139">
        <v>20.172389232719105</v>
      </c>
      <c r="F139">
        <v>9.1671217337642749E-15</v>
      </c>
      <c r="G139">
        <v>11.854953728193451</v>
      </c>
      <c r="H139">
        <v>14.589490716250985</v>
      </c>
      <c r="I139">
        <v>11.854953728193451</v>
      </c>
      <c r="J139">
        <v>14.589490716250985</v>
      </c>
    </row>
    <row r="140" spans="2:10" x14ac:dyDescent="0.2">
      <c r="B140">
        <v>65</v>
      </c>
      <c r="C140">
        <v>9.7777777777777768</v>
      </c>
      <c r="D140">
        <v>0.6554613868334499</v>
      </c>
      <c r="E140">
        <v>14.91739707965783</v>
      </c>
      <c r="F140">
        <v>2.6643848048692398E-12</v>
      </c>
      <c r="G140">
        <v>8.4105092837490094</v>
      </c>
      <c r="H140">
        <v>11.145046271806544</v>
      </c>
      <c r="I140">
        <v>8.4105092837490094</v>
      </c>
      <c r="J140">
        <v>11.145046271806544</v>
      </c>
    </row>
    <row r="141" spans="2:10" x14ac:dyDescent="0.2">
      <c r="B141">
        <v>120</v>
      </c>
      <c r="C141">
        <v>12.222222222222229</v>
      </c>
      <c r="D141">
        <v>0.65546138683345012</v>
      </c>
      <c r="E141">
        <v>18.646746349572293</v>
      </c>
      <c r="F141">
        <v>4.0960407065395855E-14</v>
      </c>
      <c r="G141">
        <v>10.854953728193461</v>
      </c>
      <c r="H141">
        <v>13.589490716250996</v>
      </c>
      <c r="I141">
        <v>10.854953728193461</v>
      </c>
      <c r="J141">
        <v>13.589490716250996</v>
      </c>
    </row>
    <row r="142" spans="2:10" ht="16" thickBot="1" x14ac:dyDescent="0.25">
      <c r="B142" s="53">
        <v>100</v>
      </c>
      <c r="C142" s="53">
        <v>6.7777777777777786</v>
      </c>
      <c r="D142" s="53">
        <v>0.6554613868334499</v>
      </c>
      <c r="E142" s="53">
        <v>10.340468430217362</v>
      </c>
      <c r="F142" s="53">
        <v>1.7964981301823922E-9</v>
      </c>
      <c r="G142" s="53">
        <v>5.4105092837490112</v>
      </c>
      <c r="H142" s="53">
        <v>8.1450462718065459</v>
      </c>
      <c r="I142" s="53">
        <v>5.4105092837490112</v>
      </c>
      <c r="J142" s="53">
        <v>8.1450462718065459</v>
      </c>
    </row>
    <row r="146" spans="2:7" x14ac:dyDescent="0.2">
      <c r="B146" s="87" t="s">
        <v>124</v>
      </c>
    </row>
    <row r="147" spans="2:7" x14ac:dyDescent="0.2">
      <c r="B147" t="s">
        <v>77</v>
      </c>
    </row>
    <row r="148" spans="2:7" ht="16" thickBot="1" x14ac:dyDescent="0.25"/>
    <row r="149" spans="2:7" x14ac:dyDescent="0.2">
      <c r="B149" s="55" t="s">
        <v>51</v>
      </c>
      <c r="C149" s="55"/>
    </row>
    <row r="150" spans="2:7" x14ac:dyDescent="0.2">
      <c r="B150" t="s">
        <v>52</v>
      </c>
      <c r="C150">
        <v>0.98654631920670943</v>
      </c>
    </row>
    <row r="151" spans="2:7" x14ac:dyDescent="0.2">
      <c r="B151" t="s">
        <v>53</v>
      </c>
      <c r="C151">
        <v>0.97327363994030658</v>
      </c>
    </row>
    <row r="152" spans="2:7" x14ac:dyDescent="0.2">
      <c r="B152" t="s">
        <v>54</v>
      </c>
      <c r="C152">
        <v>0.96525573192239855</v>
      </c>
    </row>
    <row r="153" spans="2:7" x14ac:dyDescent="0.2">
      <c r="B153" t="s">
        <v>55</v>
      </c>
      <c r="C153">
        <v>1.4794894014114772</v>
      </c>
    </row>
    <row r="154" spans="2:7" ht="16" thickBot="1" x14ac:dyDescent="0.25">
      <c r="B154" s="53" t="s">
        <v>56</v>
      </c>
      <c r="C154" s="53">
        <v>27</v>
      </c>
    </row>
    <row r="156" spans="2:7" ht="16" thickBot="1" x14ac:dyDescent="0.25">
      <c r="B156" t="s">
        <v>57</v>
      </c>
    </row>
    <row r="157" spans="2:7" x14ac:dyDescent="0.2">
      <c r="B157" s="54"/>
      <c r="C157" s="54" t="s">
        <v>61</v>
      </c>
      <c r="D157" s="54" t="s">
        <v>62</v>
      </c>
      <c r="E157" s="54" t="s">
        <v>63</v>
      </c>
      <c r="F157" s="54" t="s">
        <v>64</v>
      </c>
      <c r="G157" s="54" t="s">
        <v>65</v>
      </c>
    </row>
    <row r="158" spans="2:7" x14ac:dyDescent="0.2">
      <c r="B158" t="s">
        <v>58</v>
      </c>
      <c r="C158">
        <v>6</v>
      </c>
      <c r="D158">
        <v>1594.2222222222222</v>
      </c>
      <c r="E158">
        <v>265.7037037037037</v>
      </c>
      <c r="F158">
        <v>121.38747884940767</v>
      </c>
      <c r="G158">
        <v>1.1683686224539373E-14</v>
      </c>
    </row>
    <row r="159" spans="2:7" x14ac:dyDescent="0.2">
      <c r="B159" t="s">
        <v>59</v>
      </c>
      <c r="C159">
        <v>20</v>
      </c>
      <c r="D159">
        <v>43.777777777777814</v>
      </c>
      <c r="E159">
        <v>2.1888888888888909</v>
      </c>
    </row>
    <row r="160" spans="2:7" ht="16" thickBot="1" x14ac:dyDescent="0.25">
      <c r="B160" s="53" t="s">
        <v>3</v>
      </c>
      <c r="C160" s="53">
        <v>26</v>
      </c>
      <c r="D160" s="53">
        <v>1638</v>
      </c>
      <c r="E160" s="53"/>
      <c r="F160" s="53"/>
      <c r="G160" s="53"/>
    </row>
    <row r="161" spans="2:10" ht="16" thickBot="1" x14ac:dyDescent="0.25"/>
    <row r="162" spans="2:10" x14ac:dyDescent="0.2">
      <c r="B162" s="54"/>
      <c r="C162" s="54" t="s">
        <v>66</v>
      </c>
      <c r="D162" s="54" t="s">
        <v>55</v>
      </c>
      <c r="E162" s="54" t="s">
        <v>67</v>
      </c>
      <c r="F162" s="54" t="s">
        <v>68</v>
      </c>
      <c r="G162" s="54" t="s">
        <v>69</v>
      </c>
      <c r="H162" s="54" t="s">
        <v>70</v>
      </c>
      <c r="I162" s="54" t="s">
        <v>71</v>
      </c>
      <c r="J162" s="54" t="s">
        <v>72</v>
      </c>
    </row>
    <row r="163" spans="2:10" x14ac:dyDescent="0.2">
      <c r="B163" t="s">
        <v>60</v>
      </c>
      <c r="C163">
        <v>-3.6666666666666652</v>
      </c>
      <c r="D163">
        <v>0.7533191302058887</v>
      </c>
      <c r="E163">
        <v>-4.8673484047385509</v>
      </c>
      <c r="F163">
        <v>9.3295513630899742E-5</v>
      </c>
      <c r="G163">
        <v>-5.2380628364022641</v>
      </c>
      <c r="H163">
        <v>-2.0952704969310667</v>
      </c>
      <c r="I163">
        <v>-5.2380628364022641</v>
      </c>
      <c r="J163">
        <v>-2.0952704969310667</v>
      </c>
    </row>
    <row r="164" spans="2:10" x14ac:dyDescent="0.2">
      <c r="B164">
        <v>2160</v>
      </c>
      <c r="C164">
        <v>13.22222222222222</v>
      </c>
      <c r="D164">
        <v>0.69743799228778758</v>
      </c>
      <c r="E164">
        <v>18.958276389345684</v>
      </c>
      <c r="F164">
        <v>2.9909297084218351E-14</v>
      </c>
      <c r="G164">
        <v>11.767392063575402</v>
      </c>
      <c r="H164">
        <v>14.677052380869037</v>
      </c>
      <c r="I164">
        <v>11.767392063575402</v>
      </c>
      <c r="J164">
        <v>14.677052380869037</v>
      </c>
    </row>
    <row r="165" spans="2:10" x14ac:dyDescent="0.2">
      <c r="B165">
        <v>4000</v>
      </c>
      <c r="C165">
        <v>10.777777777777777</v>
      </c>
      <c r="D165">
        <v>0.6974379922877878</v>
      </c>
      <c r="E165">
        <v>15.453384956021267</v>
      </c>
      <c r="F165">
        <v>1.3879114777297608E-12</v>
      </c>
      <c r="G165">
        <v>9.322947619130959</v>
      </c>
      <c r="H165">
        <v>12.232607936424595</v>
      </c>
      <c r="I165">
        <v>9.322947619130959</v>
      </c>
      <c r="J165">
        <v>12.232607936424595</v>
      </c>
    </row>
    <row r="166" spans="2:10" x14ac:dyDescent="0.2">
      <c r="B166">
        <v>55</v>
      </c>
      <c r="C166">
        <v>7.3333333333333304</v>
      </c>
      <c r="D166">
        <v>0.69743799228778758</v>
      </c>
      <c r="E166">
        <v>10.514674299973233</v>
      </c>
      <c r="F166">
        <v>1.3516075661178952E-9</v>
      </c>
      <c r="G166">
        <v>5.8785031746865135</v>
      </c>
      <c r="H166">
        <v>8.7881634919801481</v>
      </c>
      <c r="I166">
        <v>5.8785031746865135</v>
      </c>
      <c r="J166">
        <v>8.7881634919801481</v>
      </c>
    </row>
    <row r="167" spans="2:10" x14ac:dyDescent="0.2">
      <c r="B167">
        <v>65</v>
      </c>
      <c r="C167">
        <v>9.0000000000000018</v>
      </c>
      <c r="D167">
        <v>0.69743799228778758</v>
      </c>
      <c r="E167">
        <v>12.904373004512612</v>
      </c>
      <c r="F167">
        <v>3.7261901141308189E-11</v>
      </c>
      <c r="G167">
        <v>7.5451698413531849</v>
      </c>
      <c r="H167">
        <v>10.45483015864682</v>
      </c>
      <c r="I167">
        <v>7.5451698413531849</v>
      </c>
      <c r="J167">
        <v>10.45483015864682</v>
      </c>
    </row>
    <row r="168" spans="2:10" x14ac:dyDescent="0.2">
      <c r="B168">
        <v>120</v>
      </c>
      <c r="C168">
        <v>4.6666666666666705</v>
      </c>
      <c r="D168">
        <v>0.69743799228778769</v>
      </c>
      <c r="E168">
        <v>6.691156372710247</v>
      </c>
      <c r="F168">
        <v>1.6375684371890463E-6</v>
      </c>
      <c r="G168">
        <v>3.2118365080198532</v>
      </c>
      <c r="H168">
        <v>6.1214968253134874</v>
      </c>
      <c r="I168">
        <v>3.2118365080198532</v>
      </c>
      <c r="J168">
        <v>6.1214968253134874</v>
      </c>
    </row>
    <row r="169" spans="2:10" ht="16" thickBot="1" x14ac:dyDescent="0.25">
      <c r="B169" s="53">
        <v>100</v>
      </c>
      <c r="C169" s="53">
        <v>8</v>
      </c>
      <c r="D169" s="53">
        <v>0.69743799228778758</v>
      </c>
      <c r="E169" s="53">
        <v>11.470553781788986</v>
      </c>
      <c r="F169" s="53">
        <v>3.0049337422400181E-10</v>
      </c>
      <c r="G169" s="53">
        <v>6.5451698413531831</v>
      </c>
      <c r="H169" s="53">
        <v>9.4548301586468178</v>
      </c>
      <c r="I169" s="53">
        <v>6.5451698413531831</v>
      </c>
      <c r="J169" s="53">
        <v>9.4548301586468178</v>
      </c>
    </row>
    <row r="172" spans="2:10" x14ac:dyDescent="0.2">
      <c r="B172" t="s">
        <v>125</v>
      </c>
    </row>
    <row r="173" spans="2:10" x14ac:dyDescent="0.2">
      <c r="B173" t="s">
        <v>78</v>
      </c>
    </row>
    <row r="174" spans="2:10" ht="16" thickBot="1" x14ac:dyDescent="0.25"/>
    <row r="175" spans="2:10" x14ac:dyDescent="0.2">
      <c r="B175" s="55" t="s">
        <v>51</v>
      </c>
      <c r="C175" s="55"/>
    </row>
    <row r="176" spans="2:10" x14ac:dyDescent="0.2">
      <c r="B176" t="s">
        <v>52</v>
      </c>
      <c r="C176">
        <v>0.98888134334693789</v>
      </c>
    </row>
    <row r="177" spans="2:10" x14ac:dyDescent="0.2">
      <c r="B177" t="s">
        <v>53</v>
      </c>
      <c r="C177">
        <v>0.97788631121964453</v>
      </c>
    </row>
    <row r="178" spans="2:10" x14ac:dyDescent="0.2">
      <c r="B178" t="s">
        <v>54</v>
      </c>
      <c r="C178">
        <v>0.97125220458553796</v>
      </c>
    </row>
    <row r="179" spans="2:10" x14ac:dyDescent="0.2">
      <c r="B179" t="s">
        <v>55</v>
      </c>
      <c r="C179">
        <v>1.345775282545757</v>
      </c>
    </row>
    <row r="180" spans="2:10" ht="16" thickBot="1" x14ac:dyDescent="0.25">
      <c r="B180" s="53" t="s">
        <v>56</v>
      </c>
      <c r="C180" s="53">
        <v>27</v>
      </c>
    </row>
    <row r="182" spans="2:10" ht="16" thickBot="1" x14ac:dyDescent="0.25">
      <c r="B182" t="s">
        <v>57</v>
      </c>
    </row>
    <row r="183" spans="2:10" x14ac:dyDescent="0.2">
      <c r="B183" s="54"/>
      <c r="C183" s="54" t="s">
        <v>61</v>
      </c>
      <c r="D183" s="54" t="s">
        <v>62</v>
      </c>
      <c r="E183" s="54" t="s">
        <v>63</v>
      </c>
      <c r="F183" s="54" t="s">
        <v>64</v>
      </c>
      <c r="G183" s="54" t="s">
        <v>65</v>
      </c>
    </row>
    <row r="184" spans="2:10" x14ac:dyDescent="0.2">
      <c r="B184" t="s">
        <v>58</v>
      </c>
      <c r="C184">
        <v>6</v>
      </c>
      <c r="D184">
        <v>1601.7777777777778</v>
      </c>
      <c r="E184">
        <v>266.96296296296299</v>
      </c>
      <c r="F184">
        <v>147.40286298568503</v>
      </c>
      <c r="G184">
        <v>1.7722212254397714E-15</v>
      </c>
    </row>
    <row r="185" spans="2:10" x14ac:dyDescent="0.2">
      <c r="B185" t="s">
        <v>59</v>
      </c>
      <c r="C185">
        <v>20</v>
      </c>
      <c r="D185">
        <v>36.222222222222236</v>
      </c>
      <c r="E185">
        <v>1.8111111111111118</v>
      </c>
    </row>
    <row r="186" spans="2:10" ht="16" thickBot="1" x14ac:dyDescent="0.25">
      <c r="B186" s="53" t="s">
        <v>3</v>
      </c>
      <c r="C186" s="53">
        <v>26</v>
      </c>
      <c r="D186" s="53">
        <v>1638</v>
      </c>
      <c r="E186" s="53"/>
      <c r="F186" s="53"/>
      <c r="G186" s="53"/>
    </row>
    <row r="187" spans="2:10" ht="16" thickBot="1" x14ac:dyDescent="0.25"/>
    <row r="188" spans="2:10" x14ac:dyDescent="0.2">
      <c r="B188" s="54"/>
      <c r="C188" s="54" t="s">
        <v>66</v>
      </c>
      <c r="D188" s="54" t="s">
        <v>55</v>
      </c>
      <c r="E188" s="54" t="s">
        <v>67</v>
      </c>
      <c r="F188" s="54" t="s">
        <v>68</v>
      </c>
      <c r="G188" s="54" t="s">
        <v>69</v>
      </c>
      <c r="H188" s="54" t="s">
        <v>70</v>
      </c>
      <c r="I188" s="54" t="s">
        <v>71</v>
      </c>
      <c r="J188" s="54" t="s">
        <v>72</v>
      </c>
    </row>
    <row r="189" spans="2:10" x14ac:dyDescent="0.2">
      <c r="B189" t="s">
        <v>60</v>
      </c>
      <c r="C189">
        <v>17.222222222222229</v>
      </c>
      <c r="D189">
        <v>0.68523523340739034</v>
      </c>
      <c r="E189">
        <v>25.133299314723306</v>
      </c>
      <c r="F189">
        <v>1.3245917391799144E-16</v>
      </c>
      <c r="G189">
        <v>15.792846572555719</v>
      </c>
      <c r="H189">
        <v>18.65159787188874</v>
      </c>
      <c r="I189">
        <v>15.792846572555719</v>
      </c>
      <c r="J189">
        <v>18.65159787188874</v>
      </c>
    </row>
    <row r="190" spans="2:10" x14ac:dyDescent="0.2">
      <c r="B190">
        <v>2160</v>
      </c>
      <c r="C190">
        <v>-11.111111111111116</v>
      </c>
      <c r="D190">
        <v>0.63440455216089764</v>
      </c>
      <c r="E190">
        <v>-17.51423610260148</v>
      </c>
      <c r="F190">
        <v>1.3384433229225614E-13</v>
      </c>
      <c r="G190">
        <v>-12.434455817697819</v>
      </c>
      <c r="H190">
        <v>-9.7877664045244135</v>
      </c>
      <c r="I190">
        <v>-12.434455817697819</v>
      </c>
      <c r="J190">
        <v>-9.7877664045244135</v>
      </c>
    </row>
    <row r="191" spans="2:10" x14ac:dyDescent="0.2">
      <c r="B191">
        <v>4000</v>
      </c>
      <c r="C191">
        <v>-14.222222222222232</v>
      </c>
      <c r="D191">
        <v>0.63440455216089786</v>
      </c>
      <c r="E191">
        <v>-22.418222211329891</v>
      </c>
      <c r="F191">
        <v>1.209176569159551E-15</v>
      </c>
      <c r="G191">
        <v>-15.545566928808936</v>
      </c>
      <c r="H191">
        <v>-12.898877515635528</v>
      </c>
      <c r="I191">
        <v>-15.545566928808936</v>
      </c>
      <c r="J191">
        <v>-12.898877515635528</v>
      </c>
    </row>
    <row r="192" spans="2:10" x14ac:dyDescent="0.2">
      <c r="B192">
        <v>55</v>
      </c>
      <c r="C192">
        <v>3.666666666666667</v>
      </c>
      <c r="D192">
        <v>0.63440455216089764</v>
      </c>
      <c r="E192">
        <v>5.7796979138584854</v>
      </c>
      <c r="F192">
        <v>1.1781664494857542E-5</v>
      </c>
      <c r="G192">
        <v>2.3433219600799635</v>
      </c>
      <c r="H192">
        <v>4.9900113732533704</v>
      </c>
      <c r="I192">
        <v>2.3433219600799635</v>
      </c>
      <c r="J192">
        <v>4.9900113732533704</v>
      </c>
    </row>
    <row r="193" spans="2:10" x14ac:dyDescent="0.2">
      <c r="B193">
        <v>65</v>
      </c>
      <c r="C193">
        <v>-2.3333333333333379</v>
      </c>
      <c r="D193">
        <v>0.63440455216089764</v>
      </c>
      <c r="E193">
        <v>-3.6779895815463162</v>
      </c>
      <c r="F193">
        <v>1.4917368646454473E-3</v>
      </c>
      <c r="G193">
        <v>-3.6566780399200409</v>
      </c>
      <c r="H193">
        <v>-1.0099886267466347</v>
      </c>
      <c r="I193">
        <v>-3.6566780399200409</v>
      </c>
      <c r="J193">
        <v>-1.0099886267466347</v>
      </c>
    </row>
    <row r="194" spans="2:10" x14ac:dyDescent="0.2">
      <c r="B194">
        <v>120</v>
      </c>
      <c r="C194">
        <v>9.7777777777777768</v>
      </c>
      <c r="D194">
        <v>0.63440455216089786</v>
      </c>
      <c r="E194">
        <v>15.412527770289287</v>
      </c>
      <c r="F194">
        <v>1.4576588086643613E-12</v>
      </c>
      <c r="G194">
        <v>8.4544330711910725</v>
      </c>
      <c r="H194">
        <v>11.101122484364481</v>
      </c>
      <c r="I194">
        <v>8.4544330711910725</v>
      </c>
      <c r="J194">
        <v>11.101122484364481</v>
      </c>
    </row>
    <row r="195" spans="2:10" ht="16" thickBot="1" x14ac:dyDescent="0.25">
      <c r="B195" s="53">
        <v>100</v>
      </c>
      <c r="C195" s="53">
        <v>4.5555555555555527</v>
      </c>
      <c r="D195" s="53">
        <v>0.63440455216089764</v>
      </c>
      <c r="E195" s="53">
        <v>7.1808368020665982</v>
      </c>
      <c r="F195" s="53">
        <v>5.9309973373366052E-7</v>
      </c>
      <c r="G195" s="53">
        <v>3.2322108489688492</v>
      </c>
      <c r="H195" s="53">
        <v>5.8789002621422561</v>
      </c>
      <c r="I195" s="53">
        <v>3.2322108489688492</v>
      </c>
      <c r="J195" s="53">
        <v>5.8789002621422561</v>
      </c>
    </row>
    <row r="198" spans="2:10" x14ac:dyDescent="0.2">
      <c r="B198" s="87" t="s">
        <v>126</v>
      </c>
    </row>
    <row r="199" spans="2:10" x14ac:dyDescent="0.2">
      <c r="B199" t="s">
        <v>79</v>
      </c>
    </row>
    <row r="200" spans="2:10" ht="16" thickBot="1" x14ac:dyDescent="0.25"/>
    <row r="201" spans="2:10" x14ac:dyDescent="0.2">
      <c r="B201" s="55" t="s">
        <v>51</v>
      </c>
      <c r="C201" s="55"/>
    </row>
    <row r="202" spans="2:10" x14ac:dyDescent="0.2">
      <c r="B202" t="s">
        <v>52</v>
      </c>
      <c r="C202">
        <v>0.98778319604167641</v>
      </c>
    </row>
    <row r="203" spans="2:10" x14ac:dyDescent="0.2">
      <c r="B203" t="s">
        <v>53</v>
      </c>
      <c r="C203">
        <v>0.97571564238230901</v>
      </c>
    </row>
    <row r="204" spans="2:10" x14ac:dyDescent="0.2">
      <c r="B204" t="s">
        <v>54</v>
      </c>
      <c r="C204">
        <v>0.96843033509700172</v>
      </c>
    </row>
    <row r="205" spans="2:10" x14ac:dyDescent="0.2">
      <c r="B205" t="s">
        <v>55</v>
      </c>
      <c r="C205">
        <v>1.4102797200870782</v>
      </c>
    </row>
    <row r="206" spans="2:10" ht="16" thickBot="1" x14ac:dyDescent="0.25">
      <c r="B206" s="53" t="s">
        <v>56</v>
      </c>
      <c r="C206" s="53">
        <v>27</v>
      </c>
    </row>
    <row r="208" spans="2:10" ht="16" thickBot="1" x14ac:dyDescent="0.25">
      <c r="B208" t="s">
        <v>57</v>
      </c>
    </row>
    <row r="209" spans="2:10" x14ac:dyDescent="0.2">
      <c r="B209" s="54"/>
      <c r="C209" s="54" t="s">
        <v>61</v>
      </c>
      <c r="D209" s="54" t="s">
        <v>62</v>
      </c>
      <c r="E209" s="54" t="s">
        <v>63</v>
      </c>
      <c r="F209" s="54" t="s">
        <v>64</v>
      </c>
      <c r="G209" s="54" t="s">
        <v>65</v>
      </c>
    </row>
    <row r="210" spans="2:10" x14ac:dyDescent="0.2">
      <c r="B210" t="s">
        <v>58</v>
      </c>
      <c r="C210">
        <v>6</v>
      </c>
      <c r="D210">
        <v>1598.2222222222222</v>
      </c>
      <c r="E210">
        <v>266.37037037037038</v>
      </c>
      <c r="F210">
        <v>133.92923649906899</v>
      </c>
      <c r="G210">
        <v>4.5021667399128523E-15</v>
      </c>
    </row>
    <row r="211" spans="2:10" x14ac:dyDescent="0.2">
      <c r="B211" t="s">
        <v>59</v>
      </c>
      <c r="C211">
        <v>20</v>
      </c>
      <c r="D211">
        <v>39.77777777777775</v>
      </c>
      <c r="E211">
        <v>1.9888888888888876</v>
      </c>
    </row>
    <row r="212" spans="2:10" ht="16" thickBot="1" x14ac:dyDescent="0.25">
      <c r="B212" s="53" t="s">
        <v>3</v>
      </c>
      <c r="C212" s="53">
        <v>26</v>
      </c>
      <c r="D212" s="53">
        <v>1638</v>
      </c>
      <c r="E212" s="53"/>
      <c r="F212" s="53"/>
      <c r="G212" s="53"/>
    </row>
    <row r="213" spans="2:10" ht="16" thickBot="1" x14ac:dyDescent="0.25"/>
    <row r="214" spans="2:10" x14ac:dyDescent="0.2">
      <c r="B214" s="54"/>
      <c r="C214" s="54" t="s">
        <v>66</v>
      </c>
      <c r="D214" s="54" t="s">
        <v>55</v>
      </c>
      <c r="E214" s="54" t="s">
        <v>67</v>
      </c>
      <c r="F214" s="54" t="s">
        <v>68</v>
      </c>
      <c r="G214" s="54" t="s">
        <v>69</v>
      </c>
      <c r="H214" s="54" t="s">
        <v>70</v>
      </c>
      <c r="I214" s="54" t="s">
        <v>71</v>
      </c>
      <c r="J214" s="54" t="s">
        <v>72</v>
      </c>
    </row>
    <row r="215" spans="2:10" x14ac:dyDescent="0.2">
      <c r="B215" t="s">
        <v>60</v>
      </c>
      <c r="C215">
        <v>1.5555555555555591</v>
      </c>
      <c r="D215">
        <v>0.71807928537335208</v>
      </c>
      <c r="E215">
        <v>2.1662727044782759</v>
      </c>
      <c r="F215">
        <v>4.2546114444527272E-2</v>
      </c>
      <c r="G215">
        <v>5.7668414027952863E-2</v>
      </c>
      <c r="H215">
        <v>3.0534426970831654</v>
      </c>
      <c r="I215">
        <v>5.7668414027952863E-2</v>
      </c>
      <c r="J215">
        <v>3.0534426970831654</v>
      </c>
    </row>
    <row r="216" spans="2:10" x14ac:dyDescent="0.2">
      <c r="B216">
        <v>2160</v>
      </c>
      <c r="C216">
        <v>7.6666666666666643</v>
      </c>
      <c r="D216">
        <v>0.6648122356289593</v>
      </c>
      <c r="E216">
        <v>11.532078165519106</v>
      </c>
      <c r="F216">
        <v>2.7365248172447545E-10</v>
      </c>
      <c r="G216">
        <v>6.2798926438495535</v>
      </c>
      <c r="H216">
        <v>9.0534406894837751</v>
      </c>
      <c r="I216">
        <v>6.2798926438495535</v>
      </c>
      <c r="J216">
        <v>9.0534406894837751</v>
      </c>
    </row>
    <row r="217" spans="2:10" x14ac:dyDescent="0.2">
      <c r="B217">
        <v>4000</v>
      </c>
      <c r="C217">
        <v>4.333333333333333</v>
      </c>
      <c r="D217">
        <v>0.66481223562895952</v>
      </c>
      <c r="E217">
        <v>6.5181311370325377</v>
      </c>
      <c r="F217">
        <v>2.3624187340707031E-6</v>
      </c>
      <c r="G217">
        <v>2.9465593105162222</v>
      </c>
      <c r="H217">
        <v>5.7201073561504439</v>
      </c>
      <c r="I217">
        <v>2.9465593105162222</v>
      </c>
      <c r="J217">
        <v>5.7201073561504439</v>
      </c>
    </row>
    <row r="218" spans="2:10" x14ac:dyDescent="0.2">
      <c r="B218">
        <v>55</v>
      </c>
      <c r="C218">
        <v>11.111111111111107</v>
      </c>
      <c r="D218">
        <v>0.6648122356289593</v>
      </c>
      <c r="E218">
        <v>16.713156761621892</v>
      </c>
      <c r="F218">
        <v>3.2241478383784269E-13</v>
      </c>
      <c r="G218">
        <v>9.7243370882939963</v>
      </c>
      <c r="H218">
        <v>12.497885133928218</v>
      </c>
      <c r="I218">
        <v>9.7243370882939963</v>
      </c>
      <c r="J218">
        <v>12.497885133928218</v>
      </c>
    </row>
    <row r="219" spans="2:10" x14ac:dyDescent="0.2">
      <c r="B219">
        <v>65</v>
      </c>
      <c r="C219">
        <v>13.555555555555548</v>
      </c>
      <c r="D219">
        <v>0.6648122356289593</v>
      </c>
      <c r="E219">
        <v>20.390051249178704</v>
      </c>
      <c r="F219">
        <v>7.4669001761210115E-15</v>
      </c>
      <c r="G219">
        <v>12.168781532738437</v>
      </c>
      <c r="H219">
        <v>14.942329578372659</v>
      </c>
      <c r="I219">
        <v>12.168781532738437</v>
      </c>
      <c r="J219">
        <v>14.942329578372659</v>
      </c>
    </row>
    <row r="220" spans="2:10" x14ac:dyDescent="0.2">
      <c r="B220">
        <v>120</v>
      </c>
      <c r="C220">
        <v>5.0000000000000036</v>
      </c>
      <c r="D220">
        <v>0.66481223562895941</v>
      </c>
      <c r="E220">
        <v>7.5209205427298578</v>
      </c>
      <c r="F220">
        <v>2.9856419601350517E-7</v>
      </c>
      <c r="G220">
        <v>3.6132259771828927</v>
      </c>
      <c r="H220">
        <v>6.3867740228171144</v>
      </c>
      <c r="I220">
        <v>3.6132259771828927</v>
      </c>
      <c r="J220">
        <v>6.3867740228171144</v>
      </c>
    </row>
    <row r="221" spans="2:10" ht="16" thickBot="1" x14ac:dyDescent="0.25">
      <c r="B221" s="53">
        <v>100</v>
      </c>
      <c r="C221" s="53">
        <v>-4.3333333333333295</v>
      </c>
      <c r="D221" s="53">
        <v>0.6648122356289593</v>
      </c>
      <c r="E221" s="53">
        <v>-6.5181311370325341</v>
      </c>
      <c r="F221" s="53">
        <v>2.3624187340707243E-6</v>
      </c>
      <c r="G221" s="53">
        <v>-5.7201073561504394</v>
      </c>
      <c r="H221" s="53">
        <v>-2.9465593105162191</v>
      </c>
      <c r="I221" s="53">
        <v>-5.7201073561504394</v>
      </c>
      <c r="J221" s="53">
        <v>-2.9465593105162191</v>
      </c>
    </row>
    <row r="224" spans="2:10" x14ac:dyDescent="0.2">
      <c r="B224" t="s">
        <v>127</v>
      </c>
    </row>
    <row r="225" spans="2:10" x14ac:dyDescent="0.2">
      <c r="B225" t="s">
        <v>81</v>
      </c>
    </row>
    <row r="226" spans="2:10" ht="16" thickBot="1" x14ac:dyDescent="0.25"/>
    <row r="227" spans="2:10" x14ac:dyDescent="0.2">
      <c r="B227" s="55" t="s">
        <v>51</v>
      </c>
      <c r="C227" s="55"/>
    </row>
    <row r="228" spans="2:10" x14ac:dyDescent="0.2">
      <c r="B228" t="s">
        <v>52</v>
      </c>
      <c r="C228">
        <v>0.99038930773256073</v>
      </c>
    </row>
    <row r="229" spans="2:10" x14ac:dyDescent="0.2">
      <c r="B229" t="s">
        <v>53</v>
      </c>
      <c r="C229">
        <v>0.9808709808709809</v>
      </c>
    </row>
    <row r="230" spans="2:10" x14ac:dyDescent="0.2">
      <c r="B230" t="s">
        <v>54</v>
      </c>
      <c r="C230">
        <v>0.97513227513227518</v>
      </c>
    </row>
    <row r="231" spans="2:10" x14ac:dyDescent="0.2">
      <c r="B231" t="s">
        <v>55</v>
      </c>
      <c r="C231">
        <v>1.2516655570345729</v>
      </c>
    </row>
    <row r="232" spans="2:10" ht="16" thickBot="1" x14ac:dyDescent="0.25">
      <c r="B232" s="53" t="s">
        <v>56</v>
      </c>
      <c r="C232" s="53">
        <v>27</v>
      </c>
    </row>
    <row r="234" spans="2:10" ht="16" thickBot="1" x14ac:dyDescent="0.25">
      <c r="B234" t="s">
        <v>57</v>
      </c>
    </row>
    <row r="235" spans="2:10" x14ac:dyDescent="0.2">
      <c r="B235" s="54"/>
      <c r="C235" s="54" t="s">
        <v>61</v>
      </c>
      <c r="D235" s="54" t="s">
        <v>62</v>
      </c>
      <c r="E235" s="54" t="s">
        <v>63</v>
      </c>
      <c r="F235" s="54" t="s">
        <v>64</v>
      </c>
      <c r="G235" s="54" t="s">
        <v>65</v>
      </c>
    </row>
    <row r="236" spans="2:10" x14ac:dyDescent="0.2">
      <c r="B236" t="s">
        <v>58</v>
      </c>
      <c r="C236">
        <v>6</v>
      </c>
      <c r="D236">
        <v>1606.6666666666667</v>
      </c>
      <c r="E236">
        <v>267.77777777777777</v>
      </c>
      <c r="F236">
        <v>170.92198581560271</v>
      </c>
      <c r="G236">
        <v>4.180559679038579E-16</v>
      </c>
    </row>
    <row r="237" spans="2:10" x14ac:dyDescent="0.2">
      <c r="B237" t="s">
        <v>59</v>
      </c>
      <c r="C237">
        <v>20</v>
      </c>
      <c r="D237">
        <v>31.333333333333357</v>
      </c>
      <c r="E237">
        <v>1.5666666666666678</v>
      </c>
    </row>
    <row r="238" spans="2:10" ht="16" thickBot="1" x14ac:dyDescent="0.25">
      <c r="B238" s="53" t="s">
        <v>3</v>
      </c>
      <c r="C238" s="53">
        <v>26</v>
      </c>
      <c r="D238" s="53">
        <v>1638</v>
      </c>
      <c r="E238" s="53"/>
      <c r="F238" s="53"/>
      <c r="G238" s="53"/>
    </row>
    <row r="239" spans="2:10" ht="16" thickBot="1" x14ac:dyDescent="0.25"/>
    <row r="240" spans="2:10" x14ac:dyDescent="0.2">
      <c r="B240" s="54"/>
      <c r="C240" s="54" t="s">
        <v>66</v>
      </c>
      <c r="D240" s="54" t="s">
        <v>55</v>
      </c>
      <c r="E240" s="54" t="s">
        <v>67</v>
      </c>
      <c r="F240" s="54" t="s">
        <v>68</v>
      </c>
      <c r="G240" s="54" t="s">
        <v>69</v>
      </c>
      <c r="H240" s="54" t="s">
        <v>70</v>
      </c>
      <c r="I240" s="54" t="s">
        <v>71</v>
      </c>
      <c r="J240" s="54" t="s">
        <v>72</v>
      </c>
    </row>
    <row r="241" spans="2:10" x14ac:dyDescent="0.2">
      <c r="B241" t="s">
        <v>60</v>
      </c>
      <c r="C241">
        <v>-1.3333333333333313</v>
      </c>
      <c r="D241">
        <v>0.63731690665333296</v>
      </c>
      <c r="E241">
        <v>-2.0921041312632158</v>
      </c>
      <c r="F241">
        <v>4.9390918605124109E-2</v>
      </c>
      <c r="G241">
        <v>-2.6627531049367352</v>
      </c>
      <c r="H241">
        <v>-3.9135617299275172E-3</v>
      </c>
      <c r="I241">
        <v>-2.6627531049367352</v>
      </c>
      <c r="J241">
        <v>-3.9135617299275172E-3</v>
      </c>
    </row>
    <row r="242" spans="2:10" x14ac:dyDescent="0.2">
      <c r="B242">
        <v>2160</v>
      </c>
      <c r="C242">
        <v>9.4444444444444411</v>
      </c>
      <c r="D242">
        <v>0.59004080210452248</v>
      </c>
      <c r="E242">
        <v>16.006426014537567</v>
      </c>
      <c r="F242">
        <v>7.223799642878506E-13</v>
      </c>
      <c r="G242">
        <v>8.2136408988589764</v>
      </c>
      <c r="H242">
        <v>10.675247990029906</v>
      </c>
      <c r="I242">
        <v>8.2136408988589764</v>
      </c>
      <c r="J242">
        <v>10.675247990029906</v>
      </c>
    </row>
    <row r="243" spans="2:10" x14ac:dyDescent="0.2">
      <c r="B243">
        <v>4000</v>
      </c>
      <c r="C243">
        <v>14.888888888888888</v>
      </c>
      <c r="D243">
        <v>0.5900408021045227</v>
      </c>
      <c r="E243">
        <v>25.233659834682751</v>
      </c>
      <c r="F243">
        <v>1.2259633043013083E-16</v>
      </c>
      <c r="G243">
        <v>13.658085343303421</v>
      </c>
      <c r="H243">
        <v>16.119692434474352</v>
      </c>
      <c r="I243">
        <v>13.658085343303421</v>
      </c>
      <c r="J243">
        <v>16.119692434474352</v>
      </c>
    </row>
    <row r="244" spans="2:10" x14ac:dyDescent="0.2">
      <c r="B244">
        <v>55</v>
      </c>
      <c r="C244">
        <v>7.5555555555555527</v>
      </c>
      <c r="D244">
        <v>0.59004080210452248</v>
      </c>
      <c r="E244">
        <v>12.805140811630054</v>
      </c>
      <c r="F244">
        <v>4.2795946389817261E-11</v>
      </c>
      <c r="G244">
        <v>6.3247520099700871</v>
      </c>
      <c r="H244">
        <v>8.7863591011410183</v>
      </c>
      <c r="I244">
        <v>6.3247520099700871</v>
      </c>
      <c r="J244">
        <v>8.7863591011410183</v>
      </c>
    </row>
    <row r="245" spans="2:10" x14ac:dyDescent="0.2">
      <c r="B245">
        <v>65</v>
      </c>
      <c r="C245">
        <v>3.7777777777777786</v>
      </c>
      <c r="D245">
        <v>0.59004080210452248</v>
      </c>
      <c r="E245">
        <v>6.4025704058150303</v>
      </c>
      <c r="F245">
        <v>3.0241327802940605E-6</v>
      </c>
      <c r="G245">
        <v>2.546974232192313</v>
      </c>
      <c r="H245">
        <v>5.0085813233632441</v>
      </c>
      <c r="I245">
        <v>2.546974232192313</v>
      </c>
      <c r="J245">
        <v>5.0085813233632441</v>
      </c>
    </row>
    <row r="246" spans="2:10" x14ac:dyDescent="0.2">
      <c r="B246">
        <v>120</v>
      </c>
      <c r="C246">
        <v>2.1111111111111143</v>
      </c>
      <c r="D246">
        <v>0.5900408021045227</v>
      </c>
      <c r="E246">
        <v>3.5779069914848733</v>
      </c>
      <c r="F246">
        <v>1.8824796118752229E-3</v>
      </c>
      <c r="G246">
        <v>0.88030756552564826</v>
      </c>
      <c r="H246">
        <v>3.3419146566965803</v>
      </c>
      <c r="I246">
        <v>0.88030756552564826</v>
      </c>
      <c r="J246">
        <v>3.3419146566965803</v>
      </c>
    </row>
    <row r="247" spans="2:10" ht="16" thickBot="1" x14ac:dyDescent="0.25">
      <c r="B247" s="53">
        <v>100</v>
      </c>
      <c r="C247" s="53">
        <v>8.2222222222222232</v>
      </c>
      <c r="D247" s="53">
        <v>0.59004080210452248</v>
      </c>
      <c r="E247" s="53">
        <v>13.935006177362125</v>
      </c>
      <c r="F247" s="53">
        <v>9.2831393654737805E-12</v>
      </c>
      <c r="G247" s="53">
        <v>6.9914186766367576</v>
      </c>
      <c r="H247" s="53">
        <v>9.4530257678076879</v>
      </c>
      <c r="I247" s="53">
        <v>6.9914186766367576</v>
      </c>
      <c r="J247" s="53">
        <v>9.4530257678076879</v>
      </c>
    </row>
    <row r="250" spans="2:10" x14ac:dyDescent="0.2">
      <c r="B250" s="87" t="s">
        <v>128</v>
      </c>
    </row>
    <row r="251" spans="2:10" x14ac:dyDescent="0.2">
      <c r="B251" t="s">
        <v>80</v>
      </c>
    </row>
    <row r="252" spans="2:10" ht="16" thickBot="1" x14ac:dyDescent="0.25"/>
    <row r="253" spans="2:10" x14ac:dyDescent="0.2">
      <c r="B253" s="55" t="s">
        <v>51</v>
      </c>
      <c r="C253" s="55"/>
    </row>
    <row r="254" spans="2:10" x14ac:dyDescent="0.2">
      <c r="B254" t="s">
        <v>52</v>
      </c>
      <c r="C254">
        <v>0.99134772713899411</v>
      </c>
    </row>
    <row r="255" spans="2:10" x14ac:dyDescent="0.2">
      <c r="B255" t="s">
        <v>53</v>
      </c>
      <c r="C255">
        <v>0.98277031610364951</v>
      </c>
    </row>
    <row r="256" spans="2:10" x14ac:dyDescent="0.2">
      <c r="B256" t="s">
        <v>54</v>
      </c>
      <c r="C256">
        <v>0.97760141093474429</v>
      </c>
    </row>
    <row r="257" spans="2:10" x14ac:dyDescent="0.2">
      <c r="B257" t="s">
        <v>55</v>
      </c>
      <c r="C257">
        <v>1.1879019787470317</v>
      </c>
    </row>
    <row r="258" spans="2:10" ht="16" thickBot="1" x14ac:dyDescent="0.25">
      <c r="B258" s="53" t="s">
        <v>56</v>
      </c>
      <c r="C258" s="53">
        <v>27</v>
      </c>
    </row>
    <row r="260" spans="2:10" ht="16" thickBot="1" x14ac:dyDescent="0.25">
      <c r="B260" t="s">
        <v>57</v>
      </c>
    </row>
    <row r="261" spans="2:10" x14ac:dyDescent="0.2">
      <c r="B261" s="54"/>
      <c r="C261" s="54" t="s">
        <v>61</v>
      </c>
      <c r="D261" s="54" t="s">
        <v>62</v>
      </c>
      <c r="E261" s="54" t="s">
        <v>63</v>
      </c>
      <c r="F261" s="54" t="s">
        <v>64</v>
      </c>
      <c r="G261" s="54" t="s">
        <v>65</v>
      </c>
    </row>
    <row r="262" spans="2:10" x14ac:dyDescent="0.2">
      <c r="B262" t="s">
        <v>58</v>
      </c>
      <c r="C262">
        <v>6</v>
      </c>
      <c r="D262">
        <v>1609.7777777777778</v>
      </c>
      <c r="E262">
        <v>268.2962962962963</v>
      </c>
      <c r="F262">
        <v>190.13123359580021</v>
      </c>
      <c r="G262">
        <v>1.4743658451252696E-16</v>
      </c>
    </row>
    <row r="263" spans="2:10" x14ac:dyDescent="0.2">
      <c r="B263" t="s">
        <v>59</v>
      </c>
      <c r="C263">
        <v>20</v>
      </c>
      <c r="D263">
        <v>28.222222222222268</v>
      </c>
      <c r="E263">
        <v>1.4111111111111134</v>
      </c>
    </row>
    <row r="264" spans="2:10" ht="16" thickBot="1" x14ac:dyDescent="0.25">
      <c r="B264" s="53" t="s">
        <v>3</v>
      </c>
      <c r="C264" s="53">
        <v>26</v>
      </c>
      <c r="D264" s="53">
        <v>1638</v>
      </c>
      <c r="E264" s="53"/>
      <c r="F264" s="53"/>
      <c r="G264" s="53"/>
    </row>
    <row r="265" spans="2:10" ht="16" thickBot="1" x14ac:dyDescent="0.25"/>
    <row r="266" spans="2:10" x14ac:dyDescent="0.2">
      <c r="B266" s="54"/>
      <c r="C266" s="54" t="s">
        <v>66</v>
      </c>
      <c r="D266" s="54" t="s">
        <v>55</v>
      </c>
      <c r="E266" s="54" t="s">
        <v>67</v>
      </c>
      <c r="F266" s="54" t="s">
        <v>68</v>
      </c>
      <c r="G266" s="54" t="s">
        <v>69</v>
      </c>
      <c r="H266" s="54" t="s">
        <v>70</v>
      </c>
      <c r="I266" s="54" t="s">
        <v>71</v>
      </c>
      <c r="J266" s="54" t="s">
        <v>72</v>
      </c>
    </row>
    <row r="267" spans="2:10" x14ac:dyDescent="0.2">
      <c r="B267" t="s">
        <v>60</v>
      </c>
      <c r="C267">
        <v>2.666666666666667</v>
      </c>
      <c r="D267">
        <v>0.60485008175512167</v>
      </c>
      <c r="E267">
        <v>4.4088059952454266</v>
      </c>
      <c r="F267">
        <v>2.7060053660294905E-4</v>
      </c>
      <c r="G267">
        <v>1.4049715050497131</v>
      </c>
      <c r="H267">
        <v>3.928361828283621</v>
      </c>
      <c r="I267">
        <v>1.4049715050497131</v>
      </c>
      <c r="J267">
        <v>3.928361828283621</v>
      </c>
    </row>
    <row r="268" spans="2:10" x14ac:dyDescent="0.2">
      <c r="B268">
        <v>2160</v>
      </c>
      <c r="C268">
        <v>9.777777777777775</v>
      </c>
      <c r="D268">
        <v>0.55998236303796267</v>
      </c>
      <c r="E268">
        <v>17.460867382915975</v>
      </c>
      <c r="F268">
        <v>1.4176013491280053E-13</v>
      </c>
      <c r="G268">
        <v>8.6096750373670208</v>
      </c>
      <c r="H268">
        <v>10.945880518188529</v>
      </c>
      <c r="I268">
        <v>8.6096750373670208</v>
      </c>
      <c r="J268">
        <v>10.945880518188529</v>
      </c>
    </row>
    <row r="269" spans="2:10" x14ac:dyDescent="0.2">
      <c r="B269">
        <v>4000</v>
      </c>
      <c r="C269">
        <v>2.5555555555555545</v>
      </c>
      <c r="D269">
        <v>0.55998236303796289</v>
      </c>
      <c r="E269">
        <v>4.5636357932621276</v>
      </c>
      <c r="F269">
        <v>1.8864458607500885E-4</v>
      </c>
      <c r="G269">
        <v>1.3874528151448005</v>
      </c>
      <c r="H269">
        <v>3.7236582959663087</v>
      </c>
      <c r="I269">
        <v>1.3874528151448005</v>
      </c>
      <c r="J269">
        <v>3.7236582959663087</v>
      </c>
    </row>
    <row r="270" spans="2:10" x14ac:dyDescent="0.2">
      <c r="B270">
        <v>55</v>
      </c>
      <c r="C270">
        <v>-3.3333333333333339</v>
      </c>
      <c r="D270">
        <v>0.55998236303796267</v>
      </c>
      <c r="E270">
        <v>-5.9525684259940856</v>
      </c>
      <c r="F270">
        <v>8.0395292712922194E-6</v>
      </c>
      <c r="G270">
        <v>-4.5014360737440873</v>
      </c>
      <c r="H270">
        <v>-2.1652305929225806</v>
      </c>
      <c r="I270">
        <v>-4.5014360737440873</v>
      </c>
      <c r="J270">
        <v>-2.1652305929225806</v>
      </c>
    </row>
    <row r="271" spans="2:10" x14ac:dyDescent="0.2">
      <c r="B271">
        <v>65</v>
      </c>
      <c r="C271">
        <v>1.6666666666666687</v>
      </c>
      <c r="D271">
        <v>0.55998236303796267</v>
      </c>
      <c r="E271">
        <v>2.9762842129970459</v>
      </c>
      <c r="F271">
        <v>7.4635233890653395E-3</v>
      </c>
      <c r="G271">
        <v>0.49856392625591517</v>
      </c>
      <c r="H271">
        <v>2.8347694070774221</v>
      </c>
      <c r="I271">
        <v>0.49856392625591517</v>
      </c>
      <c r="J271">
        <v>2.8347694070774221</v>
      </c>
    </row>
    <row r="272" spans="2:10" x14ac:dyDescent="0.2">
      <c r="B272">
        <v>120</v>
      </c>
      <c r="C272">
        <v>15.111111111111118</v>
      </c>
      <c r="D272">
        <v>0.55998236303796278</v>
      </c>
      <c r="E272">
        <v>26.984976864506521</v>
      </c>
      <c r="F272">
        <v>3.32298572726755E-17</v>
      </c>
      <c r="G272">
        <v>13.943008370700364</v>
      </c>
      <c r="H272">
        <v>16.27921385152187</v>
      </c>
      <c r="I272">
        <v>13.943008370700364</v>
      </c>
      <c r="J272">
        <v>16.27921385152187</v>
      </c>
    </row>
    <row r="273" spans="2:10" ht="16" thickBot="1" x14ac:dyDescent="0.25">
      <c r="B273" s="53">
        <v>100</v>
      </c>
      <c r="C273" s="53">
        <v>8.2222222222222214</v>
      </c>
      <c r="D273" s="53">
        <v>0.55998236303796267</v>
      </c>
      <c r="E273" s="53">
        <v>14.683002117452073</v>
      </c>
      <c r="F273" s="53">
        <v>3.5659048961094646E-12</v>
      </c>
      <c r="G273" s="53">
        <v>7.0541194818114681</v>
      </c>
      <c r="H273" s="53">
        <v>9.3903249626329757</v>
      </c>
      <c r="I273" s="53">
        <v>7.0541194818114681</v>
      </c>
      <c r="J273" s="53">
        <v>9.3903249626329757</v>
      </c>
    </row>
    <row r="276" spans="2:10" x14ac:dyDescent="0.2">
      <c r="B276" s="87" t="s">
        <v>129</v>
      </c>
    </row>
    <row r="277" spans="2:10" x14ac:dyDescent="0.2">
      <c r="B277" t="s">
        <v>82</v>
      </c>
    </row>
    <row r="278" spans="2:10" ht="16" thickBot="1" x14ac:dyDescent="0.25"/>
    <row r="279" spans="2:10" x14ac:dyDescent="0.2">
      <c r="B279" s="55" t="s">
        <v>51</v>
      </c>
      <c r="C279" s="55"/>
    </row>
    <row r="280" spans="2:10" x14ac:dyDescent="0.2">
      <c r="B280" t="s">
        <v>52</v>
      </c>
      <c r="C280">
        <v>0.9901153032155634</v>
      </c>
    </row>
    <row r="281" spans="2:10" x14ac:dyDescent="0.2">
      <c r="B281" t="s">
        <v>53</v>
      </c>
      <c r="C281">
        <v>0.98032831366164708</v>
      </c>
    </row>
    <row r="282" spans="2:10" x14ac:dyDescent="0.2">
      <c r="B282" t="s">
        <v>54</v>
      </c>
      <c r="C282">
        <v>0.97442680776014112</v>
      </c>
    </row>
    <row r="283" spans="2:10" x14ac:dyDescent="0.2">
      <c r="B283" t="s">
        <v>55</v>
      </c>
      <c r="C283">
        <v>1.2692955176439855</v>
      </c>
    </row>
    <row r="284" spans="2:10" ht="16" thickBot="1" x14ac:dyDescent="0.25">
      <c r="B284" s="53" t="s">
        <v>56</v>
      </c>
      <c r="C284" s="53">
        <v>27</v>
      </c>
    </row>
    <row r="286" spans="2:10" ht="16" thickBot="1" x14ac:dyDescent="0.25">
      <c r="B286" t="s">
        <v>57</v>
      </c>
    </row>
    <row r="287" spans="2:10" x14ac:dyDescent="0.2">
      <c r="B287" s="54"/>
      <c r="C287" s="54" t="s">
        <v>61</v>
      </c>
      <c r="D287" s="54" t="s">
        <v>62</v>
      </c>
      <c r="E287" s="54" t="s">
        <v>63</v>
      </c>
      <c r="F287" s="54" t="s">
        <v>64</v>
      </c>
      <c r="G287" s="54" t="s">
        <v>65</v>
      </c>
    </row>
    <row r="288" spans="2:10" x14ac:dyDescent="0.2">
      <c r="B288" t="s">
        <v>58</v>
      </c>
      <c r="C288">
        <v>6</v>
      </c>
      <c r="D288">
        <v>1605.7777777777778</v>
      </c>
      <c r="E288">
        <v>267.62962962962962</v>
      </c>
      <c r="F288">
        <v>166.11494252873544</v>
      </c>
      <c r="G288">
        <v>5.5244264045485402E-16</v>
      </c>
    </row>
    <row r="289" spans="2:10" x14ac:dyDescent="0.2">
      <c r="B289" t="s">
        <v>59</v>
      </c>
      <c r="C289">
        <v>20</v>
      </c>
      <c r="D289">
        <v>32.222222222222257</v>
      </c>
      <c r="E289">
        <v>1.6111111111111129</v>
      </c>
    </row>
    <row r="290" spans="2:10" ht="16" thickBot="1" x14ac:dyDescent="0.25">
      <c r="B290" s="53" t="s">
        <v>3</v>
      </c>
      <c r="C290" s="53">
        <v>26</v>
      </c>
      <c r="D290" s="53">
        <v>1638</v>
      </c>
      <c r="E290" s="53"/>
      <c r="F290" s="53"/>
      <c r="G290" s="53"/>
    </row>
    <row r="291" spans="2:10" ht="16" thickBot="1" x14ac:dyDescent="0.25"/>
    <row r="292" spans="2:10" x14ac:dyDescent="0.2">
      <c r="B292" s="54"/>
      <c r="C292" s="54" t="s">
        <v>66</v>
      </c>
      <c r="D292" s="54" t="s">
        <v>55</v>
      </c>
      <c r="E292" s="54" t="s">
        <v>67</v>
      </c>
      <c r="F292" s="54" t="s">
        <v>68</v>
      </c>
      <c r="G292" s="54" t="s">
        <v>69</v>
      </c>
      <c r="H292" s="54" t="s">
        <v>70</v>
      </c>
      <c r="I292" s="54" t="s">
        <v>71</v>
      </c>
      <c r="J292" s="54" t="s">
        <v>72</v>
      </c>
    </row>
    <row r="293" spans="2:10" x14ac:dyDescent="0.2">
      <c r="B293" t="s">
        <v>60</v>
      </c>
      <c r="C293">
        <v>-2.1111111111111098</v>
      </c>
      <c r="D293">
        <v>0.64629364320796867</v>
      </c>
      <c r="E293">
        <v>-3.266489053849138</v>
      </c>
      <c r="F293">
        <v>3.8620351134879883E-3</v>
      </c>
      <c r="G293">
        <v>-3.4592560270432191</v>
      </c>
      <c r="H293">
        <v>-0.76296619517900055</v>
      </c>
      <c r="I293">
        <v>-3.4592560270432191</v>
      </c>
      <c r="J293">
        <v>-0.76296619517900055</v>
      </c>
    </row>
    <row r="294" spans="2:10" x14ac:dyDescent="0.2">
      <c r="B294">
        <v>2160</v>
      </c>
      <c r="C294">
        <v>14.999999999999996</v>
      </c>
      <c r="D294">
        <v>0.59835164523716733</v>
      </c>
      <c r="E294">
        <v>25.068870653901985</v>
      </c>
      <c r="F294">
        <v>1.3922649630620559E-16</v>
      </c>
      <c r="G294">
        <v>13.751860339423873</v>
      </c>
      <c r="H294">
        <v>16.248139660576118</v>
      </c>
      <c r="I294">
        <v>13.751860339423873</v>
      </c>
      <c r="J294">
        <v>16.248139660576118</v>
      </c>
    </row>
    <row r="295" spans="2:10" x14ac:dyDescent="0.2">
      <c r="B295">
        <v>4000</v>
      </c>
      <c r="C295">
        <v>10.000000000000004</v>
      </c>
      <c r="D295">
        <v>0.59835164523716755</v>
      </c>
      <c r="E295">
        <v>16.712580435934662</v>
      </c>
      <c r="F295">
        <v>3.2262302745330559E-13</v>
      </c>
      <c r="G295">
        <v>8.7518603394238799</v>
      </c>
      <c r="H295">
        <v>11.248139660576127</v>
      </c>
      <c r="I295">
        <v>8.7518603394238799</v>
      </c>
      <c r="J295">
        <v>11.248139660576127</v>
      </c>
    </row>
    <row r="296" spans="2:10" x14ac:dyDescent="0.2">
      <c r="B296">
        <v>55</v>
      </c>
      <c r="C296">
        <v>6.7777777777777732</v>
      </c>
      <c r="D296">
        <v>0.59835164523716733</v>
      </c>
      <c r="E296">
        <v>11.327415628800152</v>
      </c>
      <c r="F296">
        <v>3.7411894285628012E-10</v>
      </c>
      <c r="G296">
        <v>5.5296381172016495</v>
      </c>
      <c r="H296">
        <v>8.0259174383538969</v>
      </c>
      <c r="I296">
        <v>5.5296381172016495</v>
      </c>
      <c r="J296">
        <v>8.0259174383538969</v>
      </c>
    </row>
    <row r="297" spans="2:10" x14ac:dyDescent="0.2">
      <c r="B297">
        <v>65</v>
      </c>
      <c r="C297">
        <v>9.2222222222222214</v>
      </c>
      <c r="D297">
        <v>0.59835164523716733</v>
      </c>
      <c r="E297">
        <v>15.412713068695298</v>
      </c>
      <c r="F297">
        <v>1.457334339078337E-12</v>
      </c>
      <c r="G297">
        <v>7.9740825616460977</v>
      </c>
      <c r="H297">
        <v>10.470361882798345</v>
      </c>
      <c r="I297">
        <v>7.9740825616460977</v>
      </c>
      <c r="J297">
        <v>10.470361882798345</v>
      </c>
    </row>
    <row r="298" spans="2:10" x14ac:dyDescent="0.2">
      <c r="B298">
        <v>120</v>
      </c>
      <c r="C298">
        <v>5.5555555555555598</v>
      </c>
      <c r="D298">
        <v>0.59835164523716744</v>
      </c>
      <c r="E298">
        <v>9.2847669088525944</v>
      </c>
      <c r="F298">
        <v>1.0854283439072379E-8</v>
      </c>
      <c r="G298">
        <v>4.3074158949794361</v>
      </c>
      <c r="H298">
        <v>6.8036952161316835</v>
      </c>
      <c r="I298">
        <v>4.3074158949794361</v>
      </c>
      <c r="J298">
        <v>6.8036952161316835</v>
      </c>
    </row>
    <row r="299" spans="2:10" ht="16" thickBot="1" x14ac:dyDescent="0.25">
      <c r="B299" s="53">
        <v>100</v>
      </c>
      <c r="C299" s="53">
        <v>1.7777777777777799</v>
      </c>
      <c r="D299" s="53">
        <v>0.59835164523716733</v>
      </c>
      <c r="E299" s="53">
        <v>2.9711254108328324</v>
      </c>
      <c r="F299" s="53">
        <v>7.5505130564091248E-3</v>
      </c>
      <c r="G299" s="53">
        <v>0.52963811720165666</v>
      </c>
      <c r="H299" s="53">
        <v>3.0259174383539031</v>
      </c>
      <c r="I299" s="53">
        <v>0.52963811720165666</v>
      </c>
      <c r="J299" s="53">
        <v>3.0259174383539031</v>
      </c>
    </row>
    <row r="302" spans="2:10" x14ac:dyDescent="0.2">
      <c r="B302" s="87" t="s">
        <v>130</v>
      </c>
    </row>
    <row r="303" spans="2:10" x14ac:dyDescent="0.2">
      <c r="B303" t="s">
        <v>83</v>
      </c>
    </row>
    <row r="304" spans="2:10" ht="16" thickBot="1" x14ac:dyDescent="0.25"/>
    <row r="305" spans="2:10" x14ac:dyDescent="0.2">
      <c r="B305" s="55" t="s">
        <v>51</v>
      </c>
      <c r="C305" s="55"/>
    </row>
    <row r="306" spans="2:10" x14ac:dyDescent="0.2">
      <c r="B306" t="s">
        <v>52</v>
      </c>
      <c r="C306">
        <v>0.98730237251106356</v>
      </c>
    </row>
    <row r="307" spans="2:10" x14ac:dyDescent="0.2">
      <c r="B307" t="s">
        <v>53</v>
      </c>
      <c r="C307">
        <v>0.97476597476597482</v>
      </c>
    </row>
    <row r="308" spans="2:10" x14ac:dyDescent="0.2">
      <c r="B308" t="s">
        <v>54</v>
      </c>
      <c r="C308">
        <v>0.96719576719576728</v>
      </c>
    </row>
    <row r="309" spans="2:10" x14ac:dyDescent="0.2">
      <c r="B309" t="s">
        <v>55</v>
      </c>
      <c r="C309">
        <v>1.4375905768565218</v>
      </c>
    </row>
    <row r="310" spans="2:10" ht="16" thickBot="1" x14ac:dyDescent="0.25">
      <c r="B310" s="53" t="s">
        <v>56</v>
      </c>
      <c r="C310" s="53">
        <v>27</v>
      </c>
    </row>
    <row r="312" spans="2:10" ht="16" thickBot="1" x14ac:dyDescent="0.25">
      <c r="B312" t="s">
        <v>57</v>
      </c>
    </row>
    <row r="313" spans="2:10" x14ac:dyDescent="0.2">
      <c r="B313" s="54"/>
      <c r="C313" s="54" t="s">
        <v>61</v>
      </c>
      <c r="D313" s="54" t="s">
        <v>62</v>
      </c>
      <c r="E313" s="54" t="s">
        <v>63</v>
      </c>
      <c r="F313" s="54" t="s">
        <v>64</v>
      </c>
      <c r="G313" s="54" t="s">
        <v>65</v>
      </c>
    </row>
    <row r="314" spans="2:10" x14ac:dyDescent="0.2">
      <c r="B314" t="s">
        <v>58</v>
      </c>
      <c r="C314">
        <v>6</v>
      </c>
      <c r="D314">
        <v>1596.6666666666667</v>
      </c>
      <c r="E314">
        <v>266.11111111111114</v>
      </c>
      <c r="F314">
        <v>128.76344086021507</v>
      </c>
      <c r="G314">
        <v>6.5955908730324998E-15</v>
      </c>
    </row>
    <row r="315" spans="2:10" x14ac:dyDescent="0.2">
      <c r="B315" t="s">
        <v>59</v>
      </c>
      <c r="C315">
        <v>20</v>
      </c>
      <c r="D315">
        <v>41.333333333333336</v>
      </c>
      <c r="E315">
        <v>2.0666666666666669</v>
      </c>
    </row>
    <row r="316" spans="2:10" ht="16" thickBot="1" x14ac:dyDescent="0.25">
      <c r="B316" s="53" t="s">
        <v>3</v>
      </c>
      <c r="C316" s="53">
        <v>26</v>
      </c>
      <c r="D316" s="53">
        <v>1638</v>
      </c>
      <c r="E316" s="53"/>
      <c r="F316" s="53"/>
      <c r="G316" s="53"/>
    </row>
    <row r="317" spans="2:10" ht="16" thickBot="1" x14ac:dyDescent="0.25"/>
    <row r="318" spans="2:10" x14ac:dyDescent="0.2">
      <c r="B318" s="54"/>
      <c r="C318" s="54" t="s">
        <v>66</v>
      </c>
      <c r="D318" s="54" t="s">
        <v>55</v>
      </c>
      <c r="E318" s="54" t="s">
        <v>67</v>
      </c>
      <c r="F318" s="54" t="s">
        <v>68</v>
      </c>
      <c r="G318" s="54" t="s">
        <v>69</v>
      </c>
      <c r="H318" s="54" t="s">
        <v>70</v>
      </c>
      <c r="I318" s="54" t="s">
        <v>71</v>
      </c>
      <c r="J318" s="54" t="s">
        <v>72</v>
      </c>
    </row>
    <row r="319" spans="2:10" x14ac:dyDescent="0.2">
      <c r="B319" t="s">
        <v>60</v>
      </c>
      <c r="C319">
        <v>-3.4444444444444429</v>
      </c>
      <c r="D319">
        <v>0.73198529297780468</v>
      </c>
      <c r="E319">
        <v>-4.7056197405715983</v>
      </c>
      <c r="F319">
        <v>1.3564178542884651E-4</v>
      </c>
      <c r="G319">
        <v>-4.971339009532338</v>
      </c>
      <c r="H319">
        <v>-1.9175498793565473</v>
      </c>
      <c r="I319">
        <v>-4.971339009532338</v>
      </c>
      <c r="J319">
        <v>-1.9175498793565473</v>
      </c>
    </row>
    <row r="320" spans="2:10" x14ac:dyDescent="0.2">
      <c r="B320">
        <v>2160</v>
      </c>
      <c r="C320">
        <v>8.2222222222222214</v>
      </c>
      <c r="D320">
        <v>0.67768669697675132</v>
      </c>
      <c r="E320">
        <v>12.13277796200313</v>
      </c>
      <c r="F320">
        <v>1.1190304367432708E-10</v>
      </c>
      <c r="G320">
        <v>6.8085925436303798</v>
      </c>
      <c r="H320">
        <v>9.635851900814064</v>
      </c>
      <c r="I320">
        <v>6.8085925436303798</v>
      </c>
      <c r="J320">
        <v>9.635851900814064</v>
      </c>
    </row>
    <row r="321" spans="2:10" x14ac:dyDescent="0.2">
      <c r="B321">
        <v>4000</v>
      </c>
      <c r="C321">
        <v>11.444444444444446</v>
      </c>
      <c r="D321">
        <v>0.67768669697675155</v>
      </c>
      <c r="E321">
        <v>16.887515271436786</v>
      </c>
      <c r="F321">
        <v>2.6543923408923696E-13</v>
      </c>
      <c r="G321">
        <v>10.030814765852604</v>
      </c>
      <c r="H321">
        <v>12.858074123036289</v>
      </c>
      <c r="I321">
        <v>10.030814765852604</v>
      </c>
      <c r="J321">
        <v>12.858074123036289</v>
      </c>
    </row>
    <row r="322" spans="2:10" x14ac:dyDescent="0.2">
      <c r="B322">
        <v>55</v>
      </c>
      <c r="C322">
        <v>8.888888888888884</v>
      </c>
      <c r="D322">
        <v>0.67768669697675132</v>
      </c>
      <c r="E322">
        <v>13.116516715679053</v>
      </c>
      <c r="F322">
        <v>2.7792404942808804E-11</v>
      </c>
      <c r="G322">
        <v>7.4752592102970423</v>
      </c>
      <c r="H322">
        <v>10.302518567480725</v>
      </c>
      <c r="I322">
        <v>7.4752592102970423</v>
      </c>
      <c r="J322">
        <v>10.302518567480725</v>
      </c>
    </row>
    <row r="323" spans="2:10" x14ac:dyDescent="0.2">
      <c r="B323">
        <v>65</v>
      </c>
      <c r="C323">
        <v>12.777777777777775</v>
      </c>
      <c r="D323">
        <v>0.67768669697675132</v>
      </c>
      <c r="E323">
        <v>18.854992778788645</v>
      </c>
      <c r="F323">
        <v>3.3178397789584753E-14</v>
      </c>
      <c r="G323">
        <v>11.364148099185932</v>
      </c>
      <c r="H323">
        <v>14.191407456369618</v>
      </c>
      <c r="I323">
        <v>11.364148099185932</v>
      </c>
      <c r="J323">
        <v>14.191407456369618</v>
      </c>
    </row>
    <row r="324" spans="2:10" x14ac:dyDescent="0.2">
      <c r="B324">
        <v>120</v>
      </c>
      <c r="C324">
        <v>6.4444444444444491</v>
      </c>
      <c r="D324">
        <v>0.67768669697675143</v>
      </c>
      <c r="E324">
        <v>9.5094746188673245</v>
      </c>
      <c r="F324">
        <v>7.3204843916962044E-9</v>
      </c>
      <c r="G324">
        <v>5.0308147658526075</v>
      </c>
      <c r="H324">
        <v>7.8580741230362907</v>
      </c>
      <c r="I324">
        <v>5.0308147658526075</v>
      </c>
      <c r="J324">
        <v>7.8580741230362907</v>
      </c>
    </row>
    <row r="325" spans="2:10" ht="16" thickBot="1" x14ac:dyDescent="0.25">
      <c r="B325" s="53">
        <v>100</v>
      </c>
      <c r="C325" s="53">
        <v>4.555555555555558</v>
      </c>
      <c r="D325" s="53">
        <v>0.67768669697675132</v>
      </c>
      <c r="E325" s="53">
        <v>6.722214816785522</v>
      </c>
      <c r="F325" s="53">
        <v>1.533951349972418E-6</v>
      </c>
      <c r="G325" s="53">
        <v>3.1419258769637164</v>
      </c>
      <c r="H325" s="53">
        <v>5.9691852341473997</v>
      </c>
      <c r="I325" s="53">
        <v>3.1419258769637164</v>
      </c>
      <c r="J325" s="53">
        <v>5.9691852341473997</v>
      </c>
    </row>
    <row r="328" spans="2:10" x14ac:dyDescent="0.2">
      <c r="B328" s="87" t="s">
        <v>131</v>
      </c>
    </row>
    <row r="329" spans="2:10" x14ac:dyDescent="0.2">
      <c r="B329" t="s">
        <v>84</v>
      </c>
    </row>
    <row r="330" spans="2:10" ht="16" thickBot="1" x14ac:dyDescent="0.25"/>
    <row r="331" spans="2:10" x14ac:dyDescent="0.2">
      <c r="B331" s="55" t="s">
        <v>51</v>
      </c>
      <c r="C331" s="55"/>
    </row>
    <row r="332" spans="2:10" x14ac:dyDescent="0.2">
      <c r="B332" t="s">
        <v>52</v>
      </c>
      <c r="C332">
        <v>0.99626217727647337</v>
      </c>
    </row>
    <row r="333" spans="2:10" x14ac:dyDescent="0.2">
      <c r="B333" t="s">
        <v>53</v>
      </c>
      <c r="C333">
        <v>0.99253832587165924</v>
      </c>
    </row>
    <row r="334" spans="2:10" x14ac:dyDescent="0.2">
      <c r="B334" t="s">
        <v>54</v>
      </c>
      <c r="C334">
        <v>0.99029982363315694</v>
      </c>
    </row>
    <row r="335" spans="2:10" x14ac:dyDescent="0.2">
      <c r="B335" t="s">
        <v>55</v>
      </c>
      <c r="C335">
        <v>0.78173595997057121</v>
      </c>
    </row>
    <row r="336" spans="2:10" ht="16" thickBot="1" x14ac:dyDescent="0.25">
      <c r="B336" s="53" t="s">
        <v>56</v>
      </c>
      <c r="C336" s="53">
        <v>27</v>
      </c>
    </row>
    <row r="338" spans="2:10" ht="16" thickBot="1" x14ac:dyDescent="0.25">
      <c r="B338" t="s">
        <v>57</v>
      </c>
    </row>
    <row r="339" spans="2:10" x14ac:dyDescent="0.2">
      <c r="B339" s="54"/>
      <c r="C339" s="54" t="s">
        <v>61</v>
      </c>
      <c r="D339" s="54" t="s">
        <v>62</v>
      </c>
      <c r="E339" s="54" t="s">
        <v>63</v>
      </c>
      <c r="F339" s="54" t="s">
        <v>64</v>
      </c>
      <c r="G339" s="54" t="s">
        <v>65</v>
      </c>
    </row>
    <row r="340" spans="2:10" x14ac:dyDescent="0.2">
      <c r="B340" t="s">
        <v>58</v>
      </c>
      <c r="C340">
        <v>6</v>
      </c>
      <c r="D340">
        <v>1625.7777777777778</v>
      </c>
      <c r="E340">
        <v>270.96296296296299</v>
      </c>
      <c r="F340">
        <v>443.39393939393989</v>
      </c>
      <c r="G340">
        <v>3.4833320731127627E-20</v>
      </c>
    </row>
    <row r="341" spans="2:10" x14ac:dyDescent="0.2">
      <c r="B341" t="s">
        <v>59</v>
      </c>
      <c r="C341">
        <v>20</v>
      </c>
      <c r="D341">
        <v>12.222222222222211</v>
      </c>
      <c r="E341">
        <v>0.61111111111111049</v>
      </c>
    </row>
    <row r="342" spans="2:10" ht="16" thickBot="1" x14ac:dyDescent="0.25">
      <c r="B342" s="53" t="s">
        <v>3</v>
      </c>
      <c r="C342" s="53">
        <v>26</v>
      </c>
      <c r="D342" s="53">
        <v>1638</v>
      </c>
      <c r="E342" s="53"/>
      <c r="F342" s="53"/>
      <c r="G342" s="53"/>
    </row>
    <row r="343" spans="2:10" ht="16" thickBot="1" x14ac:dyDescent="0.25"/>
    <row r="344" spans="2:10" x14ac:dyDescent="0.2">
      <c r="B344" s="54"/>
      <c r="C344" s="54" t="s">
        <v>66</v>
      </c>
      <c r="D344" s="54" t="s">
        <v>55</v>
      </c>
      <c r="E344" s="54" t="s">
        <v>67</v>
      </c>
      <c r="F344" s="54" t="s">
        <v>68</v>
      </c>
      <c r="G344" s="54" t="s">
        <v>69</v>
      </c>
      <c r="H344" s="54" t="s">
        <v>70</v>
      </c>
      <c r="I344" s="54" t="s">
        <v>71</v>
      </c>
      <c r="J344" s="54" t="s">
        <v>72</v>
      </c>
    </row>
    <row r="345" spans="2:10" x14ac:dyDescent="0.2">
      <c r="B345" t="s">
        <v>60</v>
      </c>
      <c r="C345">
        <v>9.2222222222222214</v>
      </c>
      <c r="D345">
        <v>0.39804046778156787</v>
      </c>
      <c r="E345">
        <v>23.169056838921936</v>
      </c>
      <c r="F345">
        <v>6.4043696490452551E-16</v>
      </c>
      <c r="G345">
        <v>8.3919243558972649</v>
      </c>
      <c r="H345">
        <v>10.052520088547178</v>
      </c>
      <c r="I345">
        <v>8.3919243558972649</v>
      </c>
      <c r="J345">
        <v>10.052520088547178</v>
      </c>
    </row>
    <row r="346" spans="2:10" x14ac:dyDescent="0.2">
      <c r="B346">
        <v>2160</v>
      </c>
      <c r="C346">
        <v>6.2222222222222223</v>
      </c>
      <c r="D346">
        <v>0.36851386559504418</v>
      </c>
      <c r="E346">
        <v>16.884635296354773</v>
      </c>
      <c r="F346">
        <v>2.6628936036383238E-13</v>
      </c>
      <c r="G346">
        <v>5.4535157687803144</v>
      </c>
      <c r="H346">
        <v>6.9909286756641302</v>
      </c>
      <c r="I346">
        <v>5.4535157687803144</v>
      </c>
      <c r="J346">
        <v>6.9909286756641302</v>
      </c>
    </row>
    <row r="347" spans="2:10" x14ac:dyDescent="0.2">
      <c r="B347">
        <v>4000</v>
      </c>
      <c r="C347">
        <v>3.1111111111111129</v>
      </c>
      <c r="D347">
        <v>0.36851386559504429</v>
      </c>
      <c r="E347">
        <v>8.4423176481773901</v>
      </c>
      <c r="F347">
        <v>5.0258426041741799E-8</v>
      </c>
      <c r="G347">
        <v>2.3424046576692046</v>
      </c>
      <c r="H347">
        <v>3.8798175645530213</v>
      </c>
      <c r="I347">
        <v>2.3424046576692046</v>
      </c>
      <c r="J347">
        <v>3.8798175645530213</v>
      </c>
    </row>
    <row r="348" spans="2:10" x14ac:dyDescent="0.2">
      <c r="B348">
        <v>55</v>
      </c>
      <c r="C348">
        <v>5.4444444444444411</v>
      </c>
      <c r="D348">
        <v>0.36851386559504418</v>
      </c>
      <c r="E348">
        <v>14.774055884310419</v>
      </c>
      <c r="F348">
        <v>3.1827353526362973E-12</v>
      </c>
      <c r="G348">
        <v>4.6757379910025332</v>
      </c>
      <c r="H348">
        <v>6.213150897886349</v>
      </c>
      <c r="I348">
        <v>4.6757379910025332</v>
      </c>
      <c r="J348">
        <v>6.213150897886349</v>
      </c>
    </row>
    <row r="349" spans="2:10" x14ac:dyDescent="0.2">
      <c r="B349">
        <v>65</v>
      </c>
      <c r="C349">
        <v>1.2222222222222237</v>
      </c>
      <c r="D349">
        <v>0.36851386559504418</v>
      </c>
      <c r="E349">
        <v>3.316624790355406</v>
      </c>
      <c r="F349">
        <v>3.4424400189935738E-3</v>
      </c>
      <c r="G349">
        <v>0.45351576878031574</v>
      </c>
      <c r="H349">
        <v>1.9909286756641316</v>
      </c>
      <c r="I349">
        <v>0.45351576878031574</v>
      </c>
      <c r="J349">
        <v>1.9909286756641316</v>
      </c>
    </row>
    <row r="350" spans="2:10" x14ac:dyDescent="0.2">
      <c r="B350">
        <v>120</v>
      </c>
      <c r="C350">
        <v>-9.3333333333333321</v>
      </c>
      <c r="D350">
        <v>0.36851386559504429</v>
      </c>
      <c r="E350">
        <v>-25.326952944532152</v>
      </c>
      <c r="F350">
        <v>1.1411744929977588E-16</v>
      </c>
      <c r="G350">
        <v>-10.10203978677524</v>
      </c>
      <c r="H350">
        <v>-8.5646268798914242</v>
      </c>
      <c r="I350">
        <v>-10.10203978677524</v>
      </c>
      <c r="J350">
        <v>-8.5646268798914242</v>
      </c>
    </row>
    <row r="351" spans="2:10" ht="16" thickBot="1" x14ac:dyDescent="0.25">
      <c r="B351" s="53">
        <v>100</v>
      </c>
      <c r="C351" s="53">
        <v>7.6666666666666679</v>
      </c>
      <c r="D351" s="53">
        <v>0.36851386559504418</v>
      </c>
      <c r="E351" s="53">
        <v>20.804282775865708</v>
      </c>
      <c r="F351" s="53">
        <v>5.0811415240432767E-15</v>
      </c>
      <c r="G351" s="53">
        <v>6.8979602132247599</v>
      </c>
      <c r="H351" s="53">
        <v>8.4353731201085758</v>
      </c>
      <c r="I351" s="53">
        <v>6.8979602132247599</v>
      </c>
      <c r="J351" s="53">
        <v>8.4353731201085758</v>
      </c>
    </row>
    <row r="354" spans="2:7" x14ac:dyDescent="0.2">
      <c r="B354" s="87" t="s">
        <v>132</v>
      </c>
    </row>
    <row r="355" spans="2:7" x14ac:dyDescent="0.2">
      <c r="B355" t="s">
        <v>85</v>
      </c>
    </row>
    <row r="356" spans="2:7" ht="16" thickBot="1" x14ac:dyDescent="0.25"/>
    <row r="357" spans="2:7" x14ac:dyDescent="0.2">
      <c r="B357" s="55" t="s">
        <v>51</v>
      </c>
      <c r="C357" s="55"/>
    </row>
    <row r="358" spans="2:7" x14ac:dyDescent="0.2">
      <c r="B358" t="s">
        <v>52</v>
      </c>
      <c r="C358">
        <v>0.99093708947119774</v>
      </c>
    </row>
    <row r="359" spans="2:7" x14ac:dyDescent="0.2">
      <c r="B359" t="s">
        <v>53</v>
      </c>
      <c r="C359">
        <v>0.98195631528964855</v>
      </c>
    </row>
    <row r="360" spans="2:7" x14ac:dyDescent="0.2">
      <c r="B360" t="s">
        <v>54</v>
      </c>
      <c r="C360">
        <v>0.97654320987654319</v>
      </c>
    </row>
    <row r="361" spans="2:7" x14ac:dyDescent="0.2">
      <c r="B361" t="s">
        <v>55</v>
      </c>
      <c r="C361">
        <v>1.2156388352540315</v>
      </c>
    </row>
    <row r="362" spans="2:7" ht="16" thickBot="1" x14ac:dyDescent="0.25">
      <c r="B362" s="53" t="s">
        <v>56</v>
      </c>
      <c r="C362" s="53">
        <v>27</v>
      </c>
    </row>
    <row r="364" spans="2:7" ht="16" thickBot="1" x14ac:dyDescent="0.25">
      <c r="B364" t="s">
        <v>57</v>
      </c>
    </row>
    <row r="365" spans="2:7" x14ac:dyDescent="0.2">
      <c r="B365" s="54"/>
      <c r="C365" s="54" t="s">
        <v>61</v>
      </c>
      <c r="D365" s="54" t="s">
        <v>62</v>
      </c>
      <c r="E365" s="54" t="s">
        <v>63</v>
      </c>
      <c r="F365" s="54" t="s">
        <v>64</v>
      </c>
      <c r="G365" s="54" t="s">
        <v>65</v>
      </c>
    </row>
    <row r="366" spans="2:7" x14ac:dyDescent="0.2">
      <c r="B366" t="s">
        <v>58</v>
      </c>
      <c r="C366">
        <v>6</v>
      </c>
      <c r="D366">
        <v>1608.4444444444443</v>
      </c>
      <c r="E366">
        <v>268.07407407407408</v>
      </c>
      <c r="F366">
        <v>181.40350877192978</v>
      </c>
      <c r="G366">
        <v>2.335776699536074E-16</v>
      </c>
    </row>
    <row r="367" spans="2:7" x14ac:dyDescent="0.2">
      <c r="B367" t="s">
        <v>59</v>
      </c>
      <c r="C367">
        <v>20</v>
      </c>
      <c r="D367">
        <v>29.555555555555561</v>
      </c>
      <c r="E367">
        <v>1.4777777777777781</v>
      </c>
    </row>
    <row r="368" spans="2:7" ht="16" thickBot="1" x14ac:dyDescent="0.25">
      <c r="B368" s="53" t="s">
        <v>3</v>
      </c>
      <c r="C368" s="53">
        <v>26</v>
      </c>
      <c r="D368" s="53">
        <v>1638</v>
      </c>
      <c r="E368" s="53"/>
      <c r="F368" s="53"/>
      <c r="G368" s="53"/>
    </row>
    <row r="369" spans="2:10" ht="16" thickBot="1" x14ac:dyDescent="0.25"/>
    <row r="370" spans="2:10" x14ac:dyDescent="0.2">
      <c r="B370" s="54"/>
      <c r="C370" s="54" t="s">
        <v>66</v>
      </c>
      <c r="D370" s="54" t="s">
        <v>55</v>
      </c>
      <c r="E370" s="54" t="s">
        <v>67</v>
      </c>
      <c r="F370" s="54" t="s">
        <v>68</v>
      </c>
      <c r="G370" s="54" t="s">
        <v>69</v>
      </c>
      <c r="H370" s="54" t="s">
        <v>70</v>
      </c>
      <c r="I370" s="54" t="s">
        <v>71</v>
      </c>
      <c r="J370" s="54" t="s">
        <v>72</v>
      </c>
    </row>
    <row r="371" spans="2:10" x14ac:dyDescent="0.2">
      <c r="B371" t="s">
        <v>60</v>
      </c>
      <c r="C371">
        <v>-1.7777777777777759</v>
      </c>
      <c r="D371">
        <v>0.61897299780883897</v>
      </c>
      <c r="E371">
        <v>-2.8721410854287659</v>
      </c>
      <c r="F371">
        <v>9.4213835357381346E-3</v>
      </c>
      <c r="G371">
        <v>-3.0689328260515882</v>
      </c>
      <c r="H371">
        <v>-0.48662272950396357</v>
      </c>
      <c r="I371">
        <v>-3.0689328260515882</v>
      </c>
      <c r="J371">
        <v>-0.48662272950396357</v>
      </c>
    </row>
    <row r="372" spans="2:10" x14ac:dyDescent="0.2">
      <c r="B372">
        <v>2160</v>
      </c>
      <c r="C372">
        <v>9.5555555555555536</v>
      </c>
      <c r="D372">
        <v>0.57305764258789449</v>
      </c>
      <c r="E372">
        <v>16.674684788083844</v>
      </c>
      <c r="F372">
        <v>3.3662957073214947E-13</v>
      </c>
      <c r="G372">
        <v>8.3601782599408594</v>
      </c>
      <c r="H372">
        <v>10.750932851170248</v>
      </c>
      <c r="I372">
        <v>8.3601782599408594</v>
      </c>
      <c r="J372">
        <v>10.750932851170248</v>
      </c>
    </row>
    <row r="373" spans="2:10" x14ac:dyDescent="0.2">
      <c r="B373">
        <v>4000</v>
      </c>
      <c r="C373">
        <v>15.111111111111112</v>
      </c>
      <c r="D373">
        <v>0.57305764258789471</v>
      </c>
      <c r="E373">
        <v>26.369268967202359</v>
      </c>
      <c r="F373">
        <v>5.2092482876526425E-17</v>
      </c>
      <c r="G373">
        <v>13.915733815496418</v>
      </c>
      <c r="H373">
        <v>16.306488406725808</v>
      </c>
      <c r="I373">
        <v>13.915733815496418</v>
      </c>
      <c r="J373">
        <v>16.306488406725808</v>
      </c>
    </row>
    <row r="374" spans="2:10" x14ac:dyDescent="0.2">
      <c r="B374">
        <v>55</v>
      </c>
      <c r="C374">
        <v>2.1111111111111094</v>
      </c>
      <c r="D374">
        <v>0.57305764258789449</v>
      </c>
      <c r="E374">
        <v>3.6839419880650333</v>
      </c>
      <c r="F374">
        <v>1.4712101372350585E-3</v>
      </c>
      <c r="G374">
        <v>0.91573381549641519</v>
      </c>
      <c r="H374">
        <v>3.3064884067258036</v>
      </c>
      <c r="I374">
        <v>0.91573381549641519</v>
      </c>
      <c r="J374">
        <v>3.3064884067258036</v>
      </c>
    </row>
    <row r="375" spans="2:10" x14ac:dyDescent="0.2">
      <c r="B375">
        <v>65</v>
      </c>
      <c r="C375">
        <v>3.8888888888888902</v>
      </c>
      <c r="D375">
        <v>0.57305764258789449</v>
      </c>
      <c r="E375">
        <v>6.7862089253829643</v>
      </c>
      <c r="F375">
        <v>1.3412046797136692E-6</v>
      </c>
      <c r="G375">
        <v>2.693511593274196</v>
      </c>
      <c r="H375">
        <v>5.0842661845035844</v>
      </c>
      <c r="I375">
        <v>2.693511593274196</v>
      </c>
      <c r="J375">
        <v>5.0842661845035844</v>
      </c>
    </row>
    <row r="376" spans="2:10" x14ac:dyDescent="0.2">
      <c r="B376">
        <v>120</v>
      </c>
      <c r="C376">
        <v>6.3333333333333366</v>
      </c>
      <c r="D376">
        <v>0.5730576425878946</v>
      </c>
      <c r="E376">
        <v>11.051825964195112</v>
      </c>
      <c r="F376">
        <v>5.7384793989338248E-10</v>
      </c>
      <c r="G376">
        <v>5.1379560377186424</v>
      </c>
      <c r="H376">
        <v>7.5287106289480308</v>
      </c>
      <c r="I376">
        <v>5.1379560377186424</v>
      </c>
      <c r="J376">
        <v>7.5287106289480308</v>
      </c>
    </row>
    <row r="377" spans="2:10" ht="16" thickBot="1" x14ac:dyDescent="0.25">
      <c r="B377" s="53">
        <v>100</v>
      </c>
      <c r="C377" s="53">
        <v>10.33333333333333</v>
      </c>
      <c r="D377" s="53">
        <v>0.57305764258789449</v>
      </c>
      <c r="E377" s="53">
        <v>18.031926573160437</v>
      </c>
      <c r="F377" s="53">
        <v>7.7262798865305987E-14</v>
      </c>
      <c r="G377" s="53">
        <v>9.1379560377186362</v>
      </c>
      <c r="H377" s="53">
        <v>11.528710628948025</v>
      </c>
      <c r="I377" s="53">
        <v>9.1379560377186362</v>
      </c>
      <c r="J377" s="53">
        <v>11.528710628948025</v>
      </c>
    </row>
    <row r="380" spans="2:10" x14ac:dyDescent="0.2">
      <c r="B380" s="87" t="s">
        <v>133</v>
      </c>
    </row>
    <row r="381" spans="2:10" x14ac:dyDescent="0.2">
      <c r="B381" t="s">
        <v>86</v>
      </c>
    </row>
    <row r="382" spans="2:10" ht="16" thickBot="1" x14ac:dyDescent="0.25"/>
    <row r="383" spans="2:10" x14ac:dyDescent="0.2">
      <c r="B383" s="55" t="s">
        <v>51</v>
      </c>
      <c r="C383" s="55"/>
    </row>
    <row r="384" spans="2:10" x14ac:dyDescent="0.2">
      <c r="B384" t="s">
        <v>52</v>
      </c>
      <c r="C384">
        <v>0.99864241045197488</v>
      </c>
    </row>
    <row r="385" spans="2:10" x14ac:dyDescent="0.2">
      <c r="B385" t="s">
        <v>53</v>
      </c>
      <c r="C385">
        <v>0.99728666395333065</v>
      </c>
    </row>
    <row r="386" spans="2:10" x14ac:dyDescent="0.2">
      <c r="B386" t="s">
        <v>54</v>
      </c>
      <c r="C386">
        <v>0.99647266313932992</v>
      </c>
    </row>
    <row r="387" spans="2:10" x14ac:dyDescent="0.2">
      <c r="B387" t="s">
        <v>55</v>
      </c>
      <c r="C387">
        <v>0.47140452079103162</v>
      </c>
    </row>
    <row r="388" spans="2:10" ht="16" thickBot="1" x14ac:dyDescent="0.25">
      <c r="B388" s="53" t="s">
        <v>56</v>
      </c>
      <c r="C388" s="53">
        <v>27</v>
      </c>
    </row>
    <row r="390" spans="2:10" ht="16" thickBot="1" x14ac:dyDescent="0.25">
      <c r="B390" t="s">
        <v>57</v>
      </c>
    </row>
    <row r="391" spans="2:10" x14ac:dyDescent="0.2">
      <c r="B391" s="54"/>
      <c r="C391" s="54" t="s">
        <v>61</v>
      </c>
      <c r="D391" s="54" t="s">
        <v>62</v>
      </c>
      <c r="E391" s="54" t="s">
        <v>63</v>
      </c>
      <c r="F391" s="54" t="s">
        <v>64</v>
      </c>
      <c r="G391" s="54" t="s">
        <v>65</v>
      </c>
    </row>
    <row r="392" spans="2:10" x14ac:dyDescent="0.2">
      <c r="B392" t="s">
        <v>58</v>
      </c>
      <c r="C392">
        <v>6</v>
      </c>
      <c r="D392">
        <v>1633.5555555555557</v>
      </c>
      <c r="E392">
        <v>272.2592592592593</v>
      </c>
      <c r="F392">
        <v>1225.1666666666672</v>
      </c>
      <c r="G392">
        <v>1.4204783992257466E-24</v>
      </c>
    </row>
    <row r="393" spans="2:10" x14ac:dyDescent="0.2">
      <c r="B393" t="s">
        <v>59</v>
      </c>
      <c r="C393">
        <v>20</v>
      </c>
      <c r="D393">
        <v>4.4444444444444429</v>
      </c>
      <c r="E393">
        <v>0.22222222222222215</v>
      </c>
    </row>
    <row r="394" spans="2:10" ht="16" thickBot="1" x14ac:dyDescent="0.25">
      <c r="B394" s="53" t="s">
        <v>3</v>
      </c>
      <c r="C394" s="53">
        <v>26</v>
      </c>
      <c r="D394" s="53">
        <v>1638</v>
      </c>
      <c r="E394" s="53"/>
      <c r="F394" s="53"/>
      <c r="G394" s="53"/>
    </row>
    <row r="395" spans="2:10" ht="16" thickBot="1" x14ac:dyDescent="0.25"/>
    <row r="396" spans="2:10" x14ac:dyDescent="0.2">
      <c r="B396" s="54"/>
      <c r="C396" s="54" t="s">
        <v>66</v>
      </c>
      <c r="D396" s="54" t="s">
        <v>55</v>
      </c>
      <c r="E396" s="54" t="s">
        <v>67</v>
      </c>
      <c r="F396" s="54" t="s">
        <v>68</v>
      </c>
      <c r="G396" s="54" t="s">
        <v>69</v>
      </c>
      <c r="H396" s="54" t="s">
        <v>70</v>
      </c>
      <c r="I396" s="54" t="s">
        <v>71</v>
      </c>
      <c r="J396" s="54" t="s">
        <v>72</v>
      </c>
    </row>
    <row r="397" spans="2:10" x14ac:dyDescent="0.2">
      <c r="B397" t="s">
        <v>60</v>
      </c>
      <c r="C397">
        <v>0.55555555555555491</v>
      </c>
      <c r="D397">
        <v>0.24002743327436513</v>
      </c>
      <c r="E397">
        <v>2.3145502494313765</v>
      </c>
      <c r="F397">
        <v>3.138534940580278E-2</v>
      </c>
      <c r="G397">
        <v>5.4867103404182882E-2</v>
      </c>
      <c r="H397">
        <v>1.0562440077069271</v>
      </c>
      <c r="I397">
        <v>5.4867103404182882E-2</v>
      </c>
      <c r="J397">
        <v>1.0562440077069271</v>
      </c>
    </row>
    <row r="398" spans="2:10" x14ac:dyDescent="0.2">
      <c r="B398">
        <v>2160</v>
      </c>
      <c r="C398">
        <v>17.666666666666664</v>
      </c>
      <c r="D398">
        <v>0.22222222222222215</v>
      </c>
      <c r="E398">
        <v>79.500000000000014</v>
      </c>
      <c r="F398">
        <v>1.7213071875757078E-26</v>
      </c>
      <c r="G398">
        <v>17.203119233940917</v>
      </c>
      <c r="H398">
        <v>18.130214099392411</v>
      </c>
      <c r="I398">
        <v>17.203119233940917</v>
      </c>
      <c r="J398">
        <v>18.130214099392411</v>
      </c>
    </row>
    <row r="399" spans="2:10" x14ac:dyDescent="0.2">
      <c r="B399">
        <v>4000</v>
      </c>
      <c r="C399">
        <v>9</v>
      </c>
      <c r="D399">
        <v>0.22222222222222221</v>
      </c>
      <c r="E399">
        <v>40.5</v>
      </c>
      <c r="F399">
        <v>1.140131705723597E-20</v>
      </c>
      <c r="G399">
        <v>8.5364525672742531</v>
      </c>
      <c r="H399">
        <v>9.4635474327257469</v>
      </c>
      <c r="I399">
        <v>8.5364525672742531</v>
      </c>
      <c r="J399">
        <v>9.4635474327257469</v>
      </c>
    </row>
    <row r="400" spans="2:10" x14ac:dyDescent="0.2">
      <c r="B400">
        <v>55</v>
      </c>
      <c r="C400">
        <v>4.6666666666666643</v>
      </c>
      <c r="D400">
        <v>0.22222222222222215</v>
      </c>
      <c r="E400">
        <v>20.999999999999996</v>
      </c>
      <c r="F400">
        <v>4.2464826926536845E-15</v>
      </c>
      <c r="G400">
        <v>4.2031192339409165</v>
      </c>
      <c r="H400">
        <v>5.1302140993924121</v>
      </c>
      <c r="I400">
        <v>4.2031192339409165</v>
      </c>
      <c r="J400">
        <v>5.1302140993924121</v>
      </c>
    </row>
    <row r="401" spans="2:10" x14ac:dyDescent="0.2">
      <c r="B401">
        <v>65</v>
      </c>
      <c r="C401">
        <v>2.3333333333333348</v>
      </c>
      <c r="D401">
        <v>0.22222222222222215</v>
      </c>
      <c r="E401">
        <v>10.500000000000011</v>
      </c>
      <c r="F401">
        <v>1.3842166277400211E-9</v>
      </c>
      <c r="G401">
        <v>1.8697859006075872</v>
      </c>
      <c r="H401">
        <v>2.7968807660590826</v>
      </c>
      <c r="I401">
        <v>1.8697859006075872</v>
      </c>
      <c r="J401">
        <v>2.7968807660590826</v>
      </c>
    </row>
    <row r="402" spans="2:10" x14ac:dyDescent="0.2">
      <c r="B402">
        <v>120</v>
      </c>
      <c r="C402">
        <v>5.2222222222222276</v>
      </c>
      <c r="D402">
        <v>0.22222222222222221</v>
      </c>
      <c r="E402">
        <v>23.500000000000025</v>
      </c>
      <c r="F402">
        <v>4.8691520013232344E-16</v>
      </c>
      <c r="G402">
        <v>4.7586747894964798</v>
      </c>
      <c r="H402">
        <v>5.6857696549479755</v>
      </c>
      <c r="I402">
        <v>4.7586747894964798</v>
      </c>
      <c r="J402">
        <v>5.6857696549479755</v>
      </c>
    </row>
    <row r="403" spans="2:10" ht="16" thickBot="1" x14ac:dyDescent="0.25">
      <c r="B403" s="53">
        <v>100</v>
      </c>
      <c r="C403" s="53">
        <v>1.4444444444444478</v>
      </c>
      <c r="D403" s="53">
        <v>0.22222222222222215</v>
      </c>
      <c r="E403" s="53">
        <v>6.5000000000000169</v>
      </c>
      <c r="F403" s="53">
        <v>2.455462787769182E-6</v>
      </c>
      <c r="G403" s="53">
        <v>0.98089701171870014</v>
      </c>
      <c r="H403" s="53">
        <v>1.9079918771701954</v>
      </c>
      <c r="I403" s="53">
        <v>0.98089701171870014</v>
      </c>
      <c r="J403" s="53">
        <v>1.9079918771701954</v>
      </c>
    </row>
    <row r="406" spans="2:10" x14ac:dyDescent="0.2">
      <c r="B406" s="87" t="s">
        <v>134</v>
      </c>
    </row>
    <row r="407" spans="2:10" x14ac:dyDescent="0.2">
      <c r="B407" t="s">
        <v>87</v>
      </c>
    </row>
    <row r="408" spans="2:10" ht="16" thickBot="1" x14ac:dyDescent="0.25"/>
    <row r="409" spans="2:10" x14ac:dyDescent="0.2">
      <c r="B409" s="55" t="s">
        <v>51</v>
      </c>
      <c r="C409" s="55"/>
    </row>
    <row r="410" spans="2:10" x14ac:dyDescent="0.2">
      <c r="B410" t="s">
        <v>52</v>
      </c>
      <c r="C410">
        <v>0.99823477355746815</v>
      </c>
    </row>
    <row r="411" spans="2:10" x14ac:dyDescent="0.2">
      <c r="B411" t="s">
        <v>53</v>
      </c>
      <c r="C411">
        <v>0.99647266313932981</v>
      </c>
    </row>
    <row r="412" spans="2:10" x14ac:dyDescent="0.2">
      <c r="B412" t="s">
        <v>54</v>
      </c>
      <c r="C412">
        <v>0.99541446208112883</v>
      </c>
    </row>
    <row r="413" spans="2:10" x14ac:dyDescent="0.2">
      <c r="B413" t="s">
        <v>55</v>
      </c>
      <c r="C413">
        <v>0.53748384988657016</v>
      </c>
    </row>
    <row r="414" spans="2:10" ht="16" thickBot="1" x14ac:dyDescent="0.25">
      <c r="B414" s="53" t="s">
        <v>56</v>
      </c>
      <c r="C414" s="53">
        <v>27</v>
      </c>
    </row>
    <row r="416" spans="2:10" ht="16" thickBot="1" x14ac:dyDescent="0.25">
      <c r="B416" t="s">
        <v>57</v>
      </c>
    </row>
    <row r="417" spans="2:10" x14ac:dyDescent="0.2">
      <c r="B417" s="54"/>
      <c r="C417" s="54" t="s">
        <v>61</v>
      </c>
      <c r="D417" s="54" t="s">
        <v>62</v>
      </c>
      <c r="E417" s="54" t="s">
        <v>63</v>
      </c>
      <c r="F417" s="54" t="s">
        <v>64</v>
      </c>
      <c r="G417" s="54" t="s">
        <v>65</v>
      </c>
    </row>
    <row r="418" spans="2:10" x14ac:dyDescent="0.2">
      <c r="B418" t="s">
        <v>58</v>
      </c>
      <c r="C418">
        <v>6</v>
      </c>
      <c r="D418">
        <v>1632.2222222222222</v>
      </c>
      <c r="E418">
        <v>272.03703703703701</v>
      </c>
      <c r="F418">
        <v>941.66666666666595</v>
      </c>
      <c r="G418">
        <v>1.9553458652071576E-23</v>
      </c>
    </row>
    <row r="419" spans="2:10" x14ac:dyDescent="0.2">
      <c r="B419" t="s">
        <v>59</v>
      </c>
      <c r="C419">
        <v>20</v>
      </c>
      <c r="D419">
        <v>5.7777777777777812</v>
      </c>
      <c r="E419">
        <v>0.28888888888888908</v>
      </c>
    </row>
    <row r="420" spans="2:10" ht="16" thickBot="1" x14ac:dyDescent="0.25">
      <c r="B420" s="53" t="s">
        <v>3</v>
      </c>
      <c r="C420" s="53">
        <v>26</v>
      </c>
      <c r="D420" s="53">
        <v>1638</v>
      </c>
      <c r="E420" s="53"/>
      <c r="F420" s="53"/>
      <c r="G420" s="53"/>
    </row>
    <row r="421" spans="2:10" ht="16" thickBot="1" x14ac:dyDescent="0.25"/>
    <row r="422" spans="2:10" x14ac:dyDescent="0.2">
      <c r="B422" s="54"/>
      <c r="C422" s="54" t="s">
        <v>66</v>
      </c>
      <c r="D422" s="54" t="s">
        <v>55</v>
      </c>
      <c r="E422" s="54" t="s">
        <v>67</v>
      </c>
      <c r="F422" s="54" t="s">
        <v>68</v>
      </c>
      <c r="G422" s="54" t="s">
        <v>69</v>
      </c>
      <c r="H422" s="54" t="s">
        <v>70</v>
      </c>
      <c r="I422" s="54" t="s">
        <v>71</v>
      </c>
      <c r="J422" s="54" t="s">
        <v>72</v>
      </c>
    </row>
    <row r="423" spans="2:10" x14ac:dyDescent="0.2">
      <c r="B423" t="s">
        <v>60</v>
      </c>
      <c r="C423">
        <v>9.0000000000000036</v>
      </c>
      <c r="D423">
        <v>0.27367338076905434</v>
      </c>
      <c r="E423">
        <v>32.885916689116591</v>
      </c>
      <c r="F423">
        <v>6.9204325689284379E-19</v>
      </c>
      <c r="G423">
        <v>8.4291273312260842</v>
      </c>
      <c r="H423">
        <v>9.570872668773923</v>
      </c>
      <c r="I423">
        <v>8.4291273312260842</v>
      </c>
      <c r="J423">
        <v>9.570872668773923</v>
      </c>
    </row>
    <row r="424" spans="2:10" x14ac:dyDescent="0.2">
      <c r="B424">
        <v>2160</v>
      </c>
      <c r="C424">
        <v>8.9999999999999947</v>
      </c>
      <c r="D424">
        <v>0.25337231668869736</v>
      </c>
      <c r="E424">
        <v>35.520849781934658</v>
      </c>
      <c r="F424">
        <v>1.5185641508731833E-19</v>
      </c>
      <c r="G424">
        <v>8.4714746088383013</v>
      </c>
      <c r="H424">
        <v>9.5285253911616881</v>
      </c>
      <c r="I424">
        <v>8.4714746088383013</v>
      </c>
      <c r="J424">
        <v>9.5285253911616881</v>
      </c>
    </row>
    <row r="425" spans="2:10" x14ac:dyDescent="0.2">
      <c r="B425">
        <v>4000</v>
      </c>
      <c r="C425">
        <v>-8.6666666666666714</v>
      </c>
      <c r="D425">
        <v>0.25337231668869747</v>
      </c>
      <c r="E425">
        <v>-34.205262752974136</v>
      </c>
      <c r="F425">
        <v>3.1928070321160032E-19</v>
      </c>
      <c r="G425">
        <v>-9.1951920578283648</v>
      </c>
      <c r="H425">
        <v>-8.138141275504978</v>
      </c>
      <c r="I425">
        <v>-9.1951920578283648</v>
      </c>
      <c r="J425">
        <v>-8.138141275504978</v>
      </c>
    </row>
    <row r="426" spans="2:10" x14ac:dyDescent="0.2">
      <c r="B426">
        <v>55</v>
      </c>
      <c r="C426">
        <v>4.0000000000000009</v>
      </c>
      <c r="D426">
        <v>0.25337231668869736</v>
      </c>
      <c r="E426">
        <v>15.787044347526527</v>
      </c>
      <c r="F426">
        <v>9.3377420973243843E-13</v>
      </c>
      <c r="G426">
        <v>3.4714746088383075</v>
      </c>
      <c r="H426">
        <v>4.5285253911616943</v>
      </c>
      <c r="I426">
        <v>3.4714746088383075</v>
      </c>
      <c r="J426">
        <v>4.5285253911616943</v>
      </c>
    </row>
    <row r="427" spans="2:10" x14ac:dyDescent="0.2">
      <c r="B427">
        <v>65</v>
      </c>
      <c r="C427">
        <v>6.0000000000000018</v>
      </c>
      <c r="D427">
        <v>0.25337231668869736</v>
      </c>
      <c r="E427">
        <v>23.680566521289794</v>
      </c>
      <c r="F427">
        <v>4.1992410737841334E-16</v>
      </c>
      <c r="G427">
        <v>5.4714746088383084</v>
      </c>
      <c r="H427">
        <v>6.5285253911616952</v>
      </c>
      <c r="I427">
        <v>5.4714746088383084</v>
      </c>
      <c r="J427">
        <v>6.5285253911616952</v>
      </c>
    </row>
    <row r="428" spans="2:10" x14ac:dyDescent="0.2">
      <c r="B428">
        <v>120</v>
      </c>
      <c r="C428">
        <v>3.5555555555555562</v>
      </c>
      <c r="D428">
        <v>0.25337231668869742</v>
      </c>
      <c r="E428">
        <v>14.032928308912465</v>
      </c>
      <c r="F428">
        <v>8.170735206683951E-12</v>
      </c>
      <c r="G428">
        <v>3.0270301643938624</v>
      </c>
      <c r="H428">
        <v>4.0840809467172496</v>
      </c>
      <c r="I428">
        <v>3.0270301643938624</v>
      </c>
      <c r="J428">
        <v>4.0840809467172496</v>
      </c>
    </row>
    <row r="429" spans="2:10" ht="16" thickBot="1" x14ac:dyDescent="0.25">
      <c r="B429" s="53">
        <v>100</v>
      </c>
      <c r="C429" s="53">
        <v>1.1111111111111112</v>
      </c>
      <c r="D429" s="53">
        <v>0.25337231668869736</v>
      </c>
      <c r="E429" s="53">
        <v>4.3852900965351456</v>
      </c>
      <c r="F429" s="53">
        <v>2.8586481860068001E-4</v>
      </c>
      <c r="G429" s="53">
        <v>0.58258571994941766</v>
      </c>
      <c r="H429" s="53">
        <v>1.6396365022728046</v>
      </c>
      <c r="I429" s="53">
        <v>0.58258571994941766</v>
      </c>
      <c r="J429" s="53">
        <v>1.6396365022728046</v>
      </c>
    </row>
    <row r="432" spans="2:10" x14ac:dyDescent="0.2">
      <c r="B432" s="87" t="s">
        <v>135</v>
      </c>
    </row>
    <row r="433" spans="2:10" x14ac:dyDescent="0.2">
      <c r="B433" t="s">
        <v>88</v>
      </c>
    </row>
    <row r="434" spans="2:10" ht="16" thickBot="1" x14ac:dyDescent="0.25"/>
    <row r="435" spans="2:10" x14ac:dyDescent="0.2">
      <c r="B435" s="55" t="s">
        <v>51</v>
      </c>
      <c r="C435" s="55"/>
    </row>
    <row r="436" spans="2:10" x14ac:dyDescent="0.2">
      <c r="B436" t="s">
        <v>52</v>
      </c>
      <c r="C436">
        <v>0.99360320077013331</v>
      </c>
    </row>
    <row r="437" spans="2:10" x14ac:dyDescent="0.2">
      <c r="B437" t="s">
        <v>53</v>
      </c>
      <c r="C437">
        <v>0.9872473205806539</v>
      </c>
    </row>
    <row r="438" spans="2:10" x14ac:dyDescent="0.2">
      <c r="B438" t="s">
        <v>54</v>
      </c>
      <c r="C438">
        <v>0.98342151675485001</v>
      </c>
    </row>
    <row r="439" spans="2:10" x14ac:dyDescent="0.2">
      <c r="B439" t="s">
        <v>55</v>
      </c>
      <c r="C439">
        <v>1.0219806477837257</v>
      </c>
    </row>
    <row r="440" spans="2:10" ht="16" thickBot="1" x14ac:dyDescent="0.25">
      <c r="B440" s="53" t="s">
        <v>56</v>
      </c>
      <c r="C440" s="53">
        <v>27</v>
      </c>
    </row>
    <row r="442" spans="2:10" ht="16" thickBot="1" x14ac:dyDescent="0.25">
      <c r="B442" t="s">
        <v>57</v>
      </c>
    </row>
    <row r="443" spans="2:10" x14ac:dyDescent="0.2">
      <c r="B443" s="54"/>
      <c r="C443" s="54" t="s">
        <v>61</v>
      </c>
      <c r="D443" s="54" t="s">
        <v>62</v>
      </c>
      <c r="E443" s="54" t="s">
        <v>63</v>
      </c>
      <c r="F443" s="54" t="s">
        <v>64</v>
      </c>
      <c r="G443" s="54" t="s">
        <v>65</v>
      </c>
    </row>
    <row r="444" spans="2:10" x14ac:dyDescent="0.2">
      <c r="B444" t="s">
        <v>58</v>
      </c>
      <c r="C444">
        <v>6</v>
      </c>
      <c r="D444">
        <v>1617.1111111111111</v>
      </c>
      <c r="E444">
        <v>269.51851851851853</v>
      </c>
      <c r="F444">
        <v>258.04964539007119</v>
      </c>
      <c r="G444">
        <v>7.3355077329399566E-18</v>
      </c>
    </row>
    <row r="445" spans="2:10" x14ac:dyDescent="0.2">
      <c r="B445" t="s">
        <v>59</v>
      </c>
      <c r="C445">
        <v>20</v>
      </c>
      <c r="D445">
        <v>20.888888888888868</v>
      </c>
      <c r="E445">
        <v>1.0444444444444434</v>
      </c>
    </row>
    <row r="446" spans="2:10" ht="16" thickBot="1" x14ac:dyDescent="0.25">
      <c r="B446" s="53" t="s">
        <v>3</v>
      </c>
      <c r="C446" s="53">
        <v>26</v>
      </c>
      <c r="D446" s="53">
        <v>1638</v>
      </c>
      <c r="E446" s="53"/>
      <c r="F446" s="53"/>
      <c r="G446" s="53"/>
    </row>
    <row r="447" spans="2:10" ht="16" thickBot="1" x14ac:dyDescent="0.25"/>
    <row r="448" spans="2:10" x14ac:dyDescent="0.2">
      <c r="B448" s="54"/>
      <c r="C448" s="54" t="s">
        <v>66</v>
      </c>
      <c r="D448" s="54" t="s">
        <v>55</v>
      </c>
      <c r="E448" s="54" t="s">
        <v>67</v>
      </c>
      <c r="F448" s="54" t="s">
        <v>68</v>
      </c>
      <c r="G448" s="54" t="s">
        <v>69</v>
      </c>
      <c r="H448" s="54" t="s">
        <v>70</v>
      </c>
      <c r="I448" s="54" t="s">
        <v>71</v>
      </c>
      <c r="J448" s="54" t="s">
        <v>72</v>
      </c>
    </row>
    <row r="449" spans="2:10" x14ac:dyDescent="0.2">
      <c r="B449" t="s">
        <v>60</v>
      </c>
      <c r="C449">
        <v>3.777777777777775</v>
      </c>
      <c r="D449">
        <v>0.52036707524988057</v>
      </c>
      <c r="E449">
        <v>7.2598324480150556</v>
      </c>
      <c r="F449">
        <v>5.0499005343444548E-7</v>
      </c>
      <c r="G449">
        <v>2.6923110796458785</v>
      </c>
      <c r="H449">
        <v>4.8632444759096716</v>
      </c>
      <c r="I449">
        <v>2.6923110796458785</v>
      </c>
      <c r="J449">
        <v>4.8632444759096716</v>
      </c>
    </row>
    <row r="450" spans="2:10" x14ac:dyDescent="0.2">
      <c r="B450">
        <v>2160</v>
      </c>
      <c r="C450">
        <v>7.4444444444444429</v>
      </c>
      <c r="D450">
        <v>0.48176629752619521</v>
      </c>
      <c r="E450">
        <v>15.452397734483833</v>
      </c>
      <c r="F450">
        <v>1.3895549484630163E-12</v>
      </c>
      <c r="G450">
        <v>6.4394975576801885</v>
      </c>
      <c r="H450">
        <v>8.4493913312086981</v>
      </c>
      <c r="I450">
        <v>6.4394975576801885</v>
      </c>
      <c r="J450">
        <v>8.4493913312086981</v>
      </c>
    </row>
    <row r="451" spans="2:10" x14ac:dyDescent="0.2">
      <c r="B451">
        <v>4000</v>
      </c>
      <c r="C451">
        <v>16.222222222222229</v>
      </c>
      <c r="D451">
        <v>0.48176629752619538</v>
      </c>
      <c r="E451">
        <v>33.672389093054328</v>
      </c>
      <c r="F451">
        <v>4.3484099987270672E-19</v>
      </c>
      <c r="G451">
        <v>15.217275335457973</v>
      </c>
      <c r="H451">
        <v>17.227169108986484</v>
      </c>
      <c r="I451">
        <v>15.217275335457973</v>
      </c>
      <c r="J451">
        <v>17.227169108986484</v>
      </c>
    </row>
    <row r="452" spans="2:10" x14ac:dyDescent="0.2">
      <c r="B452">
        <v>55</v>
      </c>
      <c r="C452">
        <v>5.9999999999999991</v>
      </c>
      <c r="D452">
        <v>0.48176629752619521</v>
      </c>
      <c r="E452">
        <v>12.454171308389956</v>
      </c>
      <c r="F452">
        <v>7.0323799556348366E-11</v>
      </c>
      <c r="G452">
        <v>4.9950531132357447</v>
      </c>
      <c r="H452">
        <v>7.0049468867642535</v>
      </c>
      <c r="I452">
        <v>4.9950531132357447</v>
      </c>
      <c r="J452">
        <v>7.0049468867642535</v>
      </c>
    </row>
    <row r="453" spans="2:10" x14ac:dyDescent="0.2">
      <c r="B453">
        <v>65</v>
      </c>
      <c r="C453">
        <v>1.6666666666666674</v>
      </c>
      <c r="D453">
        <v>0.48176629752619521</v>
      </c>
      <c r="E453">
        <v>3.459492030108323</v>
      </c>
      <c r="F453">
        <v>2.4766820034276171E-3</v>
      </c>
      <c r="G453">
        <v>0.66171977990241304</v>
      </c>
      <c r="H453">
        <v>2.6716135534309218</v>
      </c>
      <c r="I453">
        <v>0.66171977990241304</v>
      </c>
      <c r="J453">
        <v>2.6716135534309218</v>
      </c>
    </row>
    <row r="454" spans="2:10" x14ac:dyDescent="0.2">
      <c r="B454">
        <v>120</v>
      </c>
      <c r="C454">
        <v>3.4444444444444482</v>
      </c>
      <c r="D454">
        <v>0.48176629752619538</v>
      </c>
      <c r="E454">
        <v>7.1496168622238701</v>
      </c>
      <c r="F454">
        <v>6.3216703331697033E-7</v>
      </c>
      <c r="G454">
        <v>2.4394975576801934</v>
      </c>
      <c r="H454">
        <v>4.4493913312087034</v>
      </c>
      <c r="I454">
        <v>2.4394975576801934</v>
      </c>
      <c r="J454">
        <v>4.4493913312087034</v>
      </c>
    </row>
    <row r="455" spans="2:10" ht="16" thickBot="1" x14ac:dyDescent="0.25">
      <c r="B455" s="53">
        <v>100</v>
      </c>
      <c r="C455" s="53">
        <v>-4.1111111111111081</v>
      </c>
      <c r="D455" s="53">
        <v>0.48176629752619521</v>
      </c>
      <c r="E455" s="53">
        <v>-8.5334136742671873</v>
      </c>
      <c r="F455" s="53">
        <v>4.2397664989578817E-8</v>
      </c>
      <c r="G455" s="53">
        <v>-5.1160579978753624</v>
      </c>
      <c r="H455" s="53">
        <v>-3.1061642243468537</v>
      </c>
      <c r="I455" s="53">
        <v>-5.1160579978753624</v>
      </c>
      <c r="J455" s="53">
        <v>-3.1061642243468537</v>
      </c>
    </row>
    <row r="458" spans="2:10" x14ac:dyDescent="0.2">
      <c r="B458" s="87" t="s">
        <v>136</v>
      </c>
    </row>
    <row r="459" spans="2:10" x14ac:dyDescent="0.2">
      <c r="B459" t="s">
        <v>89</v>
      </c>
    </row>
    <row r="460" spans="2:10" ht="16" thickBot="1" x14ac:dyDescent="0.25"/>
    <row r="461" spans="2:10" x14ac:dyDescent="0.2">
      <c r="B461" s="55" t="s">
        <v>51</v>
      </c>
      <c r="C461" s="55"/>
    </row>
    <row r="462" spans="2:10" x14ac:dyDescent="0.2">
      <c r="B462" t="s">
        <v>52</v>
      </c>
      <c r="C462">
        <v>0.98702751104345665</v>
      </c>
    </row>
    <row r="463" spans="2:10" x14ac:dyDescent="0.2">
      <c r="B463" t="s">
        <v>53</v>
      </c>
      <c r="C463">
        <v>0.97422330755664088</v>
      </c>
    </row>
    <row r="464" spans="2:10" x14ac:dyDescent="0.2">
      <c r="B464" t="s">
        <v>54</v>
      </c>
      <c r="C464">
        <v>0.96649029982363321</v>
      </c>
    </row>
    <row r="465" spans="2:10" x14ac:dyDescent="0.2">
      <c r="B465" t="s">
        <v>55</v>
      </c>
      <c r="C465">
        <v>1.452966314513559</v>
      </c>
    </row>
    <row r="466" spans="2:10" ht="16" thickBot="1" x14ac:dyDescent="0.25">
      <c r="B466" s="53" t="s">
        <v>56</v>
      </c>
      <c r="C466" s="53">
        <v>27</v>
      </c>
    </row>
    <row r="468" spans="2:10" ht="16" thickBot="1" x14ac:dyDescent="0.25">
      <c r="B468" t="s">
        <v>57</v>
      </c>
    </row>
    <row r="469" spans="2:10" x14ac:dyDescent="0.2">
      <c r="B469" s="54"/>
      <c r="C469" s="54" t="s">
        <v>61</v>
      </c>
      <c r="D469" s="54" t="s">
        <v>62</v>
      </c>
      <c r="E469" s="54" t="s">
        <v>63</v>
      </c>
      <c r="F469" s="54" t="s">
        <v>64</v>
      </c>
      <c r="G469" s="54" t="s">
        <v>65</v>
      </c>
    </row>
    <row r="470" spans="2:10" x14ac:dyDescent="0.2">
      <c r="B470" t="s">
        <v>58</v>
      </c>
      <c r="C470">
        <v>6</v>
      </c>
      <c r="D470">
        <v>1595.7777777777778</v>
      </c>
      <c r="E470">
        <v>265.96296296296299</v>
      </c>
      <c r="F470">
        <v>125.98245614035071</v>
      </c>
      <c r="G470">
        <v>8.1512026190722853E-15</v>
      </c>
    </row>
    <row r="471" spans="2:10" x14ac:dyDescent="0.2">
      <c r="B471" t="s">
        <v>59</v>
      </c>
      <c r="C471">
        <v>20</v>
      </c>
      <c r="D471">
        <v>42.222222222222285</v>
      </c>
      <c r="E471">
        <v>2.1111111111111143</v>
      </c>
    </row>
    <row r="472" spans="2:10" ht="16" thickBot="1" x14ac:dyDescent="0.25">
      <c r="B472" s="53" t="s">
        <v>3</v>
      </c>
      <c r="C472" s="53">
        <v>26</v>
      </c>
      <c r="D472" s="53">
        <v>1638</v>
      </c>
      <c r="E472" s="53"/>
      <c r="F472" s="53"/>
      <c r="G472" s="53"/>
    </row>
    <row r="473" spans="2:10" ht="16" thickBot="1" x14ac:dyDescent="0.25"/>
    <row r="474" spans="2:10" x14ac:dyDescent="0.2">
      <c r="B474" s="54"/>
      <c r="C474" s="54" t="s">
        <v>66</v>
      </c>
      <c r="D474" s="54" t="s">
        <v>55</v>
      </c>
      <c r="E474" s="54" t="s">
        <v>67</v>
      </c>
      <c r="F474" s="54" t="s">
        <v>68</v>
      </c>
      <c r="G474" s="54" t="s">
        <v>69</v>
      </c>
      <c r="H474" s="54" t="s">
        <v>70</v>
      </c>
      <c r="I474" s="54" t="s">
        <v>71</v>
      </c>
      <c r="J474" s="54" t="s">
        <v>72</v>
      </c>
    </row>
    <row r="475" spans="2:10" x14ac:dyDescent="0.2">
      <c r="B475" t="s">
        <v>60</v>
      </c>
      <c r="C475">
        <v>0.55555555555556158</v>
      </c>
      <c r="D475">
        <v>0.73981423538659974</v>
      </c>
      <c r="E475">
        <v>0.75093926148264589</v>
      </c>
      <c r="F475">
        <v>0.46143410555380016</v>
      </c>
      <c r="G475">
        <v>-0.98766989722782994</v>
      </c>
      <c r="H475">
        <v>2.0987810083389533</v>
      </c>
      <c r="I475">
        <v>-0.98766989722782994</v>
      </c>
      <c r="J475">
        <v>2.0987810083389533</v>
      </c>
    </row>
    <row r="476" spans="2:10" x14ac:dyDescent="0.2">
      <c r="B476">
        <v>2160</v>
      </c>
      <c r="C476">
        <v>5.6666666666666607</v>
      </c>
      <c r="D476">
        <v>0.68493488921877554</v>
      </c>
      <c r="E476">
        <v>8.2732924776688765</v>
      </c>
      <c r="F476">
        <v>6.9104927528244152E-8</v>
      </c>
      <c r="G476">
        <v>4.2379175239992009</v>
      </c>
      <c r="H476">
        <v>7.0954158093341206</v>
      </c>
      <c r="I476">
        <v>4.2379175239992009</v>
      </c>
      <c r="J476">
        <v>7.0954158093341206</v>
      </c>
    </row>
    <row r="477" spans="2:10" x14ac:dyDescent="0.2">
      <c r="B477">
        <v>4000</v>
      </c>
      <c r="C477">
        <v>-2.0000000000000027</v>
      </c>
      <c r="D477">
        <v>0.68493488921877577</v>
      </c>
      <c r="E477">
        <v>-2.9199855803537269</v>
      </c>
      <c r="F477">
        <v>8.4673710966193683E-3</v>
      </c>
      <c r="G477">
        <v>-3.4287491426674634</v>
      </c>
      <c r="H477">
        <v>-0.57125085733254188</v>
      </c>
      <c r="I477">
        <v>-3.4287491426674634</v>
      </c>
      <c r="J477">
        <v>-0.57125085733254188</v>
      </c>
    </row>
    <row r="478" spans="2:10" x14ac:dyDescent="0.2">
      <c r="B478">
        <v>55</v>
      </c>
      <c r="C478">
        <v>3.2222222222222192</v>
      </c>
      <c r="D478">
        <v>0.68493488921877554</v>
      </c>
      <c r="E478">
        <v>4.7044212127921066</v>
      </c>
      <c r="F478">
        <v>1.3601934488528521E-4</v>
      </c>
      <c r="G478">
        <v>1.7934730795547589</v>
      </c>
      <c r="H478">
        <v>4.6509713648896795</v>
      </c>
      <c r="I478">
        <v>1.7934730795547589</v>
      </c>
      <c r="J478">
        <v>4.6509713648896795</v>
      </c>
    </row>
    <row r="479" spans="2:10" x14ac:dyDescent="0.2">
      <c r="B479">
        <v>65</v>
      </c>
      <c r="C479">
        <v>6.7777777777777768</v>
      </c>
      <c r="D479">
        <v>0.68493488921877554</v>
      </c>
      <c r="E479">
        <v>9.8955066889765071</v>
      </c>
      <c r="F479">
        <v>3.7739138252819112E-9</v>
      </c>
      <c r="G479">
        <v>5.3490286351103169</v>
      </c>
      <c r="H479">
        <v>8.2065269204452367</v>
      </c>
      <c r="I479">
        <v>5.3490286351103169</v>
      </c>
      <c r="J479">
        <v>8.2065269204452367</v>
      </c>
    </row>
    <row r="480" spans="2:10" x14ac:dyDescent="0.2">
      <c r="B480">
        <v>120</v>
      </c>
      <c r="C480">
        <v>14.777777777777782</v>
      </c>
      <c r="D480">
        <v>0.68493488921877566</v>
      </c>
      <c r="E480">
        <v>21.575449010391409</v>
      </c>
      <c r="F480">
        <v>2.5275314911232669E-15</v>
      </c>
      <c r="G480">
        <v>13.349028635110322</v>
      </c>
      <c r="H480">
        <v>16.206526920445242</v>
      </c>
      <c r="I480">
        <v>13.349028635110322</v>
      </c>
      <c r="J480">
        <v>16.206526920445242</v>
      </c>
    </row>
    <row r="481" spans="2:10" ht="16" thickBot="1" x14ac:dyDescent="0.25">
      <c r="B481" s="53">
        <v>100</v>
      </c>
      <c r="C481" s="53">
        <v>11.888888888888884</v>
      </c>
      <c r="D481" s="53">
        <v>0.68493488921877554</v>
      </c>
      <c r="E481" s="53">
        <v>17.357692060991575</v>
      </c>
      <c r="F481" s="53">
        <v>1.584850383544123E-13</v>
      </c>
      <c r="G481" s="53">
        <v>10.460139746221424</v>
      </c>
      <c r="H481" s="53">
        <v>13.317638031556344</v>
      </c>
      <c r="I481" s="53">
        <v>10.460139746221424</v>
      </c>
      <c r="J481" s="53">
        <v>13.317638031556344</v>
      </c>
    </row>
    <row r="484" spans="2:10" x14ac:dyDescent="0.2">
      <c r="B484" t="s">
        <v>137</v>
      </c>
    </row>
    <row r="485" spans="2:10" x14ac:dyDescent="0.2">
      <c r="B485" t="s">
        <v>90</v>
      </c>
    </row>
    <row r="486" spans="2:10" ht="16" thickBot="1" x14ac:dyDescent="0.25"/>
    <row r="487" spans="2:10" x14ac:dyDescent="0.2">
      <c r="B487" s="55" t="s">
        <v>51</v>
      </c>
      <c r="C487" s="55"/>
    </row>
    <row r="488" spans="2:10" x14ac:dyDescent="0.2">
      <c r="B488" t="s">
        <v>52</v>
      </c>
      <c r="C488">
        <v>0.99612599216514386</v>
      </c>
    </row>
    <row r="489" spans="2:10" x14ac:dyDescent="0.2">
      <c r="B489" t="s">
        <v>53</v>
      </c>
      <c r="C489">
        <v>0.99226699226699222</v>
      </c>
    </row>
    <row r="490" spans="2:10" x14ac:dyDescent="0.2">
      <c r="B490" t="s">
        <v>54</v>
      </c>
      <c r="C490">
        <v>0.98994708994708991</v>
      </c>
    </row>
    <row r="491" spans="2:10" x14ac:dyDescent="0.2">
      <c r="B491" t="s">
        <v>55</v>
      </c>
      <c r="C491">
        <v>0.79582242575422102</v>
      </c>
    </row>
    <row r="492" spans="2:10" ht="16" thickBot="1" x14ac:dyDescent="0.25">
      <c r="B492" s="53" t="s">
        <v>56</v>
      </c>
      <c r="C492" s="53">
        <v>27</v>
      </c>
    </row>
    <row r="494" spans="2:10" ht="16" thickBot="1" x14ac:dyDescent="0.25">
      <c r="B494" t="s">
        <v>57</v>
      </c>
    </row>
    <row r="495" spans="2:10" x14ac:dyDescent="0.2">
      <c r="B495" s="54"/>
      <c r="C495" s="54" t="s">
        <v>61</v>
      </c>
      <c r="D495" s="54" t="s">
        <v>62</v>
      </c>
      <c r="E495" s="54" t="s">
        <v>63</v>
      </c>
      <c r="F495" s="54" t="s">
        <v>64</v>
      </c>
      <c r="G495" s="54" t="s">
        <v>65</v>
      </c>
    </row>
    <row r="496" spans="2:10" x14ac:dyDescent="0.2">
      <c r="B496" t="s">
        <v>58</v>
      </c>
      <c r="C496">
        <v>6</v>
      </c>
      <c r="D496">
        <v>1625.3333333333333</v>
      </c>
      <c r="E496">
        <v>270.88888888888886</v>
      </c>
      <c r="F496">
        <v>427.71929824561448</v>
      </c>
      <c r="G496">
        <v>4.9762341895547901E-20</v>
      </c>
    </row>
    <row r="497" spans="2:10" x14ac:dyDescent="0.2">
      <c r="B497" t="s">
        <v>59</v>
      </c>
      <c r="C497">
        <v>20</v>
      </c>
      <c r="D497">
        <v>12.666666666666654</v>
      </c>
      <c r="E497">
        <v>0.63333333333333264</v>
      </c>
    </row>
    <row r="498" spans="2:10" ht="16" thickBot="1" x14ac:dyDescent="0.25">
      <c r="B498" s="53" t="s">
        <v>3</v>
      </c>
      <c r="C498" s="53">
        <v>26</v>
      </c>
      <c r="D498" s="53">
        <v>1638</v>
      </c>
      <c r="E498" s="53"/>
      <c r="F498" s="53"/>
      <c r="G498" s="53"/>
    </row>
    <row r="499" spans="2:10" ht="16" thickBot="1" x14ac:dyDescent="0.25"/>
    <row r="500" spans="2:10" x14ac:dyDescent="0.2">
      <c r="B500" s="54"/>
      <c r="C500" s="54" t="s">
        <v>66</v>
      </c>
      <c r="D500" s="54" t="s">
        <v>55</v>
      </c>
      <c r="E500" s="54" t="s">
        <v>67</v>
      </c>
      <c r="F500" s="54" t="s">
        <v>68</v>
      </c>
      <c r="G500" s="54" t="s">
        <v>69</v>
      </c>
      <c r="H500" s="54" t="s">
        <v>70</v>
      </c>
      <c r="I500" s="54" t="s">
        <v>71</v>
      </c>
      <c r="J500" s="54" t="s">
        <v>72</v>
      </c>
    </row>
    <row r="501" spans="2:10" x14ac:dyDescent="0.2">
      <c r="B501" t="s">
        <v>60</v>
      </c>
      <c r="C501">
        <v>10.222222222222221</v>
      </c>
      <c r="D501">
        <v>0.40521294508467687</v>
      </c>
      <c r="E501">
        <v>25.226790866925775</v>
      </c>
      <c r="F501">
        <v>1.2324617511273991E-16</v>
      </c>
      <c r="G501">
        <v>9.3769628304166357</v>
      </c>
      <c r="H501">
        <v>11.067481614027807</v>
      </c>
      <c r="I501">
        <v>9.3769628304166357</v>
      </c>
      <c r="J501">
        <v>11.067481614027807</v>
      </c>
    </row>
    <row r="502" spans="2:10" x14ac:dyDescent="0.2">
      <c r="B502">
        <v>2160</v>
      </c>
      <c r="C502">
        <v>1.7777777777777786</v>
      </c>
      <c r="D502">
        <v>0.37515428924742489</v>
      </c>
      <c r="E502">
        <v>4.7387910220727445</v>
      </c>
      <c r="F502">
        <v>1.2560231873914342E-4</v>
      </c>
      <c r="G502">
        <v>0.99521964332264479</v>
      </c>
      <c r="H502">
        <v>2.5603359122329126</v>
      </c>
      <c r="I502">
        <v>0.99521964332264479</v>
      </c>
      <c r="J502">
        <v>2.5603359122329126</v>
      </c>
    </row>
    <row r="503" spans="2:10" x14ac:dyDescent="0.2">
      <c r="B503">
        <v>4000</v>
      </c>
      <c r="C503">
        <v>6.222222222222225</v>
      </c>
      <c r="D503">
        <v>0.375154289247425</v>
      </c>
      <c r="E503">
        <v>16.585768577254601</v>
      </c>
      <c r="F503">
        <v>3.7205102611091997E-13</v>
      </c>
      <c r="G503">
        <v>5.439664087767091</v>
      </c>
      <c r="H503">
        <v>7.004780356677359</v>
      </c>
      <c r="I503">
        <v>5.439664087767091</v>
      </c>
      <c r="J503">
        <v>7.004780356677359</v>
      </c>
    </row>
    <row r="504" spans="2:10" x14ac:dyDescent="0.2">
      <c r="B504">
        <v>55</v>
      </c>
      <c r="C504">
        <v>3.7777777777777781</v>
      </c>
      <c r="D504">
        <v>0.37515428924742489</v>
      </c>
      <c r="E504">
        <v>10.069930921904579</v>
      </c>
      <c r="F504">
        <v>2.8135694276951638E-9</v>
      </c>
      <c r="G504">
        <v>2.9952196433226446</v>
      </c>
      <c r="H504">
        <v>4.5603359122329117</v>
      </c>
      <c r="I504">
        <v>2.9952196433226446</v>
      </c>
      <c r="J504">
        <v>4.5603359122329117</v>
      </c>
    </row>
    <row r="505" spans="2:10" x14ac:dyDescent="0.2">
      <c r="B505">
        <v>65</v>
      </c>
      <c r="C505">
        <v>1.2222222222222243</v>
      </c>
      <c r="D505">
        <v>0.37515428924742489</v>
      </c>
      <c r="E505">
        <v>3.2579188276750157</v>
      </c>
      <c r="F505">
        <v>3.9385950191118107E-3</v>
      </c>
      <c r="G505">
        <v>0.43966408776709054</v>
      </c>
      <c r="H505">
        <v>2.0047803566773581</v>
      </c>
      <c r="I505">
        <v>0.43966408776709054</v>
      </c>
      <c r="J505">
        <v>2.0047803566773581</v>
      </c>
    </row>
    <row r="506" spans="2:10" x14ac:dyDescent="0.2">
      <c r="B506">
        <v>120</v>
      </c>
      <c r="C506">
        <v>-9.5555555555555589</v>
      </c>
      <c r="D506">
        <v>0.375154289247425</v>
      </c>
      <c r="E506">
        <v>-25.47100174364099</v>
      </c>
      <c r="F506">
        <v>1.022126333156396E-16</v>
      </c>
      <c r="G506">
        <v>-10.338113690010694</v>
      </c>
      <c r="H506">
        <v>-8.772997421100424</v>
      </c>
      <c r="I506">
        <v>-10.338113690010694</v>
      </c>
      <c r="J506">
        <v>-8.772997421100424</v>
      </c>
    </row>
    <row r="507" spans="2:10" ht="16" thickBot="1" x14ac:dyDescent="0.25">
      <c r="B507" s="53">
        <v>100</v>
      </c>
      <c r="C507" s="53">
        <v>7.8888888888888875</v>
      </c>
      <c r="D507" s="53">
        <v>0.37515428924742489</v>
      </c>
      <c r="E507" s="53">
        <v>21.02838516044779</v>
      </c>
      <c r="F507" s="53">
        <v>4.1379202449879509E-15</v>
      </c>
      <c r="G507" s="53">
        <v>7.1063307544337535</v>
      </c>
      <c r="H507" s="53">
        <v>8.6714470233440206</v>
      </c>
      <c r="I507" s="53">
        <v>7.1063307544337535</v>
      </c>
      <c r="J507" s="53">
        <v>8.6714470233440206</v>
      </c>
    </row>
    <row r="510" spans="2:10" x14ac:dyDescent="0.2">
      <c r="B510" t="s">
        <v>138</v>
      </c>
    </row>
    <row r="511" spans="2:10" x14ac:dyDescent="0.2">
      <c r="B511" t="s">
        <v>91</v>
      </c>
    </row>
    <row r="512" spans="2:10" ht="16" thickBot="1" x14ac:dyDescent="0.25"/>
    <row r="513" spans="2:10" x14ac:dyDescent="0.2">
      <c r="B513" s="55" t="s">
        <v>51</v>
      </c>
      <c r="C513" s="55"/>
    </row>
    <row r="514" spans="2:10" x14ac:dyDescent="0.2">
      <c r="B514" t="s">
        <v>52</v>
      </c>
      <c r="C514">
        <v>0.99264695906852274</v>
      </c>
    </row>
    <row r="515" spans="2:10" x14ac:dyDescent="0.2">
      <c r="B515" t="s">
        <v>53</v>
      </c>
      <c r="C515">
        <v>0.9853479853479854</v>
      </c>
    </row>
    <row r="516" spans="2:10" x14ac:dyDescent="0.2">
      <c r="B516" t="s">
        <v>54</v>
      </c>
      <c r="C516">
        <v>0.98095238095238102</v>
      </c>
    </row>
    <row r="517" spans="2:10" x14ac:dyDescent="0.2">
      <c r="B517" t="s">
        <v>55</v>
      </c>
      <c r="C517">
        <v>1.0954451150103317</v>
      </c>
    </row>
    <row r="518" spans="2:10" ht="16" thickBot="1" x14ac:dyDescent="0.25">
      <c r="B518" s="53" t="s">
        <v>56</v>
      </c>
      <c r="C518" s="53">
        <v>27</v>
      </c>
    </row>
    <row r="520" spans="2:10" ht="16" thickBot="1" x14ac:dyDescent="0.25">
      <c r="B520" t="s">
        <v>57</v>
      </c>
    </row>
    <row r="521" spans="2:10" x14ac:dyDescent="0.2">
      <c r="B521" s="54"/>
      <c r="C521" s="54" t="s">
        <v>61</v>
      </c>
      <c r="D521" s="54" t="s">
        <v>62</v>
      </c>
      <c r="E521" s="54" t="s">
        <v>63</v>
      </c>
      <c r="F521" s="54" t="s">
        <v>64</v>
      </c>
      <c r="G521" s="54" t="s">
        <v>65</v>
      </c>
    </row>
    <row r="522" spans="2:10" x14ac:dyDescent="0.2">
      <c r="B522" t="s">
        <v>58</v>
      </c>
      <c r="C522">
        <v>6</v>
      </c>
      <c r="D522">
        <v>1614</v>
      </c>
      <c r="E522">
        <v>269</v>
      </c>
      <c r="F522">
        <v>224.16666666666688</v>
      </c>
      <c r="G522">
        <v>2.9300206188835882E-17</v>
      </c>
    </row>
    <row r="523" spans="2:10" x14ac:dyDescent="0.2">
      <c r="B523" t="s">
        <v>59</v>
      </c>
      <c r="C523">
        <v>20</v>
      </c>
      <c r="D523">
        <v>23.999999999999979</v>
      </c>
      <c r="E523">
        <v>1.1999999999999988</v>
      </c>
    </row>
    <row r="524" spans="2:10" ht="16" thickBot="1" x14ac:dyDescent="0.25">
      <c r="B524" s="53" t="s">
        <v>3</v>
      </c>
      <c r="C524" s="53">
        <v>26</v>
      </c>
      <c r="D524" s="53">
        <v>1638</v>
      </c>
      <c r="E524" s="53"/>
      <c r="F524" s="53"/>
      <c r="G524" s="53"/>
    </row>
    <row r="525" spans="2:10" ht="16" thickBot="1" x14ac:dyDescent="0.25"/>
    <row r="526" spans="2:10" x14ac:dyDescent="0.2">
      <c r="B526" s="54"/>
      <c r="C526" s="54" t="s">
        <v>66</v>
      </c>
      <c r="D526" s="54" t="s">
        <v>55</v>
      </c>
      <c r="E526" s="54" t="s">
        <v>67</v>
      </c>
      <c r="F526" s="54" t="s">
        <v>68</v>
      </c>
      <c r="G526" s="54" t="s">
        <v>69</v>
      </c>
      <c r="H526" s="54" t="s">
        <v>70</v>
      </c>
      <c r="I526" s="54" t="s">
        <v>71</v>
      </c>
      <c r="J526" s="54" t="s">
        <v>72</v>
      </c>
    </row>
    <row r="527" spans="2:10" x14ac:dyDescent="0.2">
      <c r="B527" t="s">
        <v>60</v>
      </c>
      <c r="C527">
        <v>-1.8888888888888848</v>
      </c>
      <c r="D527">
        <v>0.55777335102271675</v>
      </c>
      <c r="E527">
        <v>-3.3864810597807766</v>
      </c>
      <c r="F527">
        <v>2.9313053550853881E-3</v>
      </c>
      <c r="G527">
        <v>-3.0523837109812644</v>
      </c>
      <c r="H527">
        <v>-0.72539406679650531</v>
      </c>
      <c r="I527">
        <v>-3.0523837109812644</v>
      </c>
      <c r="J527">
        <v>-0.72539406679650531</v>
      </c>
    </row>
    <row r="528" spans="2:10" x14ac:dyDescent="0.2">
      <c r="B528">
        <v>2160</v>
      </c>
      <c r="C528">
        <v>3.2222222222222188</v>
      </c>
      <c r="D528">
        <v>0.51639777949432197</v>
      </c>
      <c r="E528">
        <v>6.2398065022230575</v>
      </c>
      <c r="F528">
        <v>4.2945284093889975E-6</v>
      </c>
      <c r="G528">
        <v>2.1450353299478051</v>
      </c>
      <c r="H528">
        <v>4.2994091144966324</v>
      </c>
      <c r="I528">
        <v>2.1450353299478051</v>
      </c>
      <c r="J528">
        <v>4.2994091144966324</v>
      </c>
    </row>
    <row r="529" spans="2:10" x14ac:dyDescent="0.2">
      <c r="B529">
        <v>4000</v>
      </c>
      <c r="C529">
        <v>6.777777777777775</v>
      </c>
      <c r="D529">
        <v>0.51639777949432208</v>
      </c>
      <c r="E529">
        <v>13.125110228814023</v>
      </c>
      <c r="F529">
        <v>2.7466461873847295E-11</v>
      </c>
      <c r="G529">
        <v>5.7005908855033613</v>
      </c>
      <c r="H529">
        <v>7.8549646700521887</v>
      </c>
      <c r="I529">
        <v>5.7005908855033613</v>
      </c>
      <c r="J529">
        <v>7.8549646700521887</v>
      </c>
    </row>
    <row r="530" spans="2:10" x14ac:dyDescent="0.2">
      <c r="B530">
        <v>55</v>
      </c>
      <c r="C530">
        <v>4.8888888888888866</v>
      </c>
      <c r="D530">
        <v>0.51639777949432197</v>
      </c>
      <c r="E530">
        <v>9.4672926240625745</v>
      </c>
      <c r="F530">
        <v>7.878597727054783E-9</v>
      </c>
      <c r="G530">
        <v>3.811701996614473</v>
      </c>
      <c r="H530">
        <v>5.9660757811633003</v>
      </c>
      <c r="I530">
        <v>3.811701996614473</v>
      </c>
      <c r="J530">
        <v>5.9660757811633003</v>
      </c>
    </row>
    <row r="531" spans="2:10" x14ac:dyDescent="0.2">
      <c r="B531">
        <v>65</v>
      </c>
      <c r="C531">
        <v>7.4444444444444438</v>
      </c>
      <c r="D531">
        <v>0.51639777949432197</v>
      </c>
      <c r="E531">
        <v>14.416104677549836</v>
      </c>
      <c r="F531">
        <v>4.993130984483393E-12</v>
      </c>
      <c r="G531">
        <v>6.3672575521700301</v>
      </c>
      <c r="H531">
        <v>8.5216313367188583</v>
      </c>
      <c r="I531">
        <v>6.3672575521700301</v>
      </c>
      <c r="J531">
        <v>8.5216313367188583</v>
      </c>
    </row>
    <row r="532" spans="2:10" x14ac:dyDescent="0.2">
      <c r="B532">
        <v>120</v>
      </c>
      <c r="C532">
        <v>9.44444444444445</v>
      </c>
      <c r="D532">
        <v>0.51639777949432208</v>
      </c>
      <c r="E532">
        <v>18.289088023757262</v>
      </c>
      <c r="F532">
        <v>5.9113521326472992E-14</v>
      </c>
      <c r="G532">
        <v>8.3672575521700363</v>
      </c>
      <c r="H532">
        <v>10.521631336718864</v>
      </c>
      <c r="I532">
        <v>8.3672575521700363</v>
      </c>
      <c r="J532">
        <v>10.521631336718864</v>
      </c>
    </row>
    <row r="533" spans="2:10" ht="16" thickBot="1" x14ac:dyDescent="0.25">
      <c r="B533" s="53">
        <v>100</v>
      </c>
      <c r="C533" s="53">
        <v>15.888888888888888</v>
      </c>
      <c r="D533" s="53">
        <v>0.51639777949432197</v>
      </c>
      <c r="E533" s="53">
        <v>30.768701028203381</v>
      </c>
      <c r="F533" s="53">
        <v>2.5553279378557862E-18</v>
      </c>
      <c r="G533" s="53">
        <v>14.811701996614474</v>
      </c>
      <c r="H533" s="53">
        <v>16.966075781163301</v>
      </c>
      <c r="I533" s="53">
        <v>14.811701996614474</v>
      </c>
      <c r="J533" s="53">
        <v>16.966075781163301</v>
      </c>
    </row>
    <row r="536" spans="2:10" x14ac:dyDescent="0.2">
      <c r="B536" t="s">
        <v>139</v>
      </c>
    </row>
    <row r="537" spans="2:10" x14ac:dyDescent="0.2">
      <c r="B537" t="s">
        <v>92</v>
      </c>
    </row>
    <row r="538" spans="2:10" ht="16" thickBot="1" x14ac:dyDescent="0.25"/>
    <row r="539" spans="2:10" x14ac:dyDescent="0.2">
      <c r="B539" s="55" t="s">
        <v>51</v>
      </c>
      <c r="C539" s="55"/>
    </row>
    <row r="540" spans="2:10" x14ac:dyDescent="0.2">
      <c r="B540" t="s">
        <v>52</v>
      </c>
      <c r="C540">
        <v>0.99646642004568298</v>
      </c>
    </row>
    <row r="541" spans="2:10" x14ac:dyDescent="0.2">
      <c r="B541" t="s">
        <v>53</v>
      </c>
      <c r="C541">
        <v>0.9929453262786595</v>
      </c>
    </row>
    <row r="542" spans="2:10" x14ac:dyDescent="0.2">
      <c r="B542" t="s">
        <v>54</v>
      </c>
      <c r="C542">
        <v>0.99082892416225743</v>
      </c>
    </row>
    <row r="543" spans="2:10" x14ac:dyDescent="0.2">
      <c r="B543" t="s">
        <v>55</v>
      </c>
      <c r="C543">
        <v>0.76011695006609215</v>
      </c>
    </row>
    <row r="544" spans="2:10" ht="16" thickBot="1" x14ac:dyDescent="0.25">
      <c r="B544" s="53" t="s">
        <v>56</v>
      </c>
      <c r="C544" s="53">
        <v>27</v>
      </c>
    </row>
    <row r="546" spans="2:10" ht="16" thickBot="1" x14ac:dyDescent="0.25">
      <c r="B546" t="s">
        <v>57</v>
      </c>
    </row>
    <row r="547" spans="2:10" x14ac:dyDescent="0.2">
      <c r="B547" s="54"/>
      <c r="C547" s="54" t="s">
        <v>61</v>
      </c>
      <c r="D547" s="54" t="s">
        <v>62</v>
      </c>
      <c r="E547" s="54" t="s">
        <v>63</v>
      </c>
      <c r="F547" s="54" t="s">
        <v>64</v>
      </c>
      <c r="G547" s="54" t="s">
        <v>65</v>
      </c>
    </row>
    <row r="548" spans="2:10" x14ac:dyDescent="0.2">
      <c r="B548" t="s">
        <v>58</v>
      </c>
      <c r="C548">
        <v>6</v>
      </c>
      <c r="D548">
        <v>1626.4444444444443</v>
      </c>
      <c r="E548">
        <v>271.07407407407408</v>
      </c>
      <c r="F548">
        <v>469.16666666666646</v>
      </c>
      <c r="G548">
        <v>1.9894128319922515E-20</v>
      </c>
    </row>
    <row r="549" spans="2:10" x14ac:dyDescent="0.2">
      <c r="B549" t="s">
        <v>59</v>
      </c>
      <c r="C549">
        <v>20</v>
      </c>
      <c r="D549">
        <v>11.555555555555561</v>
      </c>
      <c r="E549">
        <v>0.57777777777777806</v>
      </c>
    </row>
    <row r="550" spans="2:10" ht="16" thickBot="1" x14ac:dyDescent="0.25">
      <c r="B550" s="53" t="s">
        <v>3</v>
      </c>
      <c r="C550" s="53">
        <v>26</v>
      </c>
      <c r="D550" s="53">
        <v>1638</v>
      </c>
      <c r="E550" s="53"/>
      <c r="F550" s="53"/>
      <c r="G550" s="53"/>
    </row>
    <row r="551" spans="2:10" ht="16" thickBot="1" x14ac:dyDescent="0.25"/>
    <row r="552" spans="2:10" x14ac:dyDescent="0.2">
      <c r="B552" s="54"/>
      <c r="C552" s="54" t="s">
        <v>66</v>
      </c>
      <c r="D552" s="54" t="s">
        <v>55</v>
      </c>
      <c r="E552" s="54" t="s">
        <v>67</v>
      </c>
      <c r="F552" s="54" t="s">
        <v>68</v>
      </c>
      <c r="G552" s="54" t="s">
        <v>69</v>
      </c>
      <c r="H552" s="54" t="s">
        <v>70</v>
      </c>
      <c r="I552" s="54" t="s">
        <v>71</v>
      </c>
      <c r="J552" s="54" t="s">
        <v>72</v>
      </c>
    </row>
    <row r="553" spans="2:10" x14ac:dyDescent="0.2">
      <c r="B553" t="s">
        <v>60</v>
      </c>
      <c r="C553">
        <v>2.1111111111111129</v>
      </c>
      <c r="D553">
        <v>0.38703260674409279</v>
      </c>
      <c r="E553">
        <v>5.4546078917505429</v>
      </c>
      <c r="F553">
        <v>2.4395926077637342E-5</v>
      </c>
      <c r="G553">
        <v>1.3037752405429113</v>
      </c>
      <c r="H553">
        <v>2.9184469816793146</v>
      </c>
      <c r="I553">
        <v>1.3037752405429113</v>
      </c>
      <c r="J553">
        <v>2.9184469816793146</v>
      </c>
    </row>
    <row r="554" spans="2:10" x14ac:dyDescent="0.2">
      <c r="B554">
        <v>2160</v>
      </c>
      <c r="C554">
        <v>16.999999999999993</v>
      </c>
      <c r="D554">
        <v>0.35832256659104667</v>
      </c>
      <c r="E554">
        <v>47.44328598037221</v>
      </c>
      <c r="F554">
        <v>4.967414258580461E-22</v>
      </c>
      <c r="G554">
        <v>16.252552223760581</v>
      </c>
      <c r="H554">
        <v>17.747447776239405</v>
      </c>
      <c r="I554">
        <v>16.252552223760581</v>
      </c>
      <c r="J554">
        <v>17.747447776239405</v>
      </c>
    </row>
    <row r="555" spans="2:10" x14ac:dyDescent="0.2">
      <c r="B555">
        <v>4000</v>
      </c>
      <c r="C555">
        <v>8</v>
      </c>
      <c r="D555">
        <v>0.35832256659104678</v>
      </c>
      <c r="E555">
        <v>22.326252226057516</v>
      </c>
      <c r="F555">
        <v>1.3088406061096881E-15</v>
      </c>
      <c r="G555">
        <v>7.2525522237605875</v>
      </c>
      <c r="H555">
        <v>8.7474477762394116</v>
      </c>
      <c r="I555">
        <v>7.2525522237605875</v>
      </c>
      <c r="J555">
        <v>8.7474477762394116</v>
      </c>
    </row>
    <row r="556" spans="2:10" x14ac:dyDescent="0.2">
      <c r="B556">
        <v>55</v>
      </c>
      <c r="C556">
        <v>4.444444444444442</v>
      </c>
      <c r="D556">
        <v>0.35832256659104667</v>
      </c>
      <c r="E556">
        <v>12.403473458920839</v>
      </c>
      <c r="F556">
        <v>7.5623013958173471E-11</v>
      </c>
      <c r="G556">
        <v>3.6969966682050299</v>
      </c>
      <c r="H556">
        <v>5.1918922206838545</v>
      </c>
      <c r="I556">
        <v>3.6969966682050299</v>
      </c>
      <c r="J556">
        <v>5.1918922206838545</v>
      </c>
    </row>
    <row r="557" spans="2:10" x14ac:dyDescent="0.2">
      <c r="B557">
        <v>65</v>
      </c>
      <c r="C557">
        <v>-1.7777777777777777</v>
      </c>
      <c r="D557">
        <v>0.35832256659104667</v>
      </c>
      <c r="E557">
        <v>-4.9613893835683376</v>
      </c>
      <c r="F557">
        <v>7.511320776552524E-5</v>
      </c>
      <c r="G557">
        <v>-2.5252255540171897</v>
      </c>
      <c r="H557">
        <v>-1.0303300015383656</v>
      </c>
      <c r="I557">
        <v>-2.5252255540171897</v>
      </c>
      <c r="J557">
        <v>-1.0303300015383656</v>
      </c>
    </row>
    <row r="558" spans="2:10" x14ac:dyDescent="0.2">
      <c r="B558">
        <v>120</v>
      </c>
      <c r="C558">
        <v>5.5555555555555607</v>
      </c>
      <c r="D558">
        <v>0.35832256659104678</v>
      </c>
      <c r="E558">
        <v>15.504341823651066</v>
      </c>
      <c r="F558">
        <v>1.305783130611945E-12</v>
      </c>
      <c r="G558">
        <v>4.8081077793161482</v>
      </c>
      <c r="H558">
        <v>6.3030033317949732</v>
      </c>
      <c r="I558">
        <v>4.8081077793161482</v>
      </c>
      <c r="J558">
        <v>6.3030033317949732</v>
      </c>
    </row>
    <row r="559" spans="2:10" ht="16" thickBot="1" x14ac:dyDescent="0.25">
      <c r="B559" s="53">
        <v>100</v>
      </c>
      <c r="C559" s="53">
        <v>2.4444444444444451</v>
      </c>
      <c r="D559" s="53">
        <v>0.35832256659104667</v>
      </c>
      <c r="E559" s="53">
        <v>6.8219104024064663</v>
      </c>
      <c r="F559" s="53">
        <v>1.2446971954894008E-6</v>
      </c>
      <c r="G559" s="53">
        <v>1.696996668205033</v>
      </c>
      <c r="H559" s="53">
        <v>3.1918922206838571</v>
      </c>
      <c r="I559" s="53">
        <v>1.696996668205033</v>
      </c>
      <c r="J559" s="53">
        <v>3.1918922206838571</v>
      </c>
    </row>
    <row r="564" spans="1:28" x14ac:dyDescent="0.2">
      <c r="A564" s="79" t="s">
        <v>140</v>
      </c>
    </row>
    <row r="565" spans="1:28" x14ac:dyDescent="0.2">
      <c r="A565" s="121" t="s">
        <v>113</v>
      </c>
      <c r="B565" s="121"/>
      <c r="C565" s="121"/>
      <c r="D565" s="121"/>
      <c r="E565" s="121"/>
      <c r="F565" s="121"/>
      <c r="G565" s="121"/>
      <c r="H565" s="121"/>
      <c r="I565" s="121"/>
      <c r="J565" s="121"/>
      <c r="K565" s="121"/>
      <c r="L565" s="121"/>
      <c r="M565" s="121"/>
      <c r="N565" s="121"/>
      <c r="O565" s="121"/>
      <c r="P565" s="121"/>
      <c r="Q565" s="121"/>
      <c r="R565" s="121"/>
      <c r="S565" s="121"/>
      <c r="T565" s="121"/>
      <c r="U565" s="121"/>
      <c r="V565" s="121"/>
      <c r="W565" s="121"/>
      <c r="X565" s="121"/>
      <c r="Y565" s="121"/>
      <c r="Z565" s="121"/>
      <c r="AA565" s="121"/>
      <c r="AB565" s="121"/>
    </row>
    <row r="566" spans="1:28" x14ac:dyDescent="0.2">
      <c r="A566" s="99" t="s">
        <v>35</v>
      </c>
      <c r="B566" s="100"/>
      <c r="C566" s="9" t="s">
        <v>33</v>
      </c>
      <c r="D566" s="23">
        <f>Analysis!D155</f>
        <v>17.111111111111114</v>
      </c>
      <c r="E566" s="23">
        <f>Analysis!E155</f>
        <v>23</v>
      </c>
      <c r="F566" s="23">
        <f>Analysis!F155</f>
        <v>19.333333333333336</v>
      </c>
      <c r="G566" s="23">
        <f>Analysis!G155</f>
        <v>16.333333333333336</v>
      </c>
      <c r="H566" s="23">
        <f>Analysis!H155</f>
        <v>17.888888888888889</v>
      </c>
      <c r="I566" s="23">
        <f>Analysis!I155</f>
        <v>-1.3333333333333393</v>
      </c>
      <c r="J566" s="23">
        <f>Analysis!J155</f>
        <v>12.666666666666668</v>
      </c>
      <c r="K566" s="23">
        <f>Analysis!K155</f>
        <v>11.555555555555555</v>
      </c>
      <c r="L566" s="23">
        <f>Analysis!L155</f>
        <v>24.888888888888893</v>
      </c>
      <c r="M566" s="23">
        <f>Analysis!M155</f>
        <v>20.555555555555557</v>
      </c>
      <c r="N566" s="23">
        <f>Analysis!N155</f>
        <v>14.666666666666671</v>
      </c>
      <c r="O566" s="23">
        <f>Analysis!O155</f>
        <v>-3.1111111111111098</v>
      </c>
      <c r="P566" s="23">
        <f>Analysis!P155</f>
        <v>15.888888888888889</v>
      </c>
      <c r="Q566" s="23">
        <f>Analysis!Q155</f>
        <v>22.888888888888893</v>
      </c>
      <c r="R566" s="23">
        <f>Analysis!R155</f>
        <v>12.55555555555555</v>
      </c>
      <c r="S566" s="23">
        <f>Analysis!S155</f>
        <v>10.888888888888891</v>
      </c>
      <c r="T566" s="23">
        <f>Analysis!T155</f>
        <v>20.444444444444443</v>
      </c>
      <c r="U566" s="23">
        <f>Analysis!U155</f>
        <v>-7.7777777777777803</v>
      </c>
      <c r="V566" s="23">
        <f>Analysis!V155</f>
        <v>12.666666666666668</v>
      </c>
      <c r="W566" s="23">
        <f>Analysis!W155</f>
        <v>22.555555555555554</v>
      </c>
      <c r="X566" s="4"/>
      <c r="Y566" s="4"/>
      <c r="Z566" s="4"/>
      <c r="AA566" s="4"/>
      <c r="AB566" s="4"/>
    </row>
    <row r="567" spans="1:28" x14ac:dyDescent="0.2">
      <c r="A567" s="47"/>
      <c r="B567" s="47"/>
      <c r="C567" s="9" t="s">
        <v>34</v>
      </c>
      <c r="D567" s="23">
        <f>Analysis!D156</f>
        <v>24.444444444444446</v>
      </c>
      <c r="E567" s="23">
        <f>Analysis!E156</f>
        <v>16.444444444444443</v>
      </c>
      <c r="F567" s="23">
        <f>Analysis!F156</f>
        <v>25.777777777777779</v>
      </c>
      <c r="G567" s="23">
        <f>Analysis!G156</f>
        <v>27</v>
      </c>
      <c r="H567" s="23">
        <f>Analysis!H156</f>
        <v>22.777777777777779</v>
      </c>
      <c r="I567" s="23">
        <f>Analysis!I156</f>
        <v>-0.77777777777778745</v>
      </c>
      <c r="J567" s="23">
        <f>Analysis!J156</f>
        <v>20.444444444444443</v>
      </c>
      <c r="K567" s="23">
        <f>Analysis!K156</f>
        <v>24.555555555555554</v>
      </c>
      <c r="L567" s="23">
        <f>Analysis!L156</f>
        <v>14.333333333333339</v>
      </c>
      <c r="M567" s="23">
        <f>Analysis!M156</f>
        <v>22.333333333333339</v>
      </c>
      <c r="N567" s="23">
        <f>Analysis!N156</f>
        <v>26.777777777777779</v>
      </c>
      <c r="O567" s="23">
        <f>Analysis!O156</f>
        <v>-0.77777777777777857</v>
      </c>
      <c r="P567" s="23">
        <f>Analysis!P156</f>
        <v>23.555555555555557</v>
      </c>
      <c r="Q567" s="23">
        <f>Analysis!Q156</f>
        <v>18.888888888888893</v>
      </c>
      <c r="R567" s="23">
        <f>Analysis!R156</f>
        <v>-1.1111111111111143</v>
      </c>
      <c r="S567" s="23">
        <f>Analysis!S156</f>
        <v>25.666666666666679</v>
      </c>
      <c r="T567" s="23">
        <f>Analysis!T156</f>
        <v>15.999999999999998</v>
      </c>
      <c r="U567" s="23">
        <f>Analysis!U156</f>
        <v>0.44444444444444464</v>
      </c>
      <c r="V567" s="23">
        <f>Analysis!V156</f>
        <v>21.111111111111111</v>
      </c>
      <c r="W567" s="23">
        <f>Analysis!W156</f>
        <v>18.000000000000004</v>
      </c>
      <c r="X567" s="4"/>
      <c r="Y567" s="4"/>
      <c r="Z567" s="4"/>
      <c r="AA567" s="4"/>
      <c r="AB567" s="4"/>
    </row>
    <row r="568" spans="1:28"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spans="1:28" x14ac:dyDescent="0.2">
      <c r="A569" s="101" t="s">
        <v>36</v>
      </c>
      <c r="B569" s="102"/>
      <c r="C569" s="9" t="s">
        <v>93</v>
      </c>
      <c r="D569" s="23">
        <f>Analysis!D158</f>
        <v>20.333333333333332</v>
      </c>
      <c r="E569" s="23">
        <f>Analysis!E158</f>
        <v>25.888888888888889</v>
      </c>
      <c r="F569" s="23">
        <f>Analysis!F158</f>
        <v>27</v>
      </c>
      <c r="G569" s="23">
        <f>Analysis!G158</f>
        <v>29.555555555555554</v>
      </c>
      <c r="H569" s="23">
        <f>Analysis!H158</f>
        <v>25.222222222222221</v>
      </c>
      <c r="I569" s="23">
        <f>Analysis!I158</f>
        <v>2.3333333333333277</v>
      </c>
      <c r="J569" s="23">
        <f>Analysis!J158</f>
        <v>23.777777777777775</v>
      </c>
      <c r="K569" s="23">
        <f>Analysis!K158</f>
        <v>19.111111111111107</v>
      </c>
      <c r="L569" s="23">
        <f>Analysis!L158</f>
        <v>21.555555555555557</v>
      </c>
      <c r="M569" s="23">
        <f>Analysis!M158</f>
        <v>27.333333333333332</v>
      </c>
      <c r="N569" s="23">
        <f>Analysis!N158</f>
        <v>23.555555555555557</v>
      </c>
      <c r="O569" s="23">
        <f>Analysis!O158</f>
        <v>2.3333333333333321</v>
      </c>
      <c r="P569" s="23">
        <f>Analysis!P158</f>
        <v>18</v>
      </c>
      <c r="Q569" s="23">
        <f>Analysis!Q158</f>
        <v>27.555555555555557</v>
      </c>
      <c r="R569" s="23">
        <f>Analysis!R158</f>
        <v>16.555555555555554</v>
      </c>
      <c r="S569" s="23">
        <f>Analysis!S158</f>
        <v>16.888888888888893</v>
      </c>
      <c r="T569" s="23">
        <f>Analysis!T158</f>
        <v>23.666666666666664</v>
      </c>
      <c r="U569" s="23">
        <f>Analysis!U158</f>
        <v>-4.0000000000000018</v>
      </c>
      <c r="V569" s="23">
        <f>Analysis!V158</f>
        <v>17.555555555555557</v>
      </c>
      <c r="W569" s="23">
        <f>Analysis!W158</f>
        <v>26.999999999999996</v>
      </c>
      <c r="X569" s="4"/>
      <c r="Y569" s="4"/>
      <c r="Z569" s="4"/>
      <c r="AA569" s="4"/>
      <c r="AB569" s="4"/>
    </row>
    <row r="570" spans="1:28" x14ac:dyDescent="0.2">
      <c r="A570" s="4"/>
      <c r="B570" s="4"/>
      <c r="C570" s="9" t="s">
        <v>94</v>
      </c>
      <c r="D570" s="23">
        <f>Analysis!D159</f>
        <v>24.888888888888886</v>
      </c>
      <c r="E570" s="23">
        <f>Analysis!E159</f>
        <v>28.888888888888886</v>
      </c>
      <c r="F570" s="23">
        <f>Analysis!F159</f>
        <v>27.222222222222214</v>
      </c>
      <c r="G570" s="23">
        <f>Analysis!G159</f>
        <v>20.666666666666664</v>
      </c>
      <c r="H570" s="23">
        <f>Analysis!H159</f>
        <v>30.222222222222221</v>
      </c>
      <c r="I570" s="23">
        <f>Analysis!I159</f>
        <v>-8.8888888888888999</v>
      </c>
      <c r="J570" s="23">
        <f>Analysis!J159</f>
        <v>16.888888888888886</v>
      </c>
      <c r="K570" s="23">
        <f>Analysis!K159</f>
        <v>21.444444444444443</v>
      </c>
      <c r="L570" s="23">
        <f>Analysis!L159</f>
        <v>19.666666666666664</v>
      </c>
      <c r="M570" s="23">
        <f>Analysis!M159</f>
        <v>25.999999999999996</v>
      </c>
      <c r="N570" s="23">
        <f>Analysis!N159</f>
        <v>25.555555555555554</v>
      </c>
      <c r="O570" s="23">
        <f>Analysis!O159</f>
        <v>15.111111111111114</v>
      </c>
      <c r="P570" s="23">
        <f>Analysis!P159</f>
        <v>23.777777777777771</v>
      </c>
      <c r="Q570" s="23">
        <f>Analysis!Q159</f>
        <v>21.444444444444446</v>
      </c>
      <c r="R570" s="23">
        <f>Analysis!R159</f>
        <v>16.111111111111107</v>
      </c>
      <c r="S570" s="23">
        <f>Analysis!S159</f>
        <v>5.0000000000000027</v>
      </c>
      <c r="T570" s="23">
        <f>Analysis!T159</f>
        <v>24.333333333333321</v>
      </c>
      <c r="U570" s="23">
        <f>Analysis!U159</f>
        <v>10.888888888888889</v>
      </c>
      <c r="V570" s="23">
        <f>Analysis!V159</f>
        <v>26.55555555555555</v>
      </c>
      <c r="W570" s="23">
        <f>Analysis!W159</f>
        <v>17.666666666666661</v>
      </c>
      <c r="X570" s="4"/>
      <c r="Y570" s="4"/>
      <c r="Z570" s="4"/>
      <c r="AA570" s="4"/>
      <c r="AB570" s="4"/>
    </row>
    <row r="571" spans="1:28" x14ac:dyDescent="0.2">
      <c r="A571" s="4"/>
      <c r="B571" s="4"/>
      <c r="C571" s="9" t="s">
        <v>95</v>
      </c>
      <c r="D571" s="23">
        <f>Analysis!D111</f>
        <v>21.888888888888893</v>
      </c>
      <c r="E571" s="23">
        <f>Analysis!E111</f>
        <v>27.777777777777782</v>
      </c>
      <c r="F571" s="23">
        <f>Analysis!F111</f>
        <v>29.333333333333336</v>
      </c>
      <c r="G571" s="23">
        <f>Analysis!G111</f>
        <v>26.111111111111114</v>
      </c>
      <c r="H571" s="23">
        <f>Analysis!H111</f>
        <v>26.888888888888893</v>
      </c>
      <c r="I571" s="23">
        <f>Analysis!I111</f>
        <v>-3.6666666666666767</v>
      </c>
      <c r="J571" s="23">
        <f>Analysis!J111</f>
        <v>26.222222222222218</v>
      </c>
      <c r="K571" s="23">
        <f>Analysis!K111</f>
        <v>15.333333333333334</v>
      </c>
      <c r="L571" s="23">
        <f>Analysis!L111</f>
        <v>26.555555555555561</v>
      </c>
      <c r="M571" s="23">
        <f>Analysis!M111</f>
        <v>29.777777777777779</v>
      </c>
      <c r="N571" s="23">
        <f>Analysis!N111</f>
        <v>27.444444444444446</v>
      </c>
      <c r="O571" s="23">
        <f>Analysis!O111</f>
        <v>-1.8888888888888857</v>
      </c>
      <c r="P571" s="23">
        <f>Analysis!P111</f>
        <v>19.777777777777779</v>
      </c>
      <c r="Q571" s="23">
        <f>Analysis!Q111</f>
        <v>25.222222222222229</v>
      </c>
      <c r="R571" s="23">
        <f>Analysis!R111</f>
        <v>18.555555555555554</v>
      </c>
      <c r="S571" s="23">
        <f>Analysis!S111</f>
        <v>12.555555555555559</v>
      </c>
      <c r="T571" s="23">
        <f>Analysis!T111</f>
        <v>27.222222222222221</v>
      </c>
      <c r="U571" s="23">
        <f>Analysis!U111</f>
        <v>-6.5555555555555562</v>
      </c>
      <c r="V571" s="23">
        <f>Analysis!V111</f>
        <v>20.111111111111114</v>
      </c>
      <c r="W571" s="23">
        <f>Analysis!W111</f>
        <v>20.777777777777775</v>
      </c>
      <c r="X571" s="4"/>
      <c r="Y571" s="4"/>
      <c r="Z571" s="4"/>
      <c r="AA571" s="4"/>
      <c r="AB571" s="4"/>
    </row>
    <row r="572" spans="1:28"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68" t="s">
        <v>39</v>
      </c>
      <c r="Y572" s="4"/>
      <c r="Z572" s="4"/>
      <c r="AA572" s="4"/>
      <c r="AB572" s="4"/>
    </row>
    <row r="573" spans="1:28" x14ac:dyDescent="0.2">
      <c r="A573" s="101" t="s">
        <v>40</v>
      </c>
      <c r="B573" s="102"/>
      <c r="C573" s="9" t="s">
        <v>93</v>
      </c>
      <c r="D573" s="37">
        <f t="shared" ref="D573:W573" si="0">EXP(D569)/(EXP(D569)+EXP(D570)+EXP(D567)+EXP(D566))</f>
        <v>6.3607588139092596E-3</v>
      </c>
      <c r="E573" s="37">
        <f t="shared" si="0"/>
        <v>4.7300883744303412E-2</v>
      </c>
      <c r="F573" s="37">
        <f t="shared" si="0"/>
        <v>0.39309846875377741</v>
      </c>
      <c r="G573" s="37">
        <f t="shared" si="0"/>
        <v>0.92782555903120112</v>
      </c>
      <c r="H573" s="37">
        <f t="shared" si="0"/>
        <v>6.6889369549903467E-3</v>
      </c>
      <c r="I573" s="37">
        <f t="shared" si="0"/>
        <v>0.93446910803272798</v>
      </c>
      <c r="J573" s="37">
        <f t="shared" si="0"/>
        <v>0.96459178020116298</v>
      </c>
      <c r="K573" s="37">
        <f t="shared" si="0"/>
        <v>4.1189311382466261E-3</v>
      </c>
      <c r="L573" s="37">
        <f t="shared" si="0"/>
        <v>3.4265826597077602E-2</v>
      </c>
      <c r="M573" s="37">
        <f t="shared" si="0"/>
        <v>0.78648882178019275</v>
      </c>
      <c r="N573" s="37">
        <f t="shared" si="0"/>
        <v>2.9874829767650199E-2</v>
      </c>
      <c r="O573" s="37">
        <f t="shared" si="0"/>
        <v>2.8228014658270561E-6</v>
      </c>
      <c r="P573" s="37">
        <f t="shared" si="0"/>
        <v>1.7157595275684983E-3</v>
      </c>
      <c r="Q573" s="37">
        <f t="shared" si="0"/>
        <v>0.9883435945321829</v>
      </c>
      <c r="R573" s="37">
        <f t="shared" si="0"/>
        <v>0.60259257674002631</v>
      </c>
      <c r="S573" s="37">
        <f t="shared" si="0"/>
        <v>1.5409638586058488E-4</v>
      </c>
      <c r="T573" s="37">
        <f t="shared" si="0"/>
        <v>0.3346643397423002</v>
      </c>
      <c r="U573" s="37">
        <f t="shared" si="0"/>
        <v>3.4184160594760116E-7</v>
      </c>
      <c r="V573" s="37">
        <f t="shared" si="0"/>
        <v>1.2286372660561519E-4</v>
      </c>
      <c r="W573" s="37">
        <f t="shared" si="0"/>
        <v>0.98818577925579254</v>
      </c>
      <c r="X573" s="42">
        <f>AVERAGE(D573:W573)</f>
        <v>0.35254330396843236</v>
      </c>
      <c r="Y573" s="4"/>
      <c r="Z573" s="4"/>
      <c r="AA573" s="4"/>
      <c r="AB573" s="4"/>
    </row>
    <row r="574" spans="1:28" x14ac:dyDescent="0.2">
      <c r="A574" s="4"/>
      <c r="B574" s="4"/>
      <c r="C574" s="9" t="s">
        <v>94</v>
      </c>
      <c r="D574" s="37">
        <f t="shared" ref="D574:W574" si="1">EXP(D570)/(EXP(D570)+EXP(D566)+EXP(D567)+EXP(D569))</f>
        <v>0.60528730896297389</v>
      </c>
      <c r="E574" s="37">
        <f t="shared" si="1"/>
        <v>0.95006364694561019</v>
      </c>
      <c r="F574" s="37">
        <f t="shared" si="1"/>
        <v>0.49092057810944412</v>
      </c>
      <c r="G574" s="37">
        <f t="shared" si="1"/>
        <v>1.2795902942025901E-4</v>
      </c>
      <c r="H574" s="37">
        <f t="shared" si="1"/>
        <v>0.99272626452808665</v>
      </c>
      <c r="I574" s="37">
        <f t="shared" si="1"/>
        <v>1.2497287564160226E-5</v>
      </c>
      <c r="J574" s="37">
        <f t="shared" si="1"/>
        <v>9.8296289843289664E-4</v>
      </c>
      <c r="K574" s="37">
        <f t="shared" si="1"/>
        <v>4.247548264675928E-2</v>
      </c>
      <c r="L574" s="37">
        <f t="shared" si="1"/>
        <v>5.1823553801381948E-3</v>
      </c>
      <c r="M574" s="37">
        <f t="shared" si="1"/>
        <v>0.20731620258126821</v>
      </c>
      <c r="N574" s="37">
        <f t="shared" si="1"/>
        <v>0.22074679309916986</v>
      </c>
      <c r="O574" s="37">
        <f t="shared" si="1"/>
        <v>0.99999703924352445</v>
      </c>
      <c r="P574" s="37">
        <f t="shared" si="1"/>
        <v>0.55425985746693884</v>
      </c>
      <c r="Q574" s="37">
        <f t="shared" si="1"/>
        <v>2.1922300073134557E-3</v>
      </c>
      <c r="R574" s="37">
        <f t="shared" si="1"/>
        <v>0.38637054241917657</v>
      </c>
      <c r="S574" s="37">
        <f t="shared" si="1"/>
        <v>1.0580680797290495E-9</v>
      </c>
      <c r="T574" s="37">
        <f t="shared" si="1"/>
        <v>0.65183712684315909</v>
      </c>
      <c r="U574" s="37">
        <f t="shared" si="1"/>
        <v>0.99997054165221144</v>
      </c>
      <c r="V574" s="37">
        <f t="shared" si="1"/>
        <v>0.99557508833996922</v>
      </c>
      <c r="W574" s="37">
        <f t="shared" si="1"/>
        <v>8.7382292696109467E-5</v>
      </c>
      <c r="X574" s="42">
        <f>AVERAGE(D574:W574)</f>
        <v>0.40530659303959632</v>
      </c>
      <c r="Y574" s="4"/>
      <c r="Z574" s="4"/>
      <c r="AA574" s="4"/>
      <c r="AB574" s="4"/>
    </row>
    <row r="575" spans="1:28" x14ac:dyDescent="0.2">
      <c r="A575" s="4"/>
      <c r="B575" s="4"/>
      <c r="C575" s="9" t="s">
        <v>95</v>
      </c>
      <c r="D575" s="37">
        <f t="shared" ref="D575:W575" si="2">EXP(D571)/(EXP(D571)+EXP(D566)+EXP(D567)+EXP(D569))</f>
        <v>7.0932353351181879E-2</v>
      </c>
      <c r="E575" s="37">
        <f t="shared" si="2"/>
        <v>0.86231695265497332</v>
      </c>
      <c r="F575" s="37">
        <f t="shared" si="2"/>
        <v>0.88842858923635526</v>
      </c>
      <c r="G575" s="37">
        <f t="shared" si="2"/>
        <v>2.8770059115064566E-2</v>
      </c>
      <c r="H575" s="37">
        <f t="shared" si="2"/>
        <v>0.82960800180821059</v>
      </c>
      <c r="I575" s="37">
        <f t="shared" si="2"/>
        <v>2.3109932230455416E-3</v>
      </c>
      <c r="J575" s="37">
        <f t="shared" si="2"/>
        <v>0.91753960274415047</v>
      </c>
      <c r="K575" s="37">
        <f t="shared" si="2"/>
        <v>9.8383859625466306E-5</v>
      </c>
      <c r="L575" s="37">
        <f t="shared" si="2"/>
        <v>0.83638721323845688</v>
      </c>
      <c r="M575" s="37">
        <f t="shared" si="2"/>
        <v>0.91957588900623599</v>
      </c>
      <c r="N575" s="37">
        <f t="shared" si="2"/>
        <v>0.6519380740667351</v>
      </c>
      <c r="O575" s="37">
        <f t="shared" si="2"/>
        <v>1.3789842478765239E-2</v>
      </c>
      <c r="P575" s="37">
        <f t="shared" si="2"/>
        <v>2.2267617356745401E-2</v>
      </c>
      <c r="Q575" s="37">
        <f t="shared" si="2"/>
        <v>8.7634687932726704E-2</v>
      </c>
      <c r="R575" s="37">
        <f t="shared" si="2"/>
        <v>0.87887824051020946</v>
      </c>
      <c r="S575" s="37">
        <f t="shared" si="2"/>
        <v>2.0223150797504986E-6</v>
      </c>
      <c r="T575" s="37">
        <f t="shared" si="2"/>
        <v>0.97113997566539556</v>
      </c>
      <c r="U575" s="37">
        <f t="shared" si="2"/>
        <v>9.0024705744606826E-4</v>
      </c>
      <c r="V575" s="37">
        <f t="shared" si="2"/>
        <v>0.2633994187648826</v>
      </c>
      <c r="W575" s="37">
        <f t="shared" si="2"/>
        <v>1.9577116178163927E-3</v>
      </c>
      <c r="X575" s="42">
        <f>AVERAGE(D575:W575)</f>
        <v>0.41239379380015506</v>
      </c>
      <c r="Y575" s="4"/>
      <c r="Z575" s="4"/>
      <c r="AA575" s="4"/>
      <c r="AB575" s="4"/>
    </row>
    <row r="576" spans="1:28" x14ac:dyDescent="0.2">
      <c r="A576" s="21" t="s">
        <v>97</v>
      </c>
      <c r="B576" s="66" t="s">
        <v>96</v>
      </c>
      <c r="C576" s="4"/>
      <c r="D576" s="4"/>
      <c r="E576" s="17"/>
      <c r="F576" s="17"/>
      <c r="G576" s="17"/>
      <c r="H576" s="17"/>
      <c r="I576" s="17"/>
      <c r="J576" s="17"/>
      <c r="K576" s="17"/>
      <c r="L576" s="17"/>
      <c r="M576" s="17"/>
      <c r="N576" s="17"/>
      <c r="O576" s="17"/>
      <c r="P576" s="17"/>
      <c r="Q576" s="17"/>
      <c r="R576" s="17"/>
      <c r="S576" s="17"/>
      <c r="T576" s="17"/>
      <c r="U576" s="17"/>
      <c r="V576" s="17"/>
      <c r="W576" s="69"/>
      <c r="X576" s="17"/>
      <c r="Y576" s="17"/>
      <c r="Z576" s="17"/>
      <c r="AA576" s="17"/>
      <c r="AB576" s="17"/>
    </row>
    <row r="577" spans="1:28" x14ac:dyDescent="0.2">
      <c r="A577" s="34" t="s">
        <v>46</v>
      </c>
      <c r="B577" s="48">
        <f>SUM(X573:X574)</f>
        <v>0.75784989700802874</v>
      </c>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spans="1:28" x14ac:dyDescent="0.2">
      <c r="A578" s="21" t="s">
        <v>97</v>
      </c>
      <c r="B578" s="66" t="s">
        <v>107</v>
      </c>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spans="1:28" x14ac:dyDescent="0.2">
      <c r="A579" s="34" t="s">
        <v>46</v>
      </c>
      <c r="B579" s="75">
        <f>X573+X575</f>
        <v>0.76493709776858743</v>
      </c>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spans="1:28" x14ac:dyDescent="0.2">
      <c r="A580" s="21" t="s">
        <v>118</v>
      </c>
      <c r="B580" s="42">
        <f>B579-B577</f>
        <v>7.0872007605586873E-3</v>
      </c>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spans="1:28" x14ac:dyDescent="0.2">
      <c r="A581" s="70"/>
      <c r="B581" s="33"/>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spans="1:28" x14ac:dyDescent="0.2">
      <c r="A582" s="79" t="s">
        <v>141</v>
      </c>
      <c r="B582" s="50"/>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spans="1:28" x14ac:dyDescent="0.2">
      <c r="A583" s="106" t="s">
        <v>41</v>
      </c>
      <c r="B583" s="107"/>
      <c r="C583" s="107"/>
      <c r="D583" s="107"/>
      <c r="E583" s="158"/>
      <c r="F583" s="158"/>
      <c r="G583" s="158"/>
      <c r="H583" s="107"/>
      <c r="I583" s="107"/>
      <c r="J583" s="107"/>
      <c r="K583" s="107"/>
      <c r="L583" s="107"/>
      <c r="M583" s="107"/>
      <c r="N583" s="107"/>
      <c r="O583" s="107"/>
      <c r="P583" s="107"/>
      <c r="Q583" s="107"/>
      <c r="R583" s="107"/>
      <c r="S583" s="107"/>
      <c r="T583" s="107"/>
      <c r="U583" s="107"/>
      <c r="V583" s="107"/>
      <c r="W583" s="107"/>
      <c r="X583" s="107"/>
      <c r="Y583" s="107"/>
      <c r="Z583" s="107"/>
      <c r="AA583" s="107"/>
      <c r="AB583" s="108"/>
    </row>
    <row r="584" spans="1:28" x14ac:dyDescent="0.2">
      <c r="A584" s="109" t="s">
        <v>42</v>
      </c>
      <c r="B584" s="110"/>
      <c r="C584" s="111"/>
      <c r="D584" s="52">
        <v>50000</v>
      </c>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spans="1:28" x14ac:dyDescent="0.2">
      <c r="A585" s="112" t="s">
        <v>43</v>
      </c>
      <c r="B585" s="113"/>
      <c r="C585" s="114"/>
      <c r="D585" s="65">
        <v>5000000</v>
      </c>
      <c r="E585" s="84"/>
      <c r="F585" s="84"/>
      <c r="G585" s="84"/>
      <c r="H585" s="4"/>
      <c r="I585" s="4"/>
      <c r="J585" s="4"/>
      <c r="K585" s="4"/>
      <c r="L585" s="4"/>
      <c r="M585" s="4"/>
      <c r="N585" s="4"/>
      <c r="O585" s="4"/>
      <c r="P585" s="4"/>
      <c r="Q585" s="4"/>
      <c r="R585" s="4"/>
      <c r="S585" s="4"/>
      <c r="T585" s="4"/>
      <c r="U585" s="4"/>
      <c r="V585" s="4"/>
      <c r="W585" s="4"/>
      <c r="X585" s="4"/>
      <c r="Y585" s="4"/>
      <c r="Z585" s="4"/>
      <c r="AA585" s="4"/>
      <c r="AB585" s="4"/>
    </row>
    <row r="586" spans="1:28" x14ac:dyDescent="0.2">
      <c r="A586" s="112" t="s">
        <v>44</v>
      </c>
      <c r="B586" s="113"/>
      <c r="C586" s="114"/>
      <c r="D586" s="65">
        <v>400</v>
      </c>
      <c r="E586" s="84"/>
      <c r="F586" s="84"/>
      <c r="G586" s="84"/>
      <c r="H586" s="4"/>
      <c r="I586" s="4"/>
      <c r="J586" s="4"/>
      <c r="K586" s="4"/>
      <c r="L586" s="4"/>
      <c r="M586" s="4"/>
      <c r="N586" s="4"/>
      <c r="O586" s="4"/>
      <c r="P586" s="4"/>
      <c r="Q586" s="4"/>
      <c r="R586" s="4"/>
      <c r="S586" s="4"/>
      <c r="T586" s="4"/>
      <c r="U586" s="4"/>
      <c r="V586" s="4"/>
      <c r="W586" s="4"/>
      <c r="X586" s="4"/>
      <c r="Y586" s="4"/>
      <c r="Z586" s="4"/>
      <c r="AA586" s="4"/>
      <c r="AB586" s="4"/>
    </row>
    <row r="587" spans="1:28" x14ac:dyDescent="0.2">
      <c r="A587" s="103" t="s">
        <v>45</v>
      </c>
      <c r="B587" s="104"/>
      <c r="C587" s="105"/>
      <c r="D587" s="72">
        <f>(D584*Analysis!B152)*D586</f>
        <v>11472000</v>
      </c>
      <c r="E587" s="77"/>
      <c r="F587" s="77"/>
      <c r="G587" s="77"/>
      <c r="H587" s="4"/>
      <c r="I587" s="4"/>
      <c r="J587" s="4"/>
      <c r="K587" s="4"/>
      <c r="L587" s="4"/>
      <c r="M587" s="4"/>
      <c r="N587" s="4"/>
      <c r="O587" s="4"/>
      <c r="P587" s="4"/>
      <c r="Q587" s="4"/>
      <c r="R587" s="4"/>
      <c r="S587" s="4"/>
      <c r="T587" s="4"/>
      <c r="U587" s="4"/>
      <c r="V587" s="4"/>
      <c r="W587" s="4"/>
      <c r="X587" s="4"/>
      <c r="Y587" s="4"/>
      <c r="Z587" s="4"/>
      <c r="AA587" s="4"/>
      <c r="AB587" s="4"/>
    </row>
    <row r="588" spans="1:28" x14ac:dyDescent="0.2">
      <c r="A588" s="103" t="s">
        <v>108</v>
      </c>
      <c r="B588" s="104"/>
      <c r="C588" s="105"/>
      <c r="D588" s="72">
        <f>(D584*B577)*D586-D585</f>
        <v>10156997.940160576</v>
      </c>
      <c r="E588" s="77"/>
      <c r="F588" s="77"/>
      <c r="G588" s="77"/>
      <c r="H588" s="4"/>
      <c r="I588" s="4"/>
      <c r="J588" s="4"/>
      <c r="K588" s="4"/>
      <c r="L588" s="4"/>
      <c r="M588" s="4"/>
      <c r="N588" s="4"/>
      <c r="O588" s="4"/>
      <c r="P588" s="4"/>
      <c r="Q588" s="4"/>
      <c r="R588" s="4"/>
      <c r="S588" s="4"/>
      <c r="T588" s="4"/>
      <c r="U588" s="4"/>
      <c r="V588" s="4"/>
      <c r="W588" s="4"/>
      <c r="X588" s="4"/>
      <c r="Y588" s="4"/>
      <c r="Z588" s="4"/>
      <c r="AA588" s="4"/>
      <c r="AB588" s="4"/>
    </row>
    <row r="589" spans="1:28" x14ac:dyDescent="0.2">
      <c r="A589" s="103" t="s">
        <v>109</v>
      </c>
      <c r="B589" s="104"/>
      <c r="C589" s="105"/>
      <c r="D589" s="72">
        <f>(D584*B579)*(D586)-D585</f>
        <v>10298741.955371749</v>
      </c>
      <c r="E589" s="77"/>
      <c r="F589" s="77"/>
      <c r="G589" s="77"/>
      <c r="H589" s="4"/>
      <c r="I589" s="4"/>
      <c r="J589" s="4"/>
      <c r="K589" s="4"/>
      <c r="L589" s="4"/>
      <c r="M589" s="4"/>
      <c r="N589" s="4"/>
      <c r="O589" s="4"/>
      <c r="P589" s="4"/>
      <c r="Q589" s="4"/>
      <c r="R589" s="4"/>
      <c r="S589" s="4"/>
      <c r="T589" s="4"/>
      <c r="U589" s="4"/>
      <c r="V589" s="4"/>
      <c r="W589" s="4"/>
      <c r="X589" s="4"/>
      <c r="Y589" s="4"/>
      <c r="Z589" s="4"/>
      <c r="AA589" s="4"/>
      <c r="AB589" s="4"/>
    </row>
    <row r="590" spans="1:28" x14ac:dyDescent="0.2">
      <c r="A590" s="154" t="s">
        <v>110</v>
      </c>
      <c r="B590" s="155"/>
      <c r="C590" s="156"/>
      <c r="D590" s="97">
        <f>D589-D588</f>
        <v>141744.0152111724</v>
      </c>
    </row>
    <row r="591" spans="1:28" x14ac:dyDescent="0.2">
      <c r="A591" s="78"/>
      <c r="B591" s="78"/>
      <c r="C591" s="78"/>
      <c r="D591" s="83"/>
    </row>
    <row r="592" spans="1:28" x14ac:dyDescent="0.2">
      <c r="E592" s="73"/>
      <c r="F592" s="73"/>
      <c r="G592" s="73"/>
      <c r="H592" s="73"/>
      <c r="I592" s="73"/>
      <c r="J592" s="73"/>
      <c r="K592" s="73"/>
      <c r="L592" s="73"/>
      <c r="M592" s="73"/>
      <c r="N592" s="73"/>
    </row>
    <row r="593" spans="1:14" x14ac:dyDescent="0.2">
      <c r="A593" s="95" t="s">
        <v>142</v>
      </c>
      <c r="B593" s="93"/>
      <c r="C593" s="94"/>
      <c r="D593" s="151" t="s">
        <v>154</v>
      </c>
      <c r="E593" s="152"/>
      <c r="F593" s="152"/>
      <c r="G593" s="152"/>
      <c r="H593" s="152"/>
      <c r="I593" s="152"/>
      <c r="J593" s="152"/>
      <c r="K593" s="152"/>
      <c r="L593" s="152"/>
      <c r="M593" s="152"/>
      <c r="N593" s="153"/>
    </row>
    <row r="594" spans="1:14" x14ac:dyDescent="0.2">
      <c r="A594" s="157" t="s">
        <v>157</v>
      </c>
      <c r="B594" s="157"/>
      <c r="C594" s="157"/>
      <c r="D594" s="81">
        <v>0</v>
      </c>
      <c r="E594" s="81">
        <v>1</v>
      </c>
      <c r="F594" s="81">
        <v>2</v>
      </c>
      <c r="G594" s="81">
        <v>3</v>
      </c>
      <c r="H594" s="81">
        <v>4</v>
      </c>
      <c r="I594" s="81">
        <v>5</v>
      </c>
      <c r="J594" s="81">
        <v>6</v>
      </c>
      <c r="K594" s="81">
        <v>7</v>
      </c>
      <c r="L594" s="81">
        <v>8</v>
      </c>
      <c r="M594" s="81">
        <v>9</v>
      </c>
      <c r="N594" s="81">
        <v>10</v>
      </c>
    </row>
    <row r="595" spans="1:14" x14ac:dyDescent="0.2">
      <c r="A595" s="157" t="s">
        <v>45</v>
      </c>
      <c r="B595" s="157"/>
      <c r="C595" s="157"/>
      <c r="D595" s="72">
        <f>D587</f>
        <v>11472000</v>
      </c>
      <c r="E595" s="82">
        <f>$D595*(100%+20%)^E$594</f>
        <v>13766400</v>
      </c>
      <c r="F595" s="82">
        <f t="shared" ref="F595:N595" si="3">$D$595*(100%+20%)^F594</f>
        <v>16519680</v>
      </c>
      <c r="G595" s="82">
        <f t="shared" si="3"/>
        <v>19823616</v>
      </c>
      <c r="H595" s="82">
        <f t="shared" si="3"/>
        <v>23788339.199999999</v>
      </c>
      <c r="I595" s="82">
        <f t="shared" si="3"/>
        <v>28546007.039999999</v>
      </c>
      <c r="J595" s="82">
        <f t="shared" si="3"/>
        <v>34255208.447999999</v>
      </c>
      <c r="K595" s="82">
        <f t="shared" si="3"/>
        <v>41106250.137599997</v>
      </c>
      <c r="L595" s="82">
        <f t="shared" si="3"/>
        <v>49327500.165119991</v>
      </c>
      <c r="M595" s="82">
        <f t="shared" si="3"/>
        <v>59193000.198143996</v>
      </c>
      <c r="N595" s="82">
        <f t="shared" si="3"/>
        <v>71031600.237772793</v>
      </c>
    </row>
    <row r="596" spans="1:14" x14ac:dyDescent="0.2">
      <c r="A596" s="157" t="s">
        <v>108</v>
      </c>
      <c r="B596" s="157"/>
      <c r="C596" s="157"/>
      <c r="D596" s="72">
        <f>D588</f>
        <v>10156997.940160576</v>
      </c>
      <c r="E596" s="82">
        <f>$D596*(100%+20%)^E$594</f>
        <v>12188397.528192692</v>
      </c>
      <c r="F596" s="82">
        <f t="shared" ref="F596:N597" si="4">$D596*(100%+20%)^F$594</f>
        <v>14626077.033831229</v>
      </c>
      <c r="G596" s="82">
        <f t="shared" si="4"/>
        <v>17551292.440597475</v>
      </c>
      <c r="H596" s="82">
        <f t="shared" si="4"/>
        <v>21061550.928716969</v>
      </c>
      <c r="I596" s="82">
        <f t="shared" si="4"/>
        <v>25273861.114460364</v>
      </c>
      <c r="J596" s="82">
        <f t="shared" si="4"/>
        <v>30328633.337352436</v>
      </c>
      <c r="K596" s="82">
        <f t="shared" si="4"/>
        <v>36394360.004822925</v>
      </c>
      <c r="L596" s="82">
        <f t="shared" si="4"/>
        <v>43673232.005787507</v>
      </c>
      <c r="M596" s="82">
        <f t="shared" si="4"/>
        <v>52407878.406945005</v>
      </c>
      <c r="N596" s="82">
        <f t="shared" si="4"/>
        <v>62889454.088334009</v>
      </c>
    </row>
    <row r="597" spans="1:14" x14ac:dyDescent="0.2">
      <c r="A597" s="157" t="s">
        <v>109</v>
      </c>
      <c r="B597" s="157"/>
      <c r="C597" s="157"/>
      <c r="D597" s="72">
        <f>D589</f>
        <v>10298741.955371749</v>
      </c>
      <c r="E597" s="82">
        <f>$D597*(100%+20%)^E$594</f>
        <v>12358490.346446099</v>
      </c>
      <c r="F597" s="82">
        <f t="shared" si="4"/>
        <v>14830188.415735317</v>
      </c>
      <c r="G597" s="82">
        <f t="shared" si="4"/>
        <v>17796226.098882381</v>
      </c>
      <c r="H597" s="82">
        <f t="shared" si="4"/>
        <v>21355471.318658859</v>
      </c>
      <c r="I597" s="82">
        <f t="shared" si="4"/>
        <v>25626565.582390629</v>
      </c>
      <c r="J597" s="82">
        <f t="shared" si="4"/>
        <v>30751878.698868752</v>
      </c>
      <c r="K597" s="82">
        <f t="shared" si="4"/>
        <v>36902254.438642502</v>
      </c>
      <c r="L597" s="82">
        <f t="shared" si="4"/>
        <v>44282705.326370999</v>
      </c>
      <c r="M597" s="82">
        <f t="shared" si="4"/>
        <v>53139246.391645201</v>
      </c>
      <c r="N597" s="82">
        <f t="shared" si="4"/>
        <v>63767095.669974245</v>
      </c>
    </row>
    <row r="598" spans="1:14" x14ac:dyDescent="0.2">
      <c r="D598" s="76"/>
      <c r="E598" s="73"/>
      <c r="F598" s="73"/>
      <c r="G598" s="73"/>
      <c r="H598" s="73"/>
      <c r="I598" s="73"/>
      <c r="J598" s="73"/>
      <c r="K598" s="73"/>
      <c r="L598" s="73"/>
      <c r="M598" s="73"/>
      <c r="N598" s="73"/>
    </row>
    <row r="599" spans="1:14" x14ac:dyDescent="0.2">
      <c r="D599" s="76"/>
    </row>
    <row r="600" spans="1:14" ht="17" x14ac:dyDescent="0.2">
      <c r="D600" s="80"/>
    </row>
    <row r="601" spans="1:14" x14ac:dyDescent="0.2">
      <c r="A601" s="79" t="s">
        <v>155</v>
      </c>
    </row>
    <row r="602" spans="1:14" x14ac:dyDescent="0.2">
      <c r="A602" s="79"/>
    </row>
    <row r="609" spans="1:4" x14ac:dyDescent="0.2">
      <c r="A609" s="79"/>
      <c r="B609" s="79"/>
      <c r="C609" s="79"/>
      <c r="D609" s="77"/>
    </row>
    <row r="610" spans="1:4" x14ac:dyDescent="0.2">
      <c r="A610" s="79"/>
      <c r="B610" s="79"/>
      <c r="C610" s="79"/>
      <c r="D610" s="77"/>
    </row>
    <row r="611" spans="1:4" x14ac:dyDescent="0.2">
      <c r="A611" s="79"/>
      <c r="B611" s="79"/>
      <c r="C611" s="79"/>
      <c r="D611" s="77"/>
    </row>
  </sheetData>
  <mergeCells count="18">
    <mergeCell ref="A596:C596"/>
    <mergeCell ref="A597:C597"/>
    <mergeCell ref="A594:C594"/>
    <mergeCell ref="A584:C584"/>
    <mergeCell ref="A585:C585"/>
    <mergeCell ref="A586:C586"/>
    <mergeCell ref="A587:C587"/>
    <mergeCell ref="A589:C589"/>
    <mergeCell ref="B4:C4"/>
    <mergeCell ref="D593:N593"/>
    <mergeCell ref="A588:C588"/>
    <mergeCell ref="A590:C590"/>
    <mergeCell ref="A595:C595"/>
    <mergeCell ref="A565:AB565"/>
    <mergeCell ref="A566:B566"/>
    <mergeCell ref="A569:B569"/>
    <mergeCell ref="A573:B573"/>
    <mergeCell ref="A583:AB583"/>
  </mergeCells>
  <phoneticPr fontId="9"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件" ma:contentTypeID="0x0101006BDE4B646C4C474782799B7791B63974" ma:contentTypeVersion="5" ma:contentTypeDescription="建立新的文件。" ma:contentTypeScope="" ma:versionID="d3c1cbceed89eaebb64f3df15dfef484">
  <xsd:schema xmlns:xsd="http://www.w3.org/2001/XMLSchema" xmlns:xs="http://www.w3.org/2001/XMLSchema" xmlns:p="http://schemas.microsoft.com/office/2006/metadata/properties" xmlns:ns2="9100a2ce-dae2-44c2-89f8-00ebbf76afb1" targetNamespace="http://schemas.microsoft.com/office/2006/metadata/properties" ma:root="true" ma:fieldsID="a0900121fa62de940733fd484759101b" ns2:_="">
    <xsd:import namespace="9100a2ce-dae2-44c2-89f8-00ebbf76afb1"/>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00a2ce-dae2-44c2-89f8-00ebbf76af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6D56AC9-88C1-4BE6-A562-24CCC7A7D4CD}">
  <ds:schemaRefs>
    <ds:schemaRef ds:uri="http://schemas.microsoft.com/sharepoint/v3/contenttype/forms"/>
  </ds:schemaRefs>
</ds:datastoreItem>
</file>

<file path=customXml/itemProps2.xml><?xml version="1.0" encoding="utf-8"?>
<ds:datastoreItem xmlns:ds="http://schemas.openxmlformats.org/officeDocument/2006/customXml" ds:itemID="{B7F4D908-D9F3-4014-A5A3-521A09C536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00a2ce-dae2-44c2-89f8-00ebbf76af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599C3D-7CD5-4CAD-8D12-22203564B18C}">
  <ds:schemaRefs>
    <ds:schemaRef ds:uri="http://purl.org/dc/terms/"/>
    <ds:schemaRef ds:uri="http://purl.org/dc/elements/1.1/"/>
    <ds:schemaRef ds:uri="9100a2ce-dae2-44c2-89f8-00ebbf76afb1"/>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docMetadata/LabelInfo.xml><?xml version="1.0" encoding="utf-8"?>
<clbl:labelList xmlns:clbl="http://schemas.microsoft.com/office/2020/mipLabelMetadata">
  <clbl:label id="{c9f92db8-2851-4df9-9d12-fab52f5b1415}" enabled="1" method="Standard" siteId="{5a7cc8ab-a4dc-4f9b-bf60-66714049ad62}"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Case Study</vt:lpstr>
      <vt:lpstr>Analysis</vt:lpstr>
      <vt:lpstr>Report</vt:lpstr>
      <vt:lpstr>Appendix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2023-07-03T23:50:06Z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0x0101006BDE4B646C4C474782799B7791B63974</vt:lpwstr>
  </property>
</Properties>
</file>