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e.copacabana\Desktop\sol\"/>
    </mc:Choice>
  </mc:AlternateContent>
  <xr:revisionPtr revIDLastSave="0" documentId="13_ncr:1_{2CDB2935-DD8B-4C29-B12B-CABBD44ED03A}" xr6:coauthVersionLast="36" xr6:coauthVersionMax="36" xr10:uidLastSave="{00000000-0000-0000-0000-000000000000}"/>
  <bookViews>
    <workbookView xWindow="0" yWindow="0" windowWidth="28800" windowHeight="12225" firstSheet="2" activeTab="11" xr2:uid="{1C9ABEBA-1C0D-4201-94FE-57493CE199ED}"/>
  </bookViews>
  <sheets>
    <sheet name="SABOARIA" sheetId="1" r:id="rId1"/>
    <sheet name="PI" sheetId="3" r:id="rId2"/>
    <sheet name="VENDCARD" sheetId="2" r:id="rId3"/>
    <sheet name="ANÁLISE" sheetId="5" r:id="rId4"/>
    <sheet name="SOMASES" sheetId="6" r:id="rId5"/>
    <sheet name="2024" sheetId="7" r:id="rId6"/>
    <sheet name="somases2" sheetId="9" r:id="rId7"/>
    <sheet name="CONT SES." sheetId="10" r:id="rId8"/>
    <sheet name="CADASTRO" sheetId="12" r:id="rId9"/>
    <sheet name="MAIUSCULA" sheetId="13" r:id="rId10"/>
    <sheet name="PRI MAIUSCULA" sheetId="15" r:id="rId11"/>
    <sheet name="ESQUERDO" sheetId="16" r:id="rId12"/>
  </sheets>
  <definedNames>
    <definedName name="_xlnm._FilterDatabase" localSheetId="8" hidden="1">CADASTRO!$A$1:$C$11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6" l="1"/>
  <c r="B3" i="16"/>
  <c r="B2" i="16"/>
  <c r="F12" i="15"/>
  <c r="F11" i="15"/>
  <c r="F10" i="15"/>
  <c r="F13" i="15"/>
  <c r="F14" i="15"/>
  <c r="J1" i="13"/>
  <c r="J2" i="13"/>
  <c r="J3" i="13"/>
  <c r="J4" i="13"/>
  <c r="B3" i="10"/>
  <c r="B4" i="10" s="1"/>
  <c r="B5" i="10" s="1"/>
  <c r="B6" i="10" s="1"/>
  <c r="C2" i="10"/>
  <c r="C3" i="10" s="1"/>
  <c r="C4" i="10" s="1"/>
  <c r="C5" i="10" s="1"/>
  <c r="C6" i="10" s="1"/>
  <c r="D2" i="10"/>
  <c r="D3" i="10" s="1"/>
  <c r="D4" i="10" s="1"/>
  <c r="D5" i="10" s="1"/>
  <c r="D6" i="10" s="1"/>
  <c r="E2" i="10"/>
  <c r="E3" i="10" s="1"/>
  <c r="E4" i="10" s="1"/>
  <c r="E5" i="10" s="1"/>
  <c r="E6" i="10" s="1"/>
  <c r="B2" i="10"/>
  <c r="G10" i="5" l="1"/>
  <c r="G6" i="5"/>
  <c r="E6" i="9"/>
  <c r="D6" i="9"/>
  <c r="C6" i="9"/>
  <c r="B6" i="9"/>
  <c r="E5" i="9"/>
  <c r="D5" i="9"/>
  <c r="C5" i="9"/>
  <c r="B5" i="9"/>
  <c r="E4" i="9"/>
  <c r="D4" i="9"/>
  <c r="C4" i="9"/>
  <c r="B4" i="9"/>
  <c r="E3" i="9"/>
  <c r="D3" i="9"/>
  <c r="C3" i="9"/>
  <c r="B3" i="9"/>
  <c r="E2" i="9"/>
  <c r="D2" i="9"/>
  <c r="C2" i="9"/>
  <c r="B2" i="9"/>
  <c r="C2" i="7"/>
  <c r="D2" i="7"/>
  <c r="E2" i="7"/>
  <c r="C3" i="7"/>
  <c r="D3" i="7"/>
  <c r="E3" i="7"/>
  <c r="C4" i="7"/>
  <c r="D4" i="7"/>
  <c r="E4" i="7"/>
  <c r="C5" i="7"/>
  <c r="D5" i="7"/>
  <c r="E5" i="7"/>
  <c r="C6" i="7"/>
  <c r="D6" i="7"/>
  <c r="E6" i="7"/>
  <c r="B3" i="7"/>
  <c r="B4" i="7"/>
  <c r="B5" i="7"/>
  <c r="B6" i="7"/>
  <c r="B2" i="7"/>
  <c r="D2" i="6"/>
  <c r="B5" i="3"/>
  <c r="D5" i="3"/>
  <c r="D3" i="6" l="1"/>
  <c r="D4" i="6"/>
  <c r="D5" i="6"/>
  <c r="D6" i="6"/>
  <c r="E2" i="5"/>
  <c r="E3" i="5"/>
  <c r="E4" i="5"/>
  <c r="E5" i="5"/>
  <c r="E6" i="5"/>
  <c r="E7" i="5"/>
  <c r="E8" i="5"/>
  <c r="E9" i="5"/>
  <c r="E10" i="5"/>
  <c r="G2" i="2"/>
  <c r="G3" i="2"/>
  <c r="G4" i="2"/>
  <c r="G5" i="2"/>
  <c r="G6" i="2"/>
  <c r="G7" i="2"/>
  <c r="G8" i="2"/>
  <c r="G9" i="2"/>
  <c r="G10" i="2"/>
  <c r="G11" i="2"/>
  <c r="G12" i="2"/>
  <c r="B4" i="3"/>
  <c r="B3" i="3"/>
  <c r="C2" i="3"/>
  <c r="D4" i="1"/>
  <c r="D3" i="1"/>
  <c r="D2" i="1"/>
</calcChain>
</file>

<file path=xl/sharedStrings.xml><?xml version="1.0" encoding="utf-8"?>
<sst xmlns="http://schemas.openxmlformats.org/spreadsheetml/2006/main" count="209" uniqueCount="100">
  <si>
    <t>PRODUTO</t>
  </si>
  <si>
    <t>QTDE</t>
  </si>
  <si>
    <t xml:space="preserve">VALOR UNITARIO </t>
  </si>
  <si>
    <t xml:space="preserve">TOTAL </t>
  </si>
  <si>
    <t>X</t>
  </si>
  <si>
    <t>A</t>
  </si>
  <si>
    <t>DIFUSOR</t>
  </si>
  <si>
    <t xml:space="preserve">ÁGUA DE LENÇÕIS </t>
  </si>
  <si>
    <t>STATUS</t>
  </si>
  <si>
    <t>META</t>
  </si>
  <si>
    <t>Y</t>
  </si>
  <si>
    <t>W</t>
  </si>
  <si>
    <t>Z</t>
  </si>
  <si>
    <t>SP</t>
  </si>
  <si>
    <t>RJ</t>
  </si>
  <si>
    <t>MG</t>
  </si>
  <si>
    <t>ES</t>
  </si>
  <si>
    <t>VENDEDOR</t>
  </si>
  <si>
    <t>ESTADOS</t>
  </si>
  <si>
    <t>P</t>
  </si>
  <si>
    <t>PI</t>
  </si>
  <si>
    <t>ABS</t>
  </si>
  <si>
    <t>INT</t>
  </si>
  <si>
    <t>MOD</t>
  </si>
  <si>
    <t>ARRED</t>
  </si>
  <si>
    <t>DATA</t>
  </si>
  <si>
    <t>VEICULO</t>
  </si>
  <si>
    <t>VALOR</t>
  </si>
  <si>
    <t>COROLLA</t>
  </si>
  <si>
    <t>AVALON</t>
  </si>
  <si>
    <t>SOMASES</t>
  </si>
  <si>
    <t>CORSA</t>
  </si>
  <si>
    <t>GOL</t>
  </si>
  <si>
    <t>HONDA</t>
  </si>
  <si>
    <t>MÉDIA DE VENDAS COM META BATIDA</t>
  </si>
  <si>
    <t>MÉDIA DE VENDAS COM BATIDA</t>
  </si>
  <si>
    <t>MÉDIA DE VENDAS DO ESTADO DO</t>
  </si>
  <si>
    <t>QTD</t>
  </si>
  <si>
    <t>NOME</t>
  </si>
  <si>
    <t>SOBRENOME</t>
  </si>
  <si>
    <t>NOME COMPLETO</t>
  </si>
  <si>
    <t>Ana Silva</t>
  </si>
  <si>
    <t>Lucas Oliveira</t>
  </si>
  <si>
    <t>Maria Santos</t>
  </si>
  <si>
    <t>João Pereira</t>
  </si>
  <si>
    <t>Camila Costa</t>
  </si>
  <si>
    <t>Rafael Almeida</t>
  </si>
  <si>
    <t>Juliana Rocha</t>
  </si>
  <si>
    <t>Felipe Martins</t>
  </si>
  <si>
    <t>Beatriz Mendes</t>
  </si>
  <si>
    <t>Gabriel Ferreira</t>
  </si>
  <si>
    <t>Ana</t>
  </si>
  <si>
    <t>Lucas</t>
  </si>
  <si>
    <t>Maria</t>
  </si>
  <si>
    <t>João</t>
  </si>
  <si>
    <t>Camila</t>
  </si>
  <si>
    <t>Rafael</t>
  </si>
  <si>
    <t>Juliana</t>
  </si>
  <si>
    <t>Felipe</t>
  </si>
  <si>
    <t>Beatriz</t>
  </si>
  <si>
    <t>Gabriel</t>
  </si>
  <si>
    <t>Silva</t>
  </si>
  <si>
    <t>Oliveira</t>
  </si>
  <si>
    <t>Santos</t>
  </si>
  <si>
    <t>Pereira</t>
  </si>
  <si>
    <t>Costa</t>
  </si>
  <si>
    <t>Almeida</t>
  </si>
  <si>
    <t>Rocha</t>
  </si>
  <si>
    <t>Martins</t>
  </si>
  <si>
    <t>Mendes</t>
  </si>
  <si>
    <t>Ferreira</t>
  </si>
  <si>
    <t>ENDEREÇO</t>
  </si>
  <si>
    <t>E-MAIL</t>
  </si>
  <si>
    <t>Sonelice Rodrigues</t>
  </si>
  <si>
    <t>SONELICE RODRIGUES</t>
  </si>
  <si>
    <t>RUA JACAREI</t>
  </si>
  <si>
    <t>LINHADEBRECHO@MAIL.COM</t>
  </si>
  <si>
    <t>VERA LUCIA</t>
  </si>
  <si>
    <t>RUA VAI COM DEUS</t>
  </si>
  <si>
    <t>SONHOMEU@VAICOMDEUS.COM</t>
  </si>
  <si>
    <t>DANIELLE ALMEIDA</t>
  </si>
  <si>
    <t>RUA MINHA VIDA</t>
  </si>
  <si>
    <t>VAIALIENAOVOLTA@MAIL.COM</t>
  </si>
  <si>
    <t>Nome</t>
  </si>
  <si>
    <t>Endereço</t>
  </si>
  <si>
    <t>E-Mail</t>
  </si>
  <si>
    <t/>
  </si>
  <si>
    <t>Rua Jacarei</t>
  </si>
  <si>
    <t>Linhadebrecho@Mail.Com</t>
  </si>
  <si>
    <t>Vera Lucia</t>
  </si>
  <si>
    <t>Rua Vai Com Deus</t>
  </si>
  <si>
    <t>Sonhomeu@Vaicomdeus.Com</t>
  </si>
  <si>
    <t>Danielle Almeida</t>
  </si>
  <si>
    <t>Rua Minha Vida</t>
  </si>
  <si>
    <t>Vaialienaovolta@Mail.Com</t>
  </si>
  <si>
    <t>Código</t>
  </si>
  <si>
    <t>1010.24</t>
  </si>
  <si>
    <t>1010.25</t>
  </si>
  <si>
    <t>1010.24/1</t>
  </si>
  <si>
    <t>1010.25/2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</si>
</sst>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44" fontId="0" fillId="3" borderId="1" xfId="1" applyNumberFormat="1" applyFont="1" applyFill="1" applyBorder="1"/>
    <xf numFmtId="0" fontId="0" fillId="3" borderId="1" xfId="0" applyFont="1" applyFill="1" applyBorder="1"/>
    <xf numFmtId="0" fontId="0" fillId="0" borderId="1" xfId="0" applyFont="1" applyBorder="1"/>
    <xf numFmtId="164" fontId="0" fillId="3" borderId="1" xfId="0" applyNumberFormat="1" applyFont="1" applyFill="1" applyBorder="1"/>
    <xf numFmtId="14" fontId="0" fillId="3" borderId="1" xfId="0" applyNumberFormat="1" applyFont="1" applyFill="1" applyBorder="1"/>
    <xf numFmtId="0" fontId="2" fillId="2" borderId="2" xfId="0" applyFont="1" applyFill="1" applyBorder="1"/>
    <xf numFmtId="44" fontId="2" fillId="2" borderId="2" xfId="1" applyNumberFormat="1" applyFont="1" applyFill="1" applyBorder="1"/>
    <xf numFmtId="0" fontId="0" fillId="3" borderId="3" xfId="0" applyFont="1" applyFill="1" applyBorder="1"/>
    <xf numFmtId="44" fontId="0" fillId="3" borderId="3" xfId="1" applyNumberFormat="1" applyFont="1" applyFill="1" applyBorder="1"/>
    <xf numFmtId="14" fontId="0" fillId="3" borderId="3" xfId="0" applyNumberFormat="1" applyFont="1" applyFill="1" applyBorder="1"/>
    <xf numFmtId="14" fontId="0" fillId="0" borderId="0" xfId="0" applyNumberFormat="1"/>
    <xf numFmtId="0" fontId="0" fillId="0" borderId="0" xfId="0" applyNumberFormat="1"/>
    <xf numFmtId="164" fontId="0" fillId="3" borderId="1" xfId="1" applyNumberFormat="1" applyFont="1" applyFill="1" applyBorder="1"/>
    <xf numFmtId="44" fontId="0" fillId="0" borderId="0" xfId="0" applyNumberFormat="1"/>
    <xf numFmtId="44" fontId="0" fillId="0" borderId="0" xfId="1" applyFont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164" fontId="0" fillId="3" borderId="0" xfId="0" applyNumberFormat="1" applyFont="1" applyFill="1" applyBorder="1"/>
    <xf numFmtId="0" fontId="0" fillId="0" borderId="0" xfId="0" applyFont="1" applyBorder="1"/>
    <xf numFmtId="0" fontId="0" fillId="3" borderId="0" xfId="0" applyFont="1" applyFill="1" applyBorder="1"/>
    <xf numFmtId="0" fontId="3" fillId="0" borderId="0" xfId="2"/>
  </cellXfs>
  <cellStyles count="3">
    <cellStyle name="Hiperlink" xfId="2" builtinId="8"/>
    <cellStyle name="Moeda" xfId="1" builtinId="4"/>
    <cellStyle name="Normal" xfId="0" builtinId="0"/>
  </cellStyles>
  <dxfs count="39"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581C9-C955-4A35-8DAC-A6DE53BC46E1}" name="Tabela1" displayName="Tabela1" ref="A1:D4" totalsRowShown="0" headerRowDxfId="38">
  <autoFilter ref="A1:D4" xr:uid="{81D8DEB0-F2AC-4E8F-803D-DF36D4C0C71F}"/>
  <tableColumns count="4">
    <tableColumn id="1" xr3:uid="{65548B2C-0983-4C5C-870C-87B3EA780AB0}" name="PRODUTO"/>
    <tableColumn id="2" xr3:uid="{89AB2269-72DE-4156-9640-2C8D6847BE14}" name="VALOR UNITARIO " dataDxfId="37" dataCellStyle="Moeda"/>
    <tableColumn id="3" xr3:uid="{E53FACDA-C25B-460E-A2DA-A5E90D2315F4}" name="QTDE"/>
    <tableColumn id="4" xr3:uid="{B4D34DAB-FE0A-4E45-AAE3-55A72708ABF3}" name="TOTAL " dataDxfId="36">
      <calculatedColumnFormula>C2*B2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E44E64-69C1-49D0-96BF-BC5EDF5AA232}" name="Tabela4" displayName="Tabela4" ref="A1:G12" totalsRowShown="0">
  <autoFilter ref="A1:G12" xr:uid="{D233C3D5-1667-4DC2-8889-33F24B700B6A}"/>
  <tableColumns count="7">
    <tableColumn id="1" xr3:uid="{B4557DB1-1ECA-4E6C-8078-42062226D8E0}" name="VENDEDOR"/>
    <tableColumn id="5" xr3:uid="{EC88C471-46CB-4B03-AFC8-4C31A8377D95}" name="DATA"/>
    <tableColumn id="2" xr3:uid="{9BAC24DA-34A6-484A-9739-D57A54DE4A7C}" name="ESTADOS"/>
    <tableColumn id="7" xr3:uid="{94D2866B-0C2F-4326-9AD6-53D615BD107B}" name="VEICULO"/>
    <tableColumn id="10" xr3:uid="{61F72583-1668-444C-83E8-AE6599294CBC}" name="QTD"/>
    <tableColumn id="3" xr3:uid="{E0C880F9-3A77-41EF-8414-ACC87DAF796C}" name="VALOR" dataDxfId="35" dataCellStyle="Moeda">
      <calculatedColumnFormula>RANDBETWEEN(50000,500000)</calculatedColumnFormula>
    </tableColumn>
    <tableColumn id="4" xr3:uid="{D6E68771-5C1B-440A-976A-FC920C00E3B8}" name="STATUS" dataDxfId="34">
      <calculatedColumnFormula>Tabela4[[#This Row],[VALOR]]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CE3FEF-99C2-4D16-8DC7-4715760A23CD}" name="Tabela6" displayName="Tabela6" ref="A1:E10" totalsRowShown="0" headerRowDxfId="33" dataDxfId="31" headerRowBorderDxfId="32" tableBorderDxfId="30" totalsRowBorderDxfId="29">
  <autoFilter ref="A1:E10" xr:uid="{6ECEB87C-B2F6-48E7-9505-50A747A3EBA5}"/>
  <tableColumns count="5">
    <tableColumn id="1" xr3:uid="{10884096-98AC-40CB-A568-368E8B10F753}" name="VENDEDOR" dataDxfId="28"/>
    <tableColumn id="2" xr3:uid="{83EC6E6E-8E2E-4C8D-995A-257B20C95593}" name="DATA" dataDxfId="27"/>
    <tableColumn id="3" xr3:uid="{0AD9D516-728F-4B1A-A1DC-35455FF31D36}" name="ESTADOS" dataDxfId="26"/>
    <tableColumn id="4" xr3:uid="{B0423916-C919-4422-8509-D1B61B5CA397}" name="VEICULO" dataDxfId="25"/>
    <tableColumn id="5" xr3:uid="{4C0DE422-CC78-43EA-AF9A-D16E7C8CCCEE}" name="VALOR" dataDxfId="24" dataCellStyle="Moeda">
      <calculatedColumnFormula>SUMIF(VENDCARD!A:A,ANÁLISE!A2,VENDCARD!F:F)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4F7D19-663E-490B-A9D2-48E087F213E9}" name="Tabela5" displayName="Tabela5" ref="A1:D6" totalsRowShown="0" headerRowDxfId="23" headerRowBorderDxfId="22" tableBorderDxfId="21" totalsRowBorderDxfId="20">
  <autoFilter ref="A1:D6" xr:uid="{1382F3E2-D299-4C53-A940-5157EABFB594}"/>
  <tableColumns count="4">
    <tableColumn id="1" xr3:uid="{4A0E17DF-7216-4AAC-B865-7161488DDDCB}" name="VENDEDOR" dataDxfId="19"/>
    <tableColumn id="2" xr3:uid="{8B72A5C0-EDDE-4E05-8FCD-7DB128981709}" name="ESTADOS"/>
    <tableColumn id="3" xr3:uid="{BCF6308A-A196-47DB-B8C8-2CC4C58FF723}" name="VEICULO"/>
    <tableColumn id="4" xr3:uid="{1E7E51C3-CAE5-47BA-92AE-6B9066096042}" name="VALOR" dataDxfId="18" dataCellStyle="Moeda">
      <calculatedColumnFormula>SUMIFS(VENDCARD!F:F,VENDCARD!A:A,SOMASES!A2,VENDCARD!C:C,Tabela4[[#This Row],[ESTADOS]])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139927-1458-433E-923F-8BDCB7819EDF}" name="Tabela3" displayName="Tabela3" ref="A1:E6" totalsRowShown="0" headerRowDxfId="17" headerRowBorderDxfId="16" tableBorderDxfId="15" totalsRowBorderDxfId="14">
  <autoFilter ref="A1:E6" xr:uid="{F9E69C46-684D-47EE-AFC7-66A1EBE25FFF}"/>
  <tableColumns count="5">
    <tableColumn id="1" xr3:uid="{C7B448AE-6832-411B-8DC5-60082FB2C247}" name="VENDEDOR" dataDxfId="13"/>
    <tableColumn id="2" xr3:uid="{566F3398-F935-478E-A837-6C72B4E1F8E2}" name="SP" dataDxfId="12" dataCellStyle="Moeda">
      <calculatedColumnFormula>SUMIFS(VENDCARD!$F:$F,VENDCARD!$A:$A,$A2,VENDCARD!$C:$C,'2024'!B$1)</calculatedColumnFormula>
    </tableColumn>
    <tableColumn id="3" xr3:uid="{180C48B5-35AA-4281-A89C-B165A1ECA053}" name="RJ" dataDxfId="11" dataCellStyle="Moeda">
      <calculatedColumnFormula>SUMIFS(VENDCARD!$F:$F,VENDCARD!$A:$A,$A2,VENDCARD!$C:$C,'2024'!C$1)</calculatedColumnFormula>
    </tableColumn>
    <tableColumn id="4" xr3:uid="{0BEADA0B-8047-4E6E-A582-8A1283F3B0C7}" name="MG" dataDxfId="10" dataCellStyle="Moeda">
      <calculatedColumnFormula>SUMIFS(VENDCARD!$F:$F,VENDCARD!$A:$A,$A2,VENDCARD!$C:$C,'2024'!D$1)</calculatedColumnFormula>
    </tableColumn>
    <tableColumn id="5" xr3:uid="{866E8C9C-B366-4739-8193-7C96CD27BEED}" name="ES" dataDxfId="9" dataCellStyle="Moeda">
      <calculatedColumnFormula>SUMIFS(VENDCARD!$F:$F,VENDCARD!$A:$A,$A2,VENDCARD!$C:$C,'2024'!E$1)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1D886F-2A0A-426D-AAAD-7839ECA93AE9}" name="Tabela38" displayName="Tabela38" ref="A1:E6" totalsRowShown="0" headerRowDxfId="8" headerRowBorderDxfId="7" tableBorderDxfId="6" totalsRowBorderDxfId="5">
  <autoFilter ref="A1:E6" xr:uid="{97DC042B-4603-4D84-BDC1-7E23728117CE}"/>
  <tableColumns count="5">
    <tableColumn id="1" xr3:uid="{767E3760-181D-4CAB-9723-47543748A051}" name="VENDEDOR" dataDxfId="4"/>
    <tableColumn id="2" xr3:uid="{6FD55821-9366-4F67-9668-668301AB8D37}" name="SP" dataDxfId="3" dataCellStyle="Moeda">
      <calculatedColumnFormula>SUMIFS(VENDCARD!$F:$F,VENDCARD!$A:$A,$A2,VENDCARD!$C:$C,'2024'!B$1)</calculatedColumnFormula>
    </tableColumn>
    <tableColumn id="3" xr3:uid="{102AB045-87AA-40D9-8C0E-A1F3F5FA4948}" name="RJ" dataDxfId="2" dataCellStyle="Moeda">
      <calculatedColumnFormula>SUMIFS(VENDCARD!$F:$F,VENDCARD!$A:$A,$A2,VENDCARD!$C:$C,'2024'!C$1)</calculatedColumnFormula>
    </tableColumn>
    <tableColumn id="4" xr3:uid="{3ED0CF2E-7DF0-4378-A206-49EBFBDA9184}" name="MG" dataDxfId="1" dataCellStyle="Moeda">
      <calculatedColumnFormula>SUMIFS(VENDCARD!$F:$F,VENDCARD!$A:$A,$A2,VENDCARD!$C:$C,'2024'!D$1)</calculatedColumnFormula>
    </tableColumn>
    <tableColumn id="5" xr3:uid="{DD23A1A8-489F-4BDA-BA35-FA3F424300A5}" name="ES" dataDxfId="0" dataCellStyle="Moeda">
      <calculatedColumnFormula>SUMIFS(VENDCARD!$F:$F,VENDCARD!$A:$A,$A2,VENDCARD!$C:$C,'2024'!E$1)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vaialienaovolta@mail.com" TargetMode="External"/><Relationship Id="rId2" Type="http://schemas.openxmlformats.org/officeDocument/2006/relationships/hyperlink" Target="mailto:sonhomeu@vaicomdeus.com" TargetMode="External"/><Relationship Id="rId1" Type="http://schemas.openxmlformats.org/officeDocument/2006/relationships/hyperlink" Target="mailto:linhadebrecho@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inhadebrecho@mail.com" TargetMode="External"/><Relationship Id="rId2" Type="http://schemas.openxmlformats.org/officeDocument/2006/relationships/hyperlink" Target="mailto:sonhomeu@vaicomdeus.com" TargetMode="External"/><Relationship Id="rId1" Type="http://schemas.openxmlformats.org/officeDocument/2006/relationships/hyperlink" Target="mailto:vaialienaovolt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315-56BB-4560-879A-49B0B65E3D48}">
  <dimension ref="A1:E4"/>
  <sheetViews>
    <sheetView zoomScale="290" zoomScaleNormal="29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8" customWidth="1"/>
    <col min="2" max="2" width="25" customWidth="1"/>
    <col min="4" max="4" width="18.5703125" customWidth="1"/>
    <col min="5" max="5" width="15.28515625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</v>
      </c>
      <c r="E1" s="3"/>
    </row>
    <row r="2" spans="1:5" x14ac:dyDescent="0.25">
      <c r="A2" t="s">
        <v>7</v>
      </c>
      <c r="B2" s="2">
        <v>30</v>
      </c>
      <c r="C2">
        <v>1000</v>
      </c>
      <c r="D2" s="1">
        <f>C2*B2</f>
        <v>30000</v>
      </c>
    </row>
    <row r="3" spans="1:5" x14ac:dyDescent="0.25">
      <c r="A3" t="s">
        <v>6</v>
      </c>
      <c r="B3" s="2">
        <v>16</v>
      </c>
      <c r="C3">
        <v>30</v>
      </c>
      <c r="D3" s="1">
        <f>C3*B3</f>
        <v>480</v>
      </c>
    </row>
    <row r="4" spans="1:5" x14ac:dyDescent="0.25">
      <c r="B4" s="2">
        <v>25</v>
      </c>
      <c r="C4">
        <v>50</v>
      </c>
      <c r="D4" s="1">
        <f>C4*B4</f>
        <v>1250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3D01-ADB8-4988-A14A-847009718570}">
  <dimension ref="A1:D5"/>
  <sheetViews>
    <sheetView zoomScale="260" zoomScaleNormal="260" workbookViewId="0">
      <selection activeCell="B6" sqref="B6"/>
    </sheetView>
  </sheetViews>
  <sheetFormatPr defaultRowHeight="15" x14ac:dyDescent="0.25"/>
  <sheetData>
    <row r="1" spans="1:4" x14ac:dyDescent="0.25">
      <c r="A1" t="s">
        <v>20</v>
      </c>
      <c r="B1">
        <v>3.1415000000000002</v>
      </c>
      <c r="C1">
        <v>-3.1415000000000002</v>
      </c>
      <c r="D1">
        <v>2</v>
      </c>
    </row>
    <row r="2" spans="1:4" x14ac:dyDescent="0.25">
      <c r="A2" t="s">
        <v>21</v>
      </c>
      <c r="C2">
        <f>ABS(C1)</f>
        <v>3.1415000000000002</v>
      </c>
    </row>
    <row r="3" spans="1:4" x14ac:dyDescent="0.25">
      <c r="A3" t="s">
        <v>24</v>
      </c>
      <c r="B3">
        <f>ROUND(B1,2)</f>
        <v>3.14</v>
      </c>
    </row>
    <row r="4" spans="1:4" x14ac:dyDescent="0.25">
      <c r="A4" t="s">
        <v>22</v>
      </c>
      <c r="B4">
        <f>INT(B1)</f>
        <v>3</v>
      </c>
    </row>
    <row r="5" spans="1:4" x14ac:dyDescent="0.25">
      <c r="A5" t="s">
        <v>23</v>
      </c>
      <c r="B5">
        <f>MOD(B1,2)</f>
        <v>1.1415000000000002</v>
      </c>
      <c r="D5">
        <f>ABS(C1)</f>
        <v>3.1415000000000002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A6F7-4B24-46E6-B5F3-E11B6459E8DD}">
  <dimension ref="A1:J13"/>
  <sheetViews>
    <sheetView zoomScale="180" zoomScaleNormal="18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2" width="11" customWidth="1"/>
    <col min="6" max="6" width="14.28515625" style="2" bestFit="1" customWidth="1"/>
    <col min="9" max="9" width="6.42578125" customWidth="1"/>
    <col min="10" max="10" width="35.28515625" bestFit="1" customWidth="1"/>
  </cols>
  <sheetData>
    <row r="1" spans="1:10" x14ac:dyDescent="0.25">
      <c r="A1" t="s">
        <v>17</v>
      </c>
      <c r="B1" t="s">
        <v>25</v>
      </c>
      <c r="C1" t="s">
        <v>18</v>
      </c>
      <c r="D1" t="s">
        <v>26</v>
      </c>
      <c r="E1" t="s">
        <v>37</v>
      </c>
      <c r="F1" s="2" t="s">
        <v>27</v>
      </c>
      <c r="G1" t="s">
        <v>8</v>
      </c>
    </row>
    <row r="2" spans="1:10" x14ac:dyDescent="0.25">
      <c r="A2" t="s">
        <v>19</v>
      </c>
      <c r="B2" s="14">
        <v>45558</v>
      </c>
      <c r="C2" s="1" t="s">
        <v>14</v>
      </c>
      <c r="D2" s="7" t="s">
        <v>28</v>
      </c>
      <c r="E2" s="21"/>
      <c r="F2" s="2">
        <v>110000</v>
      </c>
      <c r="G2">
        <f>Tabela4[[#This Row],[VALOR]]</f>
        <v>110000</v>
      </c>
      <c r="I2" t="s">
        <v>9</v>
      </c>
      <c r="J2" s="2">
        <v>110000</v>
      </c>
    </row>
    <row r="3" spans="1:10" x14ac:dyDescent="0.25">
      <c r="A3" t="s">
        <v>4</v>
      </c>
      <c r="B3" s="14">
        <v>45559</v>
      </c>
      <c r="C3" t="s">
        <v>13</v>
      </c>
      <c r="D3" s="6" t="s">
        <v>29</v>
      </c>
      <c r="E3" s="22"/>
      <c r="F3" s="2">
        <v>104049</v>
      </c>
      <c r="G3">
        <f>Tabela4[[#This Row],[VALOR]]</f>
        <v>104049</v>
      </c>
    </row>
    <row r="4" spans="1:10" x14ac:dyDescent="0.25">
      <c r="A4" t="s">
        <v>10</v>
      </c>
      <c r="B4" s="14">
        <v>45560</v>
      </c>
      <c r="C4" t="s">
        <v>14</v>
      </c>
      <c r="D4" s="5" t="s">
        <v>31</v>
      </c>
      <c r="E4" s="23"/>
      <c r="F4" s="2">
        <v>315227</v>
      </c>
      <c r="G4">
        <f>Tabela4[[#This Row],[VALOR]]</f>
        <v>315227</v>
      </c>
    </row>
    <row r="5" spans="1:10" x14ac:dyDescent="0.25">
      <c r="A5" t="s">
        <v>11</v>
      </c>
      <c r="B5" s="14">
        <v>45561</v>
      </c>
      <c r="C5" t="s">
        <v>15</v>
      </c>
      <c r="D5" s="6" t="s">
        <v>32</v>
      </c>
      <c r="E5" s="22"/>
      <c r="F5" s="2">
        <v>420014</v>
      </c>
      <c r="G5">
        <f>Tabela4[[#This Row],[VALOR]]</f>
        <v>420014</v>
      </c>
      <c r="J5" t="s">
        <v>34</v>
      </c>
    </row>
    <row r="6" spans="1:10" x14ac:dyDescent="0.25">
      <c r="A6" t="s">
        <v>12</v>
      </c>
      <c r="B6" s="14">
        <v>45562</v>
      </c>
      <c r="C6" t="s">
        <v>16</v>
      </c>
      <c r="D6" s="5" t="s">
        <v>33</v>
      </c>
      <c r="E6" s="23"/>
      <c r="F6" s="2">
        <v>439544</v>
      </c>
      <c r="G6">
        <f>Tabela4[[#This Row],[VALOR]]</f>
        <v>439544</v>
      </c>
    </row>
    <row r="7" spans="1:10" x14ac:dyDescent="0.25">
      <c r="A7" t="s">
        <v>11</v>
      </c>
      <c r="B7" s="14">
        <v>45563</v>
      </c>
      <c r="C7" t="s">
        <v>14</v>
      </c>
      <c r="D7" s="6" t="s">
        <v>28</v>
      </c>
      <c r="E7" s="22"/>
      <c r="F7" s="2">
        <v>203591</v>
      </c>
      <c r="G7">
        <f>Tabela4[[#This Row],[VALOR]]</f>
        <v>203591</v>
      </c>
    </row>
    <row r="8" spans="1:10" x14ac:dyDescent="0.25">
      <c r="A8" t="s">
        <v>4</v>
      </c>
      <c r="B8" s="14">
        <v>45564</v>
      </c>
      <c r="C8" t="s">
        <v>15</v>
      </c>
      <c r="D8" s="5" t="s">
        <v>29</v>
      </c>
      <c r="E8" s="23"/>
      <c r="F8" s="2">
        <v>285793</v>
      </c>
      <c r="G8">
        <f>Tabela4[[#This Row],[VALOR]]</f>
        <v>285793</v>
      </c>
    </row>
    <row r="9" spans="1:10" x14ac:dyDescent="0.25">
      <c r="A9" t="s">
        <v>10</v>
      </c>
      <c r="B9" s="14">
        <v>45565</v>
      </c>
      <c r="C9" t="s">
        <v>14</v>
      </c>
      <c r="D9" s="6" t="s">
        <v>28</v>
      </c>
      <c r="E9" s="22"/>
      <c r="F9" s="2">
        <v>495417</v>
      </c>
      <c r="G9">
        <f>Tabela4[[#This Row],[VALOR]]</f>
        <v>495417</v>
      </c>
    </row>
    <row r="10" spans="1:10" x14ac:dyDescent="0.25">
      <c r="A10" t="s">
        <v>12</v>
      </c>
      <c r="B10" s="14">
        <v>45566</v>
      </c>
      <c r="C10" t="s">
        <v>15</v>
      </c>
      <c r="D10" s="11" t="s">
        <v>28</v>
      </c>
      <c r="E10" s="23"/>
      <c r="F10" s="2">
        <v>278830</v>
      </c>
      <c r="G10">
        <f>Tabela4[[#This Row],[VALOR]]</f>
        <v>278830</v>
      </c>
    </row>
    <row r="11" spans="1:10" x14ac:dyDescent="0.25">
      <c r="A11" t="s">
        <v>19</v>
      </c>
      <c r="B11" s="14">
        <v>45567</v>
      </c>
      <c r="C11" t="s">
        <v>16</v>
      </c>
      <c r="D11" s="7" t="s">
        <v>28</v>
      </c>
      <c r="E11" s="21"/>
      <c r="F11" s="2">
        <v>318237</v>
      </c>
      <c r="G11">
        <f>Tabela4[[#This Row],[VALOR]]</f>
        <v>318237</v>
      </c>
    </row>
    <row r="12" spans="1:10" x14ac:dyDescent="0.25">
      <c r="A12" t="s">
        <v>19</v>
      </c>
      <c r="B12" s="14">
        <v>45568</v>
      </c>
      <c r="C12" t="s">
        <v>13</v>
      </c>
      <c r="D12" s="6" t="s">
        <v>29</v>
      </c>
      <c r="E12" s="22"/>
      <c r="F12" s="2">
        <v>125659</v>
      </c>
      <c r="G12">
        <f>Tabela4[[#This Row],[VALOR]]</f>
        <v>125659</v>
      </c>
    </row>
    <row r="13" spans="1:10" x14ac:dyDescent="0.25">
      <c r="B13" s="14"/>
      <c r="G13" s="15"/>
    </row>
  </sheetData>
  <pageMargins left="0.511811024" right="0.511811024" top="0.78740157499999996" bottom="0.78740157499999996" header="0.31496062000000002" footer="0.31496062000000002"/>
  <ignoredErrors>
    <ignoredError sqref="F2:F12" calculatedColumn="1"/>
  </ignoredErrors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CD0AE49C-425C-459B-AA36-CEB5B3A30EDD}">
            <x14:iconSet showValue="0" custom="1">
              <x14:cfvo type="percent">
                <xm:f>0</xm:f>
              </x14:cfvo>
              <x14:cfvo type="num">
                <xm:f>$J$2</xm:f>
              </x14:cfvo>
              <x14:cfvo type="num">
                <xm:f>$J$2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G2:G12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FE79-0A58-4156-A2D3-806A86AF7C69}">
  <dimension ref="A1:H10"/>
  <sheetViews>
    <sheetView zoomScale="190" zoomScaleNormal="190" workbookViewId="0">
      <selection activeCell="C4" sqref="C4"/>
    </sheetView>
  </sheetViews>
  <sheetFormatPr defaultRowHeight="15" x14ac:dyDescent="0.25"/>
  <cols>
    <col min="1" max="1" width="11.7109375" customWidth="1"/>
    <col min="2" max="2" width="11" bestFit="1" customWidth="1"/>
    <col min="3" max="3" width="9.7109375" customWidth="1"/>
    <col min="4" max="4" width="9.28515625" customWidth="1"/>
    <col min="5" max="5" width="14.42578125" bestFit="1" customWidth="1"/>
    <col min="7" max="7" width="35.28515625" bestFit="1" customWidth="1"/>
    <col min="8" max="8" width="14.42578125" bestFit="1" customWidth="1"/>
  </cols>
  <sheetData>
    <row r="1" spans="1:8" x14ac:dyDescent="0.25">
      <c r="A1" s="9" t="s">
        <v>17</v>
      </c>
      <c r="B1" s="9" t="s">
        <v>25</v>
      </c>
      <c r="C1" s="9" t="s">
        <v>18</v>
      </c>
      <c r="D1" s="9" t="s">
        <v>26</v>
      </c>
      <c r="E1" s="10" t="s">
        <v>27</v>
      </c>
    </row>
    <row r="2" spans="1:8" x14ac:dyDescent="0.25">
      <c r="A2" s="5" t="s">
        <v>19</v>
      </c>
      <c r="B2" s="8">
        <v>45555</v>
      </c>
      <c r="C2" s="7" t="s">
        <v>14</v>
      </c>
      <c r="D2" s="7" t="s">
        <v>28</v>
      </c>
      <c r="E2" s="4">
        <f>SUMIF(VENDCARD!A:A,ANÁLISE!A2,VENDCARD!F:F)</f>
        <v>553896</v>
      </c>
      <c r="G2" t="s">
        <v>9</v>
      </c>
      <c r="H2" s="2">
        <v>110000</v>
      </c>
    </row>
    <row r="3" spans="1:8" x14ac:dyDescent="0.25">
      <c r="A3" s="6" t="s">
        <v>4</v>
      </c>
      <c r="B3" s="8">
        <v>45556</v>
      </c>
      <c r="C3" s="6" t="s">
        <v>13</v>
      </c>
      <c r="D3" s="6" t="s">
        <v>29</v>
      </c>
      <c r="E3" s="4">
        <f>SUMIF(VENDCARD!A:A,ANÁLISE!A3,VENDCARD!F:F)</f>
        <v>389842</v>
      </c>
    </row>
    <row r="4" spans="1:8" x14ac:dyDescent="0.25">
      <c r="A4" s="5" t="s">
        <v>10</v>
      </c>
      <c r="B4" s="8">
        <v>45557</v>
      </c>
      <c r="C4" s="5" t="s">
        <v>14</v>
      </c>
      <c r="D4" s="5" t="s">
        <v>31</v>
      </c>
      <c r="E4" s="4">
        <f>SUMIF(VENDCARD!A:A,ANÁLISE!A4,VENDCARD!F:F)</f>
        <v>810644</v>
      </c>
    </row>
    <row r="5" spans="1:8" x14ac:dyDescent="0.25">
      <c r="A5" s="6" t="s">
        <v>11</v>
      </c>
      <c r="B5" s="8">
        <v>45558</v>
      </c>
      <c r="C5" s="6" t="s">
        <v>15</v>
      </c>
      <c r="D5" s="6" t="s">
        <v>32</v>
      </c>
      <c r="E5" s="4">
        <f>SUMIF(VENDCARD!A:A,ANÁLISE!A5,VENDCARD!F:F)</f>
        <v>623605</v>
      </c>
      <c r="G5" s="20" t="s">
        <v>36</v>
      </c>
      <c r="H5" t="s">
        <v>13</v>
      </c>
    </row>
    <row r="6" spans="1:8" x14ac:dyDescent="0.25">
      <c r="A6" s="5" t="s">
        <v>12</v>
      </c>
      <c r="B6" s="8">
        <v>45559</v>
      </c>
      <c r="C6" s="5" t="s">
        <v>16</v>
      </c>
      <c r="D6" s="5" t="s">
        <v>33</v>
      </c>
      <c r="E6" s="4">
        <f>SUMIF(VENDCARD!A:A,ANÁLISE!A6,VENDCARD!F:F)</f>
        <v>718374</v>
      </c>
      <c r="G6" s="18">
        <f>AVERAGEIF(VENDCARD!C:C,H5,VENDCARD!F:F)</f>
        <v>114854</v>
      </c>
    </row>
    <row r="7" spans="1:8" x14ac:dyDescent="0.25">
      <c r="A7" s="6" t="s">
        <v>5</v>
      </c>
      <c r="B7" s="8">
        <v>45560</v>
      </c>
      <c r="C7" s="6" t="s">
        <v>14</v>
      </c>
      <c r="D7" s="6" t="s">
        <v>28</v>
      </c>
      <c r="E7" s="4">
        <f>SUMIF(VENDCARD!A:A,ANÁLISE!A7,VENDCARD!F:F)</f>
        <v>0</v>
      </c>
    </row>
    <row r="8" spans="1:8" x14ac:dyDescent="0.25">
      <c r="A8" s="5" t="s">
        <v>4</v>
      </c>
      <c r="B8" s="8">
        <v>45561</v>
      </c>
      <c r="C8" s="5" t="s">
        <v>13</v>
      </c>
      <c r="D8" s="5" t="s">
        <v>29</v>
      </c>
      <c r="E8" s="4">
        <f>SUMIF(VENDCARD!A:A,ANÁLISE!A8,VENDCARD!F:F)</f>
        <v>389842</v>
      </c>
    </row>
    <row r="9" spans="1:8" x14ac:dyDescent="0.25">
      <c r="A9" s="6" t="s">
        <v>10</v>
      </c>
      <c r="B9" s="8">
        <v>45562</v>
      </c>
      <c r="C9" s="6" t="s">
        <v>14</v>
      </c>
      <c r="D9" s="6" t="s">
        <v>28</v>
      </c>
      <c r="E9" s="4">
        <f>SUMIF(VENDCARD!A:A,ANÁLISE!A9,VENDCARD!F:F)</f>
        <v>810644</v>
      </c>
      <c r="G9" s="19" t="s">
        <v>35</v>
      </c>
    </row>
    <row r="10" spans="1:8" x14ac:dyDescent="0.25">
      <c r="A10" s="11" t="s">
        <v>12</v>
      </c>
      <c r="B10" s="13">
        <v>45563</v>
      </c>
      <c r="C10" s="11" t="s">
        <v>15</v>
      </c>
      <c r="D10" s="11" t="s">
        <v>28</v>
      </c>
      <c r="E10" s="12">
        <f>SUMIF(VENDCARD!A:A,ANÁLISE!A10,VENDCARD!F:F)</f>
        <v>718374</v>
      </c>
      <c r="G10" s="2">
        <f>AVERAGEIF(VENDCARD!F:F,"&gt;=110000")</f>
        <v>299231.2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2012-5F45-48CA-8C74-02939C8A6E9C}">
  <dimension ref="A1:D13"/>
  <sheetViews>
    <sheetView zoomScale="220" zoomScaleNormal="220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1.28515625" customWidth="1"/>
    <col min="2" max="2" width="9.42578125" customWidth="1"/>
    <col min="4" max="4" width="14.28515625" bestFit="1" customWidth="1"/>
  </cols>
  <sheetData>
    <row r="1" spans="1:4" x14ac:dyDescent="0.25">
      <c r="A1" s="9" t="s">
        <v>17</v>
      </c>
      <c r="B1" s="9" t="s">
        <v>18</v>
      </c>
      <c r="C1" s="9" t="s">
        <v>26</v>
      </c>
      <c r="D1" s="10" t="s">
        <v>27</v>
      </c>
    </row>
    <row r="2" spans="1:4" x14ac:dyDescent="0.25">
      <c r="A2" s="5" t="s">
        <v>19</v>
      </c>
      <c r="B2" s="7" t="s">
        <v>14</v>
      </c>
      <c r="C2" s="7" t="s">
        <v>28</v>
      </c>
      <c r="D2" s="4">
        <f>SUMIFS(VENDCARD!F:F,VENDCARD!A:A,SOMASES!A2,VENDCARD!C:C,Tabela4[[#This Row],[ESTADOS]])</f>
        <v>110000</v>
      </c>
    </row>
    <row r="3" spans="1:4" x14ac:dyDescent="0.25">
      <c r="A3" s="6" t="s">
        <v>4</v>
      </c>
      <c r="B3" s="6" t="s">
        <v>13</v>
      </c>
      <c r="C3" s="6" t="s">
        <v>29</v>
      </c>
      <c r="D3" s="4">
        <f>SUMIFS(VENDCARD!F:F,VENDCARD!A:A,SOMASES!A3,VENDCARD!C:C,Tabela4[[#This Row],[ESTADOS]])</f>
        <v>104049</v>
      </c>
    </row>
    <row r="4" spans="1:4" x14ac:dyDescent="0.25">
      <c r="A4" s="5" t="s">
        <v>10</v>
      </c>
      <c r="B4" s="5" t="s">
        <v>14</v>
      </c>
      <c r="C4" s="5" t="s">
        <v>31</v>
      </c>
      <c r="D4" s="4">
        <f>SUMIFS(VENDCARD!F:F,VENDCARD!A:A,SOMASES!A4,VENDCARD!C:C,Tabela4[[#This Row],[ESTADOS]])</f>
        <v>810644</v>
      </c>
    </row>
    <row r="5" spans="1:4" x14ac:dyDescent="0.25">
      <c r="A5" s="6" t="s">
        <v>11</v>
      </c>
      <c r="B5" s="6" t="s">
        <v>15</v>
      </c>
      <c r="C5" s="6" t="s">
        <v>32</v>
      </c>
      <c r="D5" s="4">
        <f>SUMIFS(VENDCARD!F:F,VENDCARD!A:A,SOMASES!A5,VENDCARD!C:C,Tabela4[[#This Row],[ESTADOS]])</f>
        <v>420014</v>
      </c>
    </row>
    <row r="6" spans="1:4" x14ac:dyDescent="0.25">
      <c r="A6" s="11" t="s">
        <v>12</v>
      </c>
      <c r="B6" s="11" t="s">
        <v>16</v>
      </c>
      <c r="C6" s="5" t="s">
        <v>33</v>
      </c>
      <c r="D6" s="12">
        <f>SUMIFS(VENDCARD!F:F,VENDCARD!A:A,SOMASES!A6,VENDCARD!C:C,Tabela4[[#This Row],[ESTADOS]])</f>
        <v>439544</v>
      </c>
    </row>
    <row r="7" spans="1:4" x14ac:dyDescent="0.25">
      <c r="A7" s="5"/>
      <c r="C7" s="6"/>
      <c r="D7" s="4"/>
    </row>
    <row r="8" spans="1:4" x14ac:dyDescent="0.25">
      <c r="A8" s="5"/>
      <c r="C8" s="5"/>
      <c r="D8" s="4"/>
    </row>
    <row r="9" spans="1:4" x14ac:dyDescent="0.25">
      <c r="A9" s="5"/>
      <c r="C9" s="6"/>
      <c r="D9" s="4"/>
    </row>
    <row r="10" spans="1:4" x14ac:dyDescent="0.25">
      <c r="A10" s="5"/>
      <c r="C10" s="11"/>
      <c r="D10" s="4"/>
    </row>
    <row r="11" spans="1:4" x14ac:dyDescent="0.25">
      <c r="A11" s="5"/>
      <c r="C11" s="7"/>
      <c r="D11" s="4"/>
    </row>
    <row r="12" spans="1:4" x14ac:dyDescent="0.25">
      <c r="A12" s="5"/>
      <c r="C12" s="6"/>
      <c r="D12" s="4"/>
    </row>
    <row r="13" spans="1:4" x14ac:dyDescent="0.25">
      <c r="D13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2911-59D2-40A3-B807-EE4B4A708774}">
  <dimension ref="A1:E8"/>
  <sheetViews>
    <sheetView zoomScale="230" zoomScaleNormal="23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0.7109375" customWidth="1"/>
    <col min="2" max="5" width="14.28515625" bestFit="1" customWidth="1"/>
  </cols>
  <sheetData>
    <row r="1" spans="1:5" x14ac:dyDescent="0.25">
      <c r="A1" s="9" t="s">
        <v>17</v>
      </c>
      <c r="B1" s="9" t="s">
        <v>13</v>
      </c>
      <c r="C1" s="9" t="s">
        <v>14</v>
      </c>
      <c r="D1" s="10" t="s">
        <v>15</v>
      </c>
      <c r="E1" s="9" t="s">
        <v>16</v>
      </c>
    </row>
    <row r="2" spans="1:5" x14ac:dyDescent="0.25">
      <c r="A2" s="5" t="s">
        <v>19</v>
      </c>
      <c r="B2" s="16">
        <f>SUMIFS(VENDCARD!$F:$F,VENDCARD!$A:$A,$A2,VENDCARD!$C:$C,'2024'!B$1)</f>
        <v>125659</v>
      </c>
      <c r="C2" s="16">
        <f>SUMIFS(VENDCARD!$F:$F,VENDCARD!$A:$A,$A2,VENDCARD!$C:$C,'2024'!C$1)</f>
        <v>110000</v>
      </c>
      <c r="D2" s="16">
        <f>SUMIFS(VENDCARD!$F:$F,VENDCARD!$A:$A,$A2,VENDCARD!$C:$C,'2024'!D$1)</f>
        <v>0</v>
      </c>
      <c r="E2" s="16">
        <f>SUMIFS(VENDCARD!$F:$F,VENDCARD!$A:$A,$A2,VENDCARD!$C:$C,'2024'!E$1)</f>
        <v>318237</v>
      </c>
    </row>
    <row r="3" spans="1:5" x14ac:dyDescent="0.25">
      <c r="A3" s="6" t="s">
        <v>4</v>
      </c>
      <c r="B3" s="16">
        <f>SUMIFS(VENDCARD!$F:$F,VENDCARD!$A:$A,$A3,VENDCARD!$C:$C,'2024'!B$1)</f>
        <v>104049</v>
      </c>
      <c r="C3" s="16">
        <f>SUMIFS(VENDCARD!$F:$F,VENDCARD!$A:$A,$A3,VENDCARD!$C:$C,'2024'!C$1)</f>
        <v>0</v>
      </c>
      <c r="D3" s="16">
        <f>SUMIFS(VENDCARD!$F:$F,VENDCARD!$A:$A,$A3,VENDCARD!$C:$C,'2024'!D$1)</f>
        <v>285793</v>
      </c>
      <c r="E3" s="16">
        <f>SUMIFS(VENDCARD!$F:$F,VENDCARD!$A:$A,$A3,VENDCARD!$C:$C,'2024'!E$1)</f>
        <v>0</v>
      </c>
    </row>
    <row r="4" spans="1:5" x14ac:dyDescent="0.25">
      <c r="A4" s="5" t="s">
        <v>10</v>
      </c>
      <c r="B4" s="16">
        <f>SUMIFS(VENDCARD!$F:$F,VENDCARD!$A:$A,$A4,VENDCARD!$C:$C,'2024'!B$1)</f>
        <v>0</v>
      </c>
      <c r="C4" s="16">
        <f>SUMIFS(VENDCARD!$F:$F,VENDCARD!$A:$A,$A4,VENDCARD!$C:$C,'2024'!C$1)</f>
        <v>810644</v>
      </c>
      <c r="D4" s="16">
        <f>SUMIFS(VENDCARD!$F:$F,VENDCARD!$A:$A,$A4,VENDCARD!$C:$C,'2024'!D$1)</f>
        <v>0</v>
      </c>
      <c r="E4" s="16">
        <f>SUMIFS(VENDCARD!$F:$F,VENDCARD!$A:$A,$A4,VENDCARD!$C:$C,'2024'!E$1)</f>
        <v>0</v>
      </c>
    </row>
    <row r="5" spans="1:5" x14ac:dyDescent="0.25">
      <c r="A5" s="6" t="s">
        <v>11</v>
      </c>
      <c r="B5" s="16">
        <f>SUMIFS(VENDCARD!$F:$F,VENDCARD!$A:$A,$A5,VENDCARD!$C:$C,'2024'!B$1)</f>
        <v>0</v>
      </c>
      <c r="C5" s="16">
        <f>SUMIFS(VENDCARD!$F:$F,VENDCARD!$A:$A,$A5,VENDCARD!$C:$C,'2024'!C$1)</f>
        <v>203591</v>
      </c>
      <c r="D5" s="16">
        <f>SUMIFS(VENDCARD!$F:$F,VENDCARD!$A:$A,$A5,VENDCARD!$C:$C,'2024'!D$1)</f>
        <v>420014</v>
      </c>
      <c r="E5" s="16">
        <f>SUMIFS(VENDCARD!$F:$F,VENDCARD!$A:$A,$A5,VENDCARD!$C:$C,'2024'!E$1)</f>
        <v>0</v>
      </c>
    </row>
    <row r="6" spans="1:5" x14ac:dyDescent="0.25">
      <c r="A6" s="11" t="s">
        <v>12</v>
      </c>
      <c r="B6" s="16">
        <f>SUMIFS(VENDCARD!$F:$F,VENDCARD!$A:$A,$A6,VENDCARD!$C:$C,'2024'!B$1)</f>
        <v>0</v>
      </c>
      <c r="C6" s="16">
        <f>SUMIFS(VENDCARD!$F:$F,VENDCARD!$A:$A,$A6,VENDCARD!$C:$C,'2024'!C$1)</f>
        <v>0</v>
      </c>
      <c r="D6" s="16">
        <f>SUMIFS(VENDCARD!$F:$F,VENDCARD!$A:$A,$A6,VENDCARD!$C:$C,'2024'!D$1)</f>
        <v>278830</v>
      </c>
      <c r="E6" s="16">
        <f>SUMIFS(VENDCARD!$F:$F,VENDCARD!$A:$A,$A6,VENDCARD!$C:$C,'2024'!E$1)</f>
        <v>439544</v>
      </c>
    </row>
    <row r="8" spans="1:5" x14ac:dyDescent="0.25">
      <c r="B8" s="17"/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C6017773-CD17-4473-BA2F-8D37B107862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'2024'!B4:B7</xm:f>
              <xm:sqref>G4</xm:sqref>
            </x14:sparkline>
            <x14:sparkline>
              <xm:f>'2024'!B5:B9</xm:f>
              <xm:sqref>G5</xm:sqref>
            </x14:sparkline>
            <x14:sparkline>
              <xm:f>'2024'!B6:B9</xm:f>
              <xm:sqref>G6</xm:sqref>
            </x14:sparkline>
            <x14:sparkline>
              <xm:f>'2024'!B7:B11</xm:f>
              <xm:sqref>G7</xm:sqref>
            </x14:sparkline>
            <x14:sparkline>
              <xm:f>'2024'!B9:B12</xm:f>
              <xm:sqref>C8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D786-E802-4DDF-A17C-35BFE6DAFC94}">
  <dimension ref="A1:E6"/>
  <sheetViews>
    <sheetView zoomScale="240" zoomScaleNormal="240" workbookViewId="0">
      <selection activeCell="C2" sqref="C2"/>
    </sheetView>
  </sheetViews>
  <sheetFormatPr defaultRowHeight="15" x14ac:dyDescent="0.25"/>
  <cols>
    <col min="1" max="1" width="13.140625" bestFit="1" customWidth="1"/>
    <col min="2" max="5" width="14.28515625" bestFit="1" customWidth="1"/>
  </cols>
  <sheetData>
    <row r="1" spans="1:5" x14ac:dyDescent="0.25">
      <c r="A1" s="9" t="s">
        <v>17</v>
      </c>
      <c r="B1" s="9" t="s">
        <v>13</v>
      </c>
      <c r="C1" s="9" t="s">
        <v>14</v>
      </c>
      <c r="D1" s="10" t="s">
        <v>15</v>
      </c>
      <c r="E1" s="9" t="s">
        <v>16</v>
      </c>
    </row>
    <row r="2" spans="1:5" x14ac:dyDescent="0.25">
      <c r="A2" s="5" t="s">
        <v>19</v>
      </c>
      <c r="B2" s="16">
        <f>SUMIFS(VENDCARD!$F:$F,VENDCARD!$A:$A,$A2,VENDCARD!$C:$C,'2024'!B$1)</f>
        <v>125659</v>
      </c>
      <c r="C2" s="16">
        <f>SUMIFS(VENDCARD!$F:$F,VENDCARD!$A:$A,$A2,VENDCARD!$C:$C,'2024'!C$1)</f>
        <v>110000</v>
      </c>
      <c r="D2" s="16">
        <f>SUMIFS(VENDCARD!$F:$F,VENDCARD!$A:$A,$A2,VENDCARD!$C:$C,'2024'!D$1)</f>
        <v>0</v>
      </c>
      <c r="E2" s="16">
        <f>SUMIFS(VENDCARD!$F:$F,VENDCARD!$A:$A,$A2,VENDCARD!$C:$C,'2024'!E$1)</f>
        <v>318237</v>
      </c>
    </row>
    <row r="3" spans="1:5" x14ac:dyDescent="0.25">
      <c r="A3" s="6" t="s">
        <v>4</v>
      </c>
      <c r="B3" s="16">
        <f>SUMIFS(VENDCARD!$F:$F,VENDCARD!$A:$A,$A3,VENDCARD!$C:$C,'2024'!B$1)</f>
        <v>104049</v>
      </c>
      <c r="C3" s="16">
        <f>SUMIFS(VENDCARD!$F:$F,VENDCARD!$A:$A,$A3,VENDCARD!$C:$C,'2024'!C$1)</f>
        <v>0</v>
      </c>
      <c r="D3" s="16">
        <f>SUMIFS(VENDCARD!$F:$F,VENDCARD!$A:$A,$A3,VENDCARD!$C:$C,'2024'!D$1)</f>
        <v>285793</v>
      </c>
      <c r="E3" s="16">
        <f>SUMIFS(VENDCARD!$F:$F,VENDCARD!$A:$A,$A3,VENDCARD!$C:$C,'2024'!E$1)</f>
        <v>0</v>
      </c>
    </row>
    <row r="4" spans="1:5" x14ac:dyDescent="0.25">
      <c r="A4" s="5" t="s">
        <v>10</v>
      </c>
      <c r="B4" s="16">
        <f>SUMIFS(VENDCARD!$F:$F,VENDCARD!$A:$A,$A4,VENDCARD!$C:$C,'2024'!B$1)</f>
        <v>0</v>
      </c>
      <c r="C4" s="16">
        <f>SUMIFS(VENDCARD!$F:$F,VENDCARD!$A:$A,$A4,VENDCARD!$C:$C,'2024'!C$1)</f>
        <v>810644</v>
      </c>
      <c r="D4" s="16">
        <f>SUMIFS(VENDCARD!$F:$F,VENDCARD!$A:$A,$A4,VENDCARD!$C:$C,'2024'!D$1)</f>
        <v>0</v>
      </c>
      <c r="E4" s="16">
        <f>SUMIFS(VENDCARD!$F:$F,VENDCARD!$A:$A,$A4,VENDCARD!$C:$C,'2024'!E$1)</f>
        <v>0</v>
      </c>
    </row>
    <row r="5" spans="1:5" x14ac:dyDescent="0.25">
      <c r="A5" s="6" t="s">
        <v>11</v>
      </c>
      <c r="B5" s="16">
        <f>SUMIFS(VENDCARD!$F:$F,VENDCARD!$A:$A,$A5,VENDCARD!$C:$C,'2024'!B$1)</f>
        <v>0</v>
      </c>
      <c r="C5" s="16">
        <f>SUMIFS(VENDCARD!$F:$F,VENDCARD!$A:$A,$A5,VENDCARD!$C:$C,'2024'!C$1)</f>
        <v>203591</v>
      </c>
      <c r="D5" s="16">
        <f>SUMIFS(VENDCARD!$F:$F,VENDCARD!$A:$A,$A5,VENDCARD!$C:$C,'2024'!D$1)</f>
        <v>420014</v>
      </c>
      <c r="E5" s="16">
        <f>SUMIFS(VENDCARD!$F:$F,VENDCARD!$A:$A,$A5,VENDCARD!$C:$C,'2024'!E$1)</f>
        <v>0</v>
      </c>
    </row>
    <row r="6" spans="1:5" x14ac:dyDescent="0.25">
      <c r="A6" s="11" t="s">
        <v>12</v>
      </c>
      <c r="B6" s="16">
        <f>SUMIFS(VENDCARD!$F:$F,VENDCARD!$A:$A,$A6,VENDCARD!$C:$C,'2024'!B$1)</f>
        <v>0</v>
      </c>
      <c r="C6" s="16">
        <f>SUMIFS(VENDCARD!$F:$F,VENDCARD!$A:$A,$A6,VENDCARD!$C:$C,'2024'!C$1)</f>
        <v>0</v>
      </c>
      <c r="D6" s="16">
        <f>SUMIFS(VENDCARD!$F:$F,VENDCARD!$A:$A,$A6,VENDCARD!$C:$C,'2024'!D$1)</f>
        <v>278830</v>
      </c>
      <c r="E6" s="16">
        <f>SUMIFS(VENDCARD!$F:$F,VENDCARD!$A:$A,$A6,VENDCARD!$C:$C,'2024'!E$1)</f>
        <v>439544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5795-1FEE-4936-9F75-FBBF4155C957}">
  <dimension ref="A1:E8"/>
  <sheetViews>
    <sheetView workbookViewId="0">
      <selection activeCell="E19" sqref="E19"/>
    </sheetView>
  </sheetViews>
  <sheetFormatPr defaultRowHeight="15" x14ac:dyDescent="0.25"/>
  <sheetData>
    <row r="1" spans="1:5" x14ac:dyDescent="0.25">
      <c r="A1" t="s">
        <v>26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s="7" t="s">
        <v>28</v>
      </c>
      <c r="B2">
        <f>COUNTIFS(VENDCARD!$D:$D,'CONT SES.'!$A2,VENDCARD!$C:$C,B1)</f>
        <v>0</v>
      </c>
      <c r="C2">
        <f>COUNTIFS(VENDCARD!$D:$D,'CONT SES.'!$A2,VENDCARD!$C:$C,C1)</f>
        <v>3</v>
      </c>
      <c r="D2">
        <f>COUNTIFS(VENDCARD!$D:$D,'CONT SES.'!$A2,VENDCARD!$C:$C,D1)</f>
        <v>1</v>
      </c>
      <c r="E2">
        <f>COUNTIFS(VENDCARD!$D:$D,'CONT SES.'!$A2,VENDCARD!$C:$C,E1)</f>
        <v>1</v>
      </c>
    </row>
    <row r="3" spans="1:5" x14ac:dyDescent="0.25">
      <c r="A3" s="6" t="s">
        <v>29</v>
      </c>
      <c r="B3">
        <f>COUNTIFS(VENDCARD!$D:$D,'CONT SES.'!$A3,VENDCARD!$C:$C,B1)</f>
        <v>2</v>
      </c>
      <c r="C3">
        <f>COUNTIFS(VENDCARD!$D:$D,'CONT SES.'!$A3,VENDCARD!$C:$C,C2)</f>
        <v>0</v>
      </c>
      <c r="D3">
        <f>COUNTIFS(VENDCARD!$D:$D,'CONT SES.'!$A3,VENDCARD!$C:$C,D2)</f>
        <v>0</v>
      </c>
      <c r="E3">
        <f>COUNTIFS(VENDCARD!$D:$D,'CONT SES.'!$A3,VENDCARD!$C:$C,E2)</f>
        <v>0</v>
      </c>
    </row>
    <row r="4" spans="1:5" x14ac:dyDescent="0.25">
      <c r="A4" s="5" t="s">
        <v>31</v>
      </c>
      <c r="B4">
        <f>COUNTIFS(VENDCARD!$D:$D,'CONT SES.'!$A4,VENDCARD!$C:$C,B3)</f>
        <v>0</v>
      </c>
      <c r="C4">
        <f>COUNTIFS(VENDCARD!$D:$D,'CONT SES.'!$A4,VENDCARD!$C:$C,C3)</f>
        <v>0</v>
      </c>
      <c r="D4">
        <f>COUNTIFS(VENDCARD!$D:$D,'CONT SES.'!$A4,VENDCARD!$C:$C,D3)</f>
        <v>0</v>
      </c>
      <c r="E4">
        <f>COUNTIFS(VENDCARD!$D:$D,'CONT SES.'!$A4,VENDCARD!$C:$C,E3)</f>
        <v>0</v>
      </c>
    </row>
    <row r="5" spans="1:5" x14ac:dyDescent="0.25">
      <c r="A5" s="6" t="s">
        <v>32</v>
      </c>
      <c r="B5">
        <f>COUNTIFS(VENDCARD!$D:$D,'CONT SES.'!$A5,VENDCARD!$C:$C,B4)</f>
        <v>0</v>
      </c>
      <c r="C5">
        <f>COUNTIFS(VENDCARD!$D:$D,'CONT SES.'!$A5,VENDCARD!$C:$C,C4)</f>
        <v>0</v>
      </c>
      <c r="D5">
        <f>COUNTIFS(VENDCARD!$D:$D,'CONT SES.'!$A5,VENDCARD!$C:$C,D4)</f>
        <v>0</v>
      </c>
      <c r="E5">
        <f>COUNTIFS(VENDCARD!$D:$D,'CONT SES.'!$A5,VENDCARD!$C:$C,E4)</f>
        <v>0</v>
      </c>
    </row>
    <row r="6" spans="1:5" x14ac:dyDescent="0.25">
      <c r="A6" s="5" t="s">
        <v>33</v>
      </c>
      <c r="B6">
        <f>COUNTIFS(VENDCARD!$D:$D,'CONT SES.'!$A6,VENDCARD!$C:$C,B5)</f>
        <v>0</v>
      </c>
      <c r="C6">
        <f>COUNTIFS(VENDCARD!$D:$D,'CONT SES.'!$A6,VENDCARD!$C:$C,C5)</f>
        <v>0</v>
      </c>
      <c r="D6">
        <f>COUNTIFS(VENDCARD!$D:$D,'CONT SES.'!$A6,VENDCARD!$C:$C,D5)</f>
        <v>0</v>
      </c>
      <c r="E6">
        <f>COUNTIFS(VENDCARD!$D:$D,'CONT SES.'!$A6,VENDCARD!$C:$C,E5)</f>
        <v>0</v>
      </c>
    </row>
    <row r="7" spans="1:5" x14ac:dyDescent="0.25">
      <c r="A7" s="6"/>
    </row>
    <row r="8" spans="1:5" x14ac:dyDescent="0.25">
      <c r="A8" s="6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35CF-3CBD-4DCB-BADB-352D8548223B}">
  <dimension ref="A1:C11"/>
  <sheetViews>
    <sheetView zoomScale="150" zoomScaleNormal="150" workbookViewId="0">
      <pane ySplit="1" topLeftCell="A2" activePane="bottomLeft" state="frozen"/>
      <selection pane="bottomLeft" activeCell="A14" sqref="A14:B17"/>
    </sheetView>
  </sheetViews>
  <sheetFormatPr defaultRowHeight="15" x14ac:dyDescent="0.25"/>
  <cols>
    <col min="2" max="2" width="14.5703125" bestFit="1" customWidth="1"/>
    <col min="3" max="3" width="19.140625" bestFit="1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51</v>
      </c>
      <c r="B2" t="s">
        <v>61</v>
      </c>
      <c r="C2" t="s">
        <v>41</v>
      </c>
    </row>
    <row r="3" spans="1:3" x14ac:dyDescent="0.25">
      <c r="A3" t="s">
        <v>52</v>
      </c>
      <c r="B3" t="s">
        <v>62</v>
      </c>
      <c r="C3" t="s">
        <v>42</v>
      </c>
    </row>
    <row r="4" spans="1:3" x14ac:dyDescent="0.25">
      <c r="A4" t="s">
        <v>53</v>
      </c>
      <c r="B4" t="s">
        <v>63</v>
      </c>
      <c r="C4" t="s">
        <v>43</v>
      </c>
    </row>
    <row r="5" spans="1:3" x14ac:dyDescent="0.25">
      <c r="A5" t="s">
        <v>54</v>
      </c>
      <c r="B5" t="s">
        <v>64</v>
      </c>
      <c r="C5" t="s">
        <v>44</v>
      </c>
    </row>
    <row r="6" spans="1:3" x14ac:dyDescent="0.25">
      <c r="A6" t="s">
        <v>55</v>
      </c>
      <c r="B6" t="s">
        <v>65</v>
      </c>
      <c r="C6" t="s">
        <v>45</v>
      </c>
    </row>
    <row r="7" spans="1:3" x14ac:dyDescent="0.25">
      <c r="A7" t="s">
        <v>56</v>
      </c>
      <c r="B7" t="s">
        <v>66</v>
      </c>
      <c r="C7" t="s">
        <v>46</v>
      </c>
    </row>
    <row r="8" spans="1:3" x14ac:dyDescent="0.25">
      <c r="A8" t="s">
        <v>57</v>
      </c>
      <c r="B8" t="s">
        <v>67</v>
      </c>
      <c r="C8" t="s">
        <v>47</v>
      </c>
    </row>
    <row r="9" spans="1:3" x14ac:dyDescent="0.25">
      <c r="A9" t="s">
        <v>58</v>
      </c>
      <c r="B9" t="s">
        <v>68</v>
      </c>
      <c r="C9" t="s">
        <v>48</v>
      </c>
    </row>
    <row r="10" spans="1:3" x14ac:dyDescent="0.25">
      <c r="A10" t="s">
        <v>59</v>
      </c>
      <c r="B10" t="s">
        <v>69</v>
      </c>
      <c r="C10" t="s">
        <v>49</v>
      </c>
    </row>
    <row r="11" spans="1:3" x14ac:dyDescent="0.25">
      <c r="A11" t="s">
        <v>60</v>
      </c>
      <c r="B11" t="s">
        <v>70</v>
      </c>
      <c r="C11" t="s">
        <v>50</v>
      </c>
    </row>
  </sheetData>
  <autoFilter ref="A1:C11" xr:uid="{EBB6AA49-EFD2-4063-A16C-08C0451F8CFD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40E5-678D-4210-8B94-FE6B0DA06327}">
  <dimension ref="A1:J30"/>
  <sheetViews>
    <sheetView workbookViewId="0">
      <selection sqref="A1:C4"/>
    </sheetView>
  </sheetViews>
  <sheetFormatPr defaultRowHeight="15" x14ac:dyDescent="0.25"/>
  <cols>
    <col min="1" max="1" width="20.28515625" bestFit="1" customWidth="1"/>
    <col min="2" max="2" width="18.28515625" bestFit="1" customWidth="1"/>
    <col min="3" max="3" width="31" bestFit="1" customWidth="1"/>
    <col min="7" max="7" width="15.42578125" customWidth="1"/>
    <col min="8" max="8" width="14.5703125" customWidth="1"/>
    <col min="9" max="9" width="14.28515625" customWidth="1"/>
  </cols>
  <sheetData>
    <row r="1" spans="1:10" x14ac:dyDescent="0.25">
      <c r="A1" t="s">
        <v>38</v>
      </c>
      <c r="B1" t="s">
        <v>71</v>
      </c>
      <c r="C1" t="s">
        <v>72</v>
      </c>
      <c r="J1" t="str">
        <f t="shared" ref="H1:J4" si="0">UPPER(D1)</f>
        <v/>
      </c>
    </row>
    <row r="2" spans="1:10" x14ac:dyDescent="0.25">
      <c r="A2" t="s">
        <v>74</v>
      </c>
      <c r="B2" t="s">
        <v>75</v>
      </c>
      <c r="C2" s="24" t="s">
        <v>76</v>
      </c>
      <c r="J2" t="str">
        <f t="shared" si="0"/>
        <v/>
      </c>
    </row>
    <row r="3" spans="1:10" x14ac:dyDescent="0.25">
      <c r="A3" t="s">
        <v>77</v>
      </c>
      <c r="B3" t="s">
        <v>78</v>
      </c>
      <c r="C3" s="24" t="s">
        <v>79</v>
      </c>
      <c r="J3" t="str">
        <f t="shared" si="0"/>
        <v/>
      </c>
    </row>
    <row r="4" spans="1:10" x14ac:dyDescent="0.25">
      <c r="A4" t="s">
        <v>80</v>
      </c>
      <c r="B4" t="s">
        <v>81</v>
      </c>
      <c r="C4" s="24" t="s">
        <v>82</v>
      </c>
      <c r="J4" t="str">
        <f t="shared" si="0"/>
        <v/>
      </c>
    </row>
    <row r="28" spans="7:7" x14ac:dyDescent="0.25">
      <c r="G28" s="24"/>
    </row>
    <row r="29" spans="7:7" x14ac:dyDescent="0.25">
      <c r="G29" s="24"/>
    </row>
    <row r="30" spans="7:7" x14ac:dyDescent="0.25">
      <c r="G30" s="24"/>
    </row>
  </sheetData>
  <hyperlinks>
    <hyperlink ref="C2" r:id="rId1" display="linhadebrecho@mail.com" xr:uid="{B16A8E68-C56D-4198-8040-2865896AFA6D}"/>
    <hyperlink ref="C3" r:id="rId2" display="sonhomeu@vaicomdeus.com" xr:uid="{CB69CEC6-69CD-4132-BD1B-5407FABB5557}"/>
    <hyperlink ref="C4" r:id="rId3" display="vaialienaovolta@mail.com" xr:uid="{1333FC1D-05BF-4513-9178-FED9F3A3E15A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0CA7-46AA-4EA6-A9C0-6722A89A4FB9}">
  <dimension ref="A1:F14"/>
  <sheetViews>
    <sheetView workbookViewId="0">
      <selection sqref="A1:C4"/>
    </sheetView>
  </sheetViews>
  <sheetFormatPr defaultRowHeight="15" x14ac:dyDescent="0.25"/>
  <cols>
    <col min="1" max="1" width="20.28515625" bestFit="1" customWidth="1"/>
    <col min="2" max="2" width="18.28515625" bestFit="1" customWidth="1"/>
    <col min="3" max="3" width="31" bestFit="1" customWidth="1"/>
  </cols>
  <sheetData>
    <row r="1" spans="1:6" x14ac:dyDescent="0.25">
      <c r="A1" t="s">
        <v>83</v>
      </c>
      <c r="B1" t="s">
        <v>84</v>
      </c>
      <c r="C1" t="s">
        <v>85</v>
      </c>
      <c r="D1" t="s">
        <v>86</v>
      </c>
    </row>
    <row r="2" spans="1:6" x14ac:dyDescent="0.25">
      <c r="A2" t="s">
        <v>73</v>
      </c>
      <c r="B2" t="s">
        <v>87</v>
      </c>
      <c r="C2" s="24" t="s">
        <v>88</v>
      </c>
      <c r="D2" t="s">
        <v>86</v>
      </c>
    </row>
    <row r="3" spans="1:6" x14ac:dyDescent="0.25">
      <c r="A3" t="s">
        <v>89</v>
      </c>
      <c r="B3" t="s">
        <v>90</v>
      </c>
      <c r="C3" s="24" t="s">
        <v>91</v>
      </c>
      <c r="D3" t="s">
        <v>86</v>
      </c>
    </row>
    <row r="4" spans="1:6" x14ac:dyDescent="0.25">
      <c r="A4" t="s">
        <v>92</v>
      </c>
      <c r="B4" t="s">
        <v>93</v>
      </c>
      <c r="C4" s="24" t="s">
        <v>94</v>
      </c>
      <c r="D4" t="s">
        <v>86</v>
      </c>
    </row>
    <row r="5" spans="1:6" x14ac:dyDescent="0.25">
      <c r="A5" t="s">
        <v>86</v>
      </c>
      <c r="B5" t="s">
        <v>86</v>
      </c>
      <c r="C5" t="s">
        <v>86</v>
      </c>
      <c r="D5" t="s">
        <v>86</v>
      </c>
    </row>
    <row r="10" spans="1:6" x14ac:dyDescent="0.25">
      <c r="F10" t="str">
        <f t="shared" ref="D10:F14" si="0">PROPER(D1)</f>
        <v/>
      </c>
    </row>
    <row r="11" spans="1:6" x14ac:dyDescent="0.25">
      <c r="F11" t="str">
        <f t="shared" si="0"/>
        <v/>
      </c>
    </row>
    <row r="12" spans="1:6" x14ac:dyDescent="0.25">
      <c r="F12" t="str">
        <f t="shared" si="0"/>
        <v/>
      </c>
    </row>
    <row r="13" spans="1:6" x14ac:dyDescent="0.25">
      <c r="F13" t="str">
        <f t="shared" si="0"/>
        <v/>
      </c>
    </row>
    <row r="14" spans="1:6" x14ac:dyDescent="0.25">
      <c r="F14" t="str">
        <f t="shared" si="0"/>
        <v/>
      </c>
    </row>
  </sheetData>
  <hyperlinks>
    <hyperlink ref="C4" r:id="rId1" display="vaialienaovolta@mail.com" xr:uid="{6B5C6ADC-BFBF-4B61-94C5-9D3A3452A79B}"/>
    <hyperlink ref="C3" r:id="rId2" display="sonhomeu@vaicomdeus.com" xr:uid="{CC8EC253-F389-445C-8171-6075EADAF557}"/>
    <hyperlink ref="C2" r:id="rId3" display="linhadebrecho@mail.com" xr:uid="{4E6C77E6-FBC4-4DE0-BF0D-054CE1FB5EF7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6126-ABE5-4642-BB86-67F05EB1E698}">
  <dimension ref="A1:C5"/>
  <sheetViews>
    <sheetView tabSelected="1" workbookViewId="0">
      <selection activeCell="L36" sqref="L36"/>
    </sheetView>
  </sheetViews>
  <sheetFormatPr defaultRowHeight="15" x14ac:dyDescent="0.25"/>
  <cols>
    <col min="1" max="1" width="18.140625" bestFit="1" customWidth="1"/>
    <col min="2" max="2" width="17" bestFit="1" customWidth="1"/>
    <col min="3" max="3" width="28.42578125" bestFit="1" customWidth="1"/>
  </cols>
  <sheetData>
    <row r="1" spans="1:3" x14ac:dyDescent="0.25">
      <c r="A1" t="s">
        <v>95</v>
      </c>
    </row>
    <row r="2" spans="1:3" x14ac:dyDescent="0.25">
      <c r="A2" t="s">
        <v>96</v>
      </c>
      <c r="B2" t="str">
        <f>LEFT(A2,4)</f>
        <v>1010</v>
      </c>
      <c r="C2" s="24"/>
    </row>
    <row r="3" spans="1:3" x14ac:dyDescent="0.25">
      <c r="A3" t="s">
        <v>97</v>
      </c>
      <c r="B3" t="str">
        <f>RIGHT(A3,2)</f>
        <v>25</v>
      </c>
      <c r="C3" s="24"/>
    </row>
    <row r="4" spans="1:3" x14ac:dyDescent="0.25">
      <c r="A4" t="s">
        <v>98</v>
      </c>
      <c r="B4" t="str">
        <f>MID(A4,6,2)</f>
        <v>24</v>
      </c>
      <c r="C4" s="24"/>
    </row>
    <row r="5" spans="1:3" x14ac:dyDescent="0.25">
      <c r="A5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SABOARIA</vt:lpstr>
      <vt:lpstr>PI</vt:lpstr>
      <vt:lpstr>VENDCARD</vt:lpstr>
      <vt:lpstr>ANÁLISE</vt:lpstr>
      <vt:lpstr>SOMASES</vt:lpstr>
      <vt:lpstr>2024</vt:lpstr>
      <vt:lpstr>somases2</vt:lpstr>
      <vt:lpstr>CONT SES.</vt:lpstr>
      <vt:lpstr>CADASTRO</vt:lpstr>
      <vt:lpstr>MAIUSCULA</vt:lpstr>
      <vt:lpstr>PRI MAIUSCULA</vt:lpstr>
      <vt:lpstr>ESQUERDO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 Copacabana</dc:creator>
  <cp:lastModifiedBy>Unidade Copacabana</cp:lastModifiedBy>
  <dcterms:created xsi:type="dcterms:W3CDTF">2024-09-20T21:15:00Z</dcterms:created>
  <dcterms:modified xsi:type="dcterms:W3CDTF">2024-09-24T23:30:43Z</dcterms:modified>
</cp:coreProperties>
</file>