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8_{75F992D0-E5E6-4BAE-8BFE-C4EFDB443F7A}" xr6:coauthVersionLast="36" xr6:coauthVersionMax="36" xr10:uidLastSave="{00000000-0000-0000-0000-000000000000}"/>
  <bookViews>
    <workbookView xWindow="0" yWindow="0" windowWidth="12855" windowHeight="7980" xr2:uid="{7BAE7CE0-2559-447F-8E10-B1AF34EE0710}"/>
  </bookViews>
  <sheets>
    <sheet name="Apuração" sheetId="2" r:id="rId1"/>
    <sheet name="DRE" sheetId="3" r:id="rId2"/>
    <sheet name="Balanço p" sheetId="4" r:id="rId3"/>
    <sheet name="balancete" sheetId="1" r:id="rId4"/>
    <sheet name="INDICADORES DE LIQ" sheetId="5" r:id="rId5"/>
    <sheet name="COLA FORMULA" sheetId="6" r:id="rId6"/>
    <sheet name="FLUXO DE CAIXA " sheetId="7" r:id="rId7"/>
    <sheet name="FLUXO DE CAIXA0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8" l="1"/>
  <c r="D24" i="8"/>
  <c r="D23" i="8"/>
  <c r="E22" i="8"/>
  <c r="D22" i="8"/>
  <c r="A14" i="8"/>
  <c r="A15" i="8" s="1"/>
  <c r="A16" i="8" s="1"/>
  <c r="A17" i="8" s="1"/>
  <c r="A18" i="8" s="1"/>
  <c r="D22" i="7"/>
  <c r="D21" i="7"/>
  <c r="D19" i="7"/>
  <c r="D16" i="5" l="1"/>
  <c r="C16" i="5"/>
  <c r="I20" i="4"/>
  <c r="D13" i="5"/>
  <c r="C13" i="5"/>
  <c r="D10" i="5"/>
  <c r="C10" i="5"/>
  <c r="D7" i="5"/>
  <c r="C7" i="5"/>
  <c r="I22" i="4"/>
  <c r="D4" i="5"/>
  <c r="C4" i="5"/>
  <c r="O18" i="4"/>
  <c r="O5" i="4"/>
  <c r="I17" i="4"/>
  <c r="I11" i="4"/>
  <c r="O20" i="4"/>
  <c r="O19" i="4" l="1"/>
  <c r="P21" i="3"/>
  <c r="P18" i="3"/>
  <c r="P15" i="3"/>
  <c r="P13" i="3"/>
  <c r="P10" i="3"/>
  <c r="D16" i="2"/>
  <c r="H15" i="2"/>
  <c r="D15" i="2"/>
  <c r="E36" i="1"/>
  <c r="D36" i="1"/>
</calcChain>
</file>

<file path=xl/sharedStrings.xml><?xml version="1.0" encoding="utf-8"?>
<sst xmlns="http://schemas.openxmlformats.org/spreadsheetml/2006/main" count="213" uniqueCount="176">
  <si>
    <t xml:space="preserve">Contas </t>
  </si>
  <si>
    <t>Saldos</t>
  </si>
  <si>
    <t>Devedor</t>
  </si>
  <si>
    <t>Credor</t>
  </si>
  <si>
    <t>CAIXA</t>
  </si>
  <si>
    <t>CAPITAL SOCIAL</t>
  </si>
  <si>
    <t>MOVEIS E UTENSILIOS</t>
  </si>
  <si>
    <t>BANCO</t>
  </si>
  <si>
    <t>VEÍCULOS</t>
  </si>
  <si>
    <t>MERCADORIAS</t>
  </si>
  <si>
    <t>FORNECEDORES</t>
  </si>
  <si>
    <t>RECEITAS E SERVIÇOS PRESTADOS</t>
  </si>
  <si>
    <t>DESPESA COM MANUTENÇÃO</t>
  </si>
  <si>
    <t xml:space="preserve">SALARIO </t>
  </si>
  <si>
    <t>COMISSÕES</t>
  </si>
  <si>
    <t xml:space="preserve">HORA EXTRA </t>
  </si>
  <si>
    <t xml:space="preserve">IRRF A RECOLHER </t>
  </si>
  <si>
    <t xml:space="preserve">DESCONTO DE FALTAS </t>
  </si>
  <si>
    <t>FGTS</t>
  </si>
  <si>
    <t xml:space="preserve">FGTS A PAGAR </t>
  </si>
  <si>
    <t xml:space="preserve">SALÁRIOS A PAGAR </t>
  </si>
  <si>
    <t xml:space="preserve">INSS PATRONAL </t>
  </si>
  <si>
    <t>INSS A RECOLHER</t>
  </si>
  <si>
    <t>Balancete - ALUNOS</t>
  </si>
  <si>
    <t>ICMS A RECUPEAR</t>
  </si>
  <si>
    <t>CLIENTES</t>
  </si>
  <si>
    <t>RECEITA DE VENDAS DE MERCADORIAS</t>
  </si>
  <si>
    <t xml:space="preserve">ICMS SOBRE VENDAS </t>
  </si>
  <si>
    <t xml:space="preserve">ICMS A RECOLHER </t>
  </si>
  <si>
    <t>CMV</t>
  </si>
  <si>
    <t xml:space="preserve">JUROS </t>
  </si>
  <si>
    <t xml:space="preserve">EMPRESTIMO A PAGAR </t>
  </si>
  <si>
    <t xml:space="preserve">MATERIAL DE ESCRITORIO </t>
  </si>
  <si>
    <t xml:space="preserve">MAQUINAS E EQUIPAMENTOS </t>
  </si>
  <si>
    <t>FINANCIAMENTO A CP</t>
  </si>
  <si>
    <t>FINANCIAMENTO A LP</t>
  </si>
  <si>
    <t>TOTAL</t>
  </si>
  <si>
    <t>APURAÇÃO D RESULTADO DO EXERCICIO</t>
  </si>
  <si>
    <t>DEVEDOR</t>
  </si>
  <si>
    <t>CREDOR</t>
  </si>
  <si>
    <t>PREJUÍZO</t>
  </si>
  <si>
    <t xml:space="preserve">Demonstração do resultado do exercicio </t>
  </si>
  <si>
    <t xml:space="preserve">Receita de serviços prestados </t>
  </si>
  <si>
    <t xml:space="preserve">Receita de vendas com mercadorias </t>
  </si>
  <si>
    <t>DEDUÇOES</t>
  </si>
  <si>
    <t>Descontos incondicionais concedidos</t>
  </si>
  <si>
    <t xml:space="preserve">Vendas canceladas </t>
  </si>
  <si>
    <t xml:space="preserve">Impostos sobre vendas </t>
  </si>
  <si>
    <t>RECEITAS bruta</t>
  </si>
  <si>
    <t>RECEITAS LIQUIDA</t>
  </si>
  <si>
    <t>CUSTOS</t>
  </si>
  <si>
    <t xml:space="preserve">LUCRO BRUTO </t>
  </si>
  <si>
    <t>DESPESAS</t>
  </si>
  <si>
    <t xml:space="preserve">Despesas administrativas </t>
  </si>
  <si>
    <t xml:space="preserve">Despesas operacionais  </t>
  </si>
  <si>
    <t xml:space="preserve">Despesas gerais </t>
  </si>
  <si>
    <t xml:space="preserve">RESULTADO ANTES DAS OPERAÇÕES FINANCEIRAS </t>
  </si>
  <si>
    <t xml:space="preserve">RECEITAS FINANCEIRAS </t>
  </si>
  <si>
    <t xml:space="preserve">DESPESAS FINANCEIRAS </t>
  </si>
  <si>
    <t>RESULTADO DO EXERCÍCIO</t>
  </si>
  <si>
    <t xml:space="preserve">BALANÇO PATRIMONIAL </t>
  </si>
  <si>
    <t xml:space="preserve">ATIVO TOTAL </t>
  </si>
  <si>
    <t xml:space="preserve">PASSIVO TOTAL </t>
  </si>
  <si>
    <t>Ativo circulante</t>
  </si>
  <si>
    <t>Passivo circulante</t>
  </si>
  <si>
    <t>Descontos e faltas</t>
  </si>
  <si>
    <t>Ativo não circulante</t>
  </si>
  <si>
    <t>fornecedor</t>
  </si>
  <si>
    <t xml:space="preserve">inss a recolher </t>
  </si>
  <si>
    <t xml:space="preserve">irrf a recolher </t>
  </si>
  <si>
    <t xml:space="preserve">icms a recolher </t>
  </si>
  <si>
    <t xml:space="preserve">fgts a pagar </t>
  </si>
  <si>
    <t xml:space="preserve">salario a pagar </t>
  </si>
  <si>
    <t>emprestimos a pagAR</t>
  </si>
  <si>
    <t xml:space="preserve">financiamento cp </t>
  </si>
  <si>
    <t>financiamento lp</t>
  </si>
  <si>
    <t xml:space="preserve">Passivo não circulante </t>
  </si>
  <si>
    <t>Patrimonio Liq</t>
  </si>
  <si>
    <t xml:space="preserve">Caixa            </t>
  </si>
  <si>
    <t>Banco</t>
  </si>
  <si>
    <t xml:space="preserve">Mercadorias </t>
  </si>
  <si>
    <t>Icms a recuperar</t>
  </si>
  <si>
    <t>Clientes</t>
  </si>
  <si>
    <t>Imobilizado</t>
  </si>
  <si>
    <t xml:space="preserve">Moveis e ut </t>
  </si>
  <si>
    <t xml:space="preserve">Veiculos </t>
  </si>
  <si>
    <t>Maquinas e equip</t>
  </si>
  <si>
    <t>PREJUÍZOS ACUMULADOS</t>
  </si>
  <si>
    <t xml:space="preserve">INDICADORES DE LIQUIDEZ </t>
  </si>
  <si>
    <t xml:space="preserve">LIQUIDEZ CORRENTE </t>
  </si>
  <si>
    <t>ATIVO CIRCULANTE</t>
  </si>
  <si>
    <t>PASSIVO CIRCULANTE</t>
  </si>
  <si>
    <t xml:space="preserve">TOTAL </t>
  </si>
  <si>
    <t>LIQUIDEZ IMEDIATA</t>
  </si>
  <si>
    <t>DISPONIBILIDADE</t>
  </si>
  <si>
    <t>LIQUIDEZ SECA</t>
  </si>
  <si>
    <t>AC - ESTOQUE</t>
  </si>
  <si>
    <t>PC</t>
  </si>
  <si>
    <t>LIQUIDEZ GERAL</t>
  </si>
  <si>
    <t>AC+RLP</t>
  </si>
  <si>
    <t>PC+ELP</t>
  </si>
  <si>
    <t>BALANÇO PATRIMONIAL</t>
  </si>
  <si>
    <t>ATIVO NÃO CIRCULANTE</t>
  </si>
  <si>
    <t xml:space="preserve">IMOBILIZADO </t>
  </si>
  <si>
    <t>INTANGÍVEL</t>
  </si>
  <si>
    <t>PASSIVO NÃO CIRCULANTE</t>
  </si>
  <si>
    <t>EXIGIVEL DE LONGO PRAZO</t>
  </si>
  <si>
    <t xml:space="preserve">PATRIMÔNIO LÍQUIDO </t>
  </si>
  <si>
    <t>CAP. SOCIAL</t>
  </si>
  <si>
    <t>REALIZÁVEL DE LONGO PZ</t>
  </si>
  <si>
    <t>INVESTIMENTO</t>
  </si>
  <si>
    <t>SOLVÊNCIA</t>
  </si>
  <si>
    <t>PC+ ELP</t>
  </si>
  <si>
    <t xml:space="preserve">EMPRESA BONS ALUNOS </t>
  </si>
  <si>
    <t xml:space="preserve">MOVIMENTAÇÃO DE CAIXA </t>
  </si>
  <si>
    <t xml:space="preserve">ENTRADAS </t>
  </si>
  <si>
    <t xml:space="preserve">SAÍDAS </t>
  </si>
  <si>
    <t>DATA:</t>
  </si>
  <si>
    <t>N°001</t>
  </si>
  <si>
    <t>SEQUÊNCIA</t>
  </si>
  <si>
    <t>HISTORICO</t>
  </si>
  <si>
    <t>AUXILIAR</t>
  </si>
  <si>
    <t>RECEBIMENTO DUPLICATA</t>
  </si>
  <si>
    <t>N° 051</t>
  </si>
  <si>
    <t>RECEBIMENTO DUPLICATA JUROS</t>
  </si>
  <si>
    <t>N°052</t>
  </si>
  <si>
    <t>RECEBIMENTO DUPLICATA JUROS SEQ2</t>
  </si>
  <si>
    <t>PAGAMENTO DESP SEM COMPROVANTE</t>
  </si>
  <si>
    <t>-</t>
  </si>
  <si>
    <t xml:space="preserve">PAGAMENTO SALÁRIO </t>
  </si>
  <si>
    <t>PAG ADIANTAMENTO DE VIAGEM FUNC</t>
  </si>
  <si>
    <t xml:space="preserve">RECEBIMENTO VENDA Á VISTA </t>
  </si>
  <si>
    <t xml:space="preserve">RECEBIMENTO DE SINAL POR SERVIÇOS A SEREM REALIZADOS </t>
  </si>
  <si>
    <t>N°004</t>
  </si>
  <si>
    <t xml:space="preserve">COMPRA DE MERCADORIA A VISTA S/ DOCUMENTO </t>
  </si>
  <si>
    <t>DEPÓSITO NO BANCO</t>
  </si>
  <si>
    <t xml:space="preserve">SAQUE NO BANCO </t>
  </si>
  <si>
    <t>CH 023456</t>
  </si>
  <si>
    <t xml:space="preserve">COMPRA DE VALE TRANSPORTE </t>
  </si>
  <si>
    <t>N°032</t>
  </si>
  <si>
    <t>NF021</t>
  </si>
  <si>
    <t xml:space="preserve">PAGAMENTO MAT DE ESCRITÓRIO </t>
  </si>
  <si>
    <t xml:space="preserve">PAGAMENTO DESP COM REFEIÇÃO </t>
  </si>
  <si>
    <t>NF023</t>
  </si>
  <si>
    <t xml:space="preserve">TOTAL DO DIA </t>
  </si>
  <si>
    <t xml:space="preserve">SALDO ANTERIOR </t>
  </si>
  <si>
    <t>SALDO ATUAL</t>
  </si>
  <si>
    <t xml:space="preserve">TOTAL GERAL </t>
  </si>
  <si>
    <t xml:space="preserve">RESPONSÁVEL: CAMILLE COELHO </t>
  </si>
  <si>
    <t xml:space="preserve">DEPOSITO NO BANCO </t>
  </si>
  <si>
    <t xml:space="preserve">RECEBIMENTOS DIVERSOS </t>
  </si>
  <si>
    <t xml:space="preserve">PAGAMENTOS DIVERSOS </t>
  </si>
  <si>
    <t>N°053</t>
  </si>
  <si>
    <t xml:space="preserve">RECEBIMENTO DUPLICATA </t>
  </si>
  <si>
    <t xml:space="preserve">RECEBIMENTO DUPLICATA JUROS </t>
  </si>
  <si>
    <t>N°054</t>
  </si>
  <si>
    <t>PAGAMENTO DESP S/ DOCUMENTO</t>
  </si>
  <si>
    <t>PAGAMENTO SALARIO CONT/CHEQ</t>
  </si>
  <si>
    <t xml:space="preserve">PAGAMENTO ADT VIAGEM </t>
  </si>
  <si>
    <t xml:space="preserve">RECEBIMENTO DE VENDA Á VISTA </t>
  </si>
  <si>
    <t>NF052</t>
  </si>
  <si>
    <t>RECEBIMENTO DE SINAL POR CONTA DE SERVIÇOS A SEREM REAL</t>
  </si>
  <si>
    <t>N°005</t>
  </si>
  <si>
    <t xml:space="preserve">COMPRA DE MERCADORIA A VISTA </t>
  </si>
  <si>
    <t>NF059</t>
  </si>
  <si>
    <t>CH023457</t>
  </si>
  <si>
    <t>N°033</t>
  </si>
  <si>
    <t xml:space="preserve">PAGAMENTO DE DESP </t>
  </si>
  <si>
    <t>NF028</t>
  </si>
  <si>
    <t>PAGAMENTO DE MATERIAL DE MAN</t>
  </si>
  <si>
    <t>NF030</t>
  </si>
  <si>
    <t xml:space="preserve">PAGAMENTO DE ALUGUEL </t>
  </si>
  <si>
    <t>VALE PARA FUNC</t>
  </si>
  <si>
    <t xml:space="preserve">SALDO ATUAL </t>
  </si>
  <si>
    <t xml:space="preserve">RESPONSÁVEL:CAMILLE COELHO </t>
  </si>
  <si>
    <t>N°002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</si>
</sst>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9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5"/>
      <color rgb="FF92D05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rgb="FF92D05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25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rgb="FFFF0000"/>
      <name val="Times New Roman"/>
      <family val="1"/>
    </font>
    <font>
      <sz val="20"/>
      <color theme="0"/>
      <name val="Times New Roman"/>
      <family val="1"/>
    </font>
    <font>
      <b/>
      <sz val="20"/>
      <color theme="0"/>
      <name val="Times New Roman"/>
      <family val="1"/>
    </font>
    <font>
      <sz val="14"/>
      <color theme="1"/>
      <name val="Times New Roman"/>
      <family val="1"/>
    </font>
    <font>
      <sz val="15"/>
      <color theme="1"/>
      <name val="Times New Roman"/>
      <family val="1"/>
    </font>
    <font>
      <b/>
      <sz val="18"/>
      <color theme="0"/>
      <name val="Times New Roman"/>
      <family val="1"/>
    </font>
    <font>
      <sz val="18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6" fillId="0" borderId="1" xfId="0" applyFont="1" applyBorder="1" applyAlignment="1">
      <alignment vertical="center"/>
    </xf>
    <xf numFmtId="44" fontId="7" fillId="0" borderId="1" xfId="1" applyFont="1" applyBorder="1"/>
    <xf numFmtId="44" fontId="8" fillId="0" borderId="1" xfId="1" applyFont="1" applyBorder="1"/>
    <xf numFmtId="44" fontId="9" fillId="0" borderId="1" xfId="1" applyFont="1" applyBorder="1"/>
    <xf numFmtId="44" fontId="10" fillId="0" borderId="1" xfId="0" applyNumberFormat="1" applyFont="1" applyBorder="1"/>
    <xf numFmtId="44" fontId="1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0" xfId="0" applyAlignment="1"/>
    <xf numFmtId="44" fontId="0" fillId="0" borderId="0" xfId="1" applyFont="1"/>
    <xf numFmtId="44" fontId="0" fillId="6" borderId="1" xfId="1" applyFont="1" applyFill="1" applyBorder="1"/>
    <xf numFmtId="44" fontId="4" fillId="0" borderId="0" xfId="1" applyFont="1"/>
    <xf numFmtId="44" fontId="8" fillId="8" borderId="1" xfId="1" applyFont="1" applyFill="1" applyBorder="1"/>
    <xf numFmtId="44" fontId="0" fillId="3" borderId="0" xfId="1" applyFont="1" applyFill="1"/>
    <xf numFmtId="44" fontId="8" fillId="3" borderId="1" xfId="1" applyFont="1" applyFill="1" applyBorder="1"/>
    <xf numFmtId="44" fontId="11" fillId="9" borderId="1" xfId="1" applyFont="1" applyFill="1" applyBorder="1"/>
    <xf numFmtId="44" fontId="8" fillId="9" borderId="1" xfId="1" applyFont="1" applyFill="1" applyBorder="1"/>
    <xf numFmtId="44" fontId="0" fillId="0" borderId="0" xfId="1" applyFont="1" applyAlignment="1"/>
    <xf numFmtId="0" fontId="0" fillId="0" borderId="0" xfId="0" applyAlignment="1">
      <alignment horizontal="center"/>
    </xf>
    <xf numFmtId="44" fontId="0" fillId="11" borderId="0" xfId="1" applyFont="1" applyFill="1" applyAlignment="1"/>
    <xf numFmtId="44" fontId="0" fillId="12" borderId="0" xfId="1" applyFont="1" applyFill="1"/>
    <xf numFmtId="0" fontId="15" fillId="0" borderId="4" xfId="0" applyFont="1" applyBorder="1"/>
    <xf numFmtId="0" fontId="13" fillId="0" borderId="0" xfId="0" applyFont="1"/>
    <xf numFmtId="44" fontId="16" fillId="0" borderId="0" xfId="1" applyFont="1" applyAlignment="1"/>
    <xf numFmtId="44" fontId="18" fillId="0" borderId="0" xfId="0" applyNumberFormat="1" applyFont="1" applyAlignment="1"/>
    <xf numFmtId="0" fontId="13" fillId="0" borderId="0" xfId="0" applyFont="1" applyAlignment="1">
      <alignment horizontal="center"/>
    </xf>
    <xf numFmtId="44" fontId="18" fillId="0" borderId="0" xfId="1" applyFont="1"/>
    <xf numFmtId="44" fontId="13" fillId="0" borderId="0" xfId="0" applyNumberFormat="1" applyFont="1"/>
    <xf numFmtId="44" fontId="13" fillId="0" borderId="4" xfId="0" applyNumberFormat="1" applyFont="1" applyBorder="1"/>
    <xf numFmtId="0" fontId="13" fillId="0" borderId="4" xfId="0" applyFont="1" applyBorder="1" applyAlignment="1">
      <alignment horizontal="center"/>
    </xf>
    <xf numFmtId="44" fontId="13" fillId="0" borderId="4" xfId="1" applyFont="1" applyBorder="1"/>
    <xf numFmtId="0" fontId="0" fillId="13" borderId="0" xfId="0" applyFill="1"/>
    <xf numFmtId="44" fontId="0" fillId="0" borderId="0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4" fontId="0" fillId="5" borderId="0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13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5" fillId="7" borderId="0" xfId="0" applyFont="1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10" borderId="0" xfId="0" applyFont="1" applyFill="1" applyAlignment="1">
      <alignment horizontal="left"/>
    </xf>
    <xf numFmtId="0" fontId="12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44" fontId="13" fillId="0" borderId="0" xfId="1" applyFont="1"/>
    <xf numFmtId="44" fontId="6" fillId="0" borderId="0" xfId="1" applyFont="1"/>
    <xf numFmtId="0" fontId="6" fillId="0" borderId="0" xfId="0" applyFont="1" applyAlignment="1">
      <alignment horizontal="center"/>
    </xf>
    <xf numFmtId="44" fontId="22" fillId="0" borderId="0" xfId="1" applyFont="1"/>
    <xf numFmtId="0" fontId="23" fillId="14" borderId="0" xfId="0" applyFont="1" applyFill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4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0" xfId="1" applyFont="1" applyAlignment="1">
      <alignment horizontal="center"/>
    </xf>
    <xf numFmtId="0" fontId="6" fillId="0" borderId="0" xfId="0" applyFont="1" applyAlignment="1">
      <alignment horizontal="left" vertical="center"/>
    </xf>
    <xf numFmtId="44" fontId="28" fillId="14" borderId="0" xfId="1" applyFont="1" applyFill="1" applyAlignment="1">
      <alignment horizontal="center" vertical="center"/>
    </xf>
    <xf numFmtId="0" fontId="28" fillId="14" borderId="0" xfId="0" applyFont="1" applyFill="1" applyAlignment="1">
      <alignment horizontal="left" vertical="center"/>
    </xf>
    <xf numFmtId="0" fontId="0" fillId="10" borderId="0" xfId="0" applyFill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4" fontId="19" fillId="8" borderId="0" xfId="1" applyFont="1" applyFill="1"/>
    <xf numFmtId="44" fontId="11" fillId="6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9C1-25D4-465F-9AC2-60593C6527ED}">
  <dimension ref="C2:K28"/>
  <sheetViews>
    <sheetView tabSelected="1" topLeftCell="A4" workbookViewId="0">
      <selection activeCell="T16" sqref="T16"/>
    </sheetView>
  </sheetViews>
  <sheetFormatPr defaultRowHeight="15" x14ac:dyDescent="0.25"/>
  <sheetData>
    <row r="2" spans="3:11" x14ac:dyDescent="0.25">
      <c r="C2" s="10"/>
      <c r="D2" s="40" t="s">
        <v>37</v>
      </c>
      <c r="E2" s="40"/>
      <c r="F2" s="40"/>
      <c r="G2" s="40"/>
      <c r="H2" s="40"/>
      <c r="I2" s="40"/>
      <c r="J2" s="40"/>
      <c r="K2" s="40"/>
    </row>
    <row r="3" spans="3:11" x14ac:dyDescent="0.25">
      <c r="C3" s="10"/>
      <c r="D3" s="40"/>
      <c r="E3" s="40"/>
      <c r="F3" s="40"/>
      <c r="G3" s="40"/>
      <c r="H3" s="40"/>
      <c r="I3" s="40"/>
      <c r="J3" s="40"/>
      <c r="K3" s="40"/>
    </row>
    <row r="4" spans="3:11" x14ac:dyDescent="0.25">
      <c r="D4" s="41" t="s">
        <v>38</v>
      </c>
      <c r="E4" s="41"/>
      <c r="F4" s="41"/>
      <c r="G4" s="41"/>
      <c r="H4" s="41" t="s">
        <v>39</v>
      </c>
      <c r="I4" s="41"/>
      <c r="J4" s="41"/>
      <c r="K4" s="41"/>
    </row>
    <row r="5" spans="3:11" x14ac:dyDescent="0.25">
      <c r="D5" s="38">
        <v>1600</v>
      </c>
      <c r="E5" s="38"/>
      <c r="F5" s="38"/>
      <c r="G5" s="39"/>
      <c r="H5" s="44">
        <v>12000</v>
      </c>
      <c r="I5" s="45"/>
      <c r="J5" s="45"/>
      <c r="K5" s="45"/>
    </row>
    <row r="6" spans="3:11" x14ac:dyDescent="0.25">
      <c r="D6" s="38">
        <v>11055</v>
      </c>
      <c r="E6" s="38"/>
      <c r="F6" s="38"/>
      <c r="G6" s="39"/>
      <c r="H6" s="44">
        <v>10000</v>
      </c>
      <c r="I6" s="45"/>
      <c r="J6" s="45"/>
      <c r="K6" s="45"/>
    </row>
    <row r="7" spans="3:11" x14ac:dyDescent="0.25">
      <c r="D7" s="38">
        <v>1450</v>
      </c>
      <c r="E7" s="38"/>
      <c r="F7" s="38"/>
      <c r="G7" s="39"/>
      <c r="H7" s="44"/>
      <c r="I7" s="45"/>
      <c r="J7" s="45"/>
      <c r="K7" s="45"/>
    </row>
    <row r="8" spans="3:11" x14ac:dyDescent="0.25">
      <c r="D8" s="38">
        <v>767</v>
      </c>
      <c r="E8" s="38"/>
      <c r="F8" s="38"/>
      <c r="G8" s="39"/>
      <c r="H8" s="44"/>
      <c r="I8" s="45"/>
      <c r="J8" s="45"/>
      <c r="K8" s="45"/>
    </row>
    <row r="9" spans="3:11" x14ac:dyDescent="0.25">
      <c r="D9" s="38">
        <v>2633</v>
      </c>
      <c r="E9" s="38"/>
      <c r="F9" s="38"/>
      <c r="G9" s="39"/>
      <c r="H9" s="44"/>
      <c r="I9" s="45"/>
      <c r="J9" s="45"/>
      <c r="K9" s="45"/>
    </row>
    <row r="10" spans="3:11" x14ac:dyDescent="0.25">
      <c r="D10" s="38">
        <v>1053.18</v>
      </c>
      <c r="E10" s="38"/>
      <c r="F10" s="38"/>
      <c r="G10" s="39"/>
      <c r="H10" s="44"/>
      <c r="I10" s="45"/>
      <c r="J10" s="45"/>
      <c r="K10" s="45"/>
    </row>
    <row r="11" spans="3:11" x14ac:dyDescent="0.25">
      <c r="D11" s="38">
        <v>1800</v>
      </c>
      <c r="E11" s="38"/>
      <c r="F11" s="38"/>
      <c r="G11" s="39"/>
      <c r="H11" s="44"/>
      <c r="I11" s="45"/>
      <c r="J11" s="45"/>
      <c r="K11" s="45"/>
    </row>
    <row r="12" spans="3:11" x14ac:dyDescent="0.25">
      <c r="D12" s="38">
        <v>9000</v>
      </c>
      <c r="E12" s="38"/>
      <c r="F12" s="38"/>
      <c r="G12" s="39"/>
      <c r="H12" s="44"/>
      <c r="I12" s="45"/>
      <c r="J12" s="45"/>
      <c r="K12" s="45"/>
    </row>
    <row r="13" spans="3:11" x14ac:dyDescent="0.25">
      <c r="D13" s="38">
        <v>5835</v>
      </c>
      <c r="E13" s="38"/>
      <c r="F13" s="38"/>
      <c r="G13" s="39"/>
      <c r="H13" s="44"/>
      <c r="I13" s="45"/>
      <c r="J13" s="45"/>
      <c r="K13" s="45"/>
    </row>
    <row r="14" spans="3:11" x14ac:dyDescent="0.25">
      <c r="D14" s="38">
        <v>900</v>
      </c>
      <c r="E14" s="38"/>
      <c r="F14" s="38"/>
      <c r="G14" s="39"/>
      <c r="H14" s="44"/>
      <c r="I14" s="45"/>
      <c r="J14" s="45"/>
      <c r="K14" s="45"/>
    </row>
    <row r="15" spans="3:11" x14ac:dyDescent="0.25">
      <c r="D15" s="92">
        <f>D5+D6+D7+D8+D9+D10+D11+D12+D13+D14</f>
        <v>36093.18</v>
      </c>
      <c r="E15" s="92"/>
      <c r="F15" s="92"/>
      <c r="G15" s="93"/>
      <c r="H15" s="44">
        <f>H5+H6</f>
        <v>22000</v>
      </c>
      <c r="I15" s="45"/>
      <c r="J15" s="45"/>
      <c r="K15" s="45"/>
    </row>
    <row r="16" spans="3:11" x14ac:dyDescent="0.25">
      <c r="D16" s="42">
        <f>D15-H15</f>
        <v>14093.18</v>
      </c>
      <c r="E16" s="42"/>
      <c r="F16" s="42"/>
      <c r="G16" s="43"/>
      <c r="H16" s="44"/>
      <c r="I16" s="45"/>
      <c r="J16" s="45"/>
      <c r="K16" s="45"/>
    </row>
    <row r="17" spans="4:11" x14ac:dyDescent="0.25">
      <c r="D17" s="42" t="s">
        <v>40</v>
      </c>
      <c r="E17" s="42"/>
      <c r="F17" s="42"/>
      <c r="G17" s="43"/>
      <c r="H17" s="44"/>
      <c r="I17" s="45"/>
      <c r="J17" s="45"/>
      <c r="K17" s="45"/>
    </row>
    <row r="18" spans="4:11" x14ac:dyDescent="0.25">
      <c r="D18" s="38"/>
      <c r="E18" s="38"/>
      <c r="F18" s="38"/>
      <c r="G18" s="39"/>
      <c r="H18" s="44"/>
      <c r="I18" s="45"/>
      <c r="J18" s="45"/>
      <c r="K18" s="45"/>
    </row>
    <row r="19" spans="4:11" x14ac:dyDescent="0.25">
      <c r="D19" s="38"/>
      <c r="E19" s="38"/>
      <c r="F19" s="38"/>
      <c r="G19" s="39"/>
      <c r="H19" s="44"/>
      <c r="I19" s="45"/>
      <c r="J19" s="45"/>
      <c r="K19" s="45"/>
    </row>
    <row r="20" spans="4:11" x14ac:dyDescent="0.25">
      <c r="D20" s="38"/>
      <c r="E20" s="38"/>
      <c r="F20" s="38"/>
      <c r="G20" s="39"/>
      <c r="H20" s="44"/>
      <c r="I20" s="45"/>
      <c r="J20" s="45"/>
      <c r="K20" s="45"/>
    </row>
    <row r="21" spans="4:11" x14ac:dyDescent="0.25">
      <c r="D21" s="38"/>
      <c r="E21" s="38"/>
      <c r="F21" s="38"/>
      <c r="G21" s="39"/>
      <c r="H21" s="44"/>
      <c r="I21" s="45"/>
      <c r="J21" s="45"/>
      <c r="K21" s="45"/>
    </row>
    <row r="22" spans="4:11" x14ac:dyDescent="0.25">
      <c r="D22" s="38"/>
      <c r="E22" s="38"/>
      <c r="F22" s="38"/>
      <c r="G22" s="39"/>
      <c r="H22" s="44"/>
      <c r="I22" s="45"/>
      <c r="J22" s="45"/>
      <c r="K22" s="45"/>
    </row>
    <row r="23" spans="4:11" x14ac:dyDescent="0.25">
      <c r="D23" s="38"/>
      <c r="E23" s="38"/>
      <c r="F23" s="38"/>
      <c r="G23" s="39"/>
      <c r="H23" s="44"/>
      <c r="I23" s="45"/>
      <c r="J23" s="45"/>
      <c r="K23" s="45"/>
    </row>
    <row r="24" spans="4:11" x14ac:dyDescent="0.25">
      <c r="D24" s="38"/>
      <c r="E24" s="38"/>
      <c r="F24" s="38"/>
      <c r="G24" s="39"/>
      <c r="H24" s="44"/>
      <c r="I24" s="45"/>
      <c r="J24" s="45"/>
      <c r="K24" s="45"/>
    </row>
    <row r="25" spans="4:11" x14ac:dyDescent="0.25">
      <c r="D25" s="38"/>
      <c r="E25" s="38"/>
      <c r="F25" s="38"/>
      <c r="G25" s="39"/>
      <c r="H25" s="44"/>
      <c r="I25" s="45"/>
      <c r="J25" s="45"/>
      <c r="K25" s="45"/>
    </row>
    <row r="26" spans="4:11" x14ac:dyDescent="0.25">
      <c r="D26" s="38"/>
      <c r="E26" s="38"/>
      <c r="F26" s="38"/>
      <c r="G26" s="39"/>
      <c r="H26" s="44"/>
      <c r="I26" s="45"/>
      <c r="J26" s="45"/>
      <c r="K26" s="45"/>
    </row>
    <row r="27" spans="4:11" x14ac:dyDescent="0.25">
      <c r="D27" s="38"/>
      <c r="E27" s="38"/>
      <c r="F27" s="38"/>
      <c r="G27" s="39"/>
      <c r="H27" s="44"/>
      <c r="I27" s="45"/>
      <c r="J27" s="45"/>
      <c r="K27" s="45"/>
    </row>
    <row r="28" spans="4:11" x14ac:dyDescent="0.25">
      <c r="D28" s="38"/>
      <c r="E28" s="38"/>
      <c r="F28" s="38"/>
      <c r="G28" s="39"/>
      <c r="H28" s="44"/>
      <c r="I28" s="45"/>
      <c r="J28" s="45"/>
      <c r="K28" s="45"/>
    </row>
  </sheetData>
  <mergeCells count="51">
    <mergeCell ref="H14:K14"/>
    <mergeCell ref="H15:K15"/>
    <mergeCell ref="H28:K28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16:K16"/>
    <mergeCell ref="D26:G26"/>
    <mergeCell ref="D27:G27"/>
    <mergeCell ref="D28:G28"/>
    <mergeCell ref="H4:K4"/>
    <mergeCell ref="H5:K5"/>
    <mergeCell ref="H6:K6"/>
    <mergeCell ref="H7:K7"/>
    <mergeCell ref="H8:K8"/>
    <mergeCell ref="H9:K9"/>
    <mergeCell ref="H10:K10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13:G13"/>
    <mergeCell ref="D2:K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H11:K11"/>
    <mergeCell ref="H12:K12"/>
    <mergeCell ref="H13:K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C72F-6E5D-424A-A2B5-2CC828C5830E}">
  <dimension ref="A1:P39"/>
  <sheetViews>
    <sheetView zoomScale="95" zoomScaleNormal="95" workbookViewId="0">
      <selection activeCell="X8" sqref="X8"/>
    </sheetView>
  </sheetViews>
  <sheetFormatPr defaultRowHeight="15" x14ac:dyDescent="0.25"/>
  <cols>
    <col min="16" max="16" width="17" bestFit="1" customWidth="1"/>
  </cols>
  <sheetData>
    <row r="1" spans="1:16" x14ac:dyDescent="0.25">
      <c r="A1" s="91" t="s">
        <v>41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16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 x14ac:dyDescent="0.25">
      <c r="A3" s="51" t="s">
        <v>48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6" x14ac:dyDescent="0.25">
      <c r="A4" s="52" t="s">
        <v>42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16">
        <v>12000</v>
      </c>
    </row>
    <row r="5" spans="1:16" x14ac:dyDescent="0.25">
      <c r="A5" s="52" t="s">
        <v>43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16">
        <v>10000</v>
      </c>
    </row>
    <row r="6" spans="1:16" x14ac:dyDescent="0.25">
      <c r="A6" s="51" t="s">
        <v>44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15"/>
    </row>
    <row r="7" spans="1:16" x14ac:dyDescent="0.25">
      <c r="A7" s="53" t="s">
        <v>47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17">
        <v>1800</v>
      </c>
    </row>
    <row r="8" spans="1:16" x14ac:dyDescent="0.25">
      <c r="A8" s="49" t="s">
        <v>45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15">
        <v>0</v>
      </c>
    </row>
    <row r="9" spans="1:16" x14ac:dyDescent="0.25">
      <c r="A9" s="49" t="s">
        <v>46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15">
        <v>0</v>
      </c>
    </row>
    <row r="10" spans="1:16" x14ac:dyDescent="0.25">
      <c r="A10" s="51" t="s">
        <v>49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5">
        <f>P4+P5-P7</f>
        <v>20200</v>
      </c>
    </row>
    <row r="11" spans="1:16" x14ac:dyDescent="0.25">
      <c r="A11" s="51" t="s">
        <v>50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5"/>
    </row>
    <row r="12" spans="1:16" x14ac:dyDescent="0.25">
      <c r="A12" s="49" t="s">
        <v>29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17">
        <v>9000</v>
      </c>
    </row>
    <row r="13" spans="1:16" x14ac:dyDescent="0.25">
      <c r="A13" s="51" t="s">
        <v>51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95">
        <f>P10-P12</f>
        <v>11200</v>
      </c>
    </row>
    <row r="14" spans="1:16" x14ac:dyDescent="0.25">
      <c r="A14" s="51" t="s">
        <v>52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5"/>
    </row>
    <row r="15" spans="1:16" x14ac:dyDescent="0.25">
      <c r="A15" s="54" t="s">
        <v>53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94">
        <f>11055+767+2633.01+1053.17+900</f>
        <v>16408.18</v>
      </c>
    </row>
    <row r="16" spans="1:16" x14ac:dyDescent="0.25">
      <c r="A16" s="54" t="s">
        <v>54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19">
        <v>1450</v>
      </c>
    </row>
    <row r="17" spans="1:16" x14ac:dyDescent="0.25">
      <c r="A17" s="54" t="s">
        <v>55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21">
        <v>1600</v>
      </c>
    </row>
    <row r="18" spans="1:16" x14ac:dyDescent="0.25">
      <c r="A18" s="55" t="s">
        <v>56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7">
        <f>P13-P15-P16-P17</f>
        <v>-8258.18</v>
      </c>
    </row>
    <row r="19" spans="1:16" x14ac:dyDescent="0.25">
      <c r="A19" s="54" t="s">
        <v>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15">
        <v>0</v>
      </c>
    </row>
    <row r="20" spans="1:16" x14ac:dyDescent="0.25">
      <c r="A20" s="54" t="s">
        <v>58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17">
        <v>5835</v>
      </c>
    </row>
    <row r="21" spans="1:16" x14ac:dyDescent="0.25">
      <c r="A21" s="55" t="s">
        <v>59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17">
        <f>P18-P20</f>
        <v>-14093.18</v>
      </c>
    </row>
    <row r="22" spans="1:16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15"/>
    </row>
    <row r="23" spans="1:16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15"/>
    </row>
    <row r="24" spans="1:16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15"/>
    </row>
    <row r="25" spans="1:16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15"/>
    </row>
    <row r="26" spans="1:16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15"/>
    </row>
    <row r="27" spans="1:16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15"/>
    </row>
    <row r="28" spans="1:16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15"/>
    </row>
    <row r="29" spans="1:16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15"/>
    </row>
    <row r="30" spans="1:16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15"/>
    </row>
    <row r="31" spans="1:16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15"/>
    </row>
    <row r="32" spans="1:16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15"/>
    </row>
    <row r="33" spans="1:16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15"/>
    </row>
    <row r="34" spans="1:16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15"/>
    </row>
    <row r="35" spans="1:16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5"/>
    </row>
    <row r="36" spans="1:16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15"/>
    </row>
    <row r="37" spans="1:16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15"/>
    </row>
    <row r="38" spans="1:16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15"/>
    </row>
    <row r="39" spans="1:16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15"/>
    </row>
  </sheetData>
  <mergeCells count="39">
    <mergeCell ref="A37:O37"/>
    <mergeCell ref="A38:O38"/>
    <mergeCell ref="A39:O39"/>
    <mergeCell ref="A1:O1"/>
    <mergeCell ref="A31:O31"/>
    <mergeCell ref="A32:O32"/>
    <mergeCell ref="A33:O33"/>
    <mergeCell ref="A34:O34"/>
    <mergeCell ref="A35:O35"/>
    <mergeCell ref="A36:O36"/>
    <mergeCell ref="A25:O25"/>
    <mergeCell ref="A26:O26"/>
    <mergeCell ref="A27:O27"/>
    <mergeCell ref="A28:O28"/>
    <mergeCell ref="A29:O29"/>
    <mergeCell ref="A30:O30"/>
    <mergeCell ref="A24:O24"/>
    <mergeCell ref="A13:O13"/>
    <mergeCell ref="A14:O14"/>
    <mergeCell ref="A15:O15"/>
    <mergeCell ref="A16:O16"/>
    <mergeCell ref="A17:O17"/>
    <mergeCell ref="A18:O18"/>
    <mergeCell ref="A19:O19"/>
    <mergeCell ref="A20:O20"/>
    <mergeCell ref="A21:O21"/>
    <mergeCell ref="A22:O22"/>
    <mergeCell ref="A23:O23"/>
    <mergeCell ref="A12:O12"/>
    <mergeCell ref="A2:O2"/>
    <mergeCell ref="A3:O3"/>
    <mergeCell ref="A4:O4"/>
    <mergeCell ref="A5:O5"/>
    <mergeCell ref="A6:O6"/>
    <mergeCell ref="A7:O7"/>
    <mergeCell ref="A8:O8"/>
    <mergeCell ref="A9:O9"/>
    <mergeCell ref="A10:O10"/>
    <mergeCell ref="A11:O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D0B0-08C8-4DD5-9E6F-7CED194834D5}">
  <dimension ref="C2:O24"/>
  <sheetViews>
    <sheetView workbookViewId="0">
      <selection activeCell="I21" sqref="I21"/>
    </sheetView>
  </sheetViews>
  <sheetFormatPr defaultRowHeight="15" x14ac:dyDescent="0.25"/>
  <cols>
    <col min="9" max="9" width="16.5703125" customWidth="1"/>
    <col min="15" max="15" width="14.28515625" bestFit="1" customWidth="1"/>
  </cols>
  <sheetData>
    <row r="2" spans="3:15" x14ac:dyDescent="0.25">
      <c r="C2" s="56" t="s">
        <v>60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3:15" x14ac:dyDescent="0.2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3:15" x14ac:dyDescent="0.25">
      <c r="C4" s="57" t="s">
        <v>61</v>
      </c>
      <c r="D4" s="57"/>
      <c r="E4" s="57"/>
      <c r="F4" s="57"/>
      <c r="G4" s="57"/>
      <c r="H4" s="57"/>
      <c r="I4" s="57"/>
      <c r="J4" s="50" t="s">
        <v>62</v>
      </c>
      <c r="K4" s="50"/>
      <c r="L4" s="50"/>
      <c r="M4" s="50"/>
      <c r="N4" s="50"/>
      <c r="O4" s="14"/>
    </row>
    <row r="5" spans="3:15" x14ac:dyDescent="0.25">
      <c r="C5" s="58" t="s">
        <v>63</v>
      </c>
      <c r="D5" s="58"/>
      <c r="E5" s="58"/>
      <c r="F5" s="58"/>
      <c r="G5" s="58"/>
      <c r="H5" s="58"/>
      <c r="I5" s="58"/>
      <c r="J5" s="58" t="s">
        <v>64</v>
      </c>
      <c r="K5" s="58"/>
      <c r="L5" s="58"/>
      <c r="M5" s="58"/>
      <c r="N5" s="58"/>
      <c r="O5" s="30">
        <f>O6+O7+O8+O9+O10+O11+O12+O13+O14</f>
        <v>148126.50999999998</v>
      </c>
    </row>
    <row r="6" spans="3:15" x14ac:dyDescent="0.25">
      <c r="C6" s="59" t="s">
        <v>78</v>
      </c>
      <c r="D6" s="59"/>
      <c r="E6" s="59"/>
      <c r="F6" s="59"/>
      <c r="G6" s="59"/>
      <c r="H6" s="59"/>
      <c r="I6" s="23">
        <v>188600</v>
      </c>
      <c r="J6" s="54" t="s">
        <v>67</v>
      </c>
      <c r="K6" s="54"/>
      <c r="L6" s="54"/>
      <c r="M6" s="54"/>
      <c r="N6" s="54"/>
      <c r="O6" s="15">
        <v>65200</v>
      </c>
    </row>
    <row r="7" spans="3:15" x14ac:dyDescent="0.25">
      <c r="C7" s="59" t="s">
        <v>79</v>
      </c>
      <c r="D7" s="59"/>
      <c r="E7" s="59"/>
      <c r="F7" s="59"/>
      <c r="G7" s="59"/>
      <c r="H7" s="59"/>
      <c r="I7" s="23">
        <v>104100</v>
      </c>
      <c r="J7" s="54" t="s">
        <v>68</v>
      </c>
      <c r="K7" s="54"/>
      <c r="L7" s="54"/>
      <c r="M7" s="54"/>
      <c r="N7" s="54"/>
      <c r="O7" s="15">
        <v>3306.78</v>
      </c>
    </row>
    <row r="8" spans="3:15" x14ac:dyDescent="0.25">
      <c r="C8" s="59" t="s">
        <v>80</v>
      </c>
      <c r="D8" s="59"/>
      <c r="E8" s="59"/>
      <c r="F8" s="59"/>
      <c r="G8" s="59"/>
      <c r="H8" s="59"/>
      <c r="I8" s="23">
        <v>83140</v>
      </c>
      <c r="J8" s="54" t="s">
        <v>69</v>
      </c>
      <c r="K8" s="54"/>
      <c r="L8" s="54"/>
      <c r="M8" s="54"/>
      <c r="N8" s="54"/>
      <c r="O8" s="15">
        <v>42.07</v>
      </c>
    </row>
    <row r="9" spans="3:15" x14ac:dyDescent="0.25">
      <c r="C9" s="59" t="s">
        <v>81</v>
      </c>
      <c r="D9" s="59"/>
      <c r="E9" s="59"/>
      <c r="F9" s="59"/>
      <c r="G9" s="59"/>
      <c r="H9" s="59"/>
      <c r="I9" s="23">
        <v>4860</v>
      </c>
      <c r="J9" s="54" t="s">
        <v>70</v>
      </c>
      <c r="K9" s="54"/>
      <c r="L9" s="54"/>
      <c r="M9" s="54"/>
      <c r="N9" s="54"/>
      <c r="O9" s="15">
        <v>1800</v>
      </c>
    </row>
    <row r="10" spans="3:15" x14ac:dyDescent="0.25">
      <c r="C10" s="59" t="s">
        <v>82</v>
      </c>
      <c r="D10" s="59"/>
      <c r="E10" s="59"/>
      <c r="F10" s="59"/>
      <c r="G10" s="59"/>
      <c r="H10" s="59"/>
      <c r="I10" s="23">
        <v>10000</v>
      </c>
      <c r="J10" s="54" t="s">
        <v>71</v>
      </c>
      <c r="K10" s="54"/>
      <c r="L10" s="54"/>
      <c r="M10" s="54"/>
      <c r="N10" s="54"/>
      <c r="O10" s="15">
        <v>1053.17</v>
      </c>
    </row>
    <row r="11" spans="3:15" x14ac:dyDescent="0.25">
      <c r="C11" s="61" t="s">
        <v>92</v>
      </c>
      <c r="D11" s="61"/>
      <c r="E11" s="61"/>
      <c r="F11" s="61"/>
      <c r="G11" s="61"/>
      <c r="H11" s="61"/>
      <c r="I11" s="29">
        <f>I6+I7+I8+I9+I10</f>
        <v>390700</v>
      </c>
      <c r="J11" s="54" t="s">
        <v>72</v>
      </c>
      <c r="K11" s="54"/>
      <c r="L11" s="54"/>
      <c r="M11" s="54"/>
      <c r="N11" s="54"/>
      <c r="O11" s="15">
        <v>12449.23</v>
      </c>
    </row>
    <row r="12" spans="3:15" x14ac:dyDescent="0.25">
      <c r="C12" s="58" t="s">
        <v>66</v>
      </c>
      <c r="D12" s="58"/>
      <c r="E12" s="58"/>
      <c r="F12" s="58"/>
      <c r="G12" s="58"/>
      <c r="H12" s="58"/>
      <c r="I12" s="23"/>
      <c r="J12" s="54" t="s">
        <v>73</v>
      </c>
      <c r="K12" s="54"/>
      <c r="L12" s="54"/>
      <c r="M12" s="54"/>
      <c r="N12" s="54"/>
      <c r="O12" s="15">
        <v>55835</v>
      </c>
    </row>
    <row r="13" spans="3:15" x14ac:dyDescent="0.25">
      <c r="C13" s="59" t="s">
        <v>83</v>
      </c>
      <c r="D13" s="59"/>
      <c r="E13" s="59"/>
      <c r="F13" s="59"/>
      <c r="G13" s="59"/>
      <c r="H13" s="59"/>
      <c r="I13" s="23"/>
      <c r="J13" s="54" t="s">
        <v>65</v>
      </c>
      <c r="K13" s="54"/>
      <c r="L13" s="54"/>
      <c r="M13" s="54"/>
      <c r="N13" s="54"/>
      <c r="O13" s="15">
        <v>106.93</v>
      </c>
    </row>
    <row r="14" spans="3:15" x14ac:dyDescent="0.25">
      <c r="C14" s="59" t="s">
        <v>84</v>
      </c>
      <c r="D14" s="59"/>
      <c r="E14" s="59"/>
      <c r="F14" s="59"/>
      <c r="G14" s="59"/>
      <c r="H14" s="59"/>
      <c r="I14" s="23">
        <v>10000</v>
      </c>
      <c r="J14" s="54" t="s">
        <v>74</v>
      </c>
      <c r="K14" s="54"/>
      <c r="L14" s="54"/>
      <c r="M14" s="54"/>
      <c r="N14" s="54"/>
      <c r="O14" s="15">
        <v>8333.33</v>
      </c>
    </row>
    <row r="15" spans="3:15" x14ac:dyDescent="0.25">
      <c r="C15" s="59" t="s">
        <v>85</v>
      </c>
      <c r="D15" s="59"/>
      <c r="E15" s="59"/>
      <c r="F15" s="59"/>
      <c r="G15" s="59"/>
      <c r="H15" s="59"/>
      <c r="I15" s="23">
        <v>25000</v>
      </c>
      <c r="J15" s="58" t="s">
        <v>76</v>
      </c>
      <c r="K15" s="58"/>
      <c r="L15" s="58"/>
      <c r="M15" s="58"/>
      <c r="N15" s="58"/>
      <c r="O15" s="58"/>
    </row>
    <row r="16" spans="3:15" x14ac:dyDescent="0.25">
      <c r="C16" s="59" t="s">
        <v>86</v>
      </c>
      <c r="D16" s="59"/>
      <c r="E16" s="59"/>
      <c r="F16" s="59"/>
      <c r="G16" s="59"/>
      <c r="H16" s="59"/>
      <c r="I16" s="23">
        <v>30000</v>
      </c>
      <c r="J16" s="54" t="s">
        <v>75</v>
      </c>
      <c r="K16" s="54"/>
      <c r="L16" s="54"/>
      <c r="M16" s="54"/>
      <c r="N16" s="54"/>
      <c r="O16" s="15">
        <v>21666.67</v>
      </c>
    </row>
    <row r="17" spans="3:15" x14ac:dyDescent="0.25">
      <c r="C17" s="60" t="s">
        <v>92</v>
      </c>
      <c r="D17" s="60"/>
      <c r="E17" s="60"/>
      <c r="F17" s="60"/>
      <c r="G17" s="60"/>
      <c r="H17" s="60"/>
      <c r="I17" s="29">
        <f>I14+I15+I16</f>
        <v>65000</v>
      </c>
      <c r="J17" s="54" t="s">
        <v>77</v>
      </c>
      <c r="K17" s="54"/>
      <c r="L17" s="54"/>
      <c r="M17" s="54"/>
      <c r="N17" s="54"/>
      <c r="O17" s="15">
        <v>300000</v>
      </c>
    </row>
    <row r="18" spans="3:15" x14ac:dyDescent="0.25">
      <c r="C18" s="50"/>
      <c r="D18" s="50"/>
      <c r="E18" s="50"/>
      <c r="F18" s="50"/>
      <c r="G18" s="50"/>
      <c r="H18" s="50"/>
      <c r="I18" s="23"/>
      <c r="J18" s="61" t="s">
        <v>92</v>
      </c>
      <c r="K18" s="61"/>
      <c r="L18" s="61"/>
      <c r="M18" s="61"/>
      <c r="N18" s="61"/>
      <c r="O18" s="32">
        <f>O16+O17</f>
        <v>321666.67</v>
      </c>
    </row>
    <row r="19" spans="3:15" x14ac:dyDescent="0.25">
      <c r="C19" s="50"/>
      <c r="D19" s="50"/>
      <c r="E19" s="50"/>
      <c r="F19" s="50"/>
      <c r="G19" s="50"/>
      <c r="H19" s="50"/>
      <c r="I19" s="23"/>
      <c r="J19" s="62" t="s">
        <v>87</v>
      </c>
      <c r="K19" s="62"/>
      <c r="L19" s="62"/>
      <c r="M19" s="62"/>
      <c r="N19" s="62"/>
      <c r="O19" s="17">
        <f>-(O20-I20)</f>
        <v>-14093.179999999993</v>
      </c>
    </row>
    <row r="20" spans="3:15" x14ac:dyDescent="0.25">
      <c r="C20" s="64" t="s">
        <v>92</v>
      </c>
      <c r="D20" s="64"/>
      <c r="E20" s="64"/>
      <c r="F20" s="64"/>
      <c r="G20" s="64"/>
      <c r="H20" s="64"/>
      <c r="I20" s="25">
        <f>I6+I7+I8+I9+I10+I15+I16+I14</f>
        <v>455700</v>
      </c>
      <c r="J20" s="63" t="s">
        <v>92</v>
      </c>
      <c r="K20" s="63"/>
      <c r="L20" s="63"/>
      <c r="M20" s="63"/>
      <c r="N20" s="63"/>
      <c r="O20" s="26">
        <f>O6+O7+O8+O9+O10+O11+O12+O13+O14+O16+O17</f>
        <v>469793.18</v>
      </c>
    </row>
    <row r="21" spans="3:15" x14ac:dyDescent="0.25">
      <c r="C21" s="50"/>
      <c r="D21" s="50"/>
      <c r="E21" s="50"/>
      <c r="F21" s="50"/>
      <c r="G21" s="50"/>
      <c r="H21" s="50"/>
      <c r="I21" s="23"/>
      <c r="J21" s="50"/>
      <c r="K21" s="50"/>
      <c r="L21" s="50"/>
      <c r="M21" s="50"/>
      <c r="N21" s="50"/>
      <c r="O21" s="15"/>
    </row>
    <row r="22" spans="3:15" x14ac:dyDescent="0.25">
      <c r="C22" s="61" t="s">
        <v>94</v>
      </c>
      <c r="D22" s="61"/>
      <c r="E22" s="61"/>
      <c r="F22" s="61"/>
      <c r="G22" s="61"/>
      <c r="H22" s="61"/>
      <c r="I22" s="29">
        <f>I6+I7</f>
        <v>292700</v>
      </c>
      <c r="J22" s="50"/>
      <c r="K22" s="50"/>
      <c r="L22" s="50"/>
      <c r="M22" s="50"/>
      <c r="N22" s="50"/>
      <c r="O22" s="15"/>
    </row>
    <row r="23" spans="3:15" x14ac:dyDescent="0.25">
      <c r="C23" s="50"/>
      <c r="D23" s="50"/>
      <c r="E23" s="50"/>
      <c r="F23" s="50"/>
      <c r="G23" s="50"/>
      <c r="H23" s="50"/>
      <c r="I23" s="23"/>
      <c r="J23" s="50"/>
      <c r="K23" s="50"/>
      <c r="L23" s="50"/>
      <c r="M23" s="50"/>
      <c r="N23" s="50"/>
      <c r="O23" s="15"/>
    </row>
    <row r="24" spans="3:15" x14ac:dyDescent="0.25">
      <c r="C24" s="50"/>
      <c r="D24" s="50"/>
      <c r="E24" s="50"/>
      <c r="F24" s="50"/>
      <c r="G24" s="50"/>
      <c r="H24" s="50"/>
      <c r="I24" s="23"/>
      <c r="J24" s="50"/>
      <c r="K24" s="50"/>
      <c r="L24" s="50"/>
      <c r="M24" s="50"/>
      <c r="N24" s="50"/>
      <c r="O24" s="15"/>
    </row>
  </sheetData>
  <mergeCells count="43">
    <mergeCell ref="C19:H19"/>
    <mergeCell ref="C20:H20"/>
    <mergeCell ref="C21:H21"/>
    <mergeCell ref="C22:H22"/>
    <mergeCell ref="C23:H23"/>
    <mergeCell ref="C24:H24"/>
    <mergeCell ref="J24:N24"/>
    <mergeCell ref="J4:N4"/>
    <mergeCell ref="C6:H6"/>
    <mergeCell ref="C7:H7"/>
    <mergeCell ref="C8:H8"/>
    <mergeCell ref="C9:H9"/>
    <mergeCell ref="C10:H10"/>
    <mergeCell ref="C11:H11"/>
    <mergeCell ref="C12:H12"/>
    <mergeCell ref="C14:H14"/>
    <mergeCell ref="J18:N18"/>
    <mergeCell ref="J19:N19"/>
    <mergeCell ref="J20:N20"/>
    <mergeCell ref="J21:N21"/>
    <mergeCell ref="J22:N22"/>
    <mergeCell ref="J23:N23"/>
    <mergeCell ref="J11:N11"/>
    <mergeCell ref="J12:N12"/>
    <mergeCell ref="J14:N14"/>
    <mergeCell ref="J16:N16"/>
    <mergeCell ref="J17:N17"/>
    <mergeCell ref="C15:H15"/>
    <mergeCell ref="C16:H16"/>
    <mergeCell ref="C17:H17"/>
    <mergeCell ref="C18:H18"/>
    <mergeCell ref="J15:O15"/>
    <mergeCell ref="C2:O3"/>
    <mergeCell ref="C4:I4"/>
    <mergeCell ref="C5:I5"/>
    <mergeCell ref="J13:N13"/>
    <mergeCell ref="C13:H13"/>
    <mergeCell ref="J10:N10"/>
    <mergeCell ref="J5:N5"/>
    <mergeCell ref="J6:N6"/>
    <mergeCell ref="J7:N7"/>
    <mergeCell ref="J8:N8"/>
    <mergeCell ref="J9:N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E7A-35AD-444D-AC4C-3A0CB8B60F89}">
  <dimension ref="C2:I41"/>
  <sheetViews>
    <sheetView topLeftCell="A9" zoomScale="68" zoomScaleNormal="68" workbookViewId="0">
      <selection activeCell="H17" sqref="H17"/>
    </sheetView>
  </sheetViews>
  <sheetFormatPr defaultRowHeight="15" x14ac:dyDescent="0.25"/>
  <cols>
    <col min="3" max="3" width="57.7109375" customWidth="1"/>
    <col min="4" max="4" width="59" customWidth="1"/>
    <col min="5" max="5" width="49.5703125" customWidth="1"/>
  </cols>
  <sheetData>
    <row r="2" spans="3:9" ht="30.75" x14ac:dyDescent="0.45">
      <c r="C2" s="65" t="s">
        <v>23</v>
      </c>
      <c r="D2" s="65"/>
      <c r="E2" s="65"/>
    </row>
    <row r="3" spans="3:9" ht="31.5" x14ac:dyDescent="0.5">
      <c r="C3" s="66" t="s">
        <v>0</v>
      </c>
      <c r="D3" s="67" t="s">
        <v>1</v>
      </c>
      <c r="E3" s="67"/>
    </row>
    <row r="4" spans="3:9" ht="30.75" x14ac:dyDescent="0.45">
      <c r="C4" s="66"/>
      <c r="D4" s="11" t="s">
        <v>2</v>
      </c>
      <c r="E4" s="11" t="s">
        <v>3</v>
      </c>
    </row>
    <row r="5" spans="3:9" ht="24" customHeight="1" x14ac:dyDescent="0.3">
      <c r="C5" s="3" t="s">
        <v>4</v>
      </c>
      <c r="D5" s="5">
        <v>188600</v>
      </c>
      <c r="E5" s="1"/>
    </row>
    <row r="6" spans="3:9" ht="24" customHeight="1" x14ac:dyDescent="0.3">
      <c r="C6" s="3" t="s">
        <v>5</v>
      </c>
      <c r="D6" s="2"/>
      <c r="E6" s="6">
        <v>300000</v>
      </c>
    </row>
    <row r="7" spans="3:9" ht="24" customHeight="1" x14ac:dyDescent="0.3">
      <c r="C7" s="3" t="s">
        <v>6</v>
      </c>
      <c r="D7" s="5">
        <v>10000</v>
      </c>
      <c r="E7" s="2"/>
    </row>
    <row r="8" spans="3:9" ht="24" customHeight="1" x14ac:dyDescent="0.3">
      <c r="C8" s="3" t="s">
        <v>7</v>
      </c>
      <c r="D8" s="5">
        <v>104100</v>
      </c>
      <c r="E8" s="2"/>
    </row>
    <row r="9" spans="3:9" ht="24" customHeight="1" x14ac:dyDescent="0.3">
      <c r="C9" s="3" t="s">
        <v>8</v>
      </c>
      <c r="D9" s="5">
        <v>25000</v>
      </c>
      <c r="E9" s="2"/>
    </row>
    <row r="10" spans="3:9" ht="24" customHeight="1" x14ac:dyDescent="0.3">
      <c r="C10" s="3" t="s">
        <v>9</v>
      </c>
      <c r="D10" s="5">
        <v>83140</v>
      </c>
      <c r="E10" s="2"/>
    </row>
    <row r="11" spans="3:9" ht="24" customHeight="1" x14ac:dyDescent="0.3">
      <c r="C11" s="3" t="s">
        <v>10</v>
      </c>
      <c r="D11" s="5"/>
      <c r="E11" s="4">
        <v>65200</v>
      </c>
    </row>
    <row r="12" spans="3:9" ht="24" customHeight="1" x14ac:dyDescent="0.3">
      <c r="C12" s="12" t="s">
        <v>11</v>
      </c>
      <c r="D12" s="5"/>
      <c r="E12" s="4">
        <v>12000</v>
      </c>
    </row>
    <row r="13" spans="3:9" ht="24" customHeight="1" x14ac:dyDescent="0.3">
      <c r="C13" s="13" t="s">
        <v>12</v>
      </c>
      <c r="D13" s="22">
        <v>1600</v>
      </c>
      <c r="E13" s="2"/>
    </row>
    <row r="14" spans="3:9" ht="24" customHeight="1" x14ac:dyDescent="0.3">
      <c r="C14" s="13" t="s">
        <v>13</v>
      </c>
      <c r="D14" s="18">
        <v>11055</v>
      </c>
      <c r="E14" s="2"/>
    </row>
    <row r="15" spans="3:9" ht="24" customHeight="1" x14ac:dyDescent="0.3">
      <c r="C15" s="13" t="s">
        <v>14</v>
      </c>
      <c r="D15" s="20">
        <v>1450</v>
      </c>
      <c r="E15" s="2"/>
    </row>
    <row r="16" spans="3:9" ht="23.25" x14ac:dyDescent="0.3">
      <c r="C16" s="13" t="s">
        <v>15</v>
      </c>
      <c r="D16" s="18">
        <v>767</v>
      </c>
      <c r="E16" s="2"/>
      <c r="I16" s="2"/>
    </row>
    <row r="17" spans="3:5" ht="23.25" x14ac:dyDescent="0.3">
      <c r="C17" s="13" t="s">
        <v>21</v>
      </c>
      <c r="D17" s="18">
        <v>2633.14</v>
      </c>
      <c r="E17" s="2"/>
    </row>
    <row r="18" spans="3:5" ht="24" customHeight="1" x14ac:dyDescent="0.3">
      <c r="C18" s="3" t="s">
        <v>22</v>
      </c>
      <c r="D18" s="5"/>
      <c r="E18" s="4">
        <v>3306.78</v>
      </c>
    </row>
    <row r="19" spans="3:5" ht="24" customHeight="1" x14ac:dyDescent="0.3">
      <c r="C19" s="3" t="s">
        <v>16</v>
      </c>
      <c r="D19" s="5"/>
      <c r="E19" s="4">
        <v>42.07</v>
      </c>
    </row>
    <row r="20" spans="3:5" ht="24" customHeight="1" x14ac:dyDescent="0.3">
      <c r="C20" s="3" t="s">
        <v>17</v>
      </c>
      <c r="D20" s="5"/>
      <c r="E20" s="4">
        <v>106.93</v>
      </c>
    </row>
    <row r="21" spans="3:5" ht="24" customHeight="1" x14ac:dyDescent="0.3">
      <c r="C21" s="13" t="s">
        <v>18</v>
      </c>
      <c r="D21" s="18">
        <v>1053.17</v>
      </c>
      <c r="E21" s="2"/>
    </row>
    <row r="22" spans="3:5" ht="24" customHeight="1" x14ac:dyDescent="0.3">
      <c r="C22" s="3" t="s">
        <v>19</v>
      </c>
      <c r="D22" s="5"/>
      <c r="E22" s="4">
        <v>1053.17</v>
      </c>
    </row>
    <row r="23" spans="3:5" ht="24" customHeight="1" x14ac:dyDescent="0.3">
      <c r="C23" s="3" t="s">
        <v>20</v>
      </c>
      <c r="D23" s="5"/>
      <c r="E23" s="4">
        <v>12449.36</v>
      </c>
    </row>
    <row r="24" spans="3:5" ht="24" customHeight="1" x14ac:dyDescent="0.3">
      <c r="C24" s="3" t="s">
        <v>24</v>
      </c>
      <c r="D24" s="5">
        <v>4860</v>
      </c>
      <c r="E24" s="4"/>
    </row>
    <row r="25" spans="3:5" ht="24" customHeight="1" x14ac:dyDescent="0.3">
      <c r="C25" s="3" t="s">
        <v>25</v>
      </c>
      <c r="D25" s="5">
        <v>10000</v>
      </c>
      <c r="E25" s="2"/>
    </row>
    <row r="26" spans="3:5" ht="24" customHeight="1" x14ac:dyDescent="0.3">
      <c r="C26" s="12" t="s">
        <v>26</v>
      </c>
      <c r="D26" s="5"/>
      <c r="E26" s="4">
        <v>10000</v>
      </c>
    </row>
    <row r="27" spans="3:5" ht="24" customHeight="1" x14ac:dyDescent="0.3">
      <c r="C27" s="13" t="s">
        <v>27</v>
      </c>
      <c r="D27" s="5">
        <v>1800</v>
      </c>
      <c r="E27" s="2"/>
    </row>
    <row r="28" spans="3:5" ht="24" customHeight="1" x14ac:dyDescent="0.3">
      <c r="C28" s="3" t="s">
        <v>28</v>
      </c>
      <c r="D28" s="5"/>
      <c r="E28" s="4">
        <v>1800</v>
      </c>
    </row>
    <row r="29" spans="3:5" ht="24" customHeight="1" x14ac:dyDescent="0.3">
      <c r="C29" s="13" t="s">
        <v>29</v>
      </c>
      <c r="D29" s="5">
        <v>9000</v>
      </c>
      <c r="E29" s="2"/>
    </row>
    <row r="30" spans="3:5" ht="24" customHeight="1" x14ac:dyDescent="0.3">
      <c r="C30" s="13" t="s">
        <v>30</v>
      </c>
      <c r="D30" s="5">
        <v>5835</v>
      </c>
      <c r="E30" s="2"/>
    </row>
    <row r="31" spans="3:5" ht="24" customHeight="1" x14ac:dyDescent="0.3">
      <c r="C31" s="3" t="s">
        <v>31</v>
      </c>
      <c r="D31" s="2"/>
      <c r="E31" s="4">
        <v>55835</v>
      </c>
    </row>
    <row r="32" spans="3:5" ht="24" customHeight="1" x14ac:dyDescent="0.3">
      <c r="C32" s="13" t="s">
        <v>32</v>
      </c>
      <c r="D32" s="18">
        <v>900</v>
      </c>
      <c r="E32" s="2"/>
    </row>
    <row r="33" spans="3:5" ht="24" customHeight="1" x14ac:dyDescent="0.3">
      <c r="C33" s="3" t="s">
        <v>33</v>
      </c>
      <c r="D33" s="5">
        <v>30000</v>
      </c>
      <c r="E33" s="2"/>
    </row>
    <row r="34" spans="3:5" ht="24" customHeight="1" x14ac:dyDescent="0.3">
      <c r="C34" s="3" t="s">
        <v>34</v>
      </c>
      <c r="D34" s="1"/>
      <c r="E34" s="4">
        <v>8333.33</v>
      </c>
    </row>
    <row r="35" spans="3:5" ht="24" customHeight="1" x14ac:dyDescent="0.3">
      <c r="C35" s="3" t="s">
        <v>35</v>
      </c>
      <c r="D35" s="1"/>
      <c r="E35" s="4">
        <v>21666.67</v>
      </c>
    </row>
    <row r="36" spans="3:5" ht="24" customHeight="1" x14ac:dyDescent="0.4">
      <c r="C36" s="3" t="s">
        <v>36</v>
      </c>
      <c r="D36" s="7">
        <f>D33+D32+D30+D29+D27+D25+D24+D21+D17+D16+D15+D14+D13+D10+D9+D8+D7+D5</f>
        <v>491793.31</v>
      </c>
      <c r="E36" s="8">
        <f>E35+E34+E31+E28+E26+E22+E23+E20+E19+E18+E12+E11+E6</f>
        <v>491793.31</v>
      </c>
    </row>
    <row r="37" spans="3:5" ht="24" customHeight="1" x14ac:dyDescent="0.25">
      <c r="C37" s="1"/>
      <c r="D37" s="1"/>
      <c r="E37" s="2"/>
    </row>
    <row r="38" spans="3:5" ht="24" customHeight="1" x14ac:dyDescent="0.25">
      <c r="C38" s="1"/>
      <c r="D38" s="1"/>
      <c r="E38" s="1"/>
    </row>
    <row r="39" spans="3:5" ht="24" customHeight="1" x14ac:dyDescent="0.25">
      <c r="C39" s="1"/>
      <c r="D39" s="1"/>
      <c r="E39" s="1"/>
    </row>
    <row r="40" spans="3:5" ht="24" customHeight="1" x14ac:dyDescent="0.25">
      <c r="C40" s="1"/>
      <c r="D40" s="1"/>
      <c r="E40" s="1"/>
    </row>
    <row r="41" spans="3:5" ht="24" customHeight="1" x14ac:dyDescent="0.25">
      <c r="C41" s="1"/>
      <c r="D41" s="1"/>
      <c r="E41" s="1"/>
    </row>
  </sheetData>
  <mergeCells count="3">
    <mergeCell ref="C2:E2"/>
    <mergeCell ref="C3:C4"/>
    <mergeCell ref="D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1DDE-6C39-4D54-BB3D-1CC3CA3540E1}">
  <dimension ref="A1:D17"/>
  <sheetViews>
    <sheetView workbookViewId="0">
      <selection activeCell="H7" sqref="H7"/>
    </sheetView>
  </sheetViews>
  <sheetFormatPr defaultRowHeight="15" x14ac:dyDescent="0.25"/>
  <cols>
    <col min="1" max="1" width="25.140625" customWidth="1"/>
    <col min="2" max="2" width="24.28515625" customWidth="1"/>
    <col min="3" max="3" width="14.5703125" bestFit="1" customWidth="1"/>
    <col min="4" max="4" width="12.5703125" customWidth="1"/>
  </cols>
  <sheetData>
    <row r="1" spans="1:4" x14ac:dyDescent="0.25">
      <c r="A1" s="48" t="s">
        <v>88</v>
      </c>
      <c r="B1" s="48"/>
    </row>
    <row r="4" spans="1:4" x14ac:dyDescent="0.25">
      <c r="A4" s="46" t="s">
        <v>89</v>
      </c>
      <c r="B4" s="27" t="s">
        <v>90</v>
      </c>
      <c r="C4" s="34">
        <f>'Balanço p'!I11</f>
        <v>390700</v>
      </c>
      <c r="D4" s="47">
        <f>C4/C5</f>
        <v>2.6376102427580319</v>
      </c>
    </row>
    <row r="5" spans="1:4" x14ac:dyDescent="0.25">
      <c r="A5" s="46"/>
      <c r="B5" s="28" t="s">
        <v>91</v>
      </c>
      <c r="C5" s="33">
        <v>148126.50999999998</v>
      </c>
      <c r="D5" s="47"/>
    </row>
    <row r="6" spans="1:4" x14ac:dyDescent="0.25">
      <c r="C6" s="28"/>
      <c r="D6" s="9"/>
    </row>
    <row r="7" spans="1:4" x14ac:dyDescent="0.25">
      <c r="A7" s="46" t="s">
        <v>93</v>
      </c>
      <c r="B7" s="35" t="s">
        <v>94</v>
      </c>
      <c r="C7" s="34">
        <f>'Balanço p'!I22</f>
        <v>292700</v>
      </c>
      <c r="D7" s="47">
        <f>C7/C8</f>
        <v>1.9760136116080778</v>
      </c>
    </row>
    <row r="8" spans="1:4" x14ac:dyDescent="0.25">
      <c r="A8" s="46"/>
      <c r="B8" s="31" t="s">
        <v>91</v>
      </c>
      <c r="C8" s="33">
        <v>148126.50999999998</v>
      </c>
      <c r="D8" s="47"/>
    </row>
    <row r="9" spans="1:4" x14ac:dyDescent="0.25">
      <c r="B9" s="28"/>
      <c r="C9" s="28"/>
    </row>
    <row r="10" spans="1:4" x14ac:dyDescent="0.25">
      <c r="A10" s="46" t="s">
        <v>95</v>
      </c>
      <c r="B10" s="35" t="s">
        <v>96</v>
      </c>
      <c r="C10" s="36">
        <f>390700-83140</f>
        <v>307560</v>
      </c>
      <c r="D10" s="47">
        <f>C10/C11</f>
        <v>2.0763332640457137</v>
      </c>
    </row>
    <row r="11" spans="1:4" x14ac:dyDescent="0.25">
      <c r="A11" s="46"/>
      <c r="B11" s="31" t="s">
        <v>97</v>
      </c>
      <c r="C11" s="33">
        <v>148126.50999999998</v>
      </c>
      <c r="D11" s="47"/>
    </row>
    <row r="13" spans="1:4" x14ac:dyDescent="0.25">
      <c r="A13" s="46" t="s">
        <v>98</v>
      </c>
      <c r="B13" s="35" t="s">
        <v>99</v>
      </c>
      <c r="C13" s="34">
        <f>C4+0</f>
        <v>390700</v>
      </c>
      <c r="D13" s="47">
        <f>C13/C14</f>
        <v>2.301034705869812</v>
      </c>
    </row>
    <row r="14" spans="1:4" x14ac:dyDescent="0.25">
      <c r="A14" s="46"/>
      <c r="B14" s="31" t="s">
        <v>100</v>
      </c>
      <c r="C14" s="33">
        <v>169793.18</v>
      </c>
      <c r="D14" s="47"/>
    </row>
    <row r="15" spans="1:4" x14ac:dyDescent="0.25">
      <c r="C15" s="28"/>
    </row>
    <row r="16" spans="1:4" x14ac:dyDescent="0.25">
      <c r="A16" s="46" t="s">
        <v>111</v>
      </c>
      <c r="B16" s="35" t="s">
        <v>61</v>
      </c>
      <c r="C16" s="34">
        <f>'Balanço p'!I20</f>
        <v>455700</v>
      </c>
      <c r="D16" s="47">
        <f>C16/C17</f>
        <v>2.6838533797411652</v>
      </c>
    </row>
    <row r="17" spans="1:4" x14ac:dyDescent="0.25">
      <c r="A17" s="46"/>
      <c r="B17" s="31" t="s">
        <v>112</v>
      </c>
      <c r="C17" s="33">
        <v>169793.18</v>
      </c>
      <c r="D17" s="47"/>
    </row>
  </sheetData>
  <mergeCells count="11">
    <mergeCell ref="A4:A5"/>
    <mergeCell ref="A1:B1"/>
    <mergeCell ref="D4:D5"/>
    <mergeCell ref="A7:A8"/>
    <mergeCell ref="D7:D8"/>
    <mergeCell ref="A10:A11"/>
    <mergeCell ref="D10:D11"/>
    <mergeCell ref="A13:A14"/>
    <mergeCell ref="D13:D14"/>
    <mergeCell ref="A16:A17"/>
    <mergeCell ref="D16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C84D-DDCF-44FA-936F-6C3B96A47346}">
  <dimension ref="A1:B9"/>
  <sheetViews>
    <sheetView zoomScale="154" zoomScaleNormal="154" workbookViewId="0">
      <selection activeCell="A11" sqref="A11"/>
    </sheetView>
  </sheetViews>
  <sheetFormatPr defaultRowHeight="15" x14ac:dyDescent="0.25"/>
  <cols>
    <col min="1" max="1" width="22.7109375" customWidth="1"/>
    <col min="2" max="2" width="26.42578125" customWidth="1"/>
  </cols>
  <sheetData>
    <row r="1" spans="1:2" x14ac:dyDescent="0.25">
      <c r="A1" s="50" t="s">
        <v>101</v>
      </c>
      <c r="B1" s="50"/>
    </row>
    <row r="4" spans="1:2" x14ac:dyDescent="0.25">
      <c r="A4" s="37" t="s">
        <v>90</v>
      </c>
      <c r="B4" s="37" t="s">
        <v>91</v>
      </c>
    </row>
    <row r="5" spans="1:2" x14ac:dyDescent="0.25">
      <c r="A5" t="s">
        <v>102</v>
      </c>
      <c r="B5" t="s">
        <v>105</v>
      </c>
    </row>
    <row r="6" spans="1:2" x14ac:dyDescent="0.25">
      <c r="A6" s="37" t="s">
        <v>109</v>
      </c>
      <c r="B6" s="37" t="s">
        <v>106</v>
      </c>
    </row>
    <row r="7" spans="1:2" x14ac:dyDescent="0.25">
      <c r="A7" t="s">
        <v>110</v>
      </c>
      <c r="B7" t="s">
        <v>107</v>
      </c>
    </row>
    <row r="8" spans="1:2" x14ac:dyDescent="0.25">
      <c r="A8" s="37" t="s">
        <v>103</v>
      </c>
      <c r="B8" t="s">
        <v>108</v>
      </c>
    </row>
    <row r="9" spans="1:2" x14ac:dyDescent="0.25">
      <c r="A9" t="s">
        <v>104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4213-8FF9-4B92-88DB-6507991A0E1A}">
  <dimension ref="A1:E41"/>
  <sheetViews>
    <sheetView topLeftCell="A4" zoomScale="85" zoomScaleNormal="85" workbookViewId="0">
      <selection activeCell="C27" sqref="C27"/>
    </sheetView>
  </sheetViews>
  <sheetFormatPr defaultRowHeight="15" x14ac:dyDescent="0.25"/>
  <cols>
    <col min="1" max="1" width="34.140625" customWidth="1"/>
    <col min="2" max="2" width="97.42578125" customWidth="1"/>
    <col min="3" max="3" width="36.42578125" style="24" customWidth="1"/>
    <col min="4" max="4" width="33.7109375" customWidth="1"/>
    <col min="5" max="5" width="27.85546875" customWidth="1"/>
  </cols>
  <sheetData>
    <row r="1" spans="1:5" ht="36" customHeight="1" x14ac:dyDescent="0.25">
      <c r="A1" s="79" t="s">
        <v>113</v>
      </c>
      <c r="B1" s="79"/>
      <c r="C1" s="79"/>
      <c r="D1" s="79"/>
      <c r="E1" s="79"/>
    </row>
    <row r="2" spans="1:5" ht="39" customHeight="1" x14ac:dyDescent="0.25">
      <c r="A2" s="68" t="s">
        <v>117</v>
      </c>
      <c r="B2" s="70">
        <v>45543</v>
      </c>
      <c r="C2" s="71"/>
      <c r="D2" s="71"/>
      <c r="E2" s="69" t="s">
        <v>118</v>
      </c>
    </row>
    <row r="3" spans="1:5" ht="36" customHeight="1" x14ac:dyDescent="0.25">
      <c r="A3" s="78" t="s">
        <v>114</v>
      </c>
      <c r="B3" s="78"/>
      <c r="C3" s="78"/>
      <c r="D3" s="78"/>
      <c r="E3" s="78"/>
    </row>
    <row r="4" spans="1:5" ht="32.25" customHeight="1" x14ac:dyDescent="0.25">
      <c r="A4" s="69" t="s">
        <v>119</v>
      </c>
      <c r="B4" s="69" t="s">
        <v>120</v>
      </c>
      <c r="C4" s="81" t="s">
        <v>121</v>
      </c>
      <c r="D4" s="80" t="s">
        <v>115</v>
      </c>
      <c r="E4" s="82" t="s">
        <v>116</v>
      </c>
    </row>
    <row r="5" spans="1:5" ht="23.25" x14ac:dyDescent="0.35">
      <c r="A5" s="73">
        <v>1</v>
      </c>
      <c r="B5" s="72" t="s">
        <v>122</v>
      </c>
      <c r="C5" s="76" t="s">
        <v>123</v>
      </c>
      <c r="D5" s="75">
        <v>4500</v>
      </c>
      <c r="E5" s="74"/>
    </row>
    <row r="6" spans="1:5" ht="23.25" x14ac:dyDescent="0.35">
      <c r="A6" s="73">
        <v>2</v>
      </c>
      <c r="B6" s="72" t="s">
        <v>124</v>
      </c>
      <c r="C6" s="76" t="s">
        <v>125</v>
      </c>
      <c r="D6" s="75">
        <v>3500</v>
      </c>
      <c r="E6" s="74"/>
    </row>
    <row r="7" spans="1:5" ht="23.25" x14ac:dyDescent="0.35">
      <c r="A7" s="73">
        <v>3</v>
      </c>
      <c r="B7" s="72" t="s">
        <v>126</v>
      </c>
      <c r="C7" s="76" t="s">
        <v>125</v>
      </c>
      <c r="D7" s="75">
        <v>250</v>
      </c>
      <c r="E7" s="74"/>
    </row>
    <row r="8" spans="1:5" ht="23.25" x14ac:dyDescent="0.35">
      <c r="A8" s="73">
        <v>4</v>
      </c>
      <c r="B8" s="72" t="s">
        <v>127</v>
      </c>
      <c r="C8" s="76" t="s">
        <v>128</v>
      </c>
      <c r="D8" s="75"/>
      <c r="E8" s="77">
        <v>400</v>
      </c>
    </row>
    <row r="9" spans="1:5" ht="23.25" x14ac:dyDescent="0.35">
      <c r="A9" s="73">
        <v>5</v>
      </c>
      <c r="B9" s="72" t="s">
        <v>129</v>
      </c>
      <c r="C9" s="76" t="s">
        <v>128</v>
      </c>
      <c r="D9" s="75"/>
      <c r="E9" s="77">
        <v>6230</v>
      </c>
    </row>
    <row r="10" spans="1:5" ht="23.25" x14ac:dyDescent="0.35">
      <c r="A10" s="73">
        <v>6</v>
      </c>
      <c r="B10" s="72" t="s">
        <v>130</v>
      </c>
      <c r="C10" s="76" t="s">
        <v>128</v>
      </c>
      <c r="D10" s="75"/>
      <c r="E10" s="77">
        <v>3000</v>
      </c>
    </row>
    <row r="11" spans="1:5" ht="23.25" x14ac:dyDescent="0.35">
      <c r="A11" s="73">
        <v>7</v>
      </c>
      <c r="B11" s="72" t="s">
        <v>131</v>
      </c>
      <c r="C11" s="76" t="s">
        <v>123</v>
      </c>
      <c r="D11" s="75">
        <v>2118</v>
      </c>
      <c r="E11" s="77"/>
    </row>
    <row r="12" spans="1:5" ht="23.25" x14ac:dyDescent="0.35">
      <c r="A12" s="73">
        <v>8</v>
      </c>
      <c r="B12" s="72" t="s">
        <v>132</v>
      </c>
      <c r="C12" s="76" t="s">
        <v>133</v>
      </c>
      <c r="D12" s="75">
        <v>4100</v>
      </c>
      <c r="E12" s="77"/>
    </row>
    <row r="13" spans="1:5" ht="23.25" x14ac:dyDescent="0.35">
      <c r="A13" s="73">
        <v>9</v>
      </c>
      <c r="B13" s="72" t="s">
        <v>134</v>
      </c>
      <c r="C13" s="83" t="s">
        <v>128</v>
      </c>
      <c r="D13" s="75"/>
      <c r="E13" s="77">
        <v>5000</v>
      </c>
    </row>
    <row r="14" spans="1:5" ht="23.25" x14ac:dyDescent="0.35">
      <c r="A14" s="73">
        <v>10</v>
      </c>
      <c r="B14" s="72" t="s">
        <v>135</v>
      </c>
      <c r="C14" s="76" t="s">
        <v>128</v>
      </c>
      <c r="D14" s="75">
        <v>3900</v>
      </c>
      <c r="E14" s="77"/>
    </row>
    <row r="15" spans="1:5" ht="23.25" x14ac:dyDescent="0.35">
      <c r="A15" s="73">
        <v>11</v>
      </c>
      <c r="B15" s="72" t="s">
        <v>136</v>
      </c>
      <c r="C15" s="76" t="s">
        <v>137</v>
      </c>
      <c r="D15" s="75"/>
      <c r="E15" s="77">
        <v>2500</v>
      </c>
    </row>
    <row r="16" spans="1:5" ht="23.25" x14ac:dyDescent="0.35">
      <c r="A16" s="73">
        <v>12</v>
      </c>
      <c r="B16" s="72" t="s">
        <v>138</v>
      </c>
      <c r="C16" s="76" t="s">
        <v>139</v>
      </c>
      <c r="D16" s="75"/>
      <c r="E16" s="77">
        <v>1040</v>
      </c>
    </row>
    <row r="17" spans="1:5" ht="23.25" x14ac:dyDescent="0.35">
      <c r="A17" s="73">
        <v>13</v>
      </c>
      <c r="B17" s="72" t="s">
        <v>142</v>
      </c>
      <c r="C17" s="76" t="s">
        <v>140</v>
      </c>
      <c r="D17" s="75"/>
      <c r="E17" s="77">
        <v>160</v>
      </c>
    </row>
    <row r="18" spans="1:5" ht="23.25" x14ac:dyDescent="0.35">
      <c r="A18" s="73">
        <v>14</v>
      </c>
      <c r="B18" s="72" t="s">
        <v>141</v>
      </c>
      <c r="C18" s="76" t="s">
        <v>143</v>
      </c>
      <c r="D18" s="75"/>
      <c r="E18" s="77">
        <v>645</v>
      </c>
    </row>
    <row r="19" spans="1:5" ht="23.25" x14ac:dyDescent="0.35">
      <c r="A19" s="85" t="s">
        <v>144</v>
      </c>
      <c r="B19" s="85"/>
      <c r="C19" s="85"/>
      <c r="D19" s="75">
        <f>D5+D6+D7+D11+D12+D14</f>
        <v>18368</v>
      </c>
      <c r="E19" s="77">
        <v>18975</v>
      </c>
    </row>
    <row r="20" spans="1:5" ht="23.25" x14ac:dyDescent="0.35">
      <c r="A20" s="84" t="s">
        <v>145</v>
      </c>
      <c r="B20" s="84"/>
      <c r="C20" s="84"/>
      <c r="D20" s="75">
        <v>890.5</v>
      </c>
      <c r="E20" s="77"/>
    </row>
    <row r="21" spans="1:5" ht="23.25" x14ac:dyDescent="0.35">
      <c r="A21" s="84" t="s">
        <v>146</v>
      </c>
      <c r="B21" s="84"/>
      <c r="C21" s="84"/>
      <c r="D21" s="75">
        <f>D19+D20</f>
        <v>19258.5</v>
      </c>
      <c r="E21" s="77">
        <v>18975</v>
      </c>
    </row>
    <row r="22" spans="1:5" ht="23.25" x14ac:dyDescent="0.25">
      <c r="A22" s="85" t="s">
        <v>147</v>
      </c>
      <c r="B22" s="85"/>
      <c r="C22" s="85"/>
      <c r="D22" s="89">
        <f>D21-E21</f>
        <v>283.5</v>
      </c>
      <c r="E22" s="89"/>
    </row>
    <row r="23" spans="1:5" ht="23.25" x14ac:dyDescent="0.35">
      <c r="A23" s="88" t="s">
        <v>148</v>
      </c>
      <c r="B23" s="88"/>
      <c r="C23" s="88"/>
      <c r="D23" s="75"/>
      <c r="E23" s="77"/>
    </row>
    <row r="24" spans="1:5" ht="23.25" x14ac:dyDescent="0.35">
      <c r="A24" s="73"/>
      <c r="B24" s="72"/>
      <c r="C24" s="76"/>
      <c r="D24" s="75"/>
      <c r="E24" s="77"/>
    </row>
    <row r="25" spans="1:5" ht="23.25" x14ac:dyDescent="0.35">
      <c r="A25" s="73"/>
      <c r="B25" s="72"/>
      <c r="C25" s="76"/>
      <c r="D25" s="75"/>
      <c r="E25" s="77"/>
    </row>
    <row r="26" spans="1:5" ht="23.25" x14ac:dyDescent="0.35">
      <c r="A26" s="73"/>
      <c r="B26" s="72"/>
      <c r="C26" s="76"/>
      <c r="D26" s="75"/>
      <c r="E26" s="77"/>
    </row>
    <row r="27" spans="1:5" ht="23.25" x14ac:dyDescent="0.35">
      <c r="A27" s="73"/>
      <c r="B27" s="72"/>
      <c r="C27" s="76"/>
      <c r="D27" s="75"/>
      <c r="E27" s="77"/>
    </row>
    <row r="28" spans="1:5" ht="23.25" x14ac:dyDescent="0.35">
      <c r="A28" s="73"/>
      <c r="B28" s="72"/>
      <c r="C28" s="76"/>
      <c r="D28" s="75"/>
      <c r="E28" s="77"/>
    </row>
    <row r="29" spans="1:5" ht="23.25" x14ac:dyDescent="0.35">
      <c r="A29" s="73"/>
      <c r="B29" s="72"/>
      <c r="C29" s="76"/>
      <c r="D29" s="75"/>
      <c r="E29" s="77"/>
    </row>
    <row r="30" spans="1:5" ht="23.25" x14ac:dyDescent="0.35">
      <c r="A30" s="73"/>
      <c r="B30" s="72"/>
      <c r="C30" s="76"/>
      <c r="D30" s="75"/>
      <c r="E30" s="77"/>
    </row>
    <row r="31" spans="1:5" ht="23.25" x14ac:dyDescent="0.35">
      <c r="A31" s="73"/>
      <c r="B31" s="72"/>
      <c r="D31" s="75"/>
      <c r="E31" s="77"/>
    </row>
    <row r="32" spans="1:5" ht="23.25" x14ac:dyDescent="0.35">
      <c r="A32" s="73"/>
      <c r="B32" s="72"/>
      <c r="D32" s="75"/>
      <c r="E32" s="77"/>
    </row>
    <row r="33" spans="1:5" ht="23.25" x14ac:dyDescent="0.35">
      <c r="A33" s="73"/>
      <c r="B33" s="72"/>
      <c r="D33" s="75"/>
      <c r="E33" s="77"/>
    </row>
    <row r="34" spans="1:5" ht="23.25" x14ac:dyDescent="0.3">
      <c r="A34" s="73"/>
      <c r="B34" s="72"/>
      <c r="D34" s="74"/>
      <c r="E34" s="77"/>
    </row>
    <row r="35" spans="1:5" ht="23.25" x14ac:dyDescent="0.3">
      <c r="A35" s="73"/>
      <c r="B35" s="72"/>
      <c r="D35" s="74"/>
      <c r="E35" s="77"/>
    </row>
    <row r="36" spans="1:5" ht="22.5" x14ac:dyDescent="0.3">
      <c r="B36" s="72"/>
      <c r="D36" s="74"/>
      <c r="E36" s="77"/>
    </row>
    <row r="37" spans="1:5" ht="22.5" x14ac:dyDescent="0.3">
      <c r="B37" s="72"/>
      <c r="D37" s="74"/>
      <c r="E37" s="77"/>
    </row>
    <row r="38" spans="1:5" ht="20.25" x14ac:dyDescent="0.3">
      <c r="B38" s="72"/>
      <c r="D38" s="74"/>
    </row>
    <row r="39" spans="1:5" ht="20.25" x14ac:dyDescent="0.3">
      <c r="B39" s="72"/>
      <c r="D39" s="74"/>
    </row>
    <row r="40" spans="1:5" x14ac:dyDescent="0.25">
      <c r="D40" s="74"/>
    </row>
    <row r="41" spans="1:5" x14ac:dyDescent="0.25">
      <c r="D41" s="74"/>
    </row>
  </sheetData>
  <mergeCells count="9">
    <mergeCell ref="A23:C23"/>
    <mergeCell ref="A19:C19"/>
    <mergeCell ref="A20:C20"/>
    <mergeCell ref="A21:C21"/>
    <mergeCell ref="A22:C22"/>
    <mergeCell ref="D22:E22"/>
    <mergeCell ref="A1:E1"/>
    <mergeCell ref="B2:D2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F0EE-D566-48D3-AD27-5BED0E3DDA26}">
  <dimension ref="A1:E44"/>
  <sheetViews>
    <sheetView zoomScale="85" zoomScaleNormal="85" workbookViewId="0">
      <selection activeCell="H17" sqref="H17"/>
    </sheetView>
  </sheetViews>
  <sheetFormatPr defaultRowHeight="15" x14ac:dyDescent="0.25"/>
  <cols>
    <col min="1" max="1" width="34.140625" customWidth="1"/>
    <col min="2" max="2" width="99.85546875" customWidth="1"/>
    <col min="3" max="3" width="36.42578125" style="24" customWidth="1"/>
    <col min="4" max="4" width="33.7109375" customWidth="1"/>
    <col min="5" max="5" width="27.85546875" customWidth="1"/>
  </cols>
  <sheetData>
    <row r="1" spans="1:5" ht="36" customHeight="1" x14ac:dyDescent="0.25">
      <c r="A1" s="79" t="s">
        <v>113</v>
      </c>
      <c r="B1" s="79"/>
      <c r="C1" s="79"/>
      <c r="D1" s="79"/>
      <c r="E1" s="79"/>
    </row>
    <row r="2" spans="1:5" ht="39" customHeight="1" x14ac:dyDescent="0.25">
      <c r="A2" s="73" t="s">
        <v>117</v>
      </c>
      <c r="B2" s="70">
        <v>45544</v>
      </c>
      <c r="C2" s="71"/>
      <c r="D2" s="71"/>
      <c r="E2" s="69" t="s">
        <v>175</v>
      </c>
    </row>
    <row r="3" spans="1:5" ht="36" customHeight="1" x14ac:dyDescent="0.25">
      <c r="A3" s="78" t="s">
        <v>114</v>
      </c>
      <c r="B3" s="78"/>
      <c r="C3" s="78"/>
      <c r="D3" s="78"/>
      <c r="E3" s="78"/>
    </row>
    <row r="4" spans="1:5" ht="32.25" customHeight="1" x14ac:dyDescent="0.25">
      <c r="A4" s="86" t="s">
        <v>119</v>
      </c>
      <c r="B4" s="86" t="s">
        <v>120</v>
      </c>
      <c r="C4" s="81" t="s">
        <v>121</v>
      </c>
      <c r="D4" s="80" t="s">
        <v>115</v>
      </c>
      <c r="E4" s="82" t="s">
        <v>116</v>
      </c>
    </row>
    <row r="5" spans="1:5" ht="23.25" x14ac:dyDescent="0.35">
      <c r="A5" s="73">
        <v>1</v>
      </c>
      <c r="B5" s="72" t="s">
        <v>149</v>
      </c>
      <c r="C5" s="76" t="s">
        <v>128</v>
      </c>
      <c r="D5" s="75">
        <v>1000</v>
      </c>
      <c r="E5" s="74"/>
    </row>
    <row r="6" spans="1:5" ht="23.25" x14ac:dyDescent="0.35">
      <c r="A6" s="73">
        <v>2</v>
      </c>
      <c r="B6" s="72" t="s">
        <v>150</v>
      </c>
      <c r="C6" s="76" t="s">
        <v>128</v>
      </c>
      <c r="D6" s="75">
        <v>11770</v>
      </c>
      <c r="E6" s="74"/>
    </row>
    <row r="7" spans="1:5" ht="23.25" x14ac:dyDescent="0.35">
      <c r="A7" s="73">
        <v>3</v>
      </c>
      <c r="B7" s="72" t="s">
        <v>151</v>
      </c>
      <c r="C7" s="76" t="s">
        <v>128</v>
      </c>
      <c r="D7" s="75"/>
      <c r="E7" s="77">
        <v>5480</v>
      </c>
    </row>
    <row r="8" spans="1:5" ht="23.25" x14ac:dyDescent="0.35">
      <c r="A8" s="73">
        <v>4</v>
      </c>
      <c r="B8" s="72" t="s">
        <v>153</v>
      </c>
      <c r="C8" s="76" t="s">
        <v>152</v>
      </c>
      <c r="D8" s="75">
        <v>3300</v>
      </c>
      <c r="E8" s="77"/>
    </row>
    <row r="9" spans="1:5" ht="23.25" x14ac:dyDescent="0.35">
      <c r="A9" s="73">
        <v>5</v>
      </c>
      <c r="B9" s="72" t="s">
        <v>154</v>
      </c>
      <c r="C9" s="76" t="s">
        <v>155</v>
      </c>
      <c r="D9" s="75">
        <v>6300</v>
      </c>
      <c r="E9" s="77"/>
    </row>
    <row r="10" spans="1:5" ht="23.25" x14ac:dyDescent="0.35">
      <c r="A10" s="73">
        <v>6</v>
      </c>
      <c r="B10" s="72" t="s">
        <v>156</v>
      </c>
      <c r="C10" s="76" t="s">
        <v>128</v>
      </c>
      <c r="D10" s="75"/>
      <c r="E10" s="77">
        <v>250</v>
      </c>
    </row>
    <row r="11" spans="1:5" ht="23.25" x14ac:dyDescent="0.35">
      <c r="A11" s="73">
        <v>7</v>
      </c>
      <c r="B11" s="72" t="s">
        <v>157</v>
      </c>
      <c r="C11" s="76" t="s">
        <v>128</v>
      </c>
      <c r="D11" s="75"/>
      <c r="E11" s="77">
        <v>1800</v>
      </c>
    </row>
    <row r="12" spans="1:5" ht="23.25" x14ac:dyDescent="0.35">
      <c r="A12" s="73">
        <v>8</v>
      </c>
      <c r="B12" s="72" t="s">
        <v>158</v>
      </c>
      <c r="C12" s="76" t="s">
        <v>128</v>
      </c>
      <c r="D12" s="75"/>
      <c r="E12" s="77">
        <v>1500</v>
      </c>
    </row>
    <row r="13" spans="1:5" ht="23.25" x14ac:dyDescent="0.35">
      <c r="A13" s="73">
        <v>9</v>
      </c>
      <c r="B13" s="72" t="s">
        <v>159</v>
      </c>
      <c r="C13" s="83" t="s">
        <v>160</v>
      </c>
      <c r="D13" s="75">
        <v>6800</v>
      </c>
      <c r="E13" s="77"/>
    </row>
    <row r="14" spans="1:5" ht="23.25" x14ac:dyDescent="0.35">
      <c r="A14" s="73">
        <f>SUM(A13+1)</f>
        <v>10</v>
      </c>
      <c r="B14" s="72" t="s">
        <v>161</v>
      </c>
      <c r="C14" s="76" t="s">
        <v>162</v>
      </c>
      <c r="D14" s="75">
        <v>6200</v>
      </c>
      <c r="E14" s="77"/>
    </row>
    <row r="15" spans="1:5" ht="23.25" x14ac:dyDescent="0.35">
      <c r="A15" s="73">
        <f t="shared" ref="A15:A17" si="0">SUM(A14+1)</f>
        <v>11</v>
      </c>
      <c r="B15" s="72" t="s">
        <v>163</v>
      </c>
      <c r="C15" s="76" t="s">
        <v>164</v>
      </c>
      <c r="D15" s="75"/>
      <c r="E15" s="77">
        <v>3250</v>
      </c>
    </row>
    <row r="16" spans="1:5" ht="23.25" x14ac:dyDescent="0.35">
      <c r="A16" s="73">
        <f t="shared" si="0"/>
        <v>12</v>
      </c>
      <c r="B16" s="72" t="s">
        <v>136</v>
      </c>
      <c r="C16" s="76" t="s">
        <v>165</v>
      </c>
      <c r="D16" s="75"/>
      <c r="E16" s="77">
        <v>7000</v>
      </c>
    </row>
    <row r="17" spans="1:5" ht="23.25" x14ac:dyDescent="0.35">
      <c r="A17" s="73">
        <f t="shared" si="0"/>
        <v>13</v>
      </c>
      <c r="B17" s="72" t="s">
        <v>138</v>
      </c>
      <c r="C17" s="76" t="s">
        <v>166</v>
      </c>
      <c r="D17" s="75"/>
      <c r="E17" s="77">
        <v>1080</v>
      </c>
    </row>
    <row r="18" spans="1:5" ht="23.25" x14ac:dyDescent="0.35">
      <c r="A18" s="73">
        <f>SUM(A17+1)</f>
        <v>14</v>
      </c>
      <c r="B18" s="72" t="s">
        <v>167</v>
      </c>
      <c r="C18" s="76" t="s">
        <v>168</v>
      </c>
      <c r="D18" s="75"/>
      <c r="E18" s="77">
        <v>205</v>
      </c>
    </row>
    <row r="19" spans="1:5" ht="23.25" x14ac:dyDescent="0.35">
      <c r="A19" s="73"/>
      <c r="B19" s="72" t="s">
        <v>169</v>
      </c>
      <c r="C19" s="76" t="s">
        <v>170</v>
      </c>
      <c r="D19" s="75"/>
      <c r="E19" s="77">
        <v>585</v>
      </c>
    </row>
    <row r="20" spans="1:5" ht="23.25" x14ac:dyDescent="0.35">
      <c r="A20" s="73"/>
      <c r="B20" s="72" t="s">
        <v>171</v>
      </c>
      <c r="C20" s="76" t="s">
        <v>139</v>
      </c>
      <c r="D20" s="75"/>
      <c r="E20" s="77">
        <v>1200</v>
      </c>
    </row>
    <row r="21" spans="1:5" ht="23.25" x14ac:dyDescent="0.35">
      <c r="A21" s="73"/>
      <c r="B21" s="72" t="s">
        <v>172</v>
      </c>
      <c r="C21" s="76" t="s">
        <v>128</v>
      </c>
      <c r="D21" s="75"/>
      <c r="E21" s="77">
        <v>400</v>
      </c>
    </row>
    <row r="22" spans="1:5" ht="23.25" x14ac:dyDescent="0.35">
      <c r="A22" s="85" t="s">
        <v>144</v>
      </c>
      <c r="B22" s="85"/>
      <c r="C22" s="85"/>
      <c r="D22" s="75">
        <f>D13+D14+D8+D9+D5+D6</f>
        <v>35370</v>
      </c>
      <c r="E22" s="77">
        <f>E7+E10+E11+E12+E15+E16+E17+E18+E19+E20+E21</f>
        <v>22750</v>
      </c>
    </row>
    <row r="23" spans="1:5" ht="23.25" x14ac:dyDescent="0.35">
      <c r="A23" s="84" t="s">
        <v>145</v>
      </c>
      <c r="B23" s="84"/>
      <c r="C23" s="84"/>
      <c r="D23" s="75">
        <f>'FLUXO DE CAIXA '!D22:E22</f>
        <v>283.5</v>
      </c>
      <c r="E23" s="77"/>
    </row>
    <row r="24" spans="1:5" ht="23.25" x14ac:dyDescent="0.35">
      <c r="A24" s="84" t="s">
        <v>173</v>
      </c>
      <c r="B24" s="84"/>
      <c r="C24" s="84"/>
      <c r="D24" s="87">
        <f>D22+D23</f>
        <v>35653.5</v>
      </c>
      <c r="E24" s="87"/>
    </row>
    <row r="25" spans="1:5" ht="23.25" x14ac:dyDescent="0.25">
      <c r="A25" s="85" t="s">
        <v>147</v>
      </c>
      <c r="B25" s="85"/>
      <c r="C25" s="85"/>
      <c r="D25" s="89">
        <f>D24-E22</f>
        <v>12903.5</v>
      </c>
      <c r="E25" s="89"/>
    </row>
    <row r="26" spans="1:5" ht="23.25" x14ac:dyDescent="0.35">
      <c r="A26" s="90" t="s">
        <v>174</v>
      </c>
      <c r="B26" s="90"/>
      <c r="C26" s="90"/>
      <c r="D26" s="75"/>
      <c r="E26" s="77"/>
    </row>
    <row r="27" spans="1:5" ht="23.25" x14ac:dyDescent="0.35">
      <c r="A27" s="73"/>
      <c r="B27" s="72"/>
      <c r="C27" s="76"/>
      <c r="D27" s="75"/>
      <c r="E27" s="77"/>
    </row>
    <row r="28" spans="1:5" ht="23.25" x14ac:dyDescent="0.35">
      <c r="A28" s="73"/>
      <c r="B28" s="72"/>
      <c r="C28" s="76"/>
      <c r="D28" s="75"/>
      <c r="E28" s="77"/>
    </row>
    <row r="29" spans="1:5" ht="23.25" x14ac:dyDescent="0.35">
      <c r="A29" s="73"/>
      <c r="B29" s="72"/>
      <c r="C29" s="76"/>
      <c r="D29" s="75"/>
      <c r="E29" s="77"/>
    </row>
    <row r="30" spans="1:5" ht="23.25" x14ac:dyDescent="0.35">
      <c r="A30" s="73"/>
      <c r="B30" s="72"/>
      <c r="C30" s="76"/>
      <c r="D30" s="75"/>
      <c r="E30" s="77"/>
    </row>
    <row r="31" spans="1:5" ht="23.25" x14ac:dyDescent="0.35">
      <c r="A31" s="73"/>
      <c r="B31" s="72"/>
      <c r="C31" s="76"/>
      <c r="D31" s="75"/>
      <c r="E31" s="77"/>
    </row>
    <row r="32" spans="1:5" ht="23.25" x14ac:dyDescent="0.35">
      <c r="A32" s="73"/>
      <c r="B32" s="72"/>
      <c r="C32" s="76"/>
      <c r="D32" s="75"/>
      <c r="E32" s="77"/>
    </row>
    <row r="33" spans="1:5" ht="23.25" x14ac:dyDescent="0.35">
      <c r="A33" s="73"/>
      <c r="B33" s="72"/>
      <c r="C33" s="76"/>
      <c r="D33" s="75"/>
      <c r="E33" s="77"/>
    </row>
    <row r="34" spans="1:5" ht="23.25" x14ac:dyDescent="0.35">
      <c r="A34" s="73"/>
      <c r="B34" s="72"/>
      <c r="D34" s="75"/>
      <c r="E34" s="77"/>
    </row>
    <row r="35" spans="1:5" ht="23.25" x14ac:dyDescent="0.35">
      <c r="A35" s="73"/>
      <c r="B35" s="72"/>
      <c r="D35" s="75"/>
      <c r="E35" s="77"/>
    </row>
    <row r="36" spans="1:5" ht="23.25" x14ac:dyDescent="0.35">
      <c r="A36" s="73"/>
      <c r="B36" s="72"/>
      <c r="D36" s="75"/>
      <c r="E36" s="77"/>
    </row>
    <row r="37" spans="1:5" ht="23.25" x14ac:dyDescent="0.3">
      <c r="A37" s="73"/>
      <c r="B37" s="72"/>
      <c r="D37" s="74"/>
      <c r="E37" s="77"/>
    </row>
    <row r="38" spans="1:5" ht="23.25" x14ac:dyDescent="0.3">
      <c r="A38" s="73"/>
      <c r="B38" s="72"/>
      <c r="D38" s="74"/>
      <c r="E38" s="77"/>
    </row>
    <row r="39" spans="1:5" ht="22.5" x14ac:dyDescent="0.3">
      <c r="B39" s="72"/>
      <c r="D39" s="74"/>
      <c r="E39" s="77"/>
    </row>
    <row r="40" spans="1:5" ht="22.5" x14ac:dyDescent="0.3">
      <c r="B40" s="72"/>
      <c r="D40" s="74"/>
      <c r="E40" s="77"/>
    </row>
    <row r="41" spans="1:5" ht="20.25" x14ac:dyDescent="0.3">
      <c r="B41" s="72"/>
      <c r="D41" s="74"/>
    </row>
    <row r="42" spans="1:5" ht="20.25" x14ac:dyDescent="0.3">
      <c r="B42" s="72"/>
      <c r="D42" s="74"/>
    </row>
    <row r="43" spans="1:5" x14ac:dyDescent="0.25">
      <c r="D43" s="74"/>
    </row>
    <row r="44" spans="1:5" x14ac:dyDescent="0.25">
      <c r="D44" s="74"/>
    </row>
  </sheetData>
  <mergeCells count="10">
    <mergeCell ref="A25:C25"/>
    <mergeCell ref="D25:E25"/>
    <mergeCell ref="A26:C26"/>
    <mergeCell ref="D24:E24"/>
    <mergeCell ref="A1:E1"/>
    <mergeCell ref="B2:D2"/>
    <mergeCell ref="A3:E3"/>
    <mergeCell ref="A22:C22"/>
    <mergeCell ref="A23:C23"/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Apuração</vt:lpstr>
      <vt:lpstr>DRE</vt:lpstr>
      <vt:lpstr>Balanço p</vt:lpstr>
      <vt:lpstr>balancete</vt:lpstr>
      <vt:lpstr>INDICADORES DE LIQ</vt:lpstr>
      <vt:lpstr>COLA FORMULA</vt:lpstr>
      <vt:lpstr>FLUXO DE CAIXA </vt:lpstr>
      <vt:lpstr>FLUXO DE CAIXA02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Administração 2023.3</dc:creator>
  <cp:lastModifiedBy>Unidade Copacabana</cp:lastModifiedBy>
  <dcterms:created xsi:type="dcterms:W3CDTF">2024-09-06T18:37:14Z</dcterms:created>
  <dcterms:modified xsi:type="dcterms:W3CDTF">2024-09-12T19:47:21Z</dcterms:modified>
</cp:coreProperties>
</file>